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Country Overview" sheetId="1" r:id="rId1"/>
    <sheet name="MAPPING with Deliverables" sheetId="2" r:id="rId2"/>
    <sheet name="Doc Overview" sheetId="3" r:id="rId3"/>
    <sheet name="P2 Coverage" sheetId="4" r:id="rId4"/>
    <sheet name="CDV2 DTL" sheetId="5" r:id="rId5"/>
    <sheet name="CDV3 DTL" sheetId="6" r:id="rId6"/>
    <sheet name="Radar Specific" sheetId="7" r:id="rId7"/>
    <sheet name="DSF LSMS" sheetId="8" r:id="rId8"/>
    <sheet name="DFC" sheetId="9" r:id="rId9"/>
    <sheet name="DSF ADSP" sheetId="10" r:id="rId10"/>
    <sheet name="DVS" sheetId="11" r:id="rId11"/>
    <sheet name="RLT" sheetId="12" r:id="rId12"/>
    <sheet name="ULSECU" sheetId="13" r:id="rId13"/>
    <sheet name="Radar 7779GHz" sheetId="14" r:id="rId14"/>
    <sheet name="Domain ControllerECU" sheetId="15" r:id="rId15"/>
    <sheet name="LiDAR" sheetId="16" r:id="rId16"/>
    <sheet name="Data" sheetId="17" r:id="rId17"/>
    <sheet name="UN 1958 agreement parties" sheetId="18" r:id="rId18"/>
    <sheet name="Definitions" sheetId="19" r:id="rId19"/>
  </sheets>
  <definedNames>
    <definedName name="_xlnm._FilterDatabase" localSheetId="0" hidden="1">'Country Overview'!$E$6:$GC$52</definedName>
    <definedName name="_xlnm._FilterDatabase" localSheetId="1" hidden="1">'MAPPING with Deliverables'!$A$2:$AA$377</definedName>
    <definedName name="_xlnm._FilterDatabase" localSheetId="4" hidden="1">'CDV2 DTL'!$A$2:$Y$390</definedName>
    <definedName name="_xlnm._FilterDatabase" localSheetId="5" hidden="1">'CDV3 DTL'!$A$2:$Y$441</definedName>
    <definedName name="_xlnm._FilterDatabase" localSheetId="6" hidden="1">'Radar Specific'!$A$4:$Z$102</definedName>
    <definedName name="_xlnm._FilterDatabase" localSheetId="8" hidden="1">DFC!$A$1:$E$50</definedName>
    <definedName name="Z_3559B0F4_B749_43AD_B6EE_F0D1396E19BE_.wvu.FilterData" localSheetId="2" hidden="1">'Doc Overview'!$B$3:$BP$208</definedName>
    <definedName name="Z_E863C3CD_D5E2_4C85_B3AD_5F5E859A4085_.wvu.FilterData" localSheetId="2" hidden="1">'Doc Overview'!$U$285:$U$290</definedName>
    <definedName name="Z_B2E73242_B962_4C7E_8C0B_55B588F1DB16_.wvu.FilterData" localSheetId="2" hidden="1">'Doc Overview'!$B$3:$BP$162</definedName>
    <definedName name="Z_D65F9DA5_E019_4CA9_8245_2600179619DE_.wvu.FilterData" localSheetId="2" hidden="1">'Doc Overview'!$U$285:$U$290</definedName>
    <definedName name="Z_7156692D_7F50_496B_A40E_3960C1A6B792_.wvu.FilterData" localSheetId="2" hidden="1">'Doc Overview'!$B$3:$BM$366</definedName>
    <definedName name="Z_03101F2C_9542_41BE_9BF8_A745B905B37E_.wvu.FilterData" localSheetId="2" hidden="1">'Doc Overview'!$B$1:$C$1</definedName>
    <definedName name="Z_CC4B2DDB_E433_40B1_ACEF_9F0841317840_.wvu.FilterData" localSheetId="2" hidden="1">'Doc Overview'!$B$3:$BP$204</definedName>
    <definedName name="Z_C0833AD7_7E18_4DCE_BAE6_30770B9C3B25_.wvu.FilterData" localSheetId="2" hidden="1">'Doc Overview'!$B$3:$BP$255</definedName>
  </definedNames>
  <calcPr calcId="191029"/>
  <customWorkbookViews>
    <customWorkbookView name="Filter 4" guid="{CC4B2DDB-E433-40B1-ACEF-9F0841317840}" maximized="1" windowWidth="0" windowHeight="0" activeSheetId="0"/>
    <customWorkbookView name="DRS ULS&amp;ECU" guid="{C0833AD7-7E18-4DCE-BAE6-30770B9C3B25}" maximized="1" windowWidth="0" windowHeight="0" activeSheetId="0"/>
    <customWorkbookView name="Filter 5" guid="{3559B0F4-B749-43AD-B6EE-F0D1396E19BE}" maximized="1" windowWidth="0" windowHeight="0" activeSheetId="0"/>
    <customWorkbookView name="Filter 2" guid="{E863C3CD-D5E2-4C85-B3AD-5F5E859A4085}" maximized="1" windowWidth="0" windowHeight="0" activeSheetId="0"/>
    <customWorkbookView name="Filter 3" guid="{D65F9DA5-E019-4CA9-8245-2600179619DE}" maximized="1" windowWidth="0" windowHeight="0" activeSheetId="0"/>
    <customWorkbookView name="DRS ULS" guid="{03101F2C-9542-41BE-9BF8-A745B905B37E}" maximized="1" windowWidth="0" windowHeight="0" activeSheetId="0"/>
    <customWorkbookView name="Filter 1" guid="{B2E73242-B962-4C7E-8C0B-55B588F1DB16}" maximized="1" windowWidth="0" windowHeight="0" activeSheetId="0"/>
    <customWorkbookView name="LSMS" guid="{7156692D-7F50-496B-A40E-3960C1A6B79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C20" authorId="0">
      <text>
        <r>
          <rPr>
            <sz val="10"/>
            <rFont val="宋体"/>
            <charset val="134"/>
          </rPr>
          <t>with no specific reference (ISO or other corresponding document is applicable)</t>
        </r>
      </text>
    </comment>
    <comment ref="CI46" authorId="0">
      <text>
        <r>
          <rPr>
            <sz val="10"/>
            <rFont val="宋体"/>
            <charset val="134"/>
          </rPr>
          <t>similarities to ALKS but its limited to be assisting (level 2) with hands on detection requiremetns</t>
        </r>
      </text>
    </comment>
    <comment ref="CI47" authorId="0">
      <text>
        <r>
          <rPr>
            <sz val="10"/>
            <rFont val="宋体"/>
            <charset val="134"/>
          </rPr>
          <t>Similarities to ALKS lane change manouvre requirements but its limited as level 2 (see scope "assist" the driver)</t>
        </r>
      </text>
    </comment>
    <comment ref="CI89" authorId="0">
      <text>
        <r>
          <rPr>
            <sz val="10"/>
            <rFont val="宋体"/>
            <charset val="134"/>
          </rPr>
          <t>similarities to ALKS but its limited to be assisting (level 2) with hands on detection requiremetns</t>
        </r>
      </text>
    </comment>
    <comment ref="CI90" authorId="0">
      <text>
        <r>
          <rPr>
            <sz val="10"/>
            <rFont val="宋体"/>
            <charset val="134"/>
          </rPr>
          <t>Similarities to ALKS lane change manouvre requirements but its limited as level 2 (see scope "assist" the driver)</t>
        </r>
      </text>
    </comment>
  </commentList>
</comments>
</file>

<file path=xl/comments2.xml><?xml version="1.0" encoding="utf-8"?>
<comments xmlns="http://schemas.openxmlformats.org/spreadsheetml/2006/main">
  <authors>
    <author/>
  </authors>
  <commentList>
    <comment ref="N98" authorId="0">
      <text>
        <r>
          <rPr>
            <sz val="10"/>
            <rFont val="宋体"/>
            <charset val="134"/>
          </rPr>
          <t>EU GSR - Article 9</t>
        </r>
      </text>
    </comment>
    <comment ref="N99" authorId="0">
      <text>
        <r>
          <rPr>
            <sz val="10"/>
            <rFont val="宋体"/>
            <charset val="134"/>
          </rPr>
          <t>EU GSR - Article 6</t>
        </r>
      </text>
    </comment>
    <comment ref="N100" authorId="0">
      <text>
        <r>
          <rPr>
            <sz val="10"/>
            <rFont val="宋体"/>
            <charset val="134"/>
          </rPr>
          <t>transition times as defined in chapter 13
Excepted are components/ESA not related to REESS</t>
        </r>
      </text>
    </comment>
    <comment ref="N101" authorId="0">
      <text>
        <r>
          <rPr>
            <sz val="10"/>
            <rFont val="宋体"/>
            <charset val="134"/>
          </rPr>
          <t>RAFAEL E.
doc already shared to the CDV team (PDF doc) but was not in Doors.
CDV teams checked already the requirements.
They will update the Doors Module (standard process)</t>
        </r>
      </text>
    </comment>
    <comment ref="N110" authorId="0">
      <text>
        <r>
          <rPr>
            <sz val="10"/>
            <rFont val="宋体"/>
            <charset val="134"/>
          </rPr>
          <t>EU GSR - Article 9</t>
        </r>
      </text>
    </comment>
    <comment ref="N111" authorId="0">
      <text>
        <r>
          <rPr>
            <sz val="10"/>
            <rFont val="宋体"/>
            <charset val="134"/>
          </rPr>
          <t>EU GSR - Article 6 f)</t>
        </r>
      </text>
    </comment>
    <comment ref="N175" authorId="0">
      <text>
        <r>
          <rPr>
            <sz val="10"/>
            <rFont val="宋体"/>
            <charset val="134"/>
          </rPr>
          <t>RAFAEL
Doc already shared to the CDV team
(pdf doc)
Minor changes / supplements</t>
        </r>
      </text>
    </comment>
  </commentList>
</comments>
</file>

<file path=xl/sharedStrings.xml><?xml version="1.0" encoding="utf-8"?>
<sst xmlns="http://schemas.openxmlformats.org/spreadsheetml/2006/main" count="18298" uniqueCount="4471">
  <si>
    <t>Regulated</t>
  </si>
  <si>
    <t>Regulated/ if fitted</t>
  </si>
  <si>
    <t>Mandatory</t>
  </si>
  <si>
    <t>Mandatory fitment</t>
  </si>
  <si>
    <t>in drafting</t>
  </si>
  <si>
    <t>Pending document (Regulation under drafting stage)</t>
  </si>
  <si>
    <t>-</t>
  </si>
  <si>
    <t>Not Regulated/ to be considered</t>
  </si>
  <si>
    <t>GLOBAL</t>
  </si>
  <si>
    <t>​Europe</t>
  </si>
  <si>
    <t>North America</t>
  </si>
  <si>
    <t>South America</t>
  </si>
  <si>
    <t>Asia &amp; Pacific</t>
  </si>
  <si>
    <t>ASEAN</t>
  </si>
  <si>
    <t>​CIS (Commonwealth of Independent States)
&amp; EAEU (Eurasion Economic Union)</t>
  </si>
  <si>
    <t>Africa</t>
  </si>
  <si>
    <t>Arab States</t>
  </si>
  <si>
    <t>Vehicle Category</t>
  </si>
  <si>
    <t>Category</t>
  </si>
  <si>
    <t>Acronym/ Scope</t>
  </si>
  <si>
    <t>Regulated Functions</t>
  </si>
  <si>
    <r>
      <rPr>
        <b/>
        <sz val="10"/>
        <color rgb="FF980000"/>
        <rFont val="宋体"/>
        <charset val="134"/>
      </rPr>
      <t xml:space="preserve">UN 1958 Agreement 
</t>
    </r>
    <r>
      <rPr>
        <sz val="10"/>
        <rFont val="宋体"/>
        <charset val="134"/>
      </rPr>
      <t xml:space="preserve">(UN Regulation 0 Whole Vehicle Type Approval)
</t>
    </r>
  </si>
  <si>
    <r>
      <rPr>
        <b/>
        <sz val="10"/>
        <color rgb="FF980000"/>
        <rFont val="宋体"/>
        <charset val="134"/>
      </rPr>
      <t xml:space="preserve">Main countries
</t>
    </r>
    <r>
      <rPr>
        <b/>
        <sz val="10"/>
        <rFont val="宋体"/>
        <charset val="134"/>
      </rPr>
      <t xml:space="preserve">European Union (Germany, France,..)
Swiss
UK
Turkey
</t>
    </r>
    <r>
      <rPr>
        <sz val="10"/>
        <rFont val="宋体"/>
        <charset val="134"/>
      </rPr>
      <t>(Israel)</t>
    </r>
  </si>
  <si>
    <t>Switzerland</t>
  </si>
  <si>
    <t>United Kingdom</t>
  </si>
  <si>
    <t>Turkey</t>
  </si>
  <si>
    <t>Israel</t>
  </si>
  <si>
    <t>Germany</t>
  </si>
  <si>
    <t>Andorra</t>
  </si>
  <si>
    <t>Austria</t>
  </si>
  <si>
    <t>Albania</t>
  </si>
  <si>
    <t>Belgium</t>
  </si>
  <si>
    <t>Bosnia and Herzegovina</t>
  </si>
  <si>
    <t>Bulgaria</t>
  </si>
  <si>
    <t>Croatia</t>
  </si>
  <si>
    <t>Cyprus</t>
  </si>
  <si>
    <t>Czech Republic</t>
  </si>
  <si>
    <t>Denmark</t>
  </si>
  <si>
    <t>Estonia</t>
  </si>
  <si>
    <t>Finland</t>
  </si>
  <si>
    <t>France</t>
  </si>
  <si>
    <t>Georgia</t>
  </si>
  <si>
    <t>Greece</t>
  </si>
  <si>
    <t>Hungary</t>
  </si>
  <si>
    <t>Iceland</t>
  </si>
  <si>
    <t>Ireland</t>
  </si>
  <si>
    <t>Italy</t>
  </si>
  <si>
    <t>Latvia</t>
  </si>
  <si>
    <t>Liechtenstein</t>
  </si>
  <si>
    <t>Lithuania</t>
  </si>
  <si>
    <t>Luxembourg</t>
  </si>
  <si>
    <t>Malta</t>
  </si>
  <si>
    <t>Monaco</t>
  </si>
  <si>
    <t>Montenegro</t>
  </si>
  <si>
    <t>Netherlands</t>
  </si>
  <si>
    <t>Norway</t>
  </si>
  <si>
    <t>Poland</t>
  </si>
  <si>
    <t>Portugal</t>
  </si>
  <si>
    <t>Romania</t>
  </si>
  <si>
    <t>San Marino</t>
  </si>
  <si>
    <t>Serbia</t>
  </si>
  <si>
    <t>Slovakia</t>
  </si>
  <si>
    <t>Slovenia</t>
  </si>
  <si>
    <t>Spain</t>
  </si>
  <si>
    <t>Sweden</t>
  </si>
  <si>
    <t>The Former Yugoslav Rep. of Macedonia</t>
  </si>
  <si>
    <t>Vatican</t>
  </si>
  <si>
    <r>
      <rPr>
        <b/>
        <sz val="10"/>
        <color rgb="FF980000"/>
        <rFont val="宋体"/>
        <charset val="134"/>
      </rPr>
      <t xml:space="preserve">Main countries
</t>
    </r>
    <r>
      <rPr>
        <b/>
        <sz val="10"/>
        <rFont val="宋体"/>
        <charset val="134"/>
      </rPr>
      <t xml:space="preserve">USA (displayed)
</t>
    </r>
    <r>
      <rPr>
        <b/>
        <sz val="10"/>
        <color rgb="FFFF0000"/>
        <rFont val="宋体"/>
        <charset val="134"/>
      </rPr>
      <t>Canada partly applies UN]</t>
    </r>
  </si>
  <si>
    <t>United States</t>
  </si>
  <si>
    <t>Canada</t>
  </si>
  <si>
    <r>
      <rPr>
        <sz val="10"/>
        <color rgb="FF980000"/>
        <rFont val="宋体"/>
        <charset val="134"/>
      </rPr>
      <t xml:space="preserve">Main countries
</t>
    </r>
    <r>
      <rPr>
        <sz val="10"/>
        <rFont val="宋体"/>
        <charset val="134"/>
      </rPr>
      <t>Brazil
Mexico
(UN and FMVSS)</t>
    </r>
  </si>
  <si>
    <t>Brazil</t>
  </si>
  <si>
    <r>
      <rPr>
        <sz val="10"/>
        <color rgb="FF800080"/>
        <rFont val="宋体"/>
        <charset val="134"/>
      </rPr>
      <t xml:space="preserve">Colombia
</t>
    </r>
    <r>
      <rPr>
        <u/>
        <sz val="10"/>
        <color rgb="FF800080"/>
        <rFont val="宋体"/>
        <charset val="134"/>
      </rPr>
      <t>UN 1958 agreement member (in application process)</t>
    </r>
  </si>
  <si>
    <t>Mexico</t>
  </si>
  <si>
    <t>Antigua and Barbuda</t>
  </si>
  <si>
    <t>Bahamas</t>
  </si>
  <si>
    <t>Barbados</t>
  </si>
  <si>
    <t>Belize</t>
  </si>
  <si>
    <t>Bolivia (Plurinational State of)</t>
  </si>
  <si>
    <t>Chile</t>
  </si>
  <si>
    <t>Costa Rica</t>
  </si>
  <si>
    <t>Cuba</t>
  </si>
  <si>
    <t>Dominica</t>
  </si>
  <si>
    <t>Dominican Rep.</t>
  </si>
  <si>
    <t>Ecuador</t>
  </si>
  <si>
    <t>El Salvador</t>
  </si>
  <si>
    <t>Grenada</t>
  </si>
  <si>
    <t>Guatemala</t>
  </si>
  <si>
    <t>Guyana</t>
  </si>
  <si>
    <t>Haiti</t>
  </si>
  <si>
    <t>Honduras</t>
  </si>
  <si>
    <t>Jamaica</t>
  </si>
  <si>
    <t>Nicaragua</t>
  </si>
  <si>
    <t>Panama</t>
  </si>
  <si>
    <t>Paraguay</t>
  </si>
  <si>
    <t>Peru</t>
  </si>
  <si>
    <t>Saint Kitts and Nevis</t>
  </si>
  <si>
    <t>Saint Lucia</t>
  </si>
  <si>
    <t>Saint Vincent and the Grenadines</t>
  </si>
  <si>
    <t>Suriname</t>
  </si>
  <si>
    <t>Trinidad and Tobago</t>
  </si>
  <si>
    <t>Uruguay</t>
  </si>
  <si>
    <t>Venezuela</t>
  </si>
  <si>
    <t>China</t>
  </si>
  <si>
    <t>Hong Kong (China)</t>
  </si>
  <si>
    <t>India</t>
  </si>
  <si>
    <t>Japan (UN 1958)</t>
  </si>
  <si>
    <r>
      <rPr>
        <u/>
        <sz val="10"/>
        <color rgb="FF1155CC"/>
        <rFont val="宋体"/>
        <charset val="134"/>
      </rPr>
      <t>Korea (Rep. of)</t>
    </r>
    <r>
      <rPr>
        <u/>
        <sz val="10"/>
        <color rgb="FF000000"/>
        <rFont val="宋体"/>
        <charset val="134"/>
      </rPr>
      <t xml:space="preserve"> (UN 1958)</t>
    </r>
  </si>
  <si>
    <r>
      <rPr>
        <b/>
        <sz val="10"/>
        <color rgb="FF980000"/>
        <rFont val="宋体"/>
        <charset val="134"/>
      </rPr>
      <t xml:space="preserve">Main countries
</t>
    </r>
    <r>
      <rPr>
        <sz val="10"/>
        <rFont val="宋体"/>
        <charset val="134"/>
      </rPr>
      <t xml:space="preserve">Indonesia
</t>
    </r>
    <r>
      <rPr>
        <b/>
        <sz val="10"/>
        <color rgb="FFFF0000"/>
        <rFont val="宋体"/>
        <charset val="134"/>
      </rPr>
      <t xml:space="preserve">Thailand (UN 1958)
</t>
    </r>
    <r>
      <rPr>
        <sz val="10"/>
        <rFont val="宋体"/>
        <charset val="134"/>
      </rPr>
      <t xml:space="preserve">Philippines
</t>
    </r>
    <r>
      <rPr>
        <b/>
        <sz val="10"/>
        <color rgb="FFFF0000"/>
        <rFont val="宋体"/>
        <charset val="134"/>
      </rPr>
      <t>Malaysia (UN 1958)</t>
    </r>
  </si>
  <si>
    <t>Taiwan (China)</t>
  </si>
  <si>
    <t>Thailand</t>
  </si>
  <si>
    <t>Indonesia</t>
  </si>
  <si>
    <t>Malaysia</t>
  </si>
  <si>
    <t>Philippines</t>
  </si>
  <si>
    <t>Singapore</t>
  </si>
  <si>
    <t>Afghanistan</t>
  </si>
  <si>
    <t>Bangladesh</t>
  </si>
  <si>
    <t>Bhutan</t>
  </si>
  <si>
    <t>Brunei Darussalam</t>
  </si>
  <si>
    <t>Cambodia</t>
  </si>
  <si>
    <t>Fiji</t>
  </si>
  <si>
    <t>Iran (Islamic Republic of)</t>
  </si>
  <si>
    <t>Kiribati</t>
  </si>
  <si>
    <t>Lao P.D.R.</t>
  </si>
  <si>
    <t>Macau (China)</t>
  </si>
  <si>
    <t>Maldives</t>
  </si>
  <si>
    <t>Marshall Islands</t>
  </si>
  <si>
    <t>Micronesia</t>
  </si>
  <si>
    <t>Mongolia</t>
  </si>
  <si>
    <t>Myanmar</t>
  </si>
  <si>
    <t>Nauru</t>
  </si>
  <si>
    <t>Nepal (Republic of)</t>
  </si>
  <si>
    <t>New Zealand</t>
  </si>
  <si>
    <t>Pakistan</t>
  </si>
  <si>
    <t>Papua New Guinea</t>
  </si>
  <si>
    <t>Samoa</t>
  </si>
  <si>
    <t>Solomon Islands</t>
  </si>
  <si>
    <t>Sri Lanka</t>
  </si>
  <si>
    <t>Timor-Leste</t>
  </si>
  <si>
    <t>Tonga</t>
  </si>
  <si>
    <t>Tuvalu</t>
  </si>
  <si>
    <t>Vanuatu</t>
  </si>
  <si>
    <t>Viet Nam</t>
  </si>
  <si>
    <r>
      <rPr>
        <u/>
        <sz val="10"/>
        <color rgb="FF1155CC"/>
        <rFont val="宋体"/>
        <charset val="134"/>
      </rPr>
      <t xml:space="preserve">Australia (UN 1958)
</t>
    </r>
    <r>
      <rPr>
        <sz val="10"/>
        <color rgb="FF000000"/>
        <rFont val="宋体"/>
        <charset val="134"/>
      </rPr>
      <t>AU_ADR_Harmonisation_EN_2022-04-04 (1).pdf</t>
    </r>
  </si>
  <si>
    <r>
      <rPr>
        <sz val="10"/>
        <color rgb="FF980000"/>
        <rFont val="宋体"/>
        <charset val="134"/>
      </rPr>
      <t xml:space="preserve">Main countires
</t>
    </r>
    <r>
      <rPr>
        <sz val="10"/>
        <rFont val="宋体"/>
        <charset val="134"/>
      </rPr>
      <t xml:space="preserve">EAEU
</t>
    </r>
    <r>
      <rPr>
        <b/>
        <sz val="10"/>
        <color rgb="FFFF0000"/>
        <rFont val="宋体"/>
        <charset val="134"/>
      </rPr>
      <t xml:space="preserve">Russia (UN 1958)
</t>
    </r>
    <r>
      <rPr>
        <sz val="10"/>
        <rFont val="宋体"/>
        <charset val="134"/>
      </rPr>
      <t>Ukraine</t>
    </r>
  </si>
  <si>
    <t>Armenia</t>
  </si>
  <si>
    <t>Azerbaijan</t>
  </si>
  <si>
    <t>Belarus</t>
  </si>
  <si>
    <t>Kazakhstan</t>
  </si>
  <si>
    <t>Kyrgyzstan</t>
  </si>
  <si>
    <t>Moldova</t>
  </si>
  <si>
    <t>Russian Federation</t>
  </si>
  <si>
    <t>Tajikistan</t>
  </si>
  <si>
    <t>Turkmenistan</t>
  </si>
  <si>
    <t>Ukraine</t>
  </si>
  <si>
    <t>Uzbekistan</t>
  </si>
  <si>
    <r>
      <rPr>
        <b/>
        <sz val="10"/>
        <color rgb="FF980000"/>
        <rFont val="宋体"/>
        <charset val="134"/>
      </rPr>
      <t>Main countries</t>
    </r>
    <r>
      <rPr>
        <b/>
        <sz val="10"/>
        <rFont val="宋体"/>
        <charset val="134"/>
      </rPr>
      <t xml:space="preserve">
</t>
    </r>
    <r>
      <rPr>
        <b/>
        <sz val="10"/>
        <color rgb="FFFF0000"/>
        <rFont val="宋体"/>
        <charset val="134"/>
      </rPr>
      <t xml:space="preserve">South Africa (UN 1958)
</t>
    </r>
    <r>
      <rPr>
        <b/>
        <sz val="10"/>
        <rFont val="宋体"/>
        <charset val="134"/>
      </rPr>
      <t>Namibia
Nigeria</t>
    </r>
  </si>
  <si>
    <t>South Africa</t>
  </si>
  <si>
    <t>Namibia</t>
  </si>
  <si>
    <t>Nigeria</t>
  </si>
  <si>
    <t>Angola</t>
  </si>
  <si>
    <t>Benin</t>
  </si>
  <si>
    <t>Botswana</t>
  </si>
  <si>
    <t>Burkina Faso</t>
  </si>
  <si>
    <t>Burundi</t>
  </si>
  <si>
    <t>Cameroon</t>
  </si>
  <si>
    <t>Cabo Verde</t>
  </si>
  <si>
    <t>Central African Rep.</t>
  </si>
  <si>
    <t>Chad</t>
  </si>
  <si>
    <t>Congo (Rep. of the)</t>
  </si>
  <si>
    <t>Côte d'Ivoire</t>
  </si>
  <si>
    <t>Dem. Rep. of the Congo)</t>
  </si>
  <si>
    <t>Equatorial Guinea</t>
  </si>
  <si>
    <t>Eritrea</t>
  </si>
  <si>
    <t>Eswatini</t>
  </si>
  <si>
    <t>Ethiopia</t>
  </si>
  <si>
    <t>Gabon</t>
  </si>
  <si>
    <t>Gambia</t>
  </si>
  <si>
    <t>Ghana</t>
  </si>
  <si>
    <t>Guinea</t>
  </si>
  <si>
    <t>Guinea-Bissau</t>
  </si>
  <si>
    <t>Kenya</t>
  </si>
  <si>
    <t>Lesotho</t>
  </si>
  <si>
    <t>Liberia</t>
  </si>
  <si>
    <t>Madagascar</t>
  </si>
  <si>
    <t>Malawi</t>
  </si>
  <si>
    <t>Mali</t>
  </si>
  <si>
    <t>Mauritius</t>
  </si>
  <si>
    <t>Mozambique</t>
  </si>
  <si>
    <t>Niger</t>
  </si>
  <si>
    <t>Rwanda</t>
  </si>
  <si>
    <t>Sao Tome and Principe</t>
  </si>
  <si>
    <t>Senegal</t>
  </si>
  <si>
    <t>Seychelles</t>
  </si>
  <si>
    <t>Sierra Leone</t>
  </si>
  <si>
    <t>South Sudan</t>
  </si>
  <si>
    <t>Tanzania</t>
  </si>
  <si>
    <t>Togo</t>
  </si>
  <si>
    <t>Uganda</t>
  </si>
  <si>
    <t>Zambia</t>
  </si>
  <si>
    <t>Zimbabwe</t>
  </si>
  <si>
    <r>
      <rPr>
        <b/>
        <sz val="10"/>
        <color rgb="FF980000"/>
        <rFont val="宋体"/>
        <charset val="134"/>
      </rPr>
      <t xml:space="preserve">Main countries
</t>
    </r>
    <r>
      <rPr>
        <b/>
        <sz val="10"/>
        <color rgb="FFFF0000"/>
        <rFont val="宋体"/>
        <charset val="134"/>
      </rPr>
      <t xml:space="preserve">Egypt (UN 1958)
</t>
    </r>
    <r>
      <rPr>
        <b/>
        <sz val="10"/>
        <rFont val="宋体"/>
        <charset val="134"/>
      </rPr>
      <t>Saudi Arabia
Oman 
Morocco
Lebanon</t>
    </r>
  </si>
  <si>
    <t>Egypt</t>
  </si>
  <si>
    <t>Saudi Arabia</t>
  </si>
  <si>
    <t>Oman</t>
  </si>
  <si>
    <t>Morocco</t>
  </si>
  <si>
    <t>Lebanon</t>
  </si>
  <si>
    <t>Jordan</t>
  </si>
  <si>
    <t>Algeria</t>
  </si>
  <si>
    <t>Bahrain</t>
  </si>
  <si>
    <t>Comoros</t>
  </si>
  <si>
    <t>Djibouti</t>
  </si>
  <si>
    <t>Iraq</t>
  </si>
  <si>
    <t>Kuwait</t>
  </si>
  <si>
    <t>Libya</t>
  </si>
  <si>
    <t>Mauritania</t>
  </si>
  <si>
    <t>Qatar</t>
  </si>
  <si>
    <t>Somalia</t>
  </si>
  <si>
    <t>Sudan</t>
  </si>
  <si>
    <t>Syrian Arab Republic</t>
  </si>
  <si>
    <t>Tunisia</t>
  </si>
  <si>
    <t>United Arab Emirates</t>
  </si>
  <si>
    <t>Yemen</t>
  </si>
  <si>
    <t>Framework Regulation (defining mandatory systems)</t>
  </si>
  <si>
    <t>UN Regulation No. 0</t>
  </si>
  <si>
    <t>(EU) 2019/2144</t>
  </si>
  <si>
    <t>FMVSS
CMVSS</t>
  </si>
  <si>
    <t>BR_Decree_9557-2018_Rota_2030_EN_2019-03-04 (1).pdf</t>
  </si>
  <si>
    <t>CO_Res_20223040044585-2022_EN_2025-10-09.pdf</t>
  </si>
  <si>
    <t>MX_NOM-194-SE-2021_EN_2023-04-14.pdf</t>
  </si>
  <si>
    <t>CMVR</t>
  </si>
  <si>
    <t>BR_Port_SENATRAN_1554-2022_EN_2023-01-17.pdf</t>
  </si>
  <si>
    <t>CATEGORY M1 &amp; N1</t>
  </si>
  <si>
    <t>M1 &amp; N1</t>
  </si>
  <si>
    <t>Warning/ emergency / Assisting features level 0-1</t>
  </si>
  <si>
    <t>Generic Regulations</t>
  </si>
  <si>
    <t>Framework regulations/ Type Approvals/ General Safety Regulations</t>
  </si>
  <si>
    <t>KR_KMVSS_complete_corr_EN_2022-02-15.pdf</t>
  </si>
  <si>
    <t>Long. Control</t>
  </si>
  <si>
    <t>AEB</t>
  </si>
  <si>
    <t>Advanced Emergency Braking (includes FCW)</t>
  </si>
  <si>
    <t>UN R152</t>
  </si>
  <si>
    <t>FMVSS 127
Mandatory by 2029</t>
  </si>
  <si>
    <t>FMVSS 127</t>
  </si>
  <si>
    <t>UN R152
mandatory by 08/2027 all models by 08/2029</t>
  </si>
  <si>
    <t>!! GB/T 39901 (in process of being made mandatory with updated requirements
2028
(only for M1)</t>
  </si>
  <si>
    <t>Regulated (2026)
AIS-185 (M1 &amp; N1)</t>
  </si>
  <si>
    <t>KMVSS Article 90-3
M1/N1 = UN R152</t>
  </si>
  <si>
    <t>UN R152/ ADR98</t>
  </si>
  <si>
    <t>AEB VRU</t>
  </si>
  <si>
    <t>Advanced Emergency Braking for VRU (pedestrian &amp; Cyclists)</t>
  </si>
  <si>
    <t>UN R152 (pedestrians)</t>
  </si>
  <si>
    <t>R-AEB</t>
  </si>
  <si>
    <t xml:space="preserve">Rear Advanced Emergency Braking </t>
  </si>
  <si>
    <t>UN R13H (M1)</t>
  </si>
  <si>
    <t>NCAP</t>
  </si>
  <si>
    <t>GB 21670-2008</t>
  </si>
  <si>
    <t>IS 15986-2015
AIS-151</t>
  </si>
  <si>
    <t>TSR (ISA)</t>
  </si>
  <si>
    <t>Traffic Sign Recognition (Intelligent Speed Assistance)</t>
  </si>
  <si>
    <t>(EU) 2021/1958</t>
  </si>
  <si>
    <r>
      <t>EU 2021/1958 + Israel Catalogue</t>
    </r>
    <r>
      <rPr>
        <sz val="8"/>
        <color rgb="FF800080"/>
        <rFont val="Arial"/>
        <charset val="134"/>
      </rPr>
      <t xml:space="preserve">
Israeli Catalog of Road Signs 2022.pdf</t>
    </r>
  </si>
  <si>
    <t>GB/T 44433-2024</t>
  </si>
  <si>
    <t>ACC</t>
  </si>
  <si>
    <t>Adaptive Cruise Control</t>
  </si>
  <si>
    <t>UN R13H ANNEX 8
(General Safety Assessment)</t>
  </si>
  <si>
    <t>UN R13H ANNEX 8 (General Safety Assessment)</t>
  </si>
  <si>
    <t>GB/T 20608-2006
GB 21670-2008 Annex D</t>
  </si>
  <si>
    <t>UN R13H ANNEX 8</t>
  </si>
  <si>
    <t>ACPE</t>
  </si>
  <si>
    <t>Acceleration Control for Pedal Error</t>
  </si>
  <si>
    <t>UN R175</t>
  </si>
  <si>
    <t>Lateral Control/ ACSF</t>
  </si>
  <si>
    <t>LDWS</t>
  </si>
  <si>
    <t>Lane Departure Warning System</t>
  </si>
  <si>
    <t>UN R130</t>
  </si>
  <si>
    <t>UN R130
ISO 17361:2017</t>
  </si>
  <si>
    <t>GB/T 26773-2011</t>
  </si>
  <si>
    <t>in drafting
AIS-188</t>
  </si>
  <si>
    <t>UN R130/ ADR 99</t>
  </si>
  <si>
    <t>LKA</t>
  </si>
  <si>
    <t>Lane Keeping Assist</t>
  </si>
  <si>
    <t>UN R79 ACSF B1</t>
  </si>
  <si>
    <t xml:space="preserve">GB/T 39323-2020 </t>
  </si>
  <si>
    <t>AIS 193</t>
  </si>
  <si>
    <t xml:space="preserve"> VSTD 47-2 (472)
== UNR 79</t>
  </si>
  <si>
    <t>ELKS</t>
  </si>
  <si>
    <t>Emergency Lane Keeping System (based on lane detection)</t>
  </si>
  <si>
    <t>UN R in drafting (based on EU regulation)</t>
  </si>
  <si>
    <t>(EU) 2021/646 ELKS</t>
  </si>
  <si>
    <t>in drafting AIS 191 Part1 (M1)</t>
  </si>
  <si>
    <t>ADR 107/00 = (EU) 2021/646 ELKS</t>
  </si>
  <si>
    <t>ESF</t>
  </si>
  <si>
    <t>Emergency Steering Function (object evasion)</t>
  </si>
  <si>
    <t>UN R79 ESF</t>
  </si>
  <si>
    <t>Parking</t>
  </si>
  <si>
    <t>Assisted Parking (only Steering)</t>
  </si>
  <si>
    <t>UN R79 ACSF Cat A</t>
  </si>
  <si>
    <t>Lane Change Assist</t>
  </si>
  <si>
    <t>UN R79 ACSF Cat C</t>
  </si>
  <si>
    <t xml:space="preserve">Risk Mitigation Function </t>
  </si>
  <si>
    <t>UN R79 RMF</t>
  </si>
  <si>
    <t>Visibility</t>
  </si>
  <si>
    <t>Adaptive Lighting</t>
  </si>
  <si>
    <t>UN R48</t>
  </si>
  <si>
    <t>FMVSS 108</t>
  </si>
  <si>
    <t>Res. CONTRAN 970/2022</t>
  </si>
  <si>
    <t xml:space="preserve">in drafting
AIS-008 Rev2 </t>
  </si>
  <si>
    <t>VSTD 3-5 (035)
== UNR 48</t>
  </si>
  <si>
    <t>UN R48/ ADR 45/01</t>
  </si>
  <si>
    <t xml:space="preserve">VRU Close Proximity Detection/Visibility </t>
  </si>
  <si>
    <t>VRU Rear (View / Detection)</t>
  </si>
  <si>
    <t>UN R158</t>
  </si>
  <si>
    <t>FMVSS 111
(Visibility Only)</t>
  </si>
  <si>
    <t>Resolution CONTRAN 759/2018</t>
  </si>
  <si>
    <t>in drafting
~2027?</t>
  </si>
  <si>
    <t>AIS-145</t>
  </si>
  <si>
    <r>
      <rPr>
        <sz val="8"/>
        <color rgb="FFFFFFFF"/>
        <rFont val="Arial"/>
        <charset val="134"/>
      </rPr>
      <t xml:space="preserve">UN R158
</t>
    </r>
    <r>
      <rPr>
        <u/>
        <sz val="8"/>
        <color rgb="FFFFFFFF"/>
        <rFont val="Arial"/>
        <charset val="134"/>
      </rPr>
      <t>MLIT 619 Att 129
MLIT 619 Att 130</t>
    </r>
  </si>
  <si>
    <t>UN R158 (ADR 108)</t>
  </si>
  <si>
    <t>VRU Front &amp; Nearside (View / Detection)</t>
  </si>
  <si>
    <t>UN R166</t>
  </si>
  <si>
    <t>Blind Spot Information System</t>
  </si>
  <si>
    <t>Mandatory*</t>
  </si>
  <si>
    <t>GB/T 39265-2020</t>
  </si>
  <si>
    <t>Moving Off Information System</t>
  </si>
  <si>
    <t>IVD/ CMS</t>
  </si>
  <si>
    <t xml:space="preserve">Indirect Vision Devices/ Camera Monitoring System </t>
  </si>
  <si>
    <t>UN R46</t>
  </si>
  <si>
    <t>in drafting ?</t>
  </si>
  <si>
    <t>GB 15084-2022</t>
  </si>
  <si>
    <t>AIS-001 Part 1 
AIS-002 Part 1</t>
  </si>
  <si>
    <t>VSTD 23-2 (232)
VSTD 27-1 (271)
== UNR 46</t>
  </si>
  <si>
    <t>Driver/ Occupant Monitoring</t>
  </si>
  <si>
    <t>DDAW</t>
  </si>
  <si>
    <t>Driver Drowsiness and Attention Warning</t>
  </si>
  <si>
    <t xml:space="preserve">(EU) 2021/1341 </t>
  </si>
  <si>
    <t>drafting</t>
  </si>
  <si>
    <t>Regulated (2025)
AIS-184 (M, N2 &amp; N3)</t>
  </si>
  <si>
    <t>ADDW</t>
  </si>
  <si>
    <t>Advanced Driver Distraction Warning</t>
  </si>
  <si>
    <t xml:space="preserve"> (EU) 2023/2590</t>
  </si>
  <si>
    <t>AIIF</t>
  </si>
  <si>
    <t>Alcohol Interlock Installation Facility</t>
  </si>
  <si>
    <t xml:space="preserve"> (EU) 2021/1243 </t>
  </si>
  <si>
    <t>Mandatory?</t>
  </si>
  <si>
    <t>DOW</t>
  </si>
  <si>
    <t>Door Operning Warning</t>
  </si>
  <si>
    <t>CN_GB_T_44173-2024_EN_2024-09-18.pdf</t>
  </si>
  <si>
    <t>Vehicle Data</t>
  </si>
  <si>
    <t>EDR</t>
  </si>
  <si>
    <t>Event Data Recorder</t>
  </si>
  <si>
    <t>UN R160</t>
  </si>
  <si>
    <t>GB 39732-2020
(M1)</t>
  </si>
  <si>
    <t>in drafting 
AIS-192 (M1)</t>
  </si>
  <si>
    <t xml:space="preserve">VSTD 98 (980)
== UNR </t>
  </si>
  <si>
    <t>DSSAD</t>
  </si>
  <si>
    <t>Data Storage Systems for Automated Driving</t>
  </si>
  <si>
    <t>part of UN R157/ VMAD</t>
  </si>
  <si>
    <t>Transversal</t>
  </si>
  <si>
    <t>SW</t>
  </si>
  <si>
    <t>Software Updates</t>
  </si>
  <si>
    <t>UN R156</t>
  </si>
  <si>
    <t>?</t>
  </si>
  <si>
    <t>in drafting 
AIS-190</t>
  </si>
  <si>
    <t xml:space="preserve">VSTD 98 (970)
== UNR </t>
  </si>
  <si>
    <t>Cyber</t>
  </si>
  <si>
    <t>Cyber Security</t>
  </si>
  <si>
    <t>UN R155</t>
  </si>
  <si>
    <t>in drafting 
AIS-189</t>
  </si>
  <si>
    <t xml:space="preserve">VSTD 98 (960)
== UNR </t>
  </si>
  <si>
    <t>Road Traffic</t>
  </si>
  <si>
    <t>Lane Markings</t>
  </si>
  <si>
    <t>UN Regualtion 130</t>
  </si>
  <si>
    <t>GB 5768.3.</t>
  </si>
  <si>
    <t>IRC:35:2015</t>
  </si>
  <si>
    <t>Automated driving features starting at level 2-4</t>
  </si>
  <si>
    <t>ADAS L2</t>
  </si>
  <si>
    <t>DCAS</t>
  </si>
  <si>
    <t>Driver Controlled Assistance System (generic ADAS level 2)</t>
  </si>
  <si>
    <t>UN R171</t>
  </si>
  <si>
    <t>CDAS</t>
  </si>
  <si>
    <t>in drafting
adapting UN R171</t>
  </si>
  <si>
    <t>LKA+ACC</t>
  </si>
  <si>
    <t>Assitsted lane keeping (long+lateral control)</t>
  </si>
  <si>
    <t>DRAFT GB/T Single Lane Manouvre</t>
  </si>
  <si>
    <t>LCA+ACC</t>
  </si>
  <si>
    <t>Assisted lane Change (long+lateral control)</t>
  </si>
  <si>
    <t>DRAFT GB/T Multi-lane manoeuver</t>
  </si>
  <si>
    <t>Automated/ Assisted Parking</t>
  </si>
  <si>
    <t>GB/T 41630-2022</t>
  </si>
  <si>
    <t>ADS L3</t>
  </si>
  <si>
    <t>ALKS</t>
  </si>
  <si>
    <t>Automated Lane Keeping Systems (ADS level 3)</t>
  </si>
  <si>
    <t>UN R157</t>
  </si>
  <si>
    <t>in drafting AIS-191 Part 2 (M1)</t>
  </si>
  <si>
    <t>ADS L4</t>
  </si>
  <si>
    <t>ADS</t>
  </si>
  <si>
    <t>Automated Driving System</t>
  </si>
  <si>
    <t>(EU) 2022/1426</t>
  </si>
  <si>
    <t>Regulated (per State)</t>
  </si>
  <si>
    <t>Regulated ?</t>
  </si>
  <si>
    <t>??</t>
  </si>
  <si>
    <t>Occupant Monitoring System</t>
  </si>
  <si>
    <t>OD</t>
  </si>
  <si>
    <t>Occupant Detection/ Occupant Monitoring System</t>
  </si>
  <si>
    <t>e-Call</t>
  </si>
  <si>
    <t>Emergency Call</t>
  </si>
  <si>
    <t>UN R144</t>
  </si>
  <si>
    <t>(EU) 2015/ 758</t>
  </si>
  <si>
    <t>Regulated 
AIS-140</t>
  </si>
  <si>
    <t>CATEGORY M2, M3/ N2/ N3 (Few Topics also specific to N1 as mentioned)</t>
  </si>
  <si>
    <t>M2, M3/ N2/ N3 (Few Topics also specific to N1 as mentioned)</t>
  </si>
  <si>
    <t>UN R131</t>
  </si>
  <si>
    <t>FMVSS 128
Mandatory by 2030</t>
  </si>
  <si>
    <t>UN R131
mandatory by 08/2027</t>
  </si>
  <si>
    <t>!! GB/T 38186 (in process of being made mandatory with updated requirements
2026/27?
(N, M2 &amp; M3)</t>
  </si>
  <si>
    <t>Regulated (2026)
AIS-162 (M2, M3, N2 &amp; N3)</t>
  </si>
  <si>
    <t>KMVSS Article 90-3
Not equal UN R131/152!!</t>
  </si>
  <si>
    <t>VSTD 72 (720)
== UNR 131</t>
  </si>
  <si>
    <t>UN R131/ ADR 97</t>
  </si>
  <si>
    <t>UN R13
(N, M2 &amp; M3)</t>
  </si>
  <si>
    <t>IS 11852-2019
AIS-150</t>
  </si>
  <si>
    <r>
      <rPr>
        <u/>
        <sz val="8"/>
        <color rgb="FF1155CC"/>
        <rFont val="Arial"/>
        <charset val="134"/>
      </rPr>
      <t>EU 2021/1958 + Israel Catalogue</t>
    </r>
    <r>
      <rPr>
        <sz val="8"/>
        <color rgb="FF000000"/>
        <rFont val="Arial"/>
        <charset val="134"/>
      </rPr>
      <t xml:space="preserve">
Israeli Catalog of Road Signs 2022.pdf</t>
    </r>
  </si>
  <si>
    <t>UN R13 ANNEX 8
(N, M2 &amp; M3)</t>
  </si>
  <si>
    <r>
      <rPr>
        <u/>
        <sz val="8"/>
        <color rgb="FF1155CC"/>
        <rFont val="Arial"/>
        <charset val="134"/>
      </rPr>
      <t xml:space="preserve">UN R130
</t>
    </r>
    <r>
      <rPr>
        <sz val="8"/>
        <color rgb="FF000000"/>
        <rFont val="Arial"/>
        <charset val="134"/>
      </rPr>
      <t>ISO 17361:2017</t>
    </r>
  </si>
  <si>
    <t>in drafting
AIS-188 (M2, M3, N2, &amp; N3)</t>
  </si>
  <si>
    <t>VSTD 70 (700)
== UNR 130</t>
  </si>
  <si>
    <t>UN R130 (ADR 99)</t>
  </si>
  <si>
    <t>(in drafting) AIS 193</t>
  </si>
  <si>
    <t>UN R79 CSF</t>
  </si>
  <si>
    <t>LCA</t>
  </si>
  <si>
    <t>RMF</t>
  </si>
  <si>
    <t>VRU - R</t>
  </si>
  <si>
    <t>VSTD 71 (710)</t>
  </si>
  <si>
    <t>VRU - F &amp; S</t>
  </si>
  <si>
    <t>BSIS</t>
  </si>
  <si>
    <t>UN R151</t>
  </si>
  <si>
    <t>in drafting
AIS-186 (M2, M3, N2, &amp; N3)</t>
  </si>
  <si>
    <t>VSTD 94 (940)
== UNR 151</t>
  </si>
  <si>
    <r>
      <rPr>
        <u/>
        <sz val="8"/>
        <color rgb="FFFFFFFF"/>
        <rFont val="Arial"/>
        <charset val="134"/>
      </rPr>
      <t xml:space="preserve">UN R151
2025-01-01 for new types
</t>
    </r>
    <r>
      <rPr>
        <sz val="8"/>
        <color rgb="FFFFFFFF"/>
        <rFont val="Arial"/>
        <charset val="134"/>
      </rPr>
      <t>2027-01-01: all vehicle types</t>
    </r>
  </si>
  <si>
    <t>MOIS</t>
  </si>
  <si>
    <t>UN R159</t>
  </si>
  <si>
    <t>in drafting
AIS-187 (M2, M3, N2, &amp; N3)</t>
  </si>
  <si>
    <t>Data Storage System for Automated Driving</t>
  </si>
  <si>
    <t>https://unece.org/fileadmin/DAM/trans/main/wp29/wp29resolutions/ECE-TRANS-WP.29-78r6e.pdf</t>
  </si>
  <si>
    <t>"Category M1"</t>
  </si>
  <si>
    <t>Vehicles used for the carriage of passengers and comprising not more than eight seats in addition to the driver's seat.</t>
  </si>
  <si>
    <t>"Category M2"</t>
  </si>
  <si>
    <t>Vehicles used for the carriage of passengers, comprising more than eight seats in addition to the driver's seat, and having a maximum mass not exceeding 5 tonnes.</t>
  </si>
  <si>
    <t>"Category M3"</t>
  </si>
  <si>
    <t>Vehicles used for the carriage of passengers, comprising more than eight seats in addition to the driver's seat, and having a maximum mass exceeding 5 tonnes</t>
  </si>
  <si>
    <t>"Category N1"</t>
  </si>
  <si>
    <t>Vehicles used for the carriage of goods and having a maximum mass not exceeding 3.5 tonnes.</t>
  </si>
  <si>
    <t>"Category N2"</t>
  </si>
  <si>
    <t>Vehicles used for the carriage of goods and having a maximum mass exceeding 3.5 tonnes but not exceeding 12 tonnes.</t>
  </si>
  <si>
    <t>"Category N3"</t>
  </si>
  <si>
    <t>Vehicles used for the carriage of goods and having a maximum mass exceeding 12 tonnes.</t>
  </si>
  <si>
    <t>Trade Agreements (Trade Barriers?)</t>
  </si>
  <si>
    <t>Traffic Rules</t>
  </si>
  <si>
    <t>Absolute Number</t>
  </si>
  <si>
    <t>GSR marker</t>
  </si>
  <si>
    <t>Platform</t>
  </si>
  <si>
    <t>Market</t>
  </si>
  <si>
    <t>aClassification</t>
  </si>
  <si>
    <t>aApplicability</t>
  </si>
  <si>
    <t>Coverage Review</t>
  </si>
  <si>
    <t>Coverage Review Comment</t>
  </si>
  <si>
    <t>Scope or Acronym</t>
  </si>
  <si>
    <t>Object_Title&amp;Text</t>
  </si>
  <si>
    <t>Subtitle</t>
  </si>
  <si>
    <t>Description</t>
  </si>
  <si>
    <t>Revision</t>
  </si>
  <si>
    <t>Date of application</t>
  </si>
  <si>
    <t>Module name</t>
  </si>
  <si>
    <t>Link</t>
  </si>
  <si>
    <t>Valeo Standard/ Process Reference</t>
  </si>
  <si>
    <t>Evidence
(Engineering Gate Deliverable)</t>
  </si>
  <si>
    <t>Reference to Eng. Gate</t>
  </si>
  <si>
    <t>Compliance Guide</t>
  </si>
  <si>
    <t>Compliance Guide Comment</t>
  </si>
  <si>
    <t>Certification/ Type Approval required</t>
  </si>
  <si>
    <t>Undefined</t>
  </si>
  <si>
    <r>
      <rPr>
        <b/>
        <sz val="11"/>
        <rFont val="Calibri"/>
        <charset val="134"/>
      </rPr>
      <t>1</t>
    </r>
    <r>
      <rPr>
        <sz val="11"/>
        <rFont val="Calibri"/>
        <charset val="134"/>
      </rPr>
      <t xml:space="preserve"> </t>
    </r>
    <r>
      <rPr>
        <b/>
        <sz val="11"/>
        <rFont val="Calibri"/>
        <charset val="134"/>
      </rPr>
      <t>Purpose/ Scope</t>
    </r>
  </si>
  <si>
    <t>This module serves as a database containing norms and regulations which are to be applied or are to be considered for the development of CDV products.</t>
  </si>
  <si>
    <r>
      <rPr>
        <b/>
        <sz val="11"/>
        <rFont val="Calibri"/>
        <charset val="134"/>
      </rPr>
      <t>2</t>
    </r>
    <r>
      <rPr>
        <sz val="11"/>
        <rFont val="Calibri"/>
        <charset val="134"/>
      </rPr>
      <t xml:space="preserve"> </t>
    </r>
    <r>
      <rPr>
        <b/>
        <sz val="11"/>
        <rFont val="Calibri"/>
        <charset val="134"/>
      </rPr>
      <t>General Definitions</t>
    </r>
  </si>
  <si>
    <t>Norms and Regulations are hereby addressed as document.</t>
  </si>
  <si>
    <r>
      <rPr>
        <b/>
        <sz val="11"/>
        <rFont val="Calibri"/>
        <charset val="134"/>
      </rPr>
      <t>2.1</t>
    </r>
    <r>
      <rPr>
        <sz val="11"/>
        <rFont val="Calibri"/>
        <charset val="134"/>
      </rPr>
      <t xml:space="preserve"> </t>
    </r>
    <r>
      <rPr>
        <b/>
        <sz val="11"/>
        <rFont val="Calibri"/>
        <charset val="134"/>
      </rPr>
      <t>Attributes</t>
    </r>
  </si>
  <si>
    <t>Specific attributes are addressed to the documents to identify their applicabilty.</t>
  </si>
  <si>
    <t>These attributes shall be used in combination with the filter function.</t>
  </si>
  <si>
    <r>
      <rPr>
        <b/>
        <sz val="11"/>
        <rFont val="Calibri"/>
        <charset val="134"/>
      </rPr>
      <t>2.1.1</t>
    </r>
    <r>
      <rPr>
        <sz val="11"/>
        <rFont val="Calibri"/>
        <charset val="134"/>
      </rPr>
      <t xml:space="preserve"> </t>
    </r>
    <r>
      <rPr>
        <b/>
        <sz val="11"/>
        <rFont val="Calibri"/>
        <charset val="134"/>
      </rPr>
      <t>Function</t>
    </r>
  </si>
  <si>
    <r>
      <rPr>
        <sz val="11"/>
        <rFont val="Calibri"/>
        <charset val="134"/>
      </rPr>
      <t xml:space="preserve">With the attribute </t>
    </r>
    <r>
      <rPr>
        <i/>
        <sz val="11"/>
        <rFont val="Calibri"/>
        <charset val="134"/>
      </rPr>
      <t xml:space="preserve">Function </t>
    </r>
    <r>
      <rPr>
        <sz val="11"/>
        <rFont val="Calibri"/>
        <charset val="134"/>
      </rPr>
      <t>documents are allocated to a specific function they describe and specify (e.g. EMC = Electromagnetic Compatibilty; AEB = Autonomous Emergency Braking, ... ).</t>
    </r>
  </si>
  <si>
    <t>The functions definitions and abbreviations are based on the ADASIS (Advanced Drivers Assistance Systems Interface Specifications) standard (see Appendix I).</t>
  </si>
  <si>
    <r>
      <rPr>
        <sz val="11"/>
        <rFont val="Calibri"/>
        <charset val="134"/>
      </rPr>
      <t xml:space="preserve">In case the document does not address specific functions but specifies general requirements it will be marked as </t>
    </r>
    <r>
      <rPr>
        <i/>
        <sz val="11"/>
        <rFont val="Calibri"/>
        <charset val="134"/>
      </rPr>
      <t>generic</t>
    </r>
    <r>
      <rPr>
        <sz val="11"/>
        <rFont val="Calibri"/>
        <charset val="134"/>
      </rPr>
      <t>.</t>
    </r>
  </si>
  <si>
    <r>
      <rPr>
        <b/>
        <sz val="11"/>
        <rFont val="Calibri"/>
        <charset val="134"/>
      </rPr>
      <t>2.1.2</t>
    </r>
    <r>
      <rPr>
        <sz val="11"/>
        <rFont val="Calibri"/>
        <charset val="134"/>
      </rPr>
      <t xml:space="preserve"> </t>
    </r>
    <r>
      <rPr>
        <b/>
        <sz val="11"/>
        <rFont val="Calibri"/>
        <charset val="134"/>
      </rPr>
      <t>Market Allocation</t>
    </r>
  </si>
  <si>
    <r>
      <rPr>
        <sz val="11"/>
        <rFont val="Calibri"/>
        <charset val="134"/>
      </rPr>
      <t xml:space="preserve">With the attribute </t>
    </r>
    <r>
      <rPr>
        <i/>
        <sz val="11"/>
        <rFont val="Calibri"/>
        <charset val="134"/>
      </rPr>
      <t xml:space="preserve">Market </t>
    </r>
    <r>
      <rPr>
        <sz val="11"/>
        <rFont val="Calibri"/>
        <charset val="134"/>
      </rPr>
      <t>documents are allocated according to the country and market they are applicable.</t>
    </r>
  </si>
  <si>
    <r>
      <rPr>
        <b/>
        <sz val="11"/>
        <rFont val="Calibri"/>
        <charset val="134"/>
      </rPr>
      <t>2.1.2.1</t>
    </r>
    <r>
      <rPr>
        <sz val="11"/>
        <rFont val="Calibri"/>
        <charset val="134"/>
      </rPr>
      <t xml:space="preserve"> </t>
    </r>
    <r>
      <rPr>
        <b/>
        <sz val="11"/>
        <rFont val="Calibri"/>
        <charset val="134"/>
      </rPr>
      <t>Radio spectrum specific allocation</t>
    </r>
  </si>
  <si>
    <t>The use of radio spectrums are more harmonized then other technologies. Standards created by international standardization organisations like ETSI are recognized world wide. For radio spectrium matters the ITU regions will be used.</t>
  </si>
  <si>
    <r>
      <rPr>
        <b/>
        <sz val="11"/>
        <rFont val="Calibri"/>
        <charset val="134"/>
      </rPr>
      <t>2.1.2.1.1</t>
    </r>
    <r>
      <rPr>
        <sz val="11"/>
        <rFont val="Calibri"/>
        <charset val="134"/>
      </rPr>
      <t xml:space="preserve"> </t>
    </r>
    <r>
      <rPr>
        <b/>
        <sz val="11"/>
        <rFont val="Calibri"/>
        <charset val="134"/>
      </rPr>
      <t>International Telecommunication Union (ITU)</t>
    </r>
  </si>
  <si>
    <r>
      <rPr>
        <sz val="11"/>
        <rFont val="Calibri"/>
        <charset val="134"/>
      </rPr>
      <t xml:space="preserve">ITU works on worldwide standards and norms in the telecommunication sector, but are due to the status of the ITU only named as recommendations.
</t>
    </r>
    <r>
      <rPr>
        <sz val="11"/>
        <rFont val="Calibri"/>
        <charset val="134"/>
      </rPr>
      <t>In its International Radio Regulations, it divides the world into three ITU regions for the purposes of managing the global radio spectrum. Each region has its own set of frequency allocations, the main reason for defining the regions..</t>
    </r>
  </si>
  <si>
    <r>
      <rPr>
        <b/>
        <sz val="11"/>
        <rFont val="Calibri"/>
        <charset val="134"/>
      </rPr>
      <t>2.1.2.1.1.1</t>
    </r>
    <r>
      <rPr>
        <sz val="11"/>
        <rFont val="Calibri"/>
        <charset val="134"/>
      </rPr>
      <t xml:space="preserve"> </t>
    </r>
    <r>
      <rPr>
        <b/>
        <sz val="11"/>
        <rFont val="Calibri"/>
        <charset val="134"/>
      </rPr>
      <t>ITU Region 1</t>
    </r>
  </si>
  <si>
    <t>Region 1 comprises: Europe, Africa, the former Soviet Union, Mongolia, and the Middle East west of the Persian Gulf, including Iraq.</t>
  </si>
  <si>
    <r>
      <rPr>
        <b/>
        <sz val="11"/>
        <rFont val="Calibri"/>
        <charset val="134"/>
      </rPr>
      <t>2.1.2.1.1.2</t>
    </r>
    <r>
      <rPr>
        <sz val="11"/>
        <rFont val="Calibri"/>
        <charset val="134"/>
      </rPr>
      <t xml:space="preserve"> </t>
    </r>
    <r>
      <rPr>
        <b/>
        <sz val="11"/>
        <rFont val="Calibri"/>
        <charset val="134"/>
      </rPr>
      <t>ITU Region 2</t>
    </r>
  </si>
  <si>
    <t>Region 2 covers the Americas including Greenland, and some of the eastern Pacific Islands.</t>
  </si>
  <si>
    <r>
      <rPr>
        <b/>
        <sz val="11"/>
        <rFont val="Calibri"/>
        <charset val="134"/>
      </rPr>
      <t>2.1.2.1.1.3</t>
    </r>
    <r>
      <rPr>
        <sz val="11"/>
        <rFont val="Calibri"/>
        <charset val="134"/>
      </rPr>
      <t xml:space="preserve"> </t>
    </r>
    <r>
      <rPr>
        <b/>
        <sz val="11"/>
        <rFont val="Calibri"/>
        <charset val="134"/>
      </rPr>
      <t>ITU Region 3</t>
    </r>
  </si>
  <si>
    <t>Region 3 contains most of non-FSU Asia east of and including Iran, and most of Oceania.</t>
  </si>
  <si>
    <r>
      <rPr>
        <b/>
        <sz val="11"/>
        <rFont val="Calibri"/>
        <charset val="134"/>
      </rPr>
      <t>2.1.3</t>
    </r>
    <r>
      <rPr>
        <sz val="11"/>
        <rFont val="Calibri"/>
        <charset val="134"/>
      </rPr>
      <t xml:space="preserve"> </t>
    </r>
    <r>
      <rPr>
        <b/>
        <sz val="11"/>
        <rFont val="Calibri"/>
        <charset val="134"/>
      </rPr>
      <t>Metier Allocation</t>
    </r>
  </si>
  <si>
    <r>
      <rPr>
        <sz val="11"/>
        <rFont val="Calibri"/>
        <charset val="134"/>
      </rPr>
      <t xml:space="preserve">With the attribute </t>
    </r>
    <r>
      <rPr>
        <i/>
        <sz val="11"/>
        <rFont val="Calibri"/>
        <charset val="134"/>
      </rPr>
      <t xml:space="preserve">MetierAllocation </t>
    </r>
    <r>
      <rPr>
        <sz val="11"/>
        <rFont val="Calibri"/>
        <charset val="134"/>
      </rPr>
      <t>documents are addressed according to their requirements which the metiers have to consider.</t>
    </r>
  </si>
  <si>
    <r>
      <rPr>
        <b/>
        <sz val="11"/>
        <rFont val="Calibri"/>
        <charset val="134"/>
      </rPr>
      <t>2.1.4</t>
    </r>
    <r>
      <rPr>
        <sz val="11"/>
        <rFont val="Calibri"/>
        <charset val="134"/>
      </rPr>
      <t xml:space="preserve"> </t>
    </r>
    <r>
      <rPr>
        <b/>
        <sz val="11"/>
        <rFont val="Calibri"/>
        <charset val="134"/>
      </rPr>
      <t>Platform Allocation</t>
    </r>
  </si>
  <si>
    <r>
      <rPr>
        <sz val="11"/>
        <rFont val="Calibri"/>
        <charset val="134"/>
      </rPr>
      <t xml:space="preserve">With the attribute </t>
    </r>
    <r>
      <rPr>
        <i/>
        <sz val="11"/>
        <rFont val="Calibri"/>
        <charset val="134"/>
      </rPr>
      <t xml:space="preserve">Platform Allocation </t>
    </r>
    <r>
      <rPr>
        <sz val="11"/>
        <rFont val="Calibri"/>
        <charset val="134"/>
      </rPr>
      <t>documents are allocated to the technology they address or which could be used to realize the defined function.</t>
    </r>
  </si>
  <si>
    <r>
      <rPr>
        <b/>
        <sz val="11"/>
        <rFont val="Calibri"/>
        <charset val="134"/>
      </rPr>
      <t>2.1.5</t>
    </r>
    <r>
      <rPr>
        <sz val="11"/>
        <rFont val="Calibri"/>
        <charset val="134"/>
      </rPr>
      <t xml:space="preserve"> </t>
    </r>
    <r>
      <rPr>
        <b/>
        <sz val="11"/>
        <rFont val="Calibri"/>
        <charset val="134"/>
      </rPr>
      <t>Classification and Traceability</t>
    </r>
  </si>
  <si>
    <r>
      <rPr>
        <sz val="11"/>
        <rFont val="Calibri"/>
        <charset val="134"/>
      </rPr>
      <t xml:space="preserve">In terms of traceability, regulations shall be distinguisehd in two kinds which will be classified in A or B: 
</t>
    </r>
    <r>
      <rPr>
        <sz val="11"/>
        <rFont val="Calibri"/>
        <charset val="134"/>
      </rPr>
      <t>A - General Requriements, covered by Valeo processes and standards (no traceability needed)</t>
    </r>
    <r>
      <rPr>
        <sz val="11"/>
        <rFont val="Calibri"/>
        <charset val="134"/>
      </rPr>
      <t xml:space="preserve">
</t>
    </r>
    <r>
      <rPr>
        <sz val="11"/>
        <rFont val="Calibri"/>
        <charset val="134"/>
      </rPr>
      <t>B - Component/System/ Function specific (traceability required)</t>
    </r>
    <r>
      <rPr>
        <sz val="11"/>
        <rFont val="Calibri"/>
        <charset val="134"/>
      </rPr>
      <t xml:space="preserve">
</t>
    </r>
    <r>
      <rPr>
        <sz val="11"/>
        <rFont val="Calibri"/>
        <charset val="134"/>
      </rPr>
      <t>C - for information / Conformity to be considered</t>
    </r>
  </si>
  <si>
    <r>
      <rPr>
        <b/>
        <sz val="11"/>
        <rFont val="Calibri"/>
        <charset val="134"/>
      </rPr>
      <t>2.1.6</t>
    </r>
    <r>
      <rPr>
        <sz val="11"/>
        <rFont val="Calibri"/>
        <charset val="134"/>
      </rPr>
      <t xml:space="preserve"> </t>
    </r>
    <r>
      <rPr>
        <b/>
        <sz val="11"/>
        <rFont val="Calibri"/>
        <charset val="134"/>
      </rPr>
      <t>Document Category</t>
    </r>
  </si>
  <si>
    <r>
      <rPr>
        <sz val="11"/>
        <rFont val="Calibri"/>
        <charset val="134"/>
      </rPr>
      <t xml:space="preserve">Documents are categorized as:
</t>
    </r>
    <r>
      <rPr>
        <sz val="11"/>
        <rFont val="Calibri"/>
        <charset val="134"/>
      </rPr>
      <t>- Regulation</t>
    </r>
    <r>
      <rPr>
        <sz val="11"/>
        <rFont val="Calibri"/>
        <charset val="134"/>
      </rPr>
      <t xml:space="preserve">
</t>
    </r>
    <r>
      <rPr>
        <sz val="11"/>
        <rFont val="Calibri"/>
        <charset val="134"/>
      </rPr>
      <t>- HN Standard (Harmonized Standard)</t>
    </r>
    <r>
      <rPr>
        <sz val="11"/>
        <rFont val="Calibri"/>
        <charset val="134"/>
      </rPr>
      <t xml:space="preserve">
</t>
    </r>
    <r>
      <rPr>
        <sz val="11"/>
        <rFont val="Calibri"/>
        <charset val="134"/>
      </rPr>
      <t>- Standard</t>
    </r>
    <r>
      <rPr>
        <sz val="11"/>
        <rFont val="Calibri"/>
        <charset val="134"/>
      </rPr>
      <t xml:space="preserve">
</t>
    </r>
    <r>
      <rPr>
        <sz val="11"/>
        <rFont val="Calibri"/>
        <charset val="134"/>
      </rPr>
      <t>- Guideline</t>
    </r>
    <r>
      <rPr>
        <sz val="11"/>
        <rFont val="Calibri"/>
        <charset val="134"/>
      </rPr>
      <t xml:space="preserve">
</t>
    </r>
    <r>
      <rPr>
        <sz val="11"/>
        <rFont val="Calibri"/>
        <charset val="134"/>
      </rPr>
      <t>- Internal</t>
    </r>
  </si>
  <si>
    <r>
      <rPr>
        <b/>
        <sz val="11"/>
        <rFont val="Calibri"/>
        <charset val="134"/>
      </rPr>
      <t>2.2</t>
    </r>
    <r>
      <rPr>
        <sz val="11"/>
        <rFont val="Calibri"/>
        <charset val="134"/>
      </rPr>
      <t xml:space="preserve"> </t>
    </r>
    <r>
      <rPr>
        <b/>
        <sz val="11"/>
        <rFont val="Calibri"/>
        <charset val="134"/>
      </rPr>
      <t>UN &amp; Global Technical Regulations</t>
    </r>
  </si>
  <si>
    <t>United Nations (former UN ECE) vehicle regulations based on the 1958 agreement contain provisions (for vehicles, their systems, parts and equipment) related to safety and environmental aspects. They include performance-oriented test requirements, as well as administrative procedures. The latter address the type approval (of vehicle systems, parts and equipment), the conformity of production (i.e. the means to prove the ability, for manufacturers, to produce a series of products that exactly match the type approval specifications) and the mutual recognition of the type approvals granted by Contracting Parties.</t>
  </si>
  <si>
    <t>The fulfillment of applicable UN Regulations are mandatory to receive type approval for EU market and other 1958 agreement members.</t>
  </si>
  <si>
    <t>UN Global Technical Regulations (GTR) contain globally harmonized performance-related requirements and test procedures. They provide a predictable regulatory framework for the global automotive industry, consumers and their associations. They do not contain administrative provisions for type approvals and their mutual recognition.</t>
  </si>
  <si>
    <r>
      <rPr>
        <sz val="11"/>
        <rFont val="Calibri"/>
        <charset val="134"/>
      </rPr>
      <t xml:space="preserve">All E/E components and systems shall comply to the UN Regulations applicable. Depending on the project and customer requriement, type approval has to be made on component/ system or vehicle level. 
</t>
    </r>
    <r>
      <rPr>
        <i/>
        <sz val="11"/>
        <rFont val="Calibri"/>
        <charset val="134"/>
      </rPr>
      <t>For type approval process please refer to your local validation department.</t>
    </r>
  </si>
  <si>
    <r>
      <rPr>
        <sz val="11"/>
        <rFont val="Calibri"/>
        <charset val="134"/>
      </rPr>
      <t xml:space="preserve">UN regulations are applicable in the following </t>
    </r>
    <r>
      <rPr>
        <b/>
        <sz val="11"/>
        <rFont val="Calibri"/>
        <charset val="134"/>
      </rPr>
      <t>56 Contracting Parties</t>
    </r>
    <r>
      <rPr>
        <sz val="11"/>
        <rFont val="Calibri"/>
        <charset val="134"/>
      </rPr>
      <t>:</t>
    </r>
    <r>
      <rPr>
        <sz val="11"/>
        <rFont val="Calibri"/>
        <charset val="134"/>
      </rPr>
      <t xml:space="preserve">
</t>
    </r>
    <r>
      <rPr>
        <sz val="11"/>
        <rFont val="Calibri"/>
        <charset val="134"/>
      </rPr>
      <t>Albania, Armenia, Australia, Austria, Azerbaijan, Belarus, Belgium, Bosnia and Herzegovina, Bulgaria, Croatia, Czech Republic, Denmark, Egypt, Estonia, European Union, Finland, France, Georgia, Germany, Greece, Hungary, Italy, Japan, Kazakhstan, Latvia, Lithuania, Luxembourg, Malaysia, Montenegro, Namibia, Netherlands, New Zealand, Nigeria, Norway, Pakistan, Poland, Portugal, Republic of Korea, Republic of Moldova, Romania, Russian Federation, San Marino, Serbia, Slovakia, Slovenia, South Africa, Spain, Sweden, Switzerland, Thailand, the former Yugoslav Republic of Macedonia, Tunisia, Turkey, Ukraine, United Kingdom of Great Britain and Northern Ireland.</t>
    </r>
  </si>
  <si>
    <r>
      <rPr>
        <b/>
        <sz val="11"/>
        <rFont val="Calibri"/>
        <charset val="134"/>
      </rPr>
      <t>2.3</t>
    </r>
    <r>
      <rPr>
        <sz val="11"/>
        <rFont val="Calibri"/>
        <charset val="134"/>
      </rPr>
      <t xml:space="preserve"> </t>
    </r>
    <r>
      <rPr>
        <b/>
        <sz val="11"/>
        <rFont val="Calibri"/>
        <charset val="134"/>
      </rPr>
      <t>European Union (EU)</t>
    </r>
  </si>
  <si>
    <r>
      <rPr>
        <sz val="11"/>
        <rFont val="Calibri"/>
        <charset val="134"/>
      </rPr>
      <t xml:space="preserve">EU law is divided into 'primary' and 'secondary' legislation. The treaties (primary legislation) are the basis or ground rules for all EU action.
</t>
    </r>
    <r>
      <rPr>
        <sz val="11"/>
        <rFont val="Calibri"/>
        <charset val="134"/>
      </rPr>
      <t>Secondary legislation – which includes regulations, directives and decisions – are derived from the principles and objectives set out in the treaties. These are the essential legislations which have to be realized and considered.</t>
    </r>
  </si>
  <si>
    <r>
      <rPr>
        <b/>
        <sz val="11"/>
        <rFont val="Calibri"/>
        <charset val="134"/>
      </rPr>
      <t xml:space="preserve">Regulations </t>
    </r>
    <r>
      <rPr>
        <sz val="11"/>
        <rFont val="Calibri"/>
        <charset val="134"/>
      </rPr>
      <t>are directly applicable and binding in all EU Member States without the need for any national implementing legislation.</t>
    </r>
  </si>
  <si>
    <r>
      <rPr>
        <b/>
        <sz val="11"/>
        <rFont val="Calibri"/>
        <charset val="134"/>
      </rPr>
      <t xml:space="preserve">Directives </t>
    </r>
    <r>
      <rPr>
        <sz val="11"/>
        <rFont val="Calibri"/>
        <charset val="134"/>
      </rPr>
      <t>bind Member States as to the objectives to be achieved within a certain time-limit, while leaving to the national authorities the choice of form and means. Directives have to be implemented in national legislation in accordance with the procedures of the individual Member States.</t>
    </r>
  </si>
  <si>
    <r>
      <rPr>
        <b/>
        <sz val="11"/>
        <rFont val="Calibri"/>
        <charset val="134"/>
      </rPr>
      <t xml:space="preserve">Decisions </t>
    </r>
    <r>
      <rPr>
        <sz val="11"/>
        <rFont val="Calibri"/>
        <charset val="134"/>
      </rPr>
      <t>are binding in all their aspects for those to whom they are addressed. Decisions do not require national implementing legislation. A Decision may be addressed to any or all Member States, to enterprises or to individuals.</t>
    </r>
  </si>
  <si>
    <t>Recommendations and opinions which are not binding. These Documents will not be tracked and listed in this module.</t>
  </si>
  <si>
    <r>
      <rPr>
        <b/>
        <sz val="11"/>
        <rFont val="Calibri"/>
        <charset val="134"/>
      </rPr>
      <t>2.4</t>
    </r>
    <r>
      <rPr>
        <sz val="11"/>
        <rFont val="Calibri"/>
        <charset val="134"/>
      </rPr>
      <t xml:space="preserve"> </t>
    </r>
    <r>
      <rPr>
        <b/>
        <sz val="11"/>
        <rFont val="Calibri"/>
        <charset val="134"/>
      </rPr>
      <t>Harmonised European Standards</t>
    </r>
  </si>
  <si>
    <r>
      <rPr>
        <sz val="11"/>
        <rFont val="Calibri"/>
        <charset val="134"/>
      </rPr>
      <t xml:space="preserve">In regard to the Unions mission to harmonize laws to guarantee market accessibility between member states and thirds, harmonised European Standards shall help to comly to applicable legislations. They are published by European standardization organizations </t>
    </r>
    <r>
      <rPr>
        <b/>
        <sz val="11"/>
        <rFont val="Calibri"/>
        <charset val="134"/>
      </rPr>
      <t xml:space="preserve">CEN, Cenelec </t>
    </r>
    <r>
      <rPr>
        <sz val="11"/>
        <rFont val="Calibri"/>
        <charset val="134"/>
      </rPr>
      <t xml:space="preserve">and </t>
    </r>
    <r>
      <rPr>
        <b/>
        <sz val="11"/>
        <rFont val="Calibri"/>
        <charset val="134"/>
      </rPr>
      <t>ETSI</t>
    </r>
    <r>
      <rPr>
        <sz val="11"/>
        <rFont val="Calibri"/>
        <charset val="134"/>
      </rPr>
      <t>.</t>
    </r>
  </si>
  <si>
    <r>
      <rPr>
        <sz val="11"/>
        <rFont val="Calibri"/>
        <charset val="134"/>
      </rPr>
      <t xml:space="preserve">By compliance to European Standards a </t>
    </r>
    <r>
      <rPr>
        <b/>
        <sz val="11"/>
        <rFont val="Calibri"/>
        <charset val="134"/>
      </rPr>
      <t xml:space="preserve">presumption of conformity </t>
    </r>
    <r>
      <rPr>
        <sz val="11"/>
        <rFont val="Calibri"/>
        <charset val="134"/>
      </rPr>
      <t xml:space="preserve">can be achieved. This is essential for product liabilty and recieving a CE marking. </t>
    </r>
    <r>
      <rPr>
        <sz val="11"/>
        <rFont val="Calibri"/>
        <charset val="134"/>
      </rPr>
      <t xml:space="preserve">
</t>
    </r>
    <r>
      <rPr>
        <sz val="11"/>
        <rFont val="Calibri"/>
        <charset val="134"/>
      </rPr>
      <t xml:space="preserve">Even though companies and manufacturers are not obligated to use and be compliant to these standards, the special status of those give them a headsup and a character of legislation. </t>
    </r>
    <r>
      <rPr>
        <sz val="11"/>
        <rFont val="Calibri"/>
        <charset val="134"/>
      </rPr>
      <t xml:space="preserve">
</t>
    </r>
    <r>
      <rPr>
        <sz val="11"/>
        <rFont val="Calibri"/>
        <charset val="134"/>
      </rPr>
      <t>In case these standards will not be used, other means to demonstrate compliance to EU legislation must be worked out between notified body and manufacturer.</t>
    </r>
  </si>
  <si>
    <t>Harmonized European standards are being published via the Official Journal of the European Union.</t>
  </si>
  <si>
    <r>
      <rPr>
        <b/>
        <sz val="11"/>
        <rFont val="Calibri"/>
        <charset val="134"/>
      </rPr>
      <t>2.5</t>
    </r>
    <r>
      <rPr>
        <sz val="11"/>
        <rFont val="Calibri"/>
        <charset val="134"/>
      </rPr>
      <t xml:space="preserve"> </t>
    </r>
    <r>
      <rPr>
        <b/>
        <sz val="11"/>
        <rFont val="Calibri"/>
        <charset val="134"/>
      </rPr>
      <t>China</t>
    </r>
  </si>
  <si>
    <r>
      <rPr>
        <b/>
        <sz val="11"/>
        <rFont val="Calibri"/>
        <charset val="134"/>
      </rPr>
      <t xml:space="preserve">GB/T Standards - </t>
    </r>
    <r>
      <rPr>
        <sz val="11"/>
        <rFont val="Calibri"/>
        <charset val="134"/>
      </rPr>
      <t>are recommended in their appliance. Certification and or CCC marking is not required.</t>
    </r>
  </si>
  <si>
    <r>
      <rPr>
        <b/>
        <sz val="11"/>
        <rFont val="Calibri"/>
        <charset val="134"/>
      </rPr>
      <t xml:space="preserve">GB Standards - </t>
    </r>
    <r>
      <rPr>
        <sz val="11"/>
        <rFont val="Calibri"/>
        <charset val="134"/>
      </rPr>
      <t>are required in their appliance. Certification and or CCC marking is obligatory.</t>
    </r>
  </si>
  <si>
    <r>
      <rPr>
        <b/>
        <sz val="11"/>
        <rFont val="Calibri"/>
        <charset val="134"/>
      </rPr>
      <t>3</t>
    </r>
    <r>
      <rPr>
        <sz val="11"/>
        <rFont val="Calibri"/>
        <charset val="134"/>
      </rPr>
      <t xml:space="preserve"> </t>
    </r>
    <r>
      <rPr>
        <b/>
        <sz val="11"/>
        <rFont val="Calibri"/>
        <charset val="134"/>
      </rPr>
      <t>Regulations</t>
    </r>
  </si>
  <si>
    <r>
      <rPr>
        <b/>
        <sz val="11"/>
        <rFont val="Calibri"/>
        <charset val="134"/>
      </rPr>
      <t>3.1</t>
    </r>
    <r>
      <rPr>
        <sz val="11"/>
        <rFont val="Calibri"/>
        <charset val="134"/>
      </rPr>
      <t xml:space="preserve"> </t>
    </r>
    <r>
      <rPr>
        <b/>
        <sz val="11"/>
        <rFont val="Calibri"/>
        <charset val="134"/>
      </rPr>
      <t>Export Control (not final)</t>
    </r>
  </si>
  <si>
    <t>Based on an international agreement (The Wassenaar Arrangement on Export Controls for Conventional Arms and Dual-Use Goods and Technologies) to contribute to regional and international security and stability by promoting transparency and greater responsibility in transfers of conventional arms and dual-use goods and technologies, thus preventing destabilizing accumulations. Participating states seek, through their national policies, to ensure that transfers of these items do not contribute to the development or enhancement of military capabilities which undermine these goals, and are not diverted to support such capabilities.</t>
  </si>
  <si>
    <t>INTERNAL</t>
  </si>
  <si>
    <t>Transversal/ Generic</t>
  </si>
  <si>
    <t>Worldwide</t>
  </si>
  <si>
    <t>A</t>
  </si>
  <si>
    <t>Yes</t>
  </si>
  <si>
    <t>Covered by Valeo Process</t>
  </si>
  <si>
    <t>Export Control</t>
  </si>
  <si>
    <t>Product development and Export Control restriction</t>
  </si>
  <si>
    <t>GSI-RD-679</t>
  </si>
  <si>
    <r>
      <rPr>
        <sz val="11"/>
        <rFont val="Calibri"/>
        <charset val="134"/>
      </rPr>
      <t xml:space="preserve">Mandatory Group Instruction
</t>
    </r>
    <r>
      <rPr>
        <sz val="11"/>
        <rFont val="Calibri"/>
        <charset val="134"/>
      </rPr>
      <t>This instruction presents the rules to be applied in order to master the Export Control restrictions of the products that we develop.</t>
    </r>
  </si>
  <si>
    <t>A01</t>
  </si>
  <si>
    <r>
      <rPr>
        <sz val="11"/>
        <rFont val="Calibri"/>
        <charset val="134"/>
      </rPr>
      <t xml:space="preserve">no module available
</t>
    </r>
    <r>
      <rPr>
        <sz val="11"/>
        <rFont val="Calibri"/>
        <charset val="134"/>
      </rPr>
      <t>GSI-RD-679-A01_Product development and Export Control restriction</t>
    </r>
  </si>
  <si>
    <r>
      <rPr>
        <sz val="11"/>
        <rFont val="Calibri"/>
        <charset val="134"/>
      </rPr>
      <t xml:space="preserve">GSI-RD-679
</t>
    </r>
    <r>
      <rPr>
        <sz val="11"/>
        <rFont val="Calibri"/>
        <charset val="134"/>
      </rPr>
      <t>https://sites.google.com/a/valeo.com/group-procedures/group-procedures?filterM=GSI-RD-H01-0679</t>
    </r>
  </si>
  <si>
    <t>Export Control Assessment Questionnaire for Projects and Platforms</t>
  </si>
  <si>
    <r>
      <rPr>
        <sz val="11"/>
        <rFont val="Calibri"/>
        <charset val="134"/>
      </rPr>
      <t xml:space="preserve">Documentation (e.g. Datasheet; Drawing, FMEA,..)
</t>
    </r>
    <r>
      <rPr>
        <sz val="11"/>
        <rFont val="Calibri"/>
        <charset val="134"/>
      </rPr>
      <t>Covered by Platform/metiers Standards</t>
    </r>
  </si>
  <si>
    <t>DU Classification and Approval</t>
  </si>
  <si>
    <t>Export Controls of electronic parts</t>
  </si>
  <si>
    <t>GSI-RD-H01-0854 A03</t>
  </si>
  <si>
    <r>
      <rPr>
        <sz val="11"/>
        <rFont val="Calibri"/>
        <charset val="134"/>
      </rPr>
      <t xml:space="preserve">Mandatory Group Instruction
</t>
    </r>
    <r>
      <rPr>
        <sz val="11"/>
        <rFont val="Calibri"/>
        <charset val="134"/>
      </rPr>
      <t>The purpose of this procedure is to describe the Valeo rules and processes applicable to detect and manage electronic parts that can be subject to Export Controls. It completes other procedures that are implemented at product levels.</t>
    </r>
  </si>
  <si>
    <t>A03</t>
  </si>
  <si>
    <t>no module available</t>
  </si>
  <si>
    <t>https://docs.google.com/document/d/100OCp6Si8lebeB50uMYUcKSPxmOOM5ev3BsX4AHGNW8/edit#heading=h.3znysh7</t>
  </si>
  <si>
    <t>REGULATION</t>
  </si>
  <si>
    <t>Europe</t>
  </si>
  <si>
    <t>(EU) 2021/821</t>
  </si>
  <si>
    <t>Regulation (EU) 2021/821 of the European Parliament and of the Council of 20 May 2021 setting up a Union regime for the control of exports, brokering, technical assistance, transit and transfer of dual-use items</t>
  </si>
  <si>
    <t>This Regulation establishes a Union regime for the control of exports, brokering, technical assistance, transit and transfer of dual-use items.</t>
  </si>
  <si>
    <r>
      <rPr>
        <sz val="11"/>
        <rFont val="Calibri"/>
        <charset val="134"/>
      </rPr>
      <t xml:space="preserve">DU Classification and Approval
</t>
    </r>
    <r>
      <rPr>
        <sz val="11"/>
        <rFont val="Calibri"/>
        <charset val="134"/>
      </rPr>
      <t>DU Classification and Approval</t>
    </r>
  </si>
  <si>
    <t>USA</t>
  </si>
  <si>
    <t>De minimis Rules and Guidelines</t>
  </si>
  <si>
    <r>
      <rPr>
        <sz val="11"/>
        <rFont val="Calibri"/>
        <charset val="134"/>
      </rPr>
      <t xml:space="preserve">§ 734.4 and Supplement No. 2 to part 734 of the EAR
</t>
    </r>
    <r>
      <rPr>
        <sz val="11"/>
        <rFont val="Calibri"/>
        <charset val="134"/>
      </rPr>
      <t>(as modified on 11 April 2018)</t>
    </r>
  </si>
  <si>
    <t>Based on determined US content within the product the EAR are to be applied accordingly.</t>
  </si>
  <si>
    <t>US Export Administration Regulation (EAR)</t>
  </si>
  <si>
    <r>
      <rPr>
        <sz val="11"/>
        <rFont val="Calibri"/>
        <charset val="134"/>
      </rPr>
      <t xml:space="preserve">Sections relevant: 
</t>
    </r>
    <r>
      <rPr>
        <sz val="11"/>
        <rFont val="Calibri"/>
        <charset val="134"/>
      </rPr>
      <t>CCL3_Electronics</t>
    </r>
    <r>
      <rPr>
        <sz val="11"/>
        <rFont val="Calibri"/>
        <charset val="134"/>
      </rPr>
      <t xml:space="preserve">
</t>
    </r>
    <r>
      <rPr>
        <sz val="11"/>
        <rFont val="Calibri"/>
        <charset val="134"/>
      </rPr>
      <t>CCL4_Computers</t>
    </r>
    <r>
      <rPr>
        <sz val="11"/>
        <rFont val="Calibri"/>
        <charset val="134"/>
      </rPr>
      <t xml:space="preserve">
</t>
    </r>
    <r>
      <rPr>
        <sz val="11"/>
        <rFont val="Calibri"/>
        <charset val="134"/>
      </rPr>
      <t>CCL5_PT2_Information Security</t>
    </r>
    <r>
      <rPr>
        <sz val="11"/>
        <rFont val="Calibri"/>
        <charset val="134"/>
      </rPr>
      <t xml:space="preserve">
</t>
    </r>
    <r>
      <rPr>
        <sz val="11"/>
        <rFont val="Calibri"/>
        <charset val="134"/>
      </rPr>
      <t>CCL6_Sensors and Lasers</t>
    </r>
    <r>
      <rPr>
        <sz val="11"/>
        <rFont val="Calibri"/>
        <charset val="134"/>
      </rPr>
      <t xml:space="preserve">
</t>
    </r>
    <r>
      <rPr>
        <sz val="11"/>
        <rFont val="Calibri"/>
        <charset val="134"/>
      </rPr>
      <t>CCL7_Navigation and Avionics</t>
    </r>
  </si>
  <si>
    <r>
      <rPr>
        <sz val="11"/>
        <rFont val="Calibri"/>
        <charset val="134"/>
      </rPr>
      <t xml:space="preserve">2019-05-23
</t>
    </r>
    <r>
      <rPr>
        <sz val="11"/>
        <rFont val="Calibri"/>
        <charset val="134"/>
      </rPr>
      <t>2018-10-29</t>
    </r>
    <r>
      <rPr>
        <sz val="11"/>
        <rFont val="Calibri"/>
        <charset val="134"/>
      </rPr>
      <t xml:space="preserve">
</t>
    </r>
    <r>
      <rPr>
        <sz val="11"/>
        <rFont val="Calibri"/>
        <charset val="134"/>
      </rPr>
      <t>2019-05-23</t>
    </r>
    <r>
      <rPr>
        <sz val="11"/>
        <rFont val="Calibri"/>
        <charset val="134"/>
      </rPr>
      <t xml:space="preserve">
</t>
    </r>
    <r>
      <rPr>
        <sz val="11"/>
        <rFont val="Calibri"/>
        <charset val="134"/>
      </rPr>
      <t>2019-05-23</t>
    </r>
    <r>
      <rPr>
        <sz val="11"/>
        <rFont val="Calibri"/>
        <charset val="134"/>
      </rPr>
      <t xml:space="preserve">
</t>
    </r>
    <r>
      <rPr>
        <sz val="11"/>
        <rFont val="Calibri"/>
        <charset val="134"/>
      </rPr>
      <t>2018-12-20</t>
    </r>
  </si>
  <si>
    <t>https://www.bis.doc.gov/index.php/regulations/export-administration-regulations-ear</t>
  </si>
  <si>
    <t>Documentation (e.g. Datasheet; Drawing, FMEA,..)
Covered by Platform/metiers Standards</t>
  </si>
  <si>
    <r>
      <rPr>
        <b/>
        <sz val="11"/>
        <rFont val="Calibri"/>
        <charset val="134"/>
      </rPr>
      <t>3.2</t>
    </r>
    <r>
      <rPr>
        <sz val="11"/>
        <rFont val="Calibri"/>
        <charset val="134"/>
      </rPr>
      <t xml:space="preserve"> </t>
    </r>
    <r>
      <rPr>
        <b/>
        <sz val="11"/>
        <rFont val="Calibri"/>
        <charset val="134"/>
      </rPr>
      <t>Radio &amp; Laser Spectrum Matters</t>
    </r>
  </si>
  <si>
    <r>
      <rPr>
        <b/>
        <sz val="11"/>
        <rFont val="Calibri"/>
        <charset val="134"/>
      </rPr>
      <t>3.2.1</t>
    </r>
    <r>
      <rPr>
        <sz val="11"/>
        <rFont val="Calibri"/>
        <charset val="134"/>
      </rPr>
      <t xml:space="preserve"> </t>
    </r>
    <r>
      <rPr>
        <b/>
        <sz val="11"/>
        <rFont val="Calibri"/>
        <charset val="134"/>
      </rPr>
      <t>Radio Regulations and Frequency Allocations</t>
    </r>
  </si>
  <si>
    <t>DRS - Radar</t>
  </si>
  <si>
    <r>
      <rPr>
        <sz val="11"/>
        <rFont val="Calibri"/>
        <charset val="134"/>
      </rPr>
      <t xml:space="preserve">Worldwide
</t>
    </r>
    <r>
      <rPr>
        <sz val="11"/>
        <rFont val="Calibri"/>
        <charset val="134"/>
      </rPr>
      <t xml:space="preserve">ITU Region 1 </t>
    </r>
    <r>
      <rPr>
        <sz val="11"/>
        <rFont val="Calibri"/>
        <charset val="134"/>
      </rPr>
      <t xml:space="preserve">
</t>
    </r>
    <r>
      <rPr>
        <sz val="11"/>
        <rFont val="Calibri"/>
        <charset val="134"/>
      </rPr>
      <t>ITU Region 2</t>
    </r>
    <r>
      <rPr>
        <sz val="11"/>
        <rFont val="Calibri"/>
        <charset val="134"/>
      </rPr>
      <t xml:space="preserve">
</t>
    </r>
    <r>
      <rPr>
        <sz val="11"/>
        <rFont val="Calibri"/>
        <charset val="134"/>
      </rPr>
      <t>ITU Region 3</t>
    </r>
  </si>
  <si>
    <t>B</t>
  </si>
  <si>
    <t>Radio Emission</t>
  </si>
  <si>
    <t>World Wide Country List of Emission Limits for 77-81GHz</t>
  </si>
  <si>
    <t>DRS_Radar_List of countries 77GHz_79GHz</t>
  </si>
  <si>
    <r>
      <rPr>
        <sz val="11"/>
        <rFont val="Calibri"/>
        <charset val="134"/>
      </rPr>
      <t xml:space="preserve">Product Marking
</t>
    </r>
    <r>
      <rPr>
        <sz val="11"/>
        <rFont val="Calibri"/>
        <charset val="134"/>
      </rPr>
      <t>Testing</t>
    </r>
    <r>
      <rPr>
        <sz val="11"/>
        <rFont val="Calibri"/>
        <charset val="134"/>
      </rPr>
      <t xml:space="preserve">
</t>
    </r>
    <r>
      <rPr>
        <sz val="11"/>
        <rFont val="Calibri"/>
        <charset val="134"/>
      </rPr>
      <t>Documentation (e.g. Datasheet; Drawing, FMEA,..)</t>
    </r>
    <r>
      <rPr>
        <sz val="11"/>
        <rFont val="Calibri"/>
        <charset val="134"/>
      </rPr>
      <t xml:space="preserve">
</t>
    </r>
    <r>
      <rPr>
        <sz val="11"/>
        <rFont val="Calibri"/>
        <charset val="134"/>
      </rPr>
      <t>Certification</t>
    </r>
  </si>
  <si>
    <t>ITU Region 3</t>
  </si>
  <si>
    <t>Infocomm Development Authority of Singapore</t>
  </si>
  <si>
    <t>RADIO SPECTRUM MASTER PLAN</t>
  </si>
  <si>
    <t>In Singapore, IDA as the telecommunication regulator, is charged with the responsibility of administering frequency management matters. The responsibility includes drawing up frequency allocation plans for various services, coordinating frequency assignments with neighbouring countries, monitoring spectrum usage and resolving radio interference. Annex 1 provides an overview of existing and planned services within the spectrum plan as well as the priority for review on an on-going basis.</t>
  </si>
  <si>
    <t>12146_SG_Master_Plan_Radio_Spectrum_2012-11_EN_2013-04-09</t>
  </si>
  <si>
    <t>https://lis9-svdol10.vnet.valeo.com:1201/dwa/rm/urn:rational::1-43463251374b73b7-M-00081b51</t>
  </si>
  <si>
    <r>
      <rPr>
        <sz val="11"/>
        <rFont val="Calibri"/>
        <charset val="134"/>
      </rPr>
      <t xml:space="preserve">Taiwan
</t>
    </r>
    <r>
      <rPr>
        <sz val="11"/>
        <rFont val="Calibri"/>
        <charset val="134"/>
      </rPr>
      <t>ITU Region 3</t>
    </r>
  </si>
  <si>
    <r>
      <rPr>
        <b/>
        <sz val="11"/>
        <rFont val="Calibri"/>
        <charset val="134"/>
      </rPr>
      <t>Telecom Technical Regulations</t>
    </r>
    <r>
      <rPr>
        <sz val="11"/>
        <rFont val="Calibri"/>
        <charset val="134"/>
      </rPr>
      <t xml:space="preserve">
</t>
    </r>
    <r>
      <rPr>
        <b/>
        <sz val="11"/>
        <rFont val="Calibri"/>
        <charset val="134"/>
      </rPr>
      <t>Test Requirements</t>
    </r>
  </si>
  <si>
    <t>Low-power Radio-frequency Devices Technical Regulations</t>
  </si>
  <si>
    <t>This regulation is formulated based on Section 1 of Article 50 of the Telecommunications Act. It consists of five chapters: Chapter 1 defines related terminology; Chapter 2 stipulates general requirements for the operating bands, radiated field intensity, performances and manufacture, installation, possession, import and sales of equipment. Low-power radio-frequency devices in this chapter are unrestricted unless otherwise stipulated by other laws codes; Chapter 3 and Chapter 4 outline specifications for conformity. As such these two chapters place limitations on the frequency bands and radiated field intensity and correspond to the relevant frequency bands and types of device. Those not stipulated in these two Chapters shall comply with the provisions of Chapter 2; Chapter 5 covers test requirements of type approvals on low-power radio-frequency devices.</t>
  </si>
  <si>
    <t>12147_2018-01-10_Taiwan_Low-power Radio-frequency Devices Technical Regulations</t>
  </si>
  <si>
    <t>https://lis9-svdol10.vnet.valeo.com:1201/dwa/rm/urn:rational::1-43463251374b73b7-M-00081b52</t>
  </si>
  <si>
    <r>
      <rPr>
        <sz val="11"/>
        <rFont val="Calibri"/>
        <charset val="134"/>
      </rPr>
      <t xml:space="preserve">DRS - Radar
</t>
    </r>
    <r>
      <rPr>
        <sz val="11"/>
        <rFont val="Calibri"/>
        <charset val="134"/>
      </rPr>
      <t>ECU w WIFI/Bluetooth</t>
    </r>
  </si>
  <si>
    <r>
      <rPr>
        <sz val="11"/>
        <rFont val="Calibri"/>
        <charset val="134"/>
      </rPr>
      <t xml:space="preserve">USA
</t>
    </r>
    <r>
      <rPr>
        <sz val="11"/>
        <rFont val="Calibri"/>
        <charset val="134"/>
      </rPr>
      <t>ITU Region 2</t>
    </r>
  </si>
  <si>
    <t>Title 47 Chapter I Subchapter A Part 15 - Radio Frequency Devices</t>
  </si>
  <si>
    <t>Radio Frequency Devices</t>
  </si>
  <si>
    <r>
      <rPr>
        <sz val="11"/>
        <rFont val="Calibri"/>
        <charset val="134"/>
      </rPr>
      <t xml:space="preserve">(a) This part sets out the regulations under which an intentional, unintentional, or incidental radiator may be operated without an individual license.
</t>
    </r>
    <r>
      <rPr>
        <sz val="11"/>
        <rFont val="Calibri"/>
        <charset val="134"/>
      </rPr>
      <t>It also contains the technical specifications, administrative requirements and other conditions relating to the marketing of part 15 devices.</t>
    </r>
    <r>
      <rPr>
        <sz val="11"/>
        <rFont val="Calibri"/>
        <charset val="134"/>
      </rPr>
      <t xml:space="preserve">
</t>
    </r>
    <r>
      <rPr>
        <sz val="11"/>
        <rFont val="Calibri"/>
        <charset val="134"/>
      </rPr>
      <t>(b) The operation of an intentional or unintentional radiator that is not in accordance with the regulations in this part must be licensed pursuant to the provisions of section 301 of the Communications Act of 1934, as amended, unless otherwise exempted from the licensing requirements elsewhere in this chapter.</t>
    </r>
    <r>
      <rPr>
        <sz val="11"/>
        <rFont val="Calibri"/>
        <charset val="134"/>
      </rPr>
      <t xml:space="preserve">
</t>
    </r>
    <r>
      <rPr>
        <sz val="11"/>
        <rFont val="Calibri"/>
        <charset val="134"/>
      </rPr>
      <t>(c) Unless specifically exempted, the operation or marketing of an intentional or unintentional radiator that is ot in compliance with the administrative and technical provisions in this art, including prior Commission authorization or verification, as appropriate, is prohibited under section 302 f the Communications Act of 1934, as mended, and subpart I of part 2 of this chapter. The equipment authorization and verification procedures are detailed in subpart J of part 2 of this chapter.</t>
    </r>
  </si>
  <si>
    <t>12121_FCC_Part15_Radio_frequency_Devices</t>
  </si>
  <si>
    <t>https://lis9-svdol10.vnet.valeo.com:1201/dwa/rm/urn:rational:67c31aaa-786d-11e4-943f-77f7170acf6c:1-43463251374b73b7-M-0006e53a</t>
  </si>
  <si>
    <t>Title 47 §15.5 General conditions of operation</t>
  </si>
  <si>
    <t>§15.5 General conditions of operation</t>
  </si>
  <si>
    <r>
      <rPr>
        <sz val="11"/>
        <rFont val="Calibri"/>
        <charset val="134"/>
      </rPr>
      <t xml:space="preserve">(b) Operation of an intentional, unintentional, or incidental radiator is subject to the conditions that no harmful interference is caused and that interference must be accepted that may be caused by the operation of an authorized radio station, by another intentional or unintentional radiator, by industrial, scientific and medical (ISM) equipment, or by an incidental radiator.
</t>
    </r>
    <r>
      <rPr>
        <sz val="11"/>
        <rFont val="Calibri"/>
        <charset val="134"/>
      </rPr>
      <t>(c) The operator of a radio frequency device shall be required to cease operating the device upon notification by a Commission representative that the device is causing harmful interference. Operation shall not resume until the condition causing the harmful interference has been corrected.</t>
    </r>
  </si>
  <si>
    <t>Title 47 §15.29 Inspection by the Commission</t>
  </si>
  <si>
    <t>§15.29 Inspection by the Commission</t>
  </si>
  <si>
    <t>Any equipment or device subject to the provisions of this part, together with any certificate, notice of registration or any technical data required to be kept on file by the operator, supplier or party responsible for compliance of the device shall be made available for inspection by a Commission representative upon reasonable request.</t>
  </si>
  <si>
    <r>
      <rPr>
        <sz val="11"/>
        <rFont val="Calibri"/>
        <charset val="134"/>
      </rPr>
      <t xml:space="preserve">Product Marking
</t>
    </r>
    <r>
      <rPr>
        <sz val="11"/>
        <rFont val="Calibri"/>
        <charset val="134"/>
      </rPr>
      <t>Testing</t>
    </r>
    <r>
      <rPr>
        <sz val="11"/>
        <rFont val="Calibri"/>
        <charset val="134"/>
      </rPr>
      <t xml:space="preserve">
</t>
    </r>
    <r>
      <rPr>
        <sz val="11"/>
        <rFont val="Calibri"/>
        <charset val="134"/>
      </rPr>
      <t>Documentation (e.g. Datasheet; Drawing, FMEA,..)</t>
    </r>
    <r>
      <rPr>
        <sz val="11"/>
        <rFont val="Calibri"/>
        <charset val="134"/>
      </rPr>
      <t xml:space="preserve">
</t>
    </r>
    <r>
      <rPr>
        <sz val="11"/>
        <rFont val="Calibri"/>
        <charset val="134"/>
      </rPr>
      <t>Type Approval</t>
    </r>
  </si>
  <si>
    <r>
      <rPr>
        <sz val="11"/>
        <rFont val="Calibri"/>
        <charset val="134"/>
      </rPr>
      <t xml:space="preserve">DRS - RLT
</t>
    </r>
    <r>
      <rPr>
        <sz val="11"/>
        <rFont val="Calibri"/>
        <charset val="134"/>
      </rPr>
      <t>DRS - ULS &amp; ECU</t>
    </r>
    <r>
      <rPr>
        <sz val="11"/>
        <rFont val="Calibri"/>
        <charset val="134"/>
      </rPr>
      <t xml:space="preserve">
</t>
    </r>
    <r>
      <rPr>
        <sz val="11"/>
        <rFont val="Calibri"/>
        <charset val="134"/>
      </rPr>
      <t>DVS - Vision System</t>
    </r>
    <r>
      <rPr>
        <sz val="11"/>
        <rFont val="Calibri"/>
        <charset val="134"/>
      </rPr>
      <t xml:space="preserve">
</t>
    </r>
    <r>
      <rPr>
        <sz val="11"/>
        <rFont val="Calibri"/>
        <charset val="134"/>
      </rPr>
      <t>DVS - Viewing Camera</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DFC - Front Camera</t>
    </r>
    <r>
      <rPr>
        <sz val="11"/>
        <rFont val="Calibri"/>
        <charset val="134"/>
      </rPr>
      <t xml:space="preserve">
</t>
    </r>
    <r>
      <rPr>
        <sz val="11"/>
        <rFont val="Calibri"/>
        <charset val="134"/>
      </rPr>
      <t>DRS - Solid State Lidar</t>
    </r>
    <r>
      <rPr>
        <sz val="11"/>
        <rFont val="Calibri"/>
        <charset val="134"/>
      </rPr>
      <t xml:space="preserve">
</t>
    </r>
    <r>
      <rPr>
        <sz val="11"/>
        <rFont val="Calibri"/>
        <charset val="134"/>
      </rPr>
      <t>DRS - Laserscanner</t>
    </r>
    <r>
      <rPr>
        <sz val="11"/>
        <rFont val="Calibri"/>
        <charset val="134"/>
      </rPr>
      <t xml:space="preserve">
</t>
    </r>
    <r>
      <rPr>
        <sz val="11"/>
        <rFont val="Calibri"/>
        <charset val="134"/>
      </rPr>
      <t>DFC - Zone Controller</t>
    </r>
  </si>
  <si>
    <t>C</t>
  </si>
  <si>
    <t>EMC</t>
  </si>
  <si>
    <r>
      <rPr>
        <b/>
        <sz val="11"/>
        <rFont val="Calibri"/>
        <charset val="134"/>
      </rPr>
      <t>Title 47 §15.103 Exempted devices</t>
    </r>
    <r>
      <rPr>
        <sz val="11"/>
        <rFont val="Calibri"/>
        <charset val="134"/>
      </rPr>
      <t xml:space="preserve">
</t>
    </r>
    <r>
      <rPr>
        <b/>
        <sz val="11"/>
        <rFont val="Calibri"/>
        <charset val="134"/>
      </rPr>
      <t>-- allocated devices do not need to apply FCC specific EMC requirements --</t>
    </r>
  </si>
  <si>
    <t>§15.103 Exempted devices</t>
  </si>
  <si>
    <r>
      <rPr>
        <sz val="11"/>
        <rFont val="Calibri"/>
        <charset val="134"/>
      </rPr>
      <t xml:space="preserve">The following devices are subject only to the general conditions of operation in §§15.5 and 15.29 and are exempt from the specific technical standards and other requirements contained in this part. ... Although not mandatory, it is strongly recommended that the manufacturer of an exempted device endeavor to have the device meet the specific technical standards in this part.
</t>
    </r>
    <r>
      <rPr>
        <b/>
        <sz val="11"/>
        <rFont val="Calibri"/>
        <charset val="134"/>
      </rPr>
      <t>(a) A digital device utilized exclusively in any transportation vehicle including motor vehicles and aircraft.</t>
    </r>
  </si>
  <si>
    <r>
      <rPr>
        <sz val="11"/>
        <rFont val="Calibri"/>
        <charset val="134"/>
      </rPr>
      <t xml:space="preserve">Europe
</t>
    </r>
    <r>
      <rPr>
        <sz val="11"/>
        <rFont val="Calibri"/>
        <charset val="134"/>
      </rPr>
      <t>ITU Region 1</t>
    </r>
  </si>
  <si>
    <t>2000/299/EC Classification of radio equipment</t>
  </si>
  <si>
    <t>2000/299/EC: Commission Decision of 6 April 2000 establishing the initial classification of radio equipment and telecommunications terminal equipment and associated identifiers</t>
  </si>
  <si>
    <r>
      <rPr>
        <sz val="11"/>
        <rFont val="Calibri"/>
        <charset val="134"/>
      </rPr>
      <t xml:space="preserve">Definition of classes:
</t>
    </r>
    <r>
      <rPr>
        <sz val="11"/>
        <rFont val="Calibri"/>
        <charset val="134"/>
      </rPr>
      <t>Class 1: can be placed on the market and be put into service without restrictions</t>
    </r>
    <r>
      <rPr>
        <sz val="11"/>
        <rFont val="Calibri"/>
        <charset val="134"/>
      </rPr>
      <t xml:space="preserve">
</t>
    </r>
    <r>
      <rPr>
        <sz val="11"/>
        <rFont val="Calibri"/>
        <charset val="134"/>
      </rPr>
      <t>Class 2: equipment where restrictians acc. to other legislations apply (e.g. Radio Equipment Directive)</t>
    </r>
  </si>
  <si>
    <t>- no module available -</t>
  </si>
  <si>
    <t>https://eur-lex.europa.eu/legal-content/EN/ALL/?uri=celex:32000D0299</t>
  </si>
  <si>
    <t>2006/771/EC Radio Spectrum Short Range</t>
  </si>
  <si>
    <r>
      <rPr>
        <sz val="11"/>
        <rFont val="Calibri"/>
        <charset val="134"/>
      </rPr>
      <t xml:space="preserve">COMMISSION DECISION
</t>
    </r>
    <r>
      <rPr>
        <sz val="11"/>
        <rFont val="Calibri"/>
        <charset val="134"/>
      </rPr>
      <t>of 9 November 2006 on harmonisation of the radio spectrum for use by short-range devices</t>
    </r>
  </si>
  <si>
    <r>
      <rPr>
        <sz val="11"/>
        <rFont val="Calibri"/>
        <charset val="134"/>
      </rPr>
      <t xml:space="preserve">The purpose of this Decision is to harmonise the frequency bands and
</t>
    </r>
    <r>
      <rPr>
        <sz val="11"/>
        <rFont val="Calibri"/>
        <charset val="134"/>
      </rPr>
      <t>the related technical parameters for the availability and efficient use of radio spectrum for short-range devices so that such devices may benefit from ‘Class 1’ classification under Commission Decision 2000/299/EC.</t>
    </r>
  </si>
  <si>
    <t>12129_Decision 2006_771_EC_Radio Spectrum Short Range</t>
  </si>
  <si>
    <t>https://drive.google.com/file/d/1qPyPrxhVDzl2IQHg1kJES9F6-JvGe_aT/view</t>
  </si>
  <si>
    <r>
      <rPr>
        <sz val="11"/>
        <rFont val="Calibri"/>
        <charset val="134"/>
      </rPr>
      <t xml:space="preserve">Product Marking
</t>
    </r>
    <r>
      <rPr>
        <sz val="11"/>
        <rFont val="Calibri"/>
        <charset val="134"/>
      </rPr>
      <t>Testing</t>
    </r>
    <r>
      <rPr>
        <sz val="11"/>
        <rFont val="Calibri"/>
        <charset val="134"/>
      </rPr>
      <t xml:space="preserve">
</t>
    </r>
    <r>
      <rPr>
        <sz val="11"/>
        <rFont val="Calibri"/>
        <charset val="134"/>
      </rPr>
      <t>Documentation (e.g. Datasheet; Drawing, FMEA,..)</t>
    </r>
  </si>
  <si>
    <t>2014/53/EU Radio Equipment Directive</t>
  </si>
  <si>
    <t>Directive 2014/53/EU of the European Parliament and of the Council of 16 April 2014 on the harmonisation of the laws of the Member States relating to the making available on the market of radio equipment and repealing Directive 1999/5/EC</t>
  </si>
  <si>
    <r>
      <rPr>
        <sz val="11"/>
        <rFont val="Calibri"/>
        <charset val="134"/>
      </rPr>
      <t xml:space="preserve">1. This Directive establishes a regulatory framework for the making available on the market and putting into service in the Union of radio equipment.
</t>
    </r>
    <r>
      <rPr>
        <sz val="11"/>
        <rFont val="Calibri"/>
        <charset val="134"/>
      </rPr>
      <t>2. This Directive shall not apply to equipment listed in Annex I.</t>
    </r>
    <r>
      <rPr>
        <sz val="11"/>
        <rFont val="Calibri"/>
        <charset val="134"/>
      </rPr>
      <t xml:space="preserve">
</t>
    </r>
    <r>
      <rPr>
        <sz val="11"/>
        <rFont val="Calibri"/>
        <charset val="134"/>
      </rPr>
      <t>3. This Directive shall not apply to radio equipment exclusively used for activities concerning public security, defence, State security, including the economic well-being of the State in the case of activities pertaining to State security matters, and the activities of the State in the area of criminal law.</t>
    </r>
    <r>
      <rPr>
        <sz val="11"/>
        <rFont val="Calibri"/>
        <charset val="134"/>
      </rPr>
      <t xml:space="preserve">
</t>
    </r>
    <r>
      <rPr>
        <sz val="11"/>
        <rFont val="Calibri"/>
        <charset val="134"/>
      </rPr>
      <t>4. Radio equipment falling within the scope of this Directive shall not be subject to Directive 2014/35/EU, except as set out in point (a) of Article 3(1) of this Directive.</t>
    </r>
  </si>
  <si>
    <t>1216_Directive 2014-53-EU</t>
  </si>
  <si>
    <t>https://lis9-svdol10.vnet.valeo.com:1201/dwa/rm/urn:rational:67c31aaa-786d-11e4-943f-77f7170acf6c:1-43463251374b73b7-M-0006e525</t>
  </si>
  <si>
    <t>GUIDELINE</t>
  </si>
  <si>
    <r>
      <rPr>
        <sz val="11"/>
        <rFont val="Calibri"/>
        <charset val="134"/>
      </rPr>
      <t xml:space="preserve">DRS - ULS &amp; ECU
</t>
    </r>
    <r>
      <rPr>
        <sz val="11"/>
        <rFont val="Calibri"/>
        <charset val="134"/>
      </rPr>
      <t>DVS - Vision System</t>
    </r>
    <r>
      <rPr>
        <sz val="11"/>
        <rFont val="Calibri"/>
        <charset val="134"/>
      </rPr>
      <t xml:space="preserve">
</t>
    </r>
    <r>
      <rPr>
        <sz val="11"/>
        <rFont val="Calibri"/>
        <charset val="134"/>
      </rPr>
      <t>DRS - Radar</t>
    </r>
    <r>
      <rPr>
        <sz val="11"/>
        <rFont val="Calibri"/>
        <charset val="134"/>
      </rPr>
      <t xml:space="preserve">
</t>
    </r>
    <r>
      <rPr>
        <sz val="11"/>
        <rFont val="Calibri"/>
        <charset val="134"/>
      </rPr>
      <t>ECU w WIFI/Bluetooth</t>
    </r>
  </si>
  <si>
    <r>
      <rPr>
        <sz val="11"/>
        <rFont val="Calibri"/>
        <charset val="134"/>
      </rPr>
      <t xml:space="preserve">Europe
</t>
    </r>
    <r>
      <rPr>
        <sz val="11"/>
        <rFont val="Calibri"/>
        <charset val="134"/>
      </rPr>
      <t xml:space="preserve">ITU Region 1 </t>
    </r>
    <r>
      <rPr>
        <sz val="11"/>
        <rFont val="Calibri"/>
        <charset val="134"/>
      </rPr>
      <t xml:space="preserve">
</t>
    </r>
    <r>
      <rPr>
        <sz val="11"/>
        <rFont val="Calibri"/>
        <charset val="134"/>
      </rPr>
      <t>ITU Region 3</t>
    </r>
  </si>
  <si>
    <t>Guide to the appl. of harmonised standards acc. directive 2014/53/EU</t>
  </si>
  <si>
    <r>
      <rPr>
        <sz val="11"/>
        <rFont val="Calibri"/>
        <charset val="134"/>
      </rPr>
      <t xml:space="preserve">Guide to the application of harmonised standards covering
</t>
    </r>
    <r>
      <rPr>
        <sz val="11"/>
        <rFont val="Calibri"/>
        <charset val="134"/>
      </rPr>
      <t>articles 3.1b and 3.2 of the Directive 2014/53/EU (RED)</t>
    </r>
    <r>
      <rPr>
        <sz val="11"/>
        <rFont val="Calibri"/>
        <charset val="134"/>
      </rPr>
      <t xml:space="preserve">
</t>
    </r>
    <r>
      <rPr>
        <sz val="11"/>
        <rFont val="Calibri"/>
        <charset val="134"/>
      </rPr>
      <t>to multi-radio and combined radio and non-radio equipment</t>
    </r>
  </si>
  <si>
    <r>
      <rPr>
        <sz val="11"/>
        <rFont val="Calibri"/>
        <charset val="134"/>
      </rPr>
      <t xml:space="preserve">The document provides guidance on the application of harmonised standards to multi-radio and combined
</t>
    </r>
    <r>
      <rPr>
        <sz val="11"/>
        <rFont val="Calibri"/>
        <charset val="134"/>
      </rPr>
      <t>equipment to demonstrate conformity with article 3.1b (EMC) and article 3.2 (effective and efficient use of the radio spectrum) of the Radio Equipment Directive (RED) i.1.</t>
    </r>
  </si>
  <si>
    <t>http://www.etsi.org/deliver/etsi_eg/203300_203399/203367/01.01.01_60/eg_203367v010101p.pdf</t>
  </si>
  <si>
    <r>
      <rPr>
        <b/>
        <sz val="11"/>
        <rFont val="Calibri"/>
        <charset val="134"/>
      </rPr>
      <t>3.2.2</t>
    </r>
    <r>
      <rPr>
        <sz val="11"/>
        <rFont val="Calibri"/>
        <charset val="134"/>
      </rPr>
      <t xml:space="preserve"> </t>
    </r>
    <r>
      <rPr>
        <b/>
        <sz val="11"/>
        <rFont val="Calibri"/>
        <charset val="134"/>
      </rPr>
      <t>Short Range Radar 24 GHz Range</t>
    </r>
  </si>
  <si>
    <r>
      <rPr>
        <b/>
        <sz val="11"/>
        <rFont val="Calibri"/>
        <charset val="134"/>
      </rPr>
      <t xml:space="preserve">Title 47 §15.245 </t>
    </r>
    <r>
      <rPr>
        <sz val="11"/>
        <rFont val="Calibri"/>
        <charset val="134"/>
      </rPr>
      <t xml:space="preserve">
</t>
    </r>
    <r>
      <rPr>
        <i/>
        <sz val="11"/>
        <rFont val="Calibri"/>
        <charset val="134"/>
      </rPr>
      <t>24 GHz range (24.075-24.175)</t>
    </r>
  </si>
  <si>
    <t>Operation within the bands 902-928 MHz, 2435-2465 MHz, 5785-5815 MHz, 10500-10550 MHz, and 24075-24175 MHz</t>
  </si>
  <si>
    <t>24 GHz range (24.075-24.175)</t>
  </si>
  <si>
    <r>
      <rPr>
        <sz val="11"/>
        <rFont val="Calibri"/>
        <charset val="134"/>
      </rPr>
      <t xml:space="preserve">Testing
</t>
    </r>
    <r>
      <rPr>
        <sz val="11"/>
        <rFont val="Calibri"/>
        <charset val="134"/>
      </rPr>
      <t>Documentation (e.g. Datasheet; Drawing, FMEA,..)</t>
    </r>
  </si>
  <si>
    <r>
      <rPr>
        <b/>
        <sz val="11"/>
        <rFont val="Calibri"/>
        <charset val="134"/>
      </rPr>
      <t>Title 47 §15.249</t>
    </r>
    <r>
      <rPr>
        <sz val="11"/>
        <rFont val="Calibri"/>
        <charset val="134"/>
      </rPr>
      <t xml:space="preserve">
</t>
    </r>
    <r>
      <rPr>
        <i/>
        <sz val="11"/>
        <rFont val="Calibri"/>
        <charset val="134"/>
      </rPr>
      <t>24 GHz range (24.0-24.25)</t>
    </r>
  </si>
  <si>
    <t>Operation within the bands 902-928 MHz, 2400-2483.5 MHz, 5725-5875 MHZ, and 24.0-24.25 GHz</t>
  </si>
  <si>
    <t>24 GHz range (24.0-24.25)</t>
  </si>
  <si>
    <r>
      <rPr>
        <b/>
        <sz val="11"/>
        <rFont val="Calibri"/>
        <charset val="134"/>
      </rPr>
      <t>2005/50/EC 24GHz Range</t>
    </r>
    <r>
      <rPr>
        <sz val="11"/>
        <rFont val="Calibri"/>
        <charset val="134"/>
      </rPr>
      <t xml:space="preserve">
</t>
    </r>
    <r>
      <rPr>
        <i/>
        <sz val="11"/>
        <rFont val="Calibri"/>
        <charset val="134"/>
      </rPr>
      <t>24,15 +/– 2,50 GHz</t>
    </r>
  </si>
  <si>
    <t>COMMISSION DECISION of 17 January 2005 on the harmonisation of the 24 GHz range radio spectrum band for the time-limited use by automotive short-range radar equipment in the Community</t>
  </si>
  <si>
    <r>
      <rPr>
        <sz val="11"/>
        <rFont val="Calibri"/>
        <charset val="134"/>
      </rPr>
      <t xml:space="preserve">The purpose of this Decision is to harmonise the conditions for the
</t>
    </r>
    <r>
      <rPr>
        <sz val="11"/>
        <rFont val="Calibri"/>
        <charset val="134"/>
      </rPr>
      <t>availability and efficient use of the 24 GHz range radio spectrum band for automotive short-range radar equipment.</t>
    </r>
  </si>
  <si>
    <t>12139_Decision 2005_50_EC_24GHz_Range</t>
  </si>
  <si>
    <t>https://drive.google.com/file/d/1sjAs9WDwGIgzJQ1bCfBv5SEAmcKaE6Td/view</t>
  </si>
  <si>
    <r>
      <rPr>
        <b/>
        <sz val="11"/>
        <rFont val="Calibri"/>
        <charset val="134"/>
      </rPr>
      <t>2013/752/EU Radio Spectrum</t>
    </r>
    <r>
      <rPr>
        <sz val="11"/>
        <rFont val="Calibri"/>
        <charset val="134"/>
      </rPr>
      <t xml:space="preserve">
</t>
    </r>
    <r>
      <rPr>
        <i/>
        <sz val="11"/>
        <rFont val="Calibri"/>
        <charset val="134"/>
      </rPr>
      <t>amending 2006/771/EC</t>
    </r>
  </si>
  <si>
    <t>COMMISSION IMPLEMENTING DECISION of 11 December 2013 amending Decision 2006/771/EC on harmonisation of the radio spectrum for use by short-range devices and repealing Decision 2005/928/EC</t>
  </si>
  <si>
    <r>
      <rPr>
        <sz val="11"/>
        <rFont val="Calibri"/>
        <charset val="134"/>
      </rPr>
      <t xml:space="preserve">Commission Decision 2006/771/EC (2) harmonises the technical conditions for use of spectrum for a wide variety of short-range devices, including applications
</t>
    </r>
    <r>
      <rPr>
        <sz val="11"/>
        <rFont val="Calibri"/>
        <charset val="134"/>
      </rPr>
      <t>such as alarms, local communications equipment, door</t>
    </r>
    <r>
      <rPr>
        <sz val="11"/>
        <rFont val="Calibri"/>
        <charset val="134"/>
      </rPr>
      <t xml:space="preserve">
</t>
    </r>
    <r>
      <rPr>
        <sz val="11"/>
        <rFont val="Calibri"/>
        <charset val="134"/>
      </rPr>
      <t>openers, medical implants and for intelligent transport</t>
    </r>
    <r>
      <rPr>
        <sz val="11"/>
        <rFont val="Calibri"/>
        <charset val="134"/>
      </rPr>
      <t xml:space="preserve">
</t>
    </r>
    <r>
      <rPr>
        <sz val="11"/>
        <rFont val="Calibri"/>
        <charset val="134"/>
      </rPr>
      <t>systems. Short-range devices are typically mass-market and/or portable products which can easily be taken and used across borders;</t>
    </r>
  </si>
  <si>
    <t>https://drive.google.com/file/d/1NzU-kyRtgXUPqSEdGtw9gpl7Bxgk3dbn/view</t>
  </si>
  <si>
    <r>
      <rPr>
        <b/>
        <sz val="11"/>
        <rFont val="Calibri"/>
        <charset val="134"/>
      </rPr>
      <t>3.2.3</t>
    </r>
    <r>
      <rPr>
        <sz val="11"/>
        <rFont val="Calibri"/>
        <charset val="134"/>
      </rPr>
      <t xml:space="preserve"> </t>
    </r>
    <r>
      <rPr>
        <b/>
        <sz val="11"/>
        <rFont val="Calibri"/>
        <charset val="134"/>
      </rPr>
      <t>Short Range Radar 79 GHz Range</t>
    </r>
  </si>
  <si>
    <r>
      <rPr>
        <b/>
        <sz val="11"/>
        <rFont val="Calibri"/>
        <charset val="134"/>
      </rPr>
      <t xml:space="preserve">Title 47 §95 </t>
    </r>
    <r>
      <rPr>
        <sz val="11"/>
        <rFont val="Calibri"/>
        <charset val="134"/>
      </rPr>
      <t xml:space="preserve">
</t>
    </r>
    <r>
      <rPr>
        <i/>
        <sz val="11"/>
        <rFont val="Calibri"/>
        <charset val="134"/>
      </rPr>
      <t>76-81 GHz range</t>
    </r>
  </si>
  <si>
    <t>Subpart M The 76–81 GHz Band Radar Service</t>
  </si>
  <si>
    <t>This subpart sets out the regulations that apply to radar systems operating in the 76–81 GHz band. This subpart does not apply to Level Probing Radars that operate under part 15 of this title.</t>
  </si>
  <si>
    <t>12150_CFR 47 Part95 Subpart M_76-81 GHz Band Radar Service</t>
  </si>
  <si>
    <t>https://lis9-svdol10.vnet.valeo.com:1201/dwa/rm/urn:rational:67c31aaa-786d-11e4-943f-77f7170acf6c:1-43463251374b73b7-M-0006e535</t>
  </si>
  <si>
    <r>
      <rPr>
        <b/>
        <sz val="11"/>
        <rFont val="Calibri"/>
        <charset val="134"/>
      </rPr>
      <t>2004/545/EC 79GHz range</t>
    </r>
    <r>
      <rPr>
        <sz val="11"/>
        <rFont val="Calibri"/>
        <charset val="134"/>
      </rPr>
      <t xml:space="preserve">
</t>
    </r>
    <r>
      <rPr>
        <i/>
        <sz val="11"/>
        <rFont val="Calibri"/>
        <charset val="134"/>
      </rPr>
      <t>77-81 GHz</t>
    </r>
  </si>
  <si>
    <t>COMMISSION DECISION of 8 July 2004 on the harmonisation of radio spectrum in the 79 GHz range for the use of automotive short-range radar equipment in the Community</t>
  </si>
  <si>
    <r>
      <rPr>
        <sz val="11"/>
        <rFont val="Calibri"/>
        <charset val="134"/>
      </rPr>
      <t xml:space="preserve">The purpose of this Decision is to harmonise the conditions for the availability and efficient use of the 79 GHz range radio spectrum band for automotive short-range radar equipment.
</t>
    </r>
    <r>
      <rPr>
        <i/>
        <sz val="11"/>
        <rFont val="Calibri"/>
        <charset val="134"/>
      </rPr>
      <t>"Article 3</t>
    </r>
    <r>
      <rPr>
        <sz val="11"/>
        <rFont val="Calibri"/>
        <charset val="134"/>
      </rPr>
      <t xml:space="preserve">
</t>
    </r>
    <r>
      <rPr>
        <i/>
        <sz val="11"/>
        <rFont val="Calibri"/>
        <charset val="134"/>
      </rPr>
      <t>The maximum mean power density shall be of – 3 dBm/MHz effective isotropic radiated power (e.i.r.p.) associated with a peak</t>
    </r>
    <r>
      <rPr>
        <sz val="11"/>
        <rFont val="Calibri"/>
        <charset val="134"/>
      </rPr>
      <t xml:space="preserve">
</t>
    </r>
    <r>
      <rPr>
        <i/>
        <sz val="11"/>
        <rFont val="Calibri"/>
        <charset val="134"/>
      </rPr>
      <t>limit of 55 dBm e.i.r.p.</t>
    </r>
    <r>
      <rPr>
        <sz val="11"/>
        <rFont val="Calibri"/>
        <charset val="134"/>
      </rPr>
      <t xml:space="preserve">
</t>
    </r>
    <r>
      <rPr>
        <i/>
        <sz val="11"/>
        <rFont val="Calibri"/>
        <charset val="134"/>
      </rPr>
      <t>The maximum mean power density outside a vehicle resulting from the operation of one short-range radar shall not exceed – 9 dBm/MHz e.i.r.p."</t>
    </r>
  </si>
  <si>
    <t>12156_Decision_2004_545_EC_79GHz range</t>
  </si>
  <si>
    <t>https://lis9-svdol10.vnet.valeo.com:1201/dwa/rm/urn:rational::1-43463251374b73b7-M-00081b5b</t>
  </si>
  <si>
    <r>
      <rPr>
        <sz val="11"/>
        <rFont val="Calibri"/>
        <charset val="134"/>
      </rPr>
      <t xml:space="preserve">DRS - Solid State Lidar
</t>
    </r>
    <r>
      <rPr>
        <sz val="11"/>
        <rFont val="Calibri"/>
        <charset val="134"/>
      </rPr>
      <t>DRS - Laserscanner</t>
    </r>
  </si>
  <si>
    <r>
      <rPr>
        <b/>
        <sz val="11"/>
        <rFont val="Calibri"/>
        <charset val="134"/>
      </rPr>
      <t>3.2.4</t>
    </r>
    <r>
      <rPr>
        <sz val="11"/>
        <rFont val="Calibri"/>
        <charset val="134"/>
      </rPr>
      <t xml:space="preserve"> </t>
    </r>
    <r>
      <rPr>
        <b/>
        <sz val="11"/>
        <rFont val="Calibri"/>
        <charset val="134"/>
      </rPr>
      <t>Laser Emissions</t>
    </r>
  </si>
  <si>
    <t>HN STANDARD</t>
  </si>
  <si>
    <t>Laser</t>
  </si>
  <si>
    <t>EN ISO 11252:2013</t>
  </si>
  <si>
    <t>Lasers and laser-related equipment - Laser device - Minimum requirements for documentation (ISO 11252:2013)</t>
  </si>
  <si>
    <r>
      <rPr>
        <sz val="11"/>
        <rFont val="Calibri"/>
        <charset val="134"/>
      </rPr>
      <t xml:space="preserve">ISO 11252:2013 specifies the minimum documentation, marking and labelling for all laser products classified in accordance with IEC 60825-1 including laser diodes and all laser devices defined in ISO 11145.
</t>
    </r>
    <r>
      <rPr>
        <sz val="11"/>
        <rFont val="Calibri"/>
        <charset val="134"/>
      </rPr>
      <t>It is applicable to laser systems being integrated in a laser product in accordance with IEC 60825-1 and laser devices being integrated in a laser unit or processing machine in accordance with ISO 11553-1 and ISO 11553-2.</t>
    </r>
    <r>
      <rPr>
        <sz val="11"/>
        <rFont val="Calibri"/>
        <charset val="134"/>
      </rPr>
      <t xml:space="preserve">
</t>
    </r>
    <r>
      <rPr>
        <sz val="11"/>
        <rFont val="Calibri"/>
        <charset val="134"/>
      </rPr>
      <t>ISO 11252:2013 specifies requirements for technical data sheets and information for the user.</t>
    </r>
    <r>
      <rPr>
        <sz val="11"/>
        <rFont val="Calibri"/>
        <charset val="134"/>
      </rPr>
      <t xml:space="preserve">
</t>
    </r>
    <r>
      <rPr>
        <sz val="11"/>
        <rFont val="Calibri"/>
        <charset val="134"/>
      </rPr>
      <t>The requirements in ISO 11252:2013 augment but do not supersede any of the requirements in IEC 60825-1.</t>
    </r>
  </si>
  <si>
    <t>- only on Pronorm -</t>
  </si>
  <si>
    <t>http://lis9-svprp01.vnet.valeo.com:8092/mlogin.pl?search=e6:DE30051434</t>
  </si>
  <si>
    <t>Documentation (e.g. Datasheet; Drawing, FMEA,..)</t>
  </si>
  <si>
    <t>IEC 60825-1 Edition 3, 2014</t>
  </si>
  <si>
    <t>Safety of laser products - Part 1: Equipment classification and requirements</t>
  </si>
  <si>
    <t>IEC 60825-1 is applicable to safety of laser products emitting laser radiation in the wavelength range 180 nm to 1 mm.</t>
  </si>
  <si>
    <t>http://lis9-svprp01.vnet.valeo.com:8092/mlogin.pl?search=e6:IX45628641</t>
  </si>
  <si>
    <r>
      <rPr>
        <sz val="11"/>
        <rFont val="Calibri"/>
        <charset val="134"/>
      </rPr>
      <t xml:space="preserve">North America
</t>
    </r>
    <r>
      <rPr>
        <sz val="11"/>
        <rFont val="Calibri"/>
        <charset val="134"/>
      </rPr>
      <t>USA</t>
    </r>
  </si>
  <si>
    <t>Title 21 §1040 Laser Products</t>
  </si>
  <si>
    <t>Laser Products</t>
  </si>
  <si>
    <t>The provisions of this section and §1040.11, as amended, are applicable as specified to all laser products manufactured or assembled after August 1, 1976,</t>
  </si>
  <si>
    <t>12138_CFR 21 Section 1040 Laser Products</t>
  </si>
  <si>
    <t>https://drive.google.com/file/d/1OItaKE4YQjV67tHzVrd-Ste2v6Tn_u--/view</t>
  </si>
  <si>
    <r>
      <rPr>
        <sz val="11"/>
        <rFont val="Calibri"/>
        <charset val="134"/>
      </rPr>
      <t xml:space="preserve">refer to FDA Laser Scanner Requirements 
</t>
    </r>
    <r>
      <rPr>
        <sz val="11"/>
        <rFont val="Calibri"/>
        <charset val="134"/>
      </rPr>
      <t>https://docs.google.com/spreadsheets/d/1xR9PNiIQDzKieUCWsl16PUp2U-lixE5lYnRIvm4PjTI/edit?usp=drive_open&amp;ouid=115910244335210838264</t>
    </r>
  </si>
  <si>
    <r>
      <rPr>
        <sz val="11"/>
        <rFont val="Calibri"/>
        <charset val="134"/>
      </rPr>
      <t xml:space="preserve">Product Marking
</t>
    </r>
    <r>
      <rPr>
        <sz val="11"/>
        <rFont val="Calibri"/>
        <charset val="134"/>
      </rPr>
      <t>Documentation (e.g. Datasheet; Drawing, FMEA,..)</t>
    </r>
  </si>
  <si>
    <r>
      <rPr>
        <b/>
        <sz val="11"/>
        <rFont val="Calibri"/>
        <charset val="134"/>
      </rPr>
      <t>3.3</t>
    </r>
    <r>
      <rPr>
        <sz val="11"/>
        <rFont val="Calibri"/>
        <charset val="134"/>
      </rPr>
      <t xml:space="preserve"> </t>
    </r>
    <r>
      <rPr>
        <b/>
        <sz val="11"/>
        <rFont val="Calibri"/>
        <charset val="134"/>
      </rPr>
      <t>Product Safety Regulations</t>
    </r>
  </si>
  <si>
    <r>
      <rPr>
        <sz val="11"/>
        <rFont val="Calibri"/>
        <charset val="134"/>
      </rPr>
      <t xml:space="preserve">DRS - ULS &amp; ECU
</t>
    </r>
    <r>
      <rPr>
        <sz val="11"/>
        <rFont val="Calibri"/>
        <charset val="134"/>
      </rPr>
      <t>DRS - Radar</t>
    </r>
    <r>
      <rPr>
        <sz val="11"/>
        <rFont val="Calibri"/>
        <charset val="134"/>
      </rPr>
      <t xml:space="preserve">
</t>
    </r>
    <r>
      <rPr>
        <sz val="11"/>
        <rFont val="Calibri"/>
        <charset val="134"/>
      </rPr>
      <t>ECU w WIFI/Bluetooth</t>
    </r>
  </si>
  <si>
    <r>
      <rPr>
        <b/>
        <sz val="11"/>
        <rFont val="Calibri"/>
        <charset val="134"/>
      </rPr>
      <t>2014/30/EU</t>
    </r>
    <r>
      <rPr>
        <sz val="11"/>
        <rFont val="Calibri"/>
        <charset val="134"/>
      </rPr>
      <t xml:space="preserve"> </t>
    </r>
    <r>
      <rPr>
        <b/>
        <sz val="11"/>
        <rFont val="Calibri"/>
        <charset val="134"/>
      </rPr>
      <t>Harmonisation of EMC laws</t>
    </r>
  </si>
  <si>
    <t>Directive 2014/30/EU of the European Parliament and of the Council of 26 February 2014 on the harmonisation of the laws of the Member States relating to electromagnetic compatibility (recast)</t>
  </si>
  <si>
    <r>
      <rPr>
        <sz val="11"/>
        <rFont val="Calibri"/>
        <charset val="134"/>
      </rPr>
      <t xml:space="preserve">This Directive regulates the electromagnetic compatibility of equipment. It aims to ensure the functioning of the internal market by requiring equipment to comply with an adequate level of electromagnetic compatibility.
</t>
    </r>
    <r>
      <rPr>
        <i/>
        <sz val="11"/>
        <rFont val="Calibri"/>
        <charset val="134"/>
      </rPr>
      <t>Relevant only for Aftermarket Products</t>
    </r>
  </si>
  <si>
    <t>1286_2014-30-EU_EMC</t>
  </si>
  <si>
    <t>https://lis9-svdol10.vnet.valeo.com:1201/dwa/rm/urn:rational:67c31aaa-786d-11e4-943f-77f7170acf6c:1-43463251374b73b7-M-0006e521</t>
  </si>
  <si>
    <t>Safety</t>
  </si>
  <si>
    <t>2014/35/EU Harmonisation of electrical equipment within voltage limits</t>
  </si>
  <si>
    <t>Directive 2014/35/EU of the European Parliament and of the Council of 26 February 2014 on the harmonisation of the laws of the Member States relating to the making available on the market of electrical equipment designed for use within certain voltage limits</t>
  </si>
  <si>
    <r>
      <rPr>
        <sz val="11"/>
        <rFont val="Calibri"/>
        <charset val="134"/>
      </rPr>
      <t xml:space="preserve">The purpose of this Directive is to ensure that electrical equipment on the market fulfils the requirements providing for a high level of protection of health and safety of persons, and of domestic animals and property, while guaranteeing the functioning of the internal market.
</t>
    </r>
    <r>
      <rPr>
        <sz val="11"/>
        <rFont val="Calibri"/>
        <charset val="134"/>
      </rPr>
      <t>This Directive shall apply to electrical equipment designed for use with a voltage rating of between 50 and 1 000 V for alternating current and between 75 and 1 500 V for direct current, other than the equipment and phenomena listed in Annex II.</t>
    </r>
  </si>
  <si>
    <t>1289_2014_34_EU_LowVoltage</t>
  </si>
  <si>
    <t>https://lis9-svdol10.vnet.valeo.com:1201/dwa/rm/urn:rational:67c31aaa-786d-11e4-943f-77f7170acf6c:1-43463251374b73b7-M-0006e524</t>
  </si>
  <si>
    <t>2001/95/EC General Product Safety</t>
  </si>
  <si>
    <t>DIRECTIVE 2001/95/EC OF THE EUROPEAN PARLIAMENT AND OF THE COUNCIL of 3 December 2001 on general product safety</t>
  </si>
  <si>
    <r>
      <rPr>
        <sz val="11"/>
        <rFont val="Calibri"/>
        <charset val="134"/>
      </rPr>
      <t xml:space="preserve">Products placed on the EU market must be safe.
</t>
    </r>
    <r>
      <rPr>
        <sz val="11"/>
        <rFont val="Calibri"/>
        <charset val="134"/>
      </rPr>
      <t>They must bear information enabling them to be traced, such as the manufacturer’s identity and a product reference. Where necessary for safe use, products must be accompanied by warnings and information about any inherent risks.</t>
    </r>
    <r>
      <rPr>
        <sz val="11"/>
        <rFont val="Calibri"/>
        <charset val="134"/>
      </rPr>
      <t xml:space="preserve">
</t>
    </r>
    <r>
      <rPr>
        <sz val="11"/>
        <rFont val="Calibri"/>
        <charset val="134"/>
      </rPr>
      <t xml:space="preserve">A product is considered safe if it meets specific national requirements or EU standards. If no such requirements or standards exist, the safety assessment must be based on: </t>
    </r>
    <r>
      <rPr>
        <sz val="11"/>
        <rFont val="Calibri"/>
        <charset val="134"/>
      </rPr>
      <t xml:space="preserve">
</t>
    </r>
    <r>
      <rPr>
        <sz val="11"/>
        <rFont val="Calibri"/>
        <charset val="134"/>
      </rPr>
      <t>- Commission guidelines,</t>
    </r>
    <r>
      <rPr>
        <sz val="11"/>
        <rFont val="Calibri"/>
        <charset val="134"/>
      </rPr>
      <t xml:space="preserve">
</t>
    </r>
    <r>
      <rPr>
        <sz val="11"/>
        <rFont val="Calibri"/>
        <charset val="134"/>
      </rPr>
      <t>- best practice in the sector concerned,</t>
    </r>
    <r>
      <rPr>
        <sz val="11"/>
        <rFont val="Calibri"/>
        <charset val="134"/>
      </rPr>
      <t xml:space="preserve">
</t>
    </r>
    <r>
      <rPr>
        <sz val="11"/>
        <rFont val="Calibri"/>
        <charset val="134"/>
      </rPr>
      <t>- state of the art and technology,</t>
    </r>
    <r>
      <rPr>
        <sz val="11"/>
        <rFont val="Calibri"/>
        <charset val="134"/>
      </rPr>
      <t xml:space="preserve">
</t>
    </r>
    <r>
      <rPr>
        <sz val="11"/>
        <rFont val="Calibri"/>
        <charset val="134"/>
      </rPr>
      <t>- reasonable consumer safety expectations.</t>
    </r>
  </si>
  <si>
    <t>12127_2001_95_EC_General Product Safety</t>
  </si>
  <si>
    <r>
      <rPr>
        <sz val="11"/>
        <rFont val="Calibri"/>
        <charset val="134"/>
      </rPr>
      <t xml:space="preserve">Simple Process House
</t>
    </r>
    <r>
      <rPr>
        <sz val="11"/>
        <rFont val="Calibri"/>
        <charset val="134"/>
      </rPr>
      <t>https://siph.appengine.valeo.com/home</t>
    </r>
  </si>
  <si>
    <t xml:space="preserve">[CDA] RD_&lt;Project Name&gt; Environmental Test Plan </t>
  </si>
  <si>
    <t>DRS - ULS &amp; ECU</t>
  </si>
  <si>
    <t>Title 47 §18 ISM Equipment</t>
  </si>
  <si>
    <r>
      <rPr>
        <sz val="11"/>
        <rFont val="Calibri"/>
        <charset val="134"/>
      </rPr>
      <t xml:space="preserve">INDUSTRIAL, SCIENTIFIC,
</t>
    </r>
    <r>
      <rPr>
        <sz val="11"/>
        <rFont val="Calibri"/>
        <charset val="134"/>
      </rPr>
      <t>AND MEDICAL EQUIPMENT</t>
    </r>
  </si>
  <si>
    <r>
      <rPr>
        <i/>
        <sz val="11"/>
        <rFont val="Calibri"/>
        <charset val="134"/>
      </rPr>
      <t>ISM equipment shall be designed and</t>
    </r>
    <r>
      <rPr>
        <sz val="11"/>
        <rFont val="Calibri"/>
        <charset val="134"/>
      </rPr>
      <t xml:space="preserve">
</t>
    </r>
    <r>
      <rPr>
        <i/>
        <sz val="11"/>
        <rFont val="Calibri"/>
        <charset val="134"/>
      </rPr>
      <t>constructed in accordance with good</t>
    </r>
    <r>
      <rPr>
        <sz val="11"/>
        <rFont val="Calibri"/>
        <charset val="134"/>
      </rPr>
      <t xml:space="preserve">
</t>
    </r>
    <r>
      <rPr>
        <i/>
        <sz val="11"/>
        <rFont val="Calibri"/>
        <charset val="134"/>
      </rPr>
      <t>engineering practice with sufficient shielding and filtering to provide adequate suppression of emissions on frequencies outside the frequency bands specified in § 18.301</t>
    </r>
    <r>
      <rPr>
        <sz val="11"/>
        <rFont val="Calibri"/>
        <charset val="134"/>
      </rPr>
      <t>.</t>
    </r>
  </si>
  <si>
    <t>12114_FCC_Part18_ISM</t>
  </si>
  <si>
    <t>Title 21 §1010 General</t>
  </si>
  <si>
    <r>
      <rPr>
        <sz val="11"/>
        <rFont val="Calibri"/>
        <charset val="134"/>
      </rPr>
      <t xml:space="preserve">PERFORMANCE
</t>
    </r>
    <r>
      <rPr>
        <sz val="11"/>
        <rFont val="Calibri"/>
        <charset val="134"/>
      </rPr>
      <t>STANDARDS FOR ELECTRONIC</t>
    </r>
    <r>
      <rPr>
        <sz val="11"/>
        <rFont val="Calibri"/>
        <charset val="134"/>
      </rPr>
      <t xml:space="preserve">
</t>
    </r>
    <r>
      <rPr>
        <sz val="11"/>
        <rFont val="Calibri"/>
        <charset val="134"/>
      </rPr>
      <t>PRODUCTS: GENERAL</t>
    </r>
  </si>
  <si>
    <r>
      <rPr>
        <sz val="11"/>
        <rFont val="Calibri"/>
        <charset val="134"/>
      </rPr>
      <t xml:space="preserve">The standards listed in this sub-chapter are prescribed pursuant to section 534 of Subchapter C—Electronic Product Radiation Control of the Federal Food, Drug, and Cosmetic Act (formerly the Radiation Control for Health and Safety Act of 1968) (21 U.S.C.
</t>
    </r>
    <r>
      <rPr>
        <sz val="11"/>
        <rFont val="Calibri"/>
        <charset val="134"/>
      </rPr>
      <t>360kk) and are applicable to electronic products as specified herein, to control electronic product radiation from such products. Standards so prescribed are subject to amendment or revocation and additional standards may be prescribed as are determined necessary for the protection of the public health and safety.</t>
    </r>
  </si>
  <si>
    <t>12152_CFR 21 Section 1010 General</t>
  </si>
  <si>
    <t>https://drive.google.com/file/d/1x7a0nCalJFtuGgpqtNGaX-uQh15vxpM4/view</t>
  </si>
  <si>
    <r>
      <rPr>
        <sz val="11"/>
        <rFont val="Calibri"/>
        <charset val="134"/>
      </rPr>
      <t xml:space="preserve">DVS - Vision System
</t>
    </r>
    <r>
      <rPr>
        <sz val="11"/>
        <rFont val="Calibri"/>
        <charset val="134"/>
      </rPr>
      <t>DVS - Viewing Camera</t>
    </r>
  </si>
  <si>
    <r>
      <rPr>
        <b/>
        <sz val="11"/>
        <rFont val="Calibri"/>
        <charset val="134"/>
      </rPr>
      <t>IS 616 : 2017 / IEC 60065 : 2014</t>
    </r>
    <r>
      <rPr>
        <sz val="11"/>
        <rFont val="Calibri"/>
        <charset val="134"/>
      </rPr>
      <t xml:space="preserve">
</t>
    </r>
    <r>
      <rPr>
        <sz val="11"/>
        <rFont val="Calibri"/>
        <charset val="134"/>
      </rPr>
      <t>"Electronics and IT Goods (Requirement of Compulsory Registration) Order, 2012"</t>
    </r>
  </si>
  <si>
    <t>Compulsory Registration Order (CRO)</t>
  </si>
  <si>
    <r>
      <rPr>
        <sz val="11"/>
        <rFont val="Calibri"/>
        <charset val="134"/>
      </rPr>
      <t xml:space="preserve">Specifically applicable to automotiv cameras:
</t>
    </r>
    <r>
      <rPr>
        <sz val="11"/>
        <rFont val="Calibri"/>
        <charset val="134"/>
      </rPr>
      <t>(iv) The finished cameras being used in automotive are covered under the scope of CRO.</t>
    </r>
    <r>
      <rPr>
        <sz val="11"/>
        <rFont val="Calibri"/>
        <charset val="134"/>
      </rPr>
      <t xml:space="preserve">
</t>
    </r>
    <r>
      <rPr>
        <sz val="11"/>
        <rFont val="Calibri"/>
        <charset val="134"/>
      </rPr>
      <t>(v) The cameras, if imported as integral part of the vehicle, would not attract the provisions of CRO.</t>
    </r>
    <r>
      <rPr>
        <sz val="11"/>
        <rFont val="Calibri"/>
        <charset val="134"/>
      </rPr>
      <t xml:space="preserve">
</t>
    </r>
    <r>
      <rPr>
        <sz val="11"/>
        <rFont val="Calibri"/>
        <charset val="134"/>
      </rPr>
      <t>(vi) The notified goods in open form /which do not have a specific model number are not covered under the Order.</t>
    </r>
  </si>
  <si>
    <r>
      <rPr>
        <sz val="11"/>
        <rFont val="Calibri"/>
        <charset val="134"/>
      </rPr>
      <t xml:space="preserve">Product Marking
</t>
    </r>
    <r>
      <rPr>
        <sz val="11"/>
        <rFont val="Calibri"/>
        <charset val="134"/>
      </rPr>
      <t>Certification</t>
    </r>
  </si>
  <si>
    <r>
      <rPr>
        <b/>
        <sz val="11"/>
        <rFont val="Calibri"/>
        <charset val="134"/>
      </rPr>
      <t>3.4</t>
    </r>
    <r>
      <rPr>
        <sz val="11"/>
        <rFont val="Calibri"/>
        <charset val="134"/>
      </rPr>
      <t xml:space="preserve"> </t>
    </r>
    <r>
      <rPr>
        <b/>
        <sz val="11"/>
        <rFont val="Calibri"/>
        <charset val="134"/>
      </rPr>
      <t>General Material Restrictions</t>
    </r>
  </si>
  <si>
    <t>Materials</t>
  </si>
  <si>
    <t>2011/65/EU Restriction of Hazardous Substances (RoHS) for electrical equipment</t>
  </si>
  <si>
    <t>DIRECTIVE 2011/65/EU OF THE EUROPEAN PARLIAMENT AND OF THE COUNCIL of 8 June 2011 on the restriction of the use of certain hazardous substances in electrical and electronic equipment</t>
  </si>
  <si>
    <r>
      <rPr>
        <sz val="11"/>
        <rFont val="Calibri"/>
        <charset val="134"/>
      </rPr>
      <t xml:space="preserve">This Directive lays down rules on the restriction of the use of hazardous substances in electrical and electronic equipment (EEE) with a view to contributing to the protection of human health and the environment, including the environmentally sound recovery and disposal of waste EEE.
</t>
    </r>
    <r>
      <rPr>
        <sz val="11"/>
        <rFont val="Calibri"/>
        <charset val="134"/>
      </rPr>
      <t>Restriction of following chemicals:</t>
    </r>
    <r>
      <rPr>
        <sz val="11"/>
        <rFont val="Calibri"/>
        <charset val="134"/>
      </rPr>
      <t xml:space="preserve">
</t>
    </r>
    <r>
      <rPr>
        <sz val="11"/>
        <rFont val="Calibri"/>
        <charset val="134"/>
      </rPr>
      <t>- Cadmium(Cd) and its compounds: 0.01%</t>
    </r>
    <r>
      <rPr>
        <sz val="11"/>
        <rFont val="Calibri"/>
        <charset val="134"/>
      </rPr>
      <t xml:space="preserve">
</t>
    </r>
    <r>
      <rPr>
        <sz val="11"/>
        <rFont val="Calibri"/>
        <charset val="134"/>
      </rPr>
      <t>- Mercury and its compounds: 0.1%</t>
    </r>
    <r>
      <rPr>
        <sz val="11"/>
        <rFont val="Calibri"/>
        <charset val="134"/>
      </rPr>
      <t xml:space="preserve">
</t>
    </r>
    <r>
      <rPr>
        <sz val="11"/>
        <rFont val="Calibri"/>
        <charset val="134"/>
      </rPr>
      <t>- Lead(Pb) and its compounds : 0.1%</t>
    </r>
    <r>
      <rPr>
        <sz val="11"/>
        <rFont val="Calibri"/>
        <charset val="134"/>
      </rPr>
      <t xml:space="preserve">
</t>
    </r>
    <r>
      <rPr>
        <sz val="11"/>
        <rFont val="Calibri"/>
        <charset val="134"/>
      </rPr>
      <t>- Hexavalent chromium (Cr6+) and its compounds: 0.1%</t>
    </r>
    <r>
      <rPr>
        <sz val="11"/>
        <rFont val="Calibri"/>
        <charset val="134"/>
      </rPr>
      <t xml:space="preserve">
</t>
    </r>
    <r>
      <rPr>
        <sz val="11"/>
        <rFont val="Calibri"/>
        <charset val="134"/>
      </rPr>
      <t>- Polybrominated biphenyls (PBB): 0.1 %;</t>
    </r>
    <r>
      <rPr>
        <sz val="11"/>
        <rFont val="Calibri"/>
        <charset val="134"/>
      </rPr>
      <t xml:space="preserve">
</t>
    </r>
    <r>
      <rPr>
        <sz val="11"/>
        <rFont val="Calibri"/>
        <charset val="134"/>
      </rPr>
      <t>- Polybrominated diphenyl ethers (PBDE): 0.1 %</t>
    </r>
  </si>
  <si>
    <t>12116_2011_65_EU_RoHS</t>
  </si>
  <si>
    <t>(IMDS) GSP-RD-H01-0538
GSP-RD-H01-0538-C01_IMDS procedure_RELEASED</t>
  </si>
  <si>
    <t>IMDS REPORT from MDS 
-&gt; export to be provided by Q PTM or Mech PTM</t>
  </si>
  <si>
    <r>
      <rPr>
        <b/>
        <sz val="11"/>
        <rFont val="Calibri"/>
        <charset val="134"/>
      </rPr>
      <t>EC 1907/2006</t>
    </r>
    <r>
      <rPr>
        <sz val="11"/>
        <rFont val="Calibri"/>
        <charset val="134"/>
      </rPr>
      <t xml:space="preserve"> </t>
    </r>
    <r>
      <rPr>
        <b/>
        <sz val="11"/>
        <rFont val="Calibri"/>
        <charset val="134"/>
      </rPr>
      <t>Registration, Evaluation, Authorisation and Restriction of Chemicals (REACH)</t>
    </r>
  </si>
  <si>
    <t>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t>
  </si>
  <si>
    <t>31.08.2017</t>
  </si>
  <si>
    <t>1241_CE No 1907-2006</t>
  </si>
  <si>
    <t>2000/53/EC End of life vehicles</t>
  </si>
  <si>
    <t>DIRECTIVE 2000/53/EC OF THE EUROPEAN PARLIAMENT AND OF THE COUNCIL of 18 September 2000 on end-of life vehicles</t>
  </si>
  <si>
    <r>
      <rPr>
        <sz val="11"/>
        <rFont val="Calibri"/>
        <charset val="134"/>
      </rPr>
      <t xml:space="preserve">A maximum concentration value up to 0,1 % by weight in homogeneous material for lead, hexavalent chromium and mercury and up to 0,01 % by weight in homogeneous material for cadmium shall be tolerated.
</t>
    </r>
    <r>
      <rPr>
        <sz val="11"/>
        <rFont val="Calibri"/>
        <charset val="134"/>
      </rPr>
      <t>Spare parts put on the market after 1 July 2003 which are used for vehicles put on the market before 1 July 2003, except for wheel balance weights, carbon brushes for electric motors and brake linings, shall be exempted from the provisions of Article 4(2)(a) of Directive 2000/53/EC.</t>
    </r>
  </si>
  <si>
    <t>12135_2000_53_EC_End of life vehicles_Consolidated Version 11-2017</t>
  </si>
  <si>
    <r>
      <rPr>
        <b/>
        <sz val="11"/>
        <rFont val="Calibri"/>
        <charset val="134"/>
      </rPr>
      <t>2012/19/EU Directive, WEEE</t>
    </r>
    <r>
      <rPr>
        <sz val="11"/>
        <rFont val="Calibri"/>
        <charset val="134"/>
      </rPr>
      <t xml:space="preserve">
</t>
    </r>
    <r>
      <rPr>
        <b/>
        <sz val="11"/>
        <rFont val="Calibri"/>
        <charset val="134"/>
      </rPr>
      <t>-- Aftermarket --</t>
    </r>
  </si>
  <si>
    <t>DIRECTIVE 2012/19/EU OF THE EUROPEAN PARLIAMENT AND OF THE COUNCIL of 4 July 2012 on waste electrical and electronic equipment (WEEE)</t>
  </si>
  <si>
    <t>This Directive lays down measures to protect the environment and human health by preventing or reducing the adverse impacts of the generation and management of waste from electrical and electronic equipment (WEEE) and by reducing overall impacts of resource use and improving the efficiency of such use in accordance with Articles 1 and 4 of Directive 2008/98/EC, thereby contributing to sustainable development.</t>
  </si>
  <si>
    <t>Covered By Platform</t>
  </si>
  <si>
    <r>
      <rPr>
        <b/>
        <sz val="11"/>
        <rFont val="Calibri"/>
        <charset val="134"/>
      </rPr>
      <t xml:space="preserve">GB/T 26572-2011 China-RoHS </t>
    </r>
    <r>
      <rPr>
        <sz val="11"/>
        <rFont val="Calibri"/>
        <charset val="134"/>
      </rPr>
      <t xml:space="preserve">
</t>
    </r>
    <r>
      <rPr>
        <b/>
        <sz val="11"/>
        <rFont val="Calibri"/>
        <charset val="134"/>
      </rPr>
      <t>- Covered via IMDS / EU RoHS -</t>
    </r>
  </si>
  <si>
    <t>Requirements on concentration limits for certain restricted substances in electrical and electronic products</t>
  </si>
  <si>
    <r>
      <rPr>
        <sz val="11"/>
        <rFont val="Calibri"/>
        <charset val="134"/>
      </rPr>
      <t xml:space="preserve">(IMDS) GSP-RD-H01-0538
</t>
    </r>
    <r>
      <rPr>
        <sz val="11"/>
        <rFont val="Calibri"/>
        <charset val="134"/>
      </rPr>
      <t>https://sites.google.com/a/valeo.com/group-procedures/group-procedures?filterM=GSP-RD-H01-0538</t>
    </r>
  </si>
  <si>
    <t>Covered by Platform/metiers Standards</t>
  </si>
  <si>
    <r>
      <rPr>
        <b/>
        <sz val="11"/>
        <rFont val="Calibri"/>
        <charset val="134"/>
      </rPr>
      <t>3.5</t>
    </r>
    <r>
      <rPr>
        <sz val="11"/>
        <rFont val="Calibri"/>
        <charset val="134"/>
      </rPr>
      <t xml:space="preserve"> </t>
    </r>
    <r>
      <rPr>
        <b/>
        <sz val="11"/>
        <rFont val="Calibri"/>
        <charset val="134"/>
      </rPr>
      <t>Automotive Specific</t>
    </r>
  </si>
  <si>
    <r>
      <rPr>
        <b/>
        <sz val="11"/>
        <rFont val="Calibri"/>
        <charset val="134"/>
      </rPr>
      <t>3.5.1</t>
    </r>
    <r>
      <rPr>
        <sz val="11"/>
        <rFont val="Calibri"/>
        <charset val="134"/>
      </rPr>
      <t xml:space="preserve"> </t>
    </r>
    <r>
      <rPr>
        <b/>
        <sz val="11"/>
        <rFont val="Calibri"/>
        <charset val="134"/>
      </rPr>
      <t>Framework Regulations</t>
    </r>
  </si>
  <si>
    <r>
      <rPr>
        <sz val="11"/>
        <rFont val="Calibri"/>
        <charset val="134"/>
      </rPr>
      <t xml:space="preserve">North America
</t>
    </r>
    <r>
      <rPr>
        <sz val="11"/>
        <rFont val="Calibri"/>
        <charset val="134"/>
      </rPr>
      <t>Canada</t>
    </r>
  </si>
  <si>
    <r>
      <rPr>
        <b/>
        <sz val="11"/>
        <rFont val="Calibri"/>
        <charset val="134"/>
      </rPr>
      <t xml:space="preserve">Canadian Motor Vehicle Safety Standards </t>
    </r>
    <r>
      <rPr>
        <sz val="11"/>
        <rFont val="Calibri"/>
        <charset val="134"/>
      </rPr>
      <t xml:space="preserve">
</t>
    </r>
    <r>
      <rPr>
        <i/>
        <sz val="11"/>
        <rFont val="Calibri"/>
        <charset val="134"/>
      </rPr>
      <t xml:space="preserve">Related to the FMVSS of the United States of America. But deviations in legislations might be possible. </t>
    </r>
    <r>
      <rPr>
        <sz val="11"/>
        <rFont val="Calibri"/>
        <charset val="134"/>
      </rPr>
      <t xml:space="preserve">
</t>
    </r>
    <r>
      <rPr>
        <i/>
        <sz val="11"/>
        <rFont val="Calibri"/>
        <charset val="134"/>
      </rPr>
      <t>For Canada also UN Regulations are recognized as alternative proof of compliance.</t>
    </r>
  </si>
  <si>
    <r>
      <rPr>
        <b/>
        <sz val="11"/>
        <rFont val="Calibri"/>
        <charset val="134"/>
      </rPr>
      <t xml:space="preserve">Federal Motor Vehicle Safety Standards (FMVSS)
</t>
    </r>
    <r>
      <rPr>
        <sz val="11"/>
        <rFont val="Calibri"/>
        <charset val="134"/>
      </rPr>
      <t>T</t>
    </r>
    <r>
      <rPr>
        <sz val="11"/>
        <rFont val="Calibri"/>
        <charset val="134"/>
      </rPr>
      <t>itle 49 Transportation §566 Manufacturer Identification</t>
    </r>
  </si>
  <si>
    <t>Manufacturer Identification</t>
  </si>
  <si>
    <t>This part requires manufacturers of motor vehicles, and of motor vehicle equipment to which a motor vehicle safety standard applies, to submit identifying information and a description of the items they produce.</t>
  </si>
  <si>
    <t>Type Approval</t>
  </si>
  <si>
    <t>Regulation (EU) 2018/858</t>
  </si>
  <si>
    <t>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t>
  </si>
  <si>
    <r>
      <rPr>
        <sz val="11"/>
        <rFont val="Calibri"/>
        <charset val="134"/>
      </rPr>
      <t xml:space="preserve">This Regulation lays down the administrative provisions and technical requirements for the type-approval and placing on the market of all new vehicles, systems, components and separate technical units, referred to in Article 2(1), and for individual vehicle approvals.
</t>
    </r>
    <r>
      <rPr>
        <sz val="11"/>
        <rFont val="Calibri"/>
        <charset val="134"/>
      </rPr>
      <t>This Regulation also lays down provisions for the placing on the market and the entry into service of parts and equipment that may pose a serious risk to the correct functioning of the essential systems of the vehicles referred to in Article 2(1)</t>
    </r>
  </si>
  <si>
    <t>12160_Regulation 2018_858_EU</t>
  </si>
  <si>
    <t>Type Approval Process Description
https://sites.google.com/valeo.com/cdvnr/norms-regulations/processes-and-guidelines-areg-certifications?authuser=0</t>
  </si>
  <si>
    <t>Conformity of Production/ Market Surveillance
--&gt; SPPC
--&gt; Tracking Sheet from Quality/ Test Lab
[CDA] QA_&lt;Project Name&gt; SYS/SW QA Checklist</t>
  </si>
  <si>
    <r>
      <rPr>
        <sz val="11"/>
        <rFont val="Calibri"/>
        <charset val="134"/>
      </rPr>
      <t xml:space="preserve">Documentation (e.g. Datasheet; Drawing, FMEA,..)
</t>
    </r>
    <r>
      <rPr>
        <sz val="11"/>
        <rFont val="Calibri"/>
        <charset val="134"/>
      </rPr>
      <t>Type Approval</t>
    </r>
  </si>
  <si>
    <r>
      <rPr>
        <b/>
        <sz val="11"/>
        <rFont val="Calibri"/>
        <charset val="134"/>
      </rPr>
      <t>(EU) 2019/2144</t>
    </r>
    <r>
      <rPr>
        <sz val="11"/>
        <rFont val="Calibri"/>
        <charset val="134"/>
      </rPr>
      <t xml:space="preserve">
</t>
    </r>
    <r>
      <rPr>
        <b/>
        <sz val="11"/>
        <rFont val="Calibri"/>
        <charset val="134"/>
      </rPr>
      <t>Revision of the General Safety Regulation</t>
    </r>
  </si>
  <si>
    <t>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t>
  </si>
  <si>
    <t>This Regulation applies to vehicles of categories M, N and O, as defined in Article 4 of Regulation (EU) 2018/858, and to systems, components and separate technical units designed and constructed for such vehicles.</t>
  </si>
  <si>
    <t>12169_Regulation _EU_2019_2144_General Safety Regulation</t>
  </si>
  <si>
    <t>Customer Responsibility (Customer Requirements reflect regulation)</t>
  </si>
  <si>
    <t>depends on project scope and related technical regulation of the specified function</t>
  </si>
  <si>
    <r>
      <rPr>
        <b/>
        <sz val="11"/>
        <rFont val="Calibri"/>
        <charset val="134"/>
      </rPr>
      <t>The Central Motor Vehicles Rules, 1989</t>
    </r>
    <r>
      <rPr>
        <sz val="11"/>
        <rFont val="Calibri"/>
        <charset val="134"/>
      </rPr>
      <t xml:space="preserve">
</t>
    </r>
    <r>
      <rPr>
        <b/>
        <sz val="11"/>
        <rFont val="Calibri"/>
        <charset val="134"/>
      </rPr>
      <t>- compliance to India achieved via UN Regulations -</t>
    </r>
  </si>
  <si>
    <r>
      <rPr>
        <sz val="11"/>
        <rFont val="Calibri"/>
        <charset val="134"/>
      </rPr>
      <t xml:space="preserve">CHAPTER V
</t>
    </r>
    <r>
      <rPr>
        <sz val="11"/>
        <rFont val="Calibri"/>
        <charset val="134"/>
      </rPr>
      <t>CONSTRUCTION, EQUIPMENT AND MAINTENANCE OF MOTOR VEHICLES</t>
    </r>
  </si>
  <si>
    <r>
      <rPr>
        <sz val="11"/>
        <rFont val="Calibri"/>
        <charset val="134"/>
      </rPr>
      <t>92. General.</t>
    </r>
    <r>
      <rPr>
        <sz val="11"/>
        <rFont val="Calibri"/>
        <charset val="134"/>
      </rPr>
      <t>–</t>
    </r>
    <r>
      <rPr>
        <sz val="11"/>
        <rFont val="Calibri"/>
        <charset val="134"/>
      </rPr>
      <t xml:space="preserve">
</t>
    </r>
    <r>
      <rPr>
        <sz val="11"/>
        <rFont val="Calibri"/>
        <charset val="134"/>
      </rPr>
      <t>...</t>
    </r>
    <r>
      <rPr>
        <sz val="11"/>
        <rFont val="Calibri"/>
        <charset val="134"/>
      </rPr>
      <t xml:space="preserve">
</t>
    </r>
    <r>
      <rPr>
        <sz val="11"/>
        <rFont val="Calibri"/>
        <charset val="134"/>
      </rPr>
      <t>(3) Whenever a part, component or assembly is used in a vehicle complying with standards in lieu of those notified in these rules such as an international standard (for example, EEC/ECE/IEC/ISO or such other standards) or a foreign national standard, permission for use</t>
    </r>
    <r>
      <rPr>
        <sz val="11"/>
        <rFont val="Calibri"/>
        <charset val="134"/>
      </rPr>
      <t xml:space="preserve">
</t>
    </r>
    <r>
      <rPr>
        <sz val="11"/>
        <rFont val="Calibri"/>
        <charset val="134"/>
      </rPr>
      <t>of such parts, component or assembly complying with such standards shall be approved by the Central Government.</t>
    </r>
    <r>
      <rPr>
        <sz val="11"/>
        <rFont val="Calibri"/>
        <charset val="134"/>
      </rPr>
      <t xml:space="preserve">
</t>
    </r>
    <r>
      <rPr>
        <sz val="11"/>
        <rFont val="Calibri"/>
        <charset val="134"/>
      </rPr>
      <t>In such cases, the compliance of parts, components or assemblies to such international or foreign national standards will be established for the purpose of rule1 26, by a certificate of</t>
    </r>
    <r>
      <rPr>
        <sz val="11"/>
        <rFont val="Calibri"/>
        <charset val="134"/>
      </rPr>
      <t xml:space="preserve">
</t>
    </r>
    <r>
      <rPr>
        <sz val="11"/>
        <rFont val="Calibri"/>
        <charset val="134"/>
      </rPr>
      <t>compliance issued by an authorized certifying agency or by an accredited certifying agency of the country of origin for such international or foreign national standards and vetted by a</t>
    </r>
    <r>
      <rPr>
        <sz val="11"/>
        <rFont val="Calibri"/>
        <charset val="134"/>
      </rPr>
      <t xml:space="preserve">
</t>
    </r>
    <r>
      <rPr>
        <sz val="11"/>
        <rFont val="Calibri"/>
        <charset val="134"/>
      </rPr>
      <t>testing agency as referred to in rule 126.]</t>
    </r>
  </si>
  <si>
    <t>Korea, Republik of</t>
  </si>
  <si>
    <r>
      <rPr>
        <b/>
        <sz val="11"/>
        <rFont val="Calibri"/>
        <charset val="134"/>
      </rPr>
      <t>Korean Motor Vehicle Safety Standards (KMVSS)</t>
    </r>
    <r>
      <rPr>
        <sz val="11"/>
        <rFont val="Calibri"/>
        <charset val="134"/>
      </rPr>
      <t xml:space="preserve">
</t>
    </r>
    <r>
      <rPr>
        <b/>
        <sz val="11"/>
        <rFont val="Calibri"/>
        <charset val="134"/>
      </rPr>
      <t>- Performance requirements equal UN Vehicle Regulations, exceptions possible -</t>
    </r>
  </si>
  <si>
    <t>Regulations for Performance and Safety Standards of Motor Vehicle and Vehicle Parts</t>
  </si>
  <si>
    <r>
      <rPr>
        <sz val="11"/>
        <rFont val="Calibri"/>
        <charset val="134"/>
      </rPr>
      <t xml:space="preserve">The purpose of the Regulations is to establish the safety standards and </t>
    </r>
    <r>
      <rPr>
        <b/>
        <sz val="11"/>
        <rFont val="Calibri"/>
        <charset val="134"/>
      </rPr>
      <t>self-certification standards</t>
    </r>
    <r>
      <rPr>
        <sz val="11"/>
        <rFont val="Calibri"/>
        <charset val="134"/>
      </rPr>
      <t xml:space="preserve"> for vehicles applicable to the structures and systems of motor vehicles and two-wheeled motor vehicles, and the standards and methods applicable to the safety and the Safety Compliance Test of vehicles, their parts or systems</t>
    </r>
  </si>
  <si>
    <t>12180_KR_KMVSS_complete_EN_2020-06-05</t>
  </si>
  <si>
    <t>Others</t>
  </si>
  <si>
    <r>
      <rPr>
        <b/>
        <sz val="11"/>
        <rFont val="Calibri"/>
        <charset val="134"/>
      </rPr>
      <t>3.5.2</t>
    </r>
    <r>
      <rPr>
        <sz val="11"/>
        <rFont val="Calibri"/>
        <charset val="134"/>
      </rPr>
      <t xml:space="preserve"> </t>
    </r>
    <r>
      <rPr>
        <b/>
        <sz val="11"/>
        <rFont val="Calibri"/>
        <charset val="134"/>
      </rPr>
      <t>Material Restrictions and Requirements</t>
    </r>
  </si>
  <si>
    <r>
      <rPr>
        <sz val="11"/>
        <rFont val="Calibri"/>
        <charset val="134"/>
      </rPr>
      <t xml:space="preserve">DRS - RLT
</t>
    </r>
    <r>
      <rPr>
        <sz val="11"/>
        <rFont val="Calibri"/>
        <charset val="134"/>
      </rPr>
      <t>DRS - ULS &amp; ECU</t>
    </r>
    <r>
      <rPr>
        <sz val="11"/>
        <rFont val="Calibri"/>
        <charset val="134"/>
      </rPr>
      <t xml:space="preserve">
</t>
    </r>
    <r>
      <rPr>
        <sz val="11"/>
        <rFont val="Calibri"/>
        <charset val="134"/>
      </rPr>
      <t>DVS - Vision System</t>
    </r>
    <r>
      <rPr>
        <sz val="11"/>
        <rFont val="Calibri"/>
        <charset val="134"/>
      </rPr>
      <t xml:space="preserve">
</t>
    </r>
    <r>
      <rPr>
        <sz val="11"/>
        <rFont val="Calibri"/>
        <charset val="134"/>
      </rPr>
      <t>DVS - Viewing Camera</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DRS - Radar</t>
    </r>
    <r>
      <rPr>
        <sz val="11"/>
        <rFont val="Calibri"/>
        <charset val="134"/>
      </rPr>
      <t xml:space="preserve">
</t>
    </r>
    <r>
      <rPr>
        <sz val="11"/>
        <rFont val="Calibri"/>
        <charset val="134"/>
      </rPr>
      <t>DFC - Front Camera</t>
    </r>
    <r>
      <rPr>
        <sz val="11"/>
        <rFont val="Calibri"/>
        <charset val="134"/>
      </rPr>
      <t xml:space="preserve">
</t>
    </r>
    <r>
      <rPr>
        <sz val="11"/>
        <rFont val="Calibri"/>
        <charset val="134"/>
      </rPr>
      <t>DRS - Solid State Lidar</t>
    </r>
    <r>
      <rPr>
        <sz val="11"/>
        <rFont val="Calibri"/>
        <charset val="134"/>
      </rPr>
      <t xml:space="preserve">
</t>
    </r>
    <r>
      <rPr>
        <sz val="11"/>
        <rFont val="Calibri"/>
        <charset val="134"/>
      </rPr>
      <t>DRS - Laserscanner</t>
    </r>
    <r>
      <rPr>
        <sz val="11"/>
        <rFont val="Calibri"/>
        <charset val="134"/>
      </rPr>
      <t xml:space="preserve">
</t>
    </r>
    <r>
      <rPr>
        <sz val="11"/>
        <rFont val="Calibri"/>
        <charset val="134"/>
      </rPr>
      <t>DFC - Zone Controller</t>
    </r>
    <r>
      <rPr>
        <sz val="11"/>
        <rFont val="Calibri"/>
        <charset val="134"/>
      </rPr>
      <t xml:space="preserve">
</t>
    </r>
    <r>
      <rPr>
        <sz val="11"/>
        <rFont val="Calibri"/>
        <charset val="134"/>
      </rPr>
      <t>ECU w WIFI/Bluetooth</t>
    </r>
  </si>
  <si>
    <r>
      <rPr>
        <b/>
        <sz val="11"/>
        <rFont val="Calibri"/>
        <charset val="134"/>
      </rPr>
      <t xml:space="preserve">Global Automotive Declarable Substance List (GADSL) </t>
    </r>
    <r>
      <rPr>
        <sz val="11"/>
        <rFont val="Calibri"/>
        <charset val="134"/>
      </rPr>
      <t xml:space="preserve">
</t>
    </r>
    <r>
      <rPr>
        <b/>
        <sz val="11"/>
        <rFont val="Calibri"/>
        <charset val="134"/>
      </rPr>
      <t>-- covered via IMDS (International Material Data System) --</t>
    </r>
  </si>
  <si>
    <t>Global Automotive Declarable Substance List (GADSL) (Reference Document)</t>
  </si>
  <si>
    <t>Banned substances: General, comprehensive; Hazardous substances</t>
  </si>
  <si>
    <t>UN ECE</t>
  </si>
  <si>
    <t>UN Regulation No. 133</t>
  </si>
  <si>
    <t>Uniform provisions concerning the approval of motor vehicles with regard to their reusability, recyclability and recoverability</t>
  </si>
  <si>
    <r>
      <rPr>
        <sz val="11"/>
        <rFont val="Calibri"/>
        <charset val="134"/>
      </rPr>
      <t xml:space="preserve">Regulation is addressed to vehicle manufacturer
</t>
    </r>
    <r>
      <rPr>
        <sz val="11"/>
        <rFont val="Calibri"/>
        <charset val="134"/>
      </rPr>
      <t xml:space="preserve">-&gt; Vehicle mass and material management (85-95%)/ recyclbility of single E/E componentes not defined in detail </t>
    </r>
    <r>
      <rPr>
        <sz val="11"/>
        <rFont val="Calibri"/>
        <charset val="134"/>
      </rPr>
      <t xml:space="preserve">
</t>
    </r>
    <r>
      <rPr>
        <sz val="11"/>
        <rFont val="Calibri"/>
        <charset val="134"/>
      </rPr>
      <t xml:space="preserve">"The vehicle manufacturer shall be required to demonstrate that, through contractual arrangements with his suppliers, management of material and substance restrictions for </t>
    </r>
    <r>
      <rPr>
        <b/>
        <sz val="11"/>
        <rFont val="Calibri"/>
        <charset val="134"/>
      </rPr>
      <t>not allowed applications of lead, mercury, cadmium, hexavalent chromium</t>
    </r>
    <r>
      <rPr>
        <sz val="11"/>
        <rFont val="Calibri"/>
        <charset val="134"/>
      </rPr>
      <t xml:space="preserve"> is ensured."</t>
    </r>
    <r>
      <rPr>
        <sz val="11"/>
        <rFont val="Calibri"/>
        <charset val="134"/>
      </rPr>
      <t xml:space="preserve">
</t>
    </r>
    <r>
      <rPr>
        <i/>
        <sz val="11"/>
        <rFont val="Calibri"/>
        <charset val="134"/>
      </rPr>
      <t>Electronic control units and sensors shall not be reused in new cars</t>
    </r>
    <r>
      <rPr>
        <sz val="11"/>
        <rFont val="Calibri"/>
        <charset val="134"/>
      </rPr>
      <t xml:space="preserve">
</t>
    </r>
    <r>
      <rPr>
        <i/>
        <sz val="11"/>
        <rFont val="Calibri"/>
        <charset val="134"/>
      </rPr>
      <t>EU Directive 2000/53/EC defines specific limits of the restricted materials.</t>
    </r>
  </si>
  <si>
    <t>1256_ECE R133</t>
  </si>
  <si>
    <r>
      <rPr>
        <sz val="11"/>
        <rFont val="Calibri"/>
        <charset val="134"/>
      </rPr>
      <t xml:space="preserve">DRS - RLT
</t>
    </r>
    <r>
      <rPr>
        <sz val="11"/>
        <rFont val="Calibri"/>
        <charset val="134"/>
      </rPr>
      <t>DFC - Front Camera</t>
    </r>
  </si>
  <si>
    <t>Flammability</t>
  </si>
  <si>
    <t>Title 49 Transportation §571.302 Flammability</t>
  </si>
  <si>
    <t>Flammability of interior materials.</t>
  </si>
  <si>
    <t>This standard specifies burn resistance requirements for materials used in the occupant compartments of motor vehicles.</t>
  </si>
  <si>
    <t>1208_FMVSS 302</t>
  </si>
  <si>
    <r>
      <rPr>
        <sz val="11"/>
        <rFont val="Calibri"/>
        <charset val="134"/>
      </rPr>
      <t xml:space="preserve">Testing is optional;
</t>
    </r>
    <r>
      <rPr>
        <sz val="11"/>
        <rFont val="Calibri"/>
        <charset val="134"/>
      </rPr>
      <t>Documentation about materials flammability is sufficient</t>
    </r>
  </si>
  <si>
    <t>UN Regulation No. 118</t>
  </si>
  <si>
    <t>Uniform technical prescriptions concerning the burning behaviour and/or the capability to repel fuel or lubricant of materials used in the construction of certain categories of motor vehicles</t>
  </si>
  <si>
    <r>
      <rPr>
        <sz val="11"/>
        <rFont val="Calibri"/>
        <charset val="134"/>
      </rPr>
      <t xml:space="preserve">This Regulation applies to the burning behaviour (ignitibility, burning rate and
</t>
    </r>
    <r>
      <rPr>
        <sz val="11"/>
        <rFont val="Calibri"/>
        <charset val="134"/>
      </rPr>
      <t>melting behaviour) and to the capability to repel fuel or lubricants of materials</t>
    </r>
    <r>
      <rPr>
        <sz val="11"/>
        <rFont val="Calibri"/>
        <charset val="134"/>
      </rPr>
      <t xml:space="preserve">
</t>
    </r>
    <r>
      <rPr>
        <sz val="11"/>
        <rFont val="Calibri"/>
        <charset val="134"/>
      </rPr>
      <t>used in vehicles of categories M3, Classes II and III1</t>
    </r>
  </si>
  <si>
    <t>M3 (Bus &gt;5t)</t>
  </si>
  <si>
    <t>GB 8410-2006</t>
  </si>
  <si>
    <t>Flammability of automotive interior materials</t>
  </si>
  <si>
    <t>This standard specifies the technical requirements and test methods of horizontal flammability of automotive interior materials.</t>
  </si>
  <si>
    <t>12123_GB 8410-2006_Flammability of Automotive Interior Materials</t>
  </si>
  <si>
    <t>DRS - Laserscanner</t>
  </si>
  <si>
    <t>UN Regulation No. 43 - Safety glazing</t>
  </si>
  <si>
    <t>Uniform provisions concerning the approval of safety glazing materials and their installation on vehicles</t>
  </si>
  <si>
    <r>
      <rPr>
        <sz val="11"/>
        <rFont val="Calibri"/>
        <charset val="134"/>
      </rPr>
      <t xml:space="preserve">Scope
</t>
    </r>
    <r>
      <rPr>
        <sz val="11"/>
        <rFont val="Calibri"/>
        <charset val="134"/>
      </rPr>
      <t>This Regulation applies to:</t>
    </r>
    <r>
      <rPr>
        <sz val="11"/>
        <rFont val="Calibri"/>
        <charset val="134"/>
      </rPr>
      <t xml:space="preserve">
</t>
    </r>
    <r>
      <rPr>
        <sz val="11"/>
        <rFont val="Calibri"/>
        <charset val="134"/>
      </rPr>
      <t>(a) Safety glazing materials intended for installation as windscreens or other</t>
    </r>
    <r>
      <rPr>
        <sz val="11"/>
        <rFont val="Calibri"/>
        <charset val="134"/>
      </rPr>
      <t xml:space="preserve">
</t>
    </r>
    <r>
      <rPr>
        <sz val="11"/>
        <rFont val="Calibri"/>
        <charset val="134"/>
      </rPr>
      <t>panes, or as partitioning, on vehicles of category L with bodywork, M, N, O,</t>
    </r>
    <r>
      <rPr>
        <sz val="11"/>
        <rFont val="Calibri"/>
        <charset val="134"/>
      </rPr>
      <t xml:space="preserve">
</t>
    </r>
    <r>
      <rPr>
        <sz val="11"/>
        <rFont val="Calibri"/>
        <charset val="134"/>
      </rPr>
      <t>and T; 1)</t>
    </r>
    <r>
      <rPr>
        <sz val="11"/>
        <rFont val="Calibri"/>
        <charset val="134"/>
      </rPr>
      <t xml:space="preserve">
</t>
    </r>
    <r>
      <rPr>
        <sz val="11"/>
        <rFont val="Calibri"/>
        <charset val="134"/>
      </rPr>
      <t>(b) Vehicles of categories M, N and O with regard to the installation of these</t>
    </r>
    <r>
      <rPr>
        <sz val="11"/>
        <rFont val="Calibri"/>
        <charset val="134"/>
      </rPr>
      <t xml:space="preserve">
</t>
    </r>
    <r>
      <rPr>
        <sz val="11"/>
        <rFont val="Calibri"/>
        <charset val="134"/>
      </rPr>
      <t>materials;</t>
    </r>
    <r>
      <rPr>
        <sz val="11"/>
        <rFont val="Calibri"/>
        <charset val="134"/>
      </rPr>
      <t xml:space="preserve">
</t>
    </r>
    <r>
      <rPr>
        <sz val="11"/>
        <rFont val="Calibri"/>
        <charset val="134"/>
      </rPr>
      <t>In both cases, to the exclusion of:</t>
    </r>
    <r>
      <rPr>
        <sz val="11"/>
        <rFont val="Calibri"/>
        <charset val="134"/>
      </rPr>
      <t xml:space="preserve">
</t>
    </r>
    <r>
      <rPr>
        <sz val="11"/>
        <rFont val="Calibri"/>
        <charset val="134"/>
      </rPr>
      <t>(i) Glazing for lighting and light-signalling devices, instrument panels, special</t>
    </r>
    <r>
      <rPr>
        <sz val="11"/>
        <rFont val="Calibri"/>
        <charset val="134"/>
      </rPr>
      <t xml:space="preserve">
</t>
    </r>
    <r>
      <rPr>
        <sz val="11"/>
        <rFont val="Calibri"/>
        <charset val="134"/>
      </rPr>
      <t>bullet-proof glazing and double-windows;</t>
    </r>
    <r>
      <rPr>
        <sz val="11"/>
        <rFont val="Calibri"/>
        <charset val="134"/>
      </rPr>
      <t xml:space="preserve">
</t>
    </r>
    <r>
      <rPr>
        <sz val="11"/>
        <rFont val="Calibri"/>
        <charset val="134"/>
      </rPr>
      <t>(ii) Small plastic glazing that is not required for either the driver's forward or rearward field of vision.</t>
    </r>
  </si>
  <si>
    <r>
      <rPr>
        <sz val="11"/>
        <rFont val="Calibri"/>
        <charset val="134"/>
      </rPr>
      <t xml:space="preserve">03-2023
</t>
    </r>
    <r>
      <rPr>
        <sz val="11"/>
        <rFont val="Calibri"/>
        <charset val="134"/>
      </rPr>
      <t>Suppl.10 to 01</t>
    </r>
  </si>
  <si>
    <r>
      <rPr>
        <b/>
        <sz val="11"/>
        <rFont val="Calibri"/>
        <charset val="134"/>
      </rPr>
      <t>3.5.3</t>
    </r>
    <r>
      <rPr>
        <sz val="11"/>
        <rFont val="Calibri"/>
        <charset val="134"/>
      </rPr>
      <t xml:space="preserve"> </t>
    </r>
    <r>
      <rPr>
        <b/>
        <sz val="11"/>
        <rFont val="Calibri"/>
        <charset val="134"/>
      </rPr>
      <t>General &amp; passiv safety</t>
    </r>
  </si>
  <si>
    <t>N/A</t>
  </si>
  <si>
    <t>Passive Safety</t>
  </si>
  <si>
    <t>UN Regulation No. 21</t>
  </si>
  <si>
    <r>
      <rPr>
        <sz val="11"/>
        <rFont val="Calibri"/>
        <charset val="134"/>
      </rPr>
      <t xml:space="preserve">Uniform provisions concerning the approval of vehicles with regard to
</t>
    </r>
    <r>
      <rPr>
        <sz val="11"/>
        <rFont val="Calibri"/>
        <charset val="134"/>
      </rPr>
      <t>their interior fittings</t>
    </r>
  </si>
  <si>
    <r>
      <rPr>
        <sz val="11"/>
        <rFont val="Calibri"/>
        <charset val="134"/>
      </rPr>
      <t xml:space="preserve">This regulation applies to the interior fittings of passenger cars with regard to the arrangement of controls, the roof and the sliding roof, and the seat-back and the rear parts of seats.
</t>
    </r>
    <r>
      <rPr>
        <i/>
        <sz val="11"/>
        <rFont val="Calibri"/>
        <charset val="134"/>
      </rPr>
      <t xml:space="preserve">- not applicable for CDV </t>
    </r>
    <r>
      <rPr>
        <sz val="11"/>
        <rFont val="Calibri"/>
        <charset val="134"/>
      </rPr>
      <t xml:space="preserve">
</t>
    </r>
    <r>
      <rPr>
        <i/>
        <sz val="11"/>
        <rFont val="Calibri"/>
        <charset val="134"/>
      </rPr>
      <t>--&gt; CIC Database</t>
    </r>
  </si>
  <si>
    <r>
      <rPr>
        <sz val="11"/>
        <rFont val="Calibri"/>
        <charset val="134"/>
      </rPr>
      <t xml:space="preserve">Rev2
</t>
    </r>
    <r>
      <rPr>
        <sz val="11"/>
        <rFont val="Calibri"/>
        <charset val="134"/>
      </rPr>
      <t>09-1986</t>
    </r>
  </si>
  <si>
    <r>
      <rPr>
        <sz val="11"/>
        <rFont val="Calibri"/>
        <charset val="134"/>
      </rPr>
      <t xml:space="preserve">DRS - ULS &amp; ECU
</t>
    </r>
    <r>
      <rPr>
        <sz val="11"/>
        <rFont val="Calibri"/>
        <charset val="134"/>
      </rPr>
      <t>DVS - Vision System</t>
    </r>
    <r>
      <rPr>
        <sz val="11"/>
        <rFont val="Calibri"/>
        <charset val="134"/>
      </rPr>
      <t xml:space="preserve">
</t>
    </r>
    <r>
      <rPr>
        <sz val="11"/>
        <rFont val="Calibri"/>
        <charset val="134"/>
      </rPr>
      <t>DVS - Viewing Camera</t>
    </r>
    <r>
      <rPr>
        <sz val="11"/>
        <rFont val="Calibri"/>
        <charset val="134"/>
      </rPr>
      <t xml:space="preserve">
</t>
    </r>
    <r>
      <rPr>
        <sz val="11"/>
        <rFont val="Calibri"/>
        <charset val="134"/>
      </rPr>
      <t>DRS - Solid State Lidar</t>
    </r>
    <r>
      <rPr>
        <sz val="11"/>
        <rFont val="Calibri"/>
        <charset val="134"/>
      </rPr>
      <t xml:space="preserve">
</t>
    </r>
    <r>
      <rPr>
        <sz val="11"/>
        <rFont val="Calibri"/>
        <charset val="134"/>
      </rPr>
      <t>DRS - Laserscanner</t>
    </r>
  </si>
  <si>
    <t>UN Regulation No. 26</t>
  </si>
  <si>
    <r>
      <rPr>
        <sz val="11"/>
        <rFont val="Calibri"/>
        <charset val="134"/>
      </rPr>
      <t xml:space="preserve">Uniform provisions concerning the approval of vehicles with regard to
</t>
    </r>
    <r>
      <rPr>
        <sz val="11"/>
        <rFont val="Calibri"/>
        <charset val="134"/>
      </rPr>
      <t>their external projections</t>
    </r>
  </si>
  <si>
    <t>The purpose of this Regulation is to reduce the risk or seriousness of bodily injury to a person hit by the bodywork or brushing against it in the event of a collision. This is valid both when the vehicle is stationary and in motion</t>
  </si>
  <si>
    <r>
      <rPr>
        <sz val="11"/>
        <rFont val="Calibri"/>
        <charset val="134"/>
      </rPr>
      <t xml:space="preserve">Rev1
</t>
    </r>
    <r>
      <rPr>
        <sz val="11"/>
        <rFont val="Calibri"/>
        <charset val="134"/>
      </rPr>
      <t>08-2013</t>
    </r>
  </si>
  <si>
    <t>12126_UN ECE R26r1 External Projections</t>
  </si>
  <si>
    <r>
      <rPr>
        <sz val="11"/>
        <rFont val="Calibri"/>
        <charset val="134"/>
      </rPr>
      <t xml:space="preserve">Documentation (e.g. Datasheet; Drawing, FMEA,..)
</t>
    </r>
    <r>
      <rPr>
        <sz val="11"/>
        <rFont val="Calibri"/>
        <charset val="134"/>
      </rPr>
      <t>Customer Responsibility (Customer Requirements reflect regulation)</t>
    </r>
  </si>
  <si>
    <t>Depending on installation location on the vehicle body, product housing/ outer design should not have sharp edges</t>
  </si>
  <si>
    <t>UN Regulation No. 26 Amendment 1</t>
  </si>
  <si>
    <r>
      <rPr>
        <sz val="11"/>
        <rFont val="Calibri"/>
        <charset val="134"/>
      </rPr>
      <t xml:space="preserve">Rev1_Am1
</t>
    </r>
    <r>
      <rPr>
        <sz val="11"/>
        <rFont val="Calibri"/>
        <charset val="134"/>
      </rPr>
      <t>06-2016</t>
    </r>
  </si>
  <si>
    <t>12141_UN ECE R26r1 Am1 External Projections</t>
  </si>
  <si>
    <t>Title 49 Transportation §581 Bumper Standard</t>
  </si>
  <si>
    <t>Bumper Standard</t>
  </si>
  <si>
    <r>
      <rPr>
        <sz val="11"/>
        <rFont val="Calibri"/>
        <charset val="134"/>
      </rPr>
      <t xml:space="preserve">This standard establishes requirements for the impact resistance of vehicles in low speed front and rear collisions.
</t>
    </r>
    <r>
      <rPr>
        <b/>
        <i/>
        <sz val="11"/>
        <rFont val="Calibri"/>
        <charset val="134"/>
      </rPr>
      <t>-- sensing equipment made as base equipment of vehicle located within or behind bumper need to consider the perpendicular test --</t>
    </r>
  </si>
  <si>
    <t>12158_CFR 49 Part 581 Bumber Standard</t>
  </si>
  <si>
    <t>https://drive.google.com/file/d/1srRO18LzjDr6JHCKg2HlNaZ3OJRmyLds/view</t>
  </si>
  <si>
    <t>Mostly bracket dependend, regulation requirements do not define performance of sensing equipment after test. Passive Safety against vulnarable road users is the main scope.</t>
  </si>
  <si>
    <t>GB 11552-2009</t>
  </si>
  <si>
    <t>The Interior Fittings of Passenger Cars</t>
  </si>
  <si>
    <r>
      <rPr>
        <sz val="11"/>
        <rFont val="Calibri"/>
        <charset val="134"/>
      </rPr>
      <t xml:space="preserve">Adaption of UN R21 Revision 2
</t>
    </r>
    <r>
      <rPr>
        <sz val="11"/>
        <rFont val="Calibri"/>
        <charset val="134"/>
      </rPr>
      <t>For compliance refer to UN R21</t>
    </r>
  </si>
  <si>
    <t>GB 4208-2008</t>
  </si>
  <si>
    <t>Degrees of Protection Provided by Enclosure (IP Code)</t>
  </si>
  <si>
    <r>
      <rPr>
        <sz val="11"/>
        <rFont val="Calibri"/>
        <charset val="134"/>
      </rPr>
      <t xml:space="preserve">Adaption of IEC 60529:2001
</t>
    </r>
    <r>
      <rPr>
        <sz val="11"/>
        <rFont val="Calibri"/>
        <charset val="134"/>
      </rPr>
      <t>For compliance refer to IEC 60529:2001</t>
    </r>
  </si>
  <si>
    <t>http://lis9-svprp01.vnet.valeo.com:8092/mlogin.pl?search=e6:IX45963640</t>
  </si>
  <si>
    <r>
      <rPr>
        <b/>
        <sz val="11"/>
        <rFont val="Calibri"/>
        <charset val="134"/>
      </rPr>
      <t>3.5.4</t>
    </r>
    <r>
      <rPr>
        <sz val="11"/>
        <rFont val="Calibri"/>
        <charset val="134"/>
      </rPr>
      <t xml:space="preserve"> </t>
    </r>
    <r>
      <rPr>
        <b/>
        <sz val="11"/>
        <rFont val="Calibri"/>
        <charset val="134"/>
      </rPr>
      <t>In-Vehicle Data</t>
    </r>
  </si>
  <si>
    <r>
      <rPr>
        <sz val="11"/>
        <rFont val="Calibri"/>
        <charset val="134"/>
      </rPr>
      <t xml:space="preserve">DVS - ECU &amp; Domain Controller
</t>
    </r>
    <r>
      <rPr>
        <sz val="11"/>
        <rFont val="Calibri"/>
        <charset val="134"/>
      </rPr>
      <t>DFC - Front Camera</t>
    </r>
    <r>
      <rPr>
        <sz val="11"/>
        <rFont val="Calibri"/>
        <charset val="134"/>
      </rPr>
      <t xml:space="preserve">
</t>
    </r>
    <r>
      <rPr>
        <sz val="11"/>
        <rFont val="Calibri"/>
        <charset val="134"/>
      </rPr>
      <t>DSW - LSMS (low speed)</t>
    </r>
    <r>
      <rPr>
        <sz val="11"/>
        <rFont val="Calibri"/>
        <charset val="134"/>
      </rPr>
      <t xml:space="preserve">
</t>
    </r>
    <r>
      <rPr>
        <sz val="11"/>
        <rFont val="Calibri"/>
        <charset val="134"/>
      </rPr>
      <t>DSW - ADSP</t>
    </r>
  </si>
  <si>
    <t>UN Regulation No. 160 - EDR</t>
  </si>
  <si>
    <r>
      <rPr>
        <sz val="11"/>
        <rFont val="Calibri"/>
        <charset val="134"/>
      </rPr>
      <t xml:space="preserve">UN Regulation on uniform provisions concerning the
</t>
    </r>
    <r>
      <rPr>
        <sz val="11"/>
        <rFont val="Calibri"/>
        <charset val="134"/>
      </rPr>
      <t>approval of motor vehicles with regard to the Event Data</t>
    </r>
    <r>
      <rPr>
        <sz val="11"/>
        <rFont val="Calibri"/>
        <charset val="134"/>
      </rPr>
      <t xml:space="preserve">
</t>
    </r>
    <r>
      <rPr>
        <sz val="11"/>
        <rFont val="Calibri"/>
        <charset val="134"/>
      </rPr>
      <t>Recorder</t>
    </r>
  </si>
  <si>
    <r>
      <rPr>
        <sz val="11"/>
        <rFont val="Calibri"/>
        <charset val="134"/>
      </rPr>
      <t xml:space="preserve">The provisions concern the minimum collection, storage and crash
</t>
    </r>
    <r>
      <rPr>
        <sz val="11"/>
        <rFont val="Calibri"/>
        <charset val="134"/>
      </rPr>
      <t>survivability of motor vehicle crash event data. It does not include</t>
    </r>
    <r>
      <rPr>
        <sz val="11"/>
        <rFont val="Calibri"/>
        <charset val="134"/>
      </rPr>
      <t xml:space="preserve">
</t>
    </r>
    <r>
      <rPr>
        <sz val="11"/>
        <rFont val="Calibri"/>
        <charset val="134"/>
      </rPr>
      <t>specifications for data retrieval tools and methods as that is subject to</t>
    </r>
    <r>
      <rPr>
        <sz val="11"/>
        <rFont val="Calibri"/>
        <charset val="134"/>
      </rPr>
      <t xml:space="preserve">
</t>
    </r>
    <r>
      <rPr>
        <sz val="11"/>
        <rFont val="Calibri"/>
        <charset val="134"/>
      </rPr>
      <t>national/regional level requirement.</t>
    </r>
    <r>
      <rPr>
        <sz val="11"/>
        <rFont val="Calibri"/>
        <charset val="134"/>
      </rPr>
      <t xml:space="preserve">
</t>
    </r>
    <r>
      <rPr>
        <sz val="11"/>
        <rFont val="Calibri"/>
        <charset val="134"/>
      </rPr>
      <t>The purpose of these provisions is to ensure that EDRs record, in a readily</t>
    </r>
    <r>
      <rPr>
        <sz val="11"/>
        <rFont val="Calibri"/>
        <charset val="134"/>
      </rPr>
      <t xml:space="preserve">
</t>
    </r>
    <r>
      <rPr>
        <sz val="11"/>
        <rFont val="Calibri"/>
        <charset val="134"/>
      </rPr>
      <t>usable manner, data valuable for effective crash investigations and for analysis of safety equipment performance (e.g., advanced restraint systems). These data will help provide a better understanding of the circumstances in which crashes and injuries occur and will facilitate the development of safer vehicle designs.</t>
    </r>
  </si>
  <si>
    <r>
      <rPr>
        <sz val="11"/>
        <rFont val="Calibri"/>
        <charset val="134"/>
      </rPr>
      <t xml:space="preserve">Rev1 
</t>
    </r>
    <r>
      <rPr>
        <sz val="11"/>
        <rFont val="Calibri"/>
        <charset val="134"/>
      </rPr>
      <t>10-2022</t>
    </r>
  </si>
  <si>
    <r>
      <rPr>
        <sz val="11"/>
        <rFont val="Calibri"/>
        <charset val="134"/>
      </rPr>
      <t xml:space="preserve">07/2022 (EU-GSR)
</t>
    </r>
    <r>
      <rPr>
        <sz val="11"/>
        <rFont val="Calibri"/>
        <charset val="134"/>
      </rPr>
      <t>Series 1 - 07/2024</t>
    </r>
  </si>
  <si>
    <t>12322_UN Regulation 160 EDR_Consolidated</t>
  </si>
  <si>
    <r>
      <rPr>
        <sz val="11"/>
        <rFont val="Calibri"/>
        <charset val="134"/>
      </rPr>
      <t xml:space="preserve">DFC - Front Camera
</t>
    </r>
    <r>
      <rPr>
        <sz val="11"/>
        <rFont val="Calibri"/>
        <charset val="134"/>
      </rPr>
      <t>DSW - ADSP</t>
    </r>
  </si>
  <si>
    <t>GB 39732-2020</t>
  </si>
  <si>
    <t>Vehicle Event Data Recorder System.</t>
  </si>
  <si>
    <r>
      <rPr>
        <sz val="11"/>
        <rFont val="Calibri"/>
        <charset val="134"/>
      </rPr>
      <t xml:space="preserve">This standard specifies the terms and definitions, technical requirements, test methods and requirements,
</t>
    </r>
    <r>
      <rPr>
        <sz val="11"/>
        <rFont val="Calibri"/>
        <charset val="134"/>
      </rPr>
      <t>appearance and marking, vehicle type extension, and instructions of the event data recorder system for Category M1 vehicles.</t>
    </r>
    <r>
      <rPr>
        <sz val="11"/>
        <rFont val="Calibri"/>
        <charset val="134"/>
      </rPr>
      <t xml:space="preserve">
</t>
    </r>
    <r>
      <rPr>
        <sz val="11"/>
        <rFont val="Calibri"/>
        <charset val="134"/>
      </rPr>
      <t>This standard applies to Category M1 vehicles equipped with event data recorder system. Other vehicles can refer to this standard</t>
    </r>
  </si>
  <si>
    <t>STANDARD</t>
  </si>
  <si>
    <r>
      <rPr>
        <sz val="11"/>
        <rFont val="Calibri"/>
        <charset val="134"/>
      </rPr>
      <t xml:space="preserve">DFC Platform: Not a provided feature by Camera (e.g. resulotion is not matching the std)
</t>
    </r>
    <r>
      <rPr>
        <sz val="11"/>
        <rFont val="Calibri"/>
        <charset val="134"/>
      </rPr>
      <t>-&gt; not applicable</t>
    </r>
  </si>
  <si>
    <t>EDR/ DVR</t>
  </si>
  <si>
    <t>GB/T 38892-2020</t>
  </si>
  <si>
    <t>On-board driving video recording system</t>
  </si>
  <si>
    <r>
      <rPr>
        <sz val="11"/>
        <rFont val="Calibri"/>
        <charset val="134"/>
      </rPr>
      <t xml:space="preserve">This standard stipulates the requirements and test methods of on-board driving video recording system.
</t>
    </r>
    <r>
      <rPr>
        <sz val="11"/>
        <rFont val="Calibri"/>
        <charset val="134"/>
      </rPr>
      <t>This standard is applicable for the on-board driving video recording system (hereinafter referred to as the</t>
    </r>
    <r>
      <rPr>
        <sz val="11"/>
        <rFont val="Calibri"/>
        <charset val="134"/>
      </rPr>
      <t xml:space="preserve">
</t>
    </r>
    <r>
      <rPr>
        <sz val="11"/>
        <rFont val="Calibri"/>
        <charset val="134"/>
      </rPr>
      <t>system) of category M1 vehicles. For systems used on other categories of vehicles, this standard may also apply.</t>
    </r>
  </si>
  <si>
    <r>
      <rPr>
        <b/>
        <sz val="11"/>
        <rFont val="Calibri"/>
        <charset val="134"/>
      </rPr>
      <t>3.5.5</t>
    </r>
    <r>
      <rPr>
        <sz val="11"/>
        <rFont val="Calibri"/>
        <charset val="134"/>
      </rPr>
      <t xml:space="preserve"> </t>
    </r>
    <r>
      <rPr>
        <b/>
        <sz val="11"/>
        <rFont val="Calibri"/>
        <charset val="134"/>
      </rPr>
      <t>Controls and Displays</t>
    </r>
  </si>
  <si>
    <r>
      <rPr>
        <sz val="11"/>
        <rFont val="Calibri"/>
        <charset val="134"/>
      </rPr>
      <t xml:space="preserve">DSW - LSMS (low speed)
</t>
    </r>
    <r>
      <rPr>
        <sz val="11"/>
        <rFont val="Calibri"/>
        <charset val="134"/>
      </rPr>
      <t>DSW - ADSP</t>
    </r>
  </si>
  <si>
    <t>HMI</t>
  </si>
  <si>
    <t>UN Regulation No. 121</t>
  </si>
  <si>
    <r>
      <rPr>
        <sz val="11"/>
        <rFont val="Calibri"/>
        <charset val="134"/>
      </rPr>
      <t xml:space="preserve">Uniform provisions concerning the approval of vehicles with regard to
</t>
    </r>
    <r>
      <rPr>
        <sz val="11"/>
        <rFont val="Calibri"/>
        <charset val="134"/>
      </rPr>
      <t>the location and identification of hand controls, tell-tales and indicators</t>
    </r>
  </si>
  <si>
    <r>
      <rPr>
        <sz val="11"/>
        <rFont val="Calibri"/>
        <charset val="134"/>
      </rPr>
      <t xml:space="preserve">This Regulation applies to vehicles of categories M and N.
</t>
    </r>
    <r>
      <rPr>
        <sz val="11"/>
        <rFont val="Calibri"/>
        <charset val="134"/>
      </rPr>
      <t>It specifies requirements for the location, identification, colour, and illumination of motor vehicle hand controls, tell-tales and indicators. It is designed to ensure the accessibility and visibility of vehicle controls, tell-tales and indicators, and to facilitate their selection under daylight and night-time conditions, in order to reduce the safety hazards caused by the diversion of the driver's attention from the driving task and by mistakes in selecting controls.</t>
    </r>
  </si>
  <si>
    <r>
      <rPr>
        <sz val="11"/>
        <rFont val="Calibri"/>
        <charset val="134"/>
      </rPr>
      <t xml:space="preserve">Rev2
</t>
    </r>
    <r>
      <rPr>
        <sz val="11"/>
        <rFont val="Calibri"/>
        <charset val="134"/>
      </rPr>
      <t>11-2015</t>
    </r>
  </si>
  <si>
    <t>12125_UN ECE R121r2_HMI</t>
  </si>
  <si>
    <r>
      <rPr>
        <b/>
        <sz val="11"/>
        <rFont val="Calibri"/>
        <charset val="134"/>
      </rPr>
      <t>UN Regulation No. 121</t>
    </r>
    <r>
      <rPr>
        <sz val="11"/>
        <rFont val="Calibri"/>
        <charset val="134"/>
      </rPr>
      <t xml:space="preserve"> Amendment 1</t>
    </r>
  </si>
  <si>
    <t>In Table 1, lines Nos. 2. and 19., add a reference to existing note 18.</t>
  </si>
  <si>
    <r>
      <rPr>
        <sz val="11"/>
        <rFont val="Calibri"/>
        <charset val="134"/>
      </rPr>
      <t xml:space="preserve">Rev2_Am1
</t>
    </r>
    <r>
      <rPr>
        <sz val="11"/>
        <rFont val="Calibri"/>
        <charset val="134"/>
      </rPr>
      <t>06-2017</t>
    </r>
  </si>
  <si>
    <t>12153_UN ECE R121r2 Am1_HMI</t>
  </si>
  <si>
    <r>
      <rPr>
        <sz val="11"/>
        <rFont val="Calibri"/>
        <charset val="134"/>
      </rPr>
      <t xml:space="preserve">DVS - ECU &amp; Domain Controller
</t>
    </r>
    <r>
      <rPr>
        <sz val="11"/>
        <rFont val="Calibri"/>
        <charset val="134"/>
      </rPr>
      <t>DSW - LSMS (low speed)</t>
    </r>
    <r>
      <rPr>
        <sz val="11"/>
        <rFont val="Calibri"/>
        <charset val="134"/>
      </rPr>
      <t xml:space="preserve">
</t>
    </r>
    <r>
      <rPr>
        <sz val="11"/>
        <rFont val="Calibri"/>
        <charset val="134"/>
      </rPr>
      <t>DSW - ADSP</t>
    </r>
  </si>
  <si>
    <t>Title 49 Transportation §571.101 FMVSS Standard No. 101</t>
  </si>
  <si>
    <t>Controls and displays</t>
  </si>
  <si>
    <r>
      <rPr>
        <sz val="11"/>
        <rFont val="Calibri"/>
        <charset val="134"/>
      </rPr>
      <t xml:space="preserve">This standard specifies performance requirements for location, identification, color, and illumination of motor vehicle controls, telltales and indicators.
</t>
    </r>
    <r>
      <rPr>
        <i/>
        <sz val="11"/>
        <rFont val="Calibri"/>
        <charset val="134"/>
      </rPr>
      <t>Similarities to UN R 121</t>
    </r>
  </si>
  <si>
    <t>12113_FMVSS_571.101_Controls_Display 2016 Version__</t>
  </si>
  <si>
    <r>
      <rPr>
        <b/>
        <sz val="11"/>
        <rFont val="Calibri"/>
        <charset val="134"/>
      </rPr>
      <t>3.5.6</t>
    </r>
    <r>
      <rPr>
        <sz val="11"/>
        <rFont val="Calibri"/>
        <charset val="134"/>
      </rPr>
      <t xml:space="preserve"> </t>
    </r>
    <r>
      <rPr>
        <b/>
        <sz val="11"/>
        <rFont val="Calibri"/>
        <charset val="134"/>
      </rPr>
      <t>Electrical &amp; Electronic</t>
    </r>
  </si>
  <si>
    <r>
      <rPr>
        <b/>
        <sz val="11"/>
        <rFont val="Calibri"/>
        <charset val="134"/>
      </rPr>
      <t>3.5.6.1</t>
    </r>
    <r>
      <rPr>
        <sz val="11"/>
        <rFont val="Calibri"/>
        <charset val="134"/>
      </rPr>
      <t xml:space="preserve"> </t>
    </r>
    <r>
      <rPr>
        <b/>
        <sz val="11"/>
        <rFont val="Calibri"/>
        <charset val="134"/>
      </rPr>
      <t>Electromagnetic Compatibility</t>
    </r>
  </si>
  <si>
    <t>UN Regulation No. 10</t>
  </si>
  <si>
    <r>
      <rPr>
        <sz val="11"/>
        <rFont val="Calibri"/>
        <charset val="134"/>
      </rPr>
      <t xml:space="preserve">Uniform provisions concerning the approval of vehicles with regard to
</t>
    </r>
    <r>
      <rPr>
        <sz val="11"/>
        <rFont val="Calibri"/>
        <charset val="134"/>
      </rPr>
      <t>electromagnetic compatibility</t>
    </r>
  </si>
  <si>
    <r>
      <rPr>
        <sz val="11"/>
        <rFont val="Calibri"/>
        <charset val="134"/>
      </rPr>
      <t xml:space="preserve">It covers:
</t>
    </r>
    <r>
      <rPr>
        <sz val="11"/>
        <rFont val="Calibri"/>
        <charset val="134"/>
      </rPr>
      <t>(a) Requirements regarding the immunity to radiated and conducted disturbances for functions related to direct control of the vehicle, related to driver, passenger and other road users' protection, related to disturbances, which would cause confusion to the driver or other road users, related to vehicle data bus functionality, related to disturbances, which would affect vehicle statutory data;</t>
    </r>
    <r>
      <rPr>
        <sz val="11"/>
        <rFont val="Calibri"/>
        <charset val="134"/>
      </rPr>
      <t xml:space="preserve">
</t>
    </r>
    <r>
      <rPr>
        <sz val="11"/>
        <rFont val="Calibri"/>
        <charset val="134"/>
      </rPr>
      <t>(b) Requirements regarding the control of unwanted radiated and conducted emissions to protect the intended use of electrical or electronic equipment at own or adjacent vehicles or nearby, and the control of disturbances from accessories that may be retrofitted to the vehicle.</t>
    </r>
    <r>
      <rPr>
        <sz val="11"/>
        <rFont val="Calibri"/>
        <charset val="134"/>
      </rPr>
      <t xml:space="preserve">
</t>
    </r>
    <r>
      <rPr>
        <sz val="11"/>
        <rFont val="Calibri"/>
        <charset val="134"/>
      </rPr>
      <t>(c) Additional requirements for vehicles and ESAs providing coupling systems for charging the REESS regarding the control of emissions and immunity from this connection between vehicle and power grid.</t>
    </r>
  </si>
  <si>
    <r>
      <rPr>
        <sz val="11"/>
        <rFont val="Calibri"/>
        <charset val="134"/>
      </rPr>
      <t xml:space="preserve">Rev6
</t>
    </r>
    <r>
      <rPr>
        <sz val="11"/>
        <rFont val="Calibri"/>
        <charset val="134"/>
      </rPr>
      <t>10-2019</t>
    </r>
  </si>
  <si>
    <t>12176_UN Regulation 10_Rev.6_EMC</t>
  </si>
  <si>
    <t>GSI-RD-H01-0852</t>
  </si>
  <si>
    <t>GEEDS_EMC-temp-PT-001-B</t>
  </si>
  <si>
    <r>
      <rPr>
        <sz val="11"/>
        <rFont val="Calibri"/>
        <charset val="134"/>
      </rPr>
      <t xml:space="preserve">Product Marking
</t>
    </r>
    <r>
      <rPr>
        <sz val="11"/>
        <rFont val="Calibri"/>
        <charset val="134"/>
      </rPr>
      <t>Testing</t>
    </r>
    <r>
      <rPr>
        <sz val="11"/>
        <rFont val="Calibri"/>
        <charset val="134"/>
      </rPr>
      <t xml:space="preserve">
</t>
    </r>
    <r>
      <rPr>
        <sz val="11"/>
        <rFont val="Calibri"/>
        <charset val="134"/>
      </rPr>
      <t>Documentation (e.g. Datasheet; Drawing, FMEA,..)</t>
    </r>
    <r>
      <rPr>
        <sz val="11"/>
        <rFont val="Calibri"/>
        <charset val="134"/>
      </rPr>
      <t xml:space="preserve">
</t>
    </r>
    <r>
      <rPr>
        <sz val="11"/>
        <rFont val="Calibri"/>
        <charset val="134"/>
      </rPr>
      <t>Customer Responsibility (Customer Requirements reflect regulation)</t>
    </r>
    <r>
      <rPr>
        <sz val="11"/>
        <rFont val="Calibri"/>
        <charset val="134"/>
      </rPr>
      <t xml:space="preserve">
</t>
    </r>
    <r>
      <rPr>
        <sz val="11"/>
        <rFont val="Calibri"/>
        <charset val="134"/>
      </rPr>
      <t>Type Approval</t>
    </r>
    <r>
      <rPr>
        <sz val="11"/>
        <rFont val="Calibri"/>
        <charset val="134"/>
      </rPr>
      <t xml:space="preserve">
</t>
    </r>
    <r>
      <rPr>
        <sz val="11"/>
        <rFont val="Calibri"/>
        <charset val="134"/>
      </rPr>
      <t>Covered by Platform/metiers Standards</t>
    </r>
  </si>
  <si>
    <t>Responsibility for type approval needs to be clarified with customer, dependend on responsibility type approval might be necessary</t>
  </si>
  <si>
    <r>
      <rPr>
        <sz val="11"/>
        <rFont val="Calibri"/>
        <charset val="134"/>
      </rPr>
      <t xml:space="preserve">DRS - RLT
</t>
    </r>
    <r>
      <rPr>
        <sz val="11"/>
        <rFont val="Calibri"/>
        <charset val="134"/>
      </rPr>
      <t>DRS - ULS &amp; ECU</t>
    </r>
    <r>
      <rPr>
        <sz val="11"/>
        <rFont val="Calibri"/>
        <charset val="134"/>
      </rPr>
      <t xml:space="preserve">
</t>
    </r>
    <r>
      <rPr>
        <sz val="11"/>
        <rFont val="Calibri"/>
        <charset val="134"/>
      </rPr>
      <t>DVS - Vision System</t>
    </r>
    <r>
      <rPr>
        <sz val="11"/>
        <rFont val="Calibri"/>
        <charset val="134"/>
      </rPr>
      <t xml:space="preserve">
</t>
    </r>
    <r>
      <rPr>
        <sz val="11"/>
        <rFont val="Calibri"/>
        <charset val="134"/>
      </rPr>
      <t>DVS - Viewing Camera</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DRS - Radar</t>
    </r>
    <r>
      <rPr>
        <sz val="11"/>
        <rFont val="Calibri"/>
        <charset val="134"/>
      </rPr>
      <t xml:space="preserve">
</t>
    </r>
    <r>
      <rPr>
        <sz val="11"/>
        <rFont val="Calibri"/>
        <charset val="134"/>
      </rPr>
      <t>DFC - Front Camera</t>
    </r>
    <r>
      <rPr>
        <sz val="11"/>
        <rFont val="Calibri"/>
        <charset val="134"/>
      </rPr>
      <t xml:space="preserve">
</t>
    </r>
    <r>
      <rPr>
        <sz val="11"/>
        <rFont val="Calibri"/>
        <charset val="134"/>
      </rPr>
      <t>DRS - Solid State Lidar</t>
    </r>
    <r>
      <rPr>
        <sz val="11"/>
        <rFont val="Calibri"/>
        <charset val="134"/>
      </rPr>
      <t xml:space="preserve">
</t>
    </r>
    <r>
      <rPr>
        <sz val="11"/>
        <rFont val="Calibri"/>
        <charset val="134"/>
      </rPr>
      <t>DRS - Laserscanner</t>
    </r>
    <r>
      <rPr>
        <sz val="11"/>
        <rFont val="Calibri"/>
        <charset val="134"/>
      </rPr>
      <t xml:space="preserve">
</t>
    </r>
    <r>
      <rPr>
        <sz val="11"/>
        <rFont val="Calibri"/>
        <charset val="134"/>
      </rPr>
      <t>DFC - Zone Controller</t>
    </r>
  </si>
  <si>
    <t>GB 34660-2017</t>
  </si>
  <si>
    <r>
      <rPr>
        <sz val="11"/>
        <rFont val="Calibri"/>
        <charset val="134"/>
      </rPr>
      <t xml:space="preserve">Road vehicles – Requirements and test methods of
</t>
    </r>
    <r>
      <rPr>
        <sz val="11"/>
        <rFont val="Calibri"/>
        <charset val="134"/>
      </rPr>
      <t>electromagnetic compatibility</t>
    </r>
  </si>
  <si>
    <r>
      <rPr>
        <sz val="11"/>
        <rFont val="Calibri"/>
        <charset val="134"/>
      </rPr>
      <t xml:space="preserve">This Standard specifies the electromagnetic emission limits, immunity performance and test
</t>
    </r>
    <r>
      <rPr>
        <sz val="11"/>
        <rFont val="Calibri"/>
        <charset val="134"/>
      </rPr>
      <t>procedures for vehicles and their electrical/electronic sub-assemblies.</t>
    </r>
  </si>
  <si>
    <t>12144_CN_GB_34660-2017_EN_2018-09-03</t>
  </si>
  <si>
    <r>
      <rPr>
        <sz val="11"/>
        <rFont val="Calibri"/>
        <charset val="134"/>
      </rPr>
      <t xml:space="preserve">Testing
</t>
    </r>
    <r>
      <rPr>
        <sz val="11"/>
        <rFont val="Calibri"/>
        <charset val="134"/>
      </rPr>
      <t>Documentation (e.g. Datasheet; Drawing, FMEA,..)</t>
    </r>
    <r>
      <rPr>
        <sz val="11"/>
        <rFont val="Calibri"/>
        <charset val="134"/>
      </rPr>
      <t xml:space="preserve">
</t>
    </r>
    <r>
      <rPr>
        <sz val="11"/>
        <rFont val="Calibri"/>
        <charset val="134"/>
      </rPr>
      <t>Customer Responsibility (Customer Requirements reflect regulation)</t>
    </r>
  </si>
  <si>
    <r>
      <rPr>
        <sz val="11"/>
        <rFont val="Calibri"/>
        <charset val="134"/>
      </rPr>
      <t xml:space="preserve">DRS - RLT
</t>
    </r>
    <r>
      <rPr>
        <sz val="11"/>
        <rFont val="Calibri"/>
        <charset val="134"/>
      </rPr>
      <t>DRS - ULS &amp; ECU</t>
    </r>
    <r>
      <rPr>
        <sz val="11"/>
        <rFont val="Calibri"/>
        <charset val="134"/>
      </rPr>
      <t xml:space="preserve">
</t>
    </r>
    <r>
      <rPr>
        <sz val="11"/>
        <rFont val="Calibri"/>
        <charset val="134"/>
      </rPr>
      <t>DVS - Vision System</t>
    </r>
    <r>
      <rPr>
        <sz val="11"/>
        <rFont val="Calibri"/>
        <charset val="134"/>
      </rPr>
      <t xml:space="preserve">
</t>
    </r>
    <r>
      <rPr>
        <sz val="11"/>
        <rFont val="Calibri"/>
        <charset val="134"/>
      </rPr>
      <t>DVS - Viewing Camera</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DRS - Radar</t>
    </r>
    <r>
      <rPr>
        <sz val="11"/>
        <rFont val="Calibri"/>
        <charset val="134"/>
      </rPr>
      <t xml:space="preserve">
</t>
    </r>
    <r>
      <rPr>
        <sz val="11"/>
        <rFont val="Calibri"/>
        <charset val="134"/>
      </rPr>
      <t>DFC - Front Camera</t>
    </r>
    <r>
      <rPr>
        <sz val="11"/>
        <rFont val="Calibri"/>
        <charset val="134"/>
      </rPr>
      <t xml:space="preserve">
</t>
    </r>
    <r>
      <rPr>
        <sz val="11"/>
        <rFont val="Calibri"/>
        <charset val="134"/>
      </rPr>
      <t>DRS - Solid State Lidar</t>
    </r>
    <r>
      <rPr>
        <sz val="11"/>
        <rFont val="Calibri"/>
        <charset val="134"/>
      </rPr>
      <t xml:space="preserve">
</t>
    </r>
    <r>
      <rPr>
        <sz val="11"/>
        <rFont val="Calibri"/>
        <charset val="134"/>
      </rPr>
      <t>DFC - Zone Controller</t>
    </r>
  </si>
  <si>
    <r>
      <rPr>
        <b/>
        <sz val="11"/>
        <rFont val="Calibri"/>
        <charset val="134"/>
      </rPr>
      <t>GB/T 17619-1998</t>
    </r>
    <r>
      <rPr>
        <sz val="11"/>
        <rFont val="Calibri"/>
        <charset val="134"/>
      </rPr>
      <t xml:space="preserve">
</t>
    </r>
    <r>
      <rPr>
        <i/>
        <sz val="11"/>
        <rFont val="Calibri"/>
        <charset val="134"/>
      </rPr>
      <t>-- adaptaion of R10 --</t>
    </r>
  </si>
  <si>
    <t>Limits and Methods of Testing for Immunity of Electrical/Electronic Sub-assemblies in Vehicles to Electromagnetic Radiation.</t>
  </si>
  <si>
    <r>
      <rPr>
        <sz val="11"/>
        <rFont val="Calibri"/>
        <charset val="134"/>
      </rPr>
      <t xml:space="preserve">This Standard adopts the relevant specifications specified in the EEC Directive 95/54/EC (1995)
</t>
    </r>
    <r>
      <rPr>
        <sz val="11"/>
        <rFont val="Calibri"/>
        <charset val="134"/>
      </rPr>
      <t>“Electromagnetic Compatibility of Motor Vehicles”: the limits of immunity to electromagnetic radiation are</t>
    </r>
    <r>
      <rPr>
        <sz val="11"/>
        <rFont val="Calibri"/>
        <charset val="134"/>
      </rPr>
      <t xml:space="preserve">
</t>
    </r>
    <r>
      <rPr>
        <sz val="11"/>
        <rFont val="Calibri"/>
        <charset val="134"/>
      </rPr>
      <t>equivalent to the immunity thresholds for the electrical/electronic sub-assemblies of vehicle set out in Annex 1, while the methods of measurement are equivalent to those specified in Annex IX.</t>
    </r>
  </si>
  <si>
    <t>AIS 004 (Part 3)/2009 incl. Amendment 1</t>
  </si>
  <si>
    <t>Automotive Vehicles Requirements for Electromagnetic Compatibility</t>
  </si>
  <si>
    <t>This standard AIS-004 (Part 3) is prepared in line with R 10 Rev. 3.</t>
  </si>
  <si>
    <r>
      <rPr>
        <sz val="11"/>
        <rFont val="Calibri"/>
        <charset val="134"/>
      </rPr>
      <t xml:space="preserve">07-2009
</t>
    </r>
    <r>
      <rPr>
        <sz val="11"/>
        <rFont val="Calibri"/>
        <charset val="134"/>
      </rPr>
      <t>Am1_04-2015</t>
    </r>
  </si>
  <si>
    <t>04_2015</t>
  </si>
  <si>
    <t>12136_AIS-004 Part 3_EMC</t>
  </si>
  <si>
    <r>
      <rPr>
        <b/>
        <sz val="11"/>
        <rFont val="Calibri"/>
        <charset val="134"/>
      </rPr>
      <t>3.5.6.2</t>
    </r>
    <r>
      <rPr>
        <sz val="11"/>
        <rFont val="Calibri"/>
        <charset val="134"/>
      </rPr>
      <t xml:space="preserve"> </t>
    </r>
    <r>
      <rPr>
        <b/>
        <sz val="11"/>
        <rFont val="Calibri"/>
        <charset val="134"/>
      </rPr>
      <t>Radio Disturbance Characteristics</t>
    </r>
  </si>
  <si>
    <r>
      <rPr>
        <b/>
        <sz val="11"/>
        <rFont val="Calibri"/>
        <charset val="134"/>
      </rPr>
      <t>GB 14023-2011</t>
    </r>
    <r>
      <rPr>
        <sz val="11"/>
        <rFont val="Calibri"/>
        <charset val="134"/>
      </rPr>
      <t xml:space="preserve">
</t>
    </r>
    <r>
      <rPr>
        <b/>
        <i/>
        <sz val="11"/>
        <rFont val="Calibri"/>
        <charset val="134"/>
      </rPr>
      <t>-- relevant for aftermarket --</t>
    </r>
  </si>
  <si>
    <t>Radio Disturbance Characteristics Limits and Methods of Measurement (IEC/CISPR 12:2009, IDT)</t>
  </si>
  <si>
    <t>Adaption of IEC/ CISPR 12:2009</t>
  </si>
  <si>
    <t>12131_GB 14023-2011</t>
  </si>
  <si>
    <r>
      <rPr>
        <b/>
        <sz val="11"/>
        <rFont val="Calibri"/>
        <charset val="134"/>
      </rPr>
      <t>GB/T 18387-2017</t>
    </r>
    <r>
      <rPr>
        <sz val="11"/>
        <rFont val="Calibri"/>
        <charset val="134"/>
      </rPr>
      <t xml:space="preserve">
</t>
    </r>
    <r>
      <rPr>
        <b/>
        <i/>
        <sz val="11"/>
        <rFont val="Calibri"/>
        <charset val="134"/>
      </rPr>
      <t>-- Only Applicable on Vehicle level --</t>
    </r>
  </si>
  <si>
    <t>Limits and Test Methods of Magnetic and Electric Field Strength from Electric Vehicles</t>
  </si>
  <si>
    <r>
      <rPr>
        <sz val="11"/>
        <rFont val="Calibri"/>
        <charset val="134"/>
      </rPr>
      <t xml:space="preserve">This Standard specifies the limits of the electric field and magnetic field emission intensity and the test methods for the vehicles. The test frequency shall be within the range of 150kHz to 30MHz.
</t>
    </r>
    <r>
      <rPr>
        <sz val="11"/>
        <rFont val="Calibri"/>
        <charset val="134"/>
      </rPr>
      <t>This Standard is applicable to the blade electric vehicles, hybrid electric vehicles, fuel cell electric vehicles and other types of electric vehicles.</t>
    </r>
  </si>
  <si>
    <r>
      <rPr>
        <b/>
        <sz val="11"/>
        <rFont val="Calibri"/>
        <charset val="134"/>
      </rPr>
      <t>GB/T 18655-2018</t>
    </r>
    <r>
      <rPr>
        <sz val="11"/>
        <rFont val="Calibri"/>
        <charset val="134"/>
      </rPr>
      <t xml:space="preserve">
</t>
    </r>
    <r>
      <rPr>
        <i/>
        <sz val="11"/>
        <rFont val="Calibri"/>
        <charset val="134"/>
      </rPr>
      <t>-- adaptation of CISPR 25:2016, MOD --</t>
    </r>
  </si>
  <si>
    <t>Radio disturbance characteristics – Limits and methods of measurement for the protection of on-board receivers</t>
  </si>
  <si>
    <r>
      <rPr>
        <sz val="11"/>
        <rFont val="Calibri"/>
        <charset val="134"/>
      </rPr>
      <t xml:space="preserve">This Standard specifies the disturbance limit and test methods of radio from 150 kHz - 2500MHz. This Standard is applicable to any electronic / electrical parts for vehicles, trailers and devices. The detailed frequency distribution stated in this Standard refers to the publications issued by the International
</t>
    </r>
    <r>
      <rPr>
        <sz val="11"/>
        <rFont val="Calibri"/>
        <charset val="134"/>
      </rPr>
      <t>Telecommunications Union (ITU) and its actual application in China. The limit specified in this Standard is intended to protect on-board receiver from the disturbance generated by the parts / modules inside the same vehicle</t>
    </r>
  </si>
  <si>
    <t>http://lis9-svprp01.vnet.valeo.com:8092/mlogin.pl?search=e6:IX88459750</t>
  </si>
  <si>
    <r>
      <rPr>
        <b/>
        <sz val="11"/>
        <rFont val="Calibri"/>
        <charset val="134"/>
      </rPr>
      <t>3.5.7</t>
    </r>
    <r>
      <rPr>
        <sz val="11"/>
        <rFont val="Calibri"/>
        <charset val="134"/>
      </rPr>
      <t xml:space="preserve"> </t>
    </r>
    <r>
      <rPr>
        <b/>
        <sz val="11"/>
        <rFont val="Calibri"/>
        <charset val="134"/>
      </rPr>
      <t>Product/ Component Specific</t>
    </r>
  </si>
  <si>
    <t>GB/T 41484-2022</t>
  </si>
  <si>
    <t>Automotive ultrasonic sensor assembly</t>
  </si>
  <si>
    <t>This document specifies the requirements, test methods and inspection rules for ultrasonic sensor assemblies for automobiles. This document is applicable to the ultrasonic sensor assembly (hereinafter referred to as assembly) used in automobiles.</t>
  </si>
  <si>
    <r>
      <rPr>
        <b/>
        <sz val="11"/>
        <rFont val="Calibri"/>
        <charset val="134"/>
      </rPr>
      <t>3.5.8</t>
    </r>
    <r>
      <rPr>
        <sz val="11"/>
        <rFont val="Calibri"/>
        <charset val="134"/>
      </rPr>
      <t xml:space="preserve"> </t>
    </r>
    <r>
      <rPr>
        <b/>
        <sz val="11"/>
        <rFont val="Calibri"/>
        <charset val="134"/>
      </rPr>
      <t>Other Vehicle Systems</t>
    </r>
  </si>
  <si>
    <t>DFC - Zone Controller</t>
  </si>
  <si>
    <r>
      <rPr>
        <b/>
        <sz val="11"/>
        <rFont val="Calibri"/>
        <charset val="134"/>
      </rPr>
      <t>UN Regulation No. 116 Anti Theft/ Immobilizers</t>
    </r>
    <r>
      <rPr>
        <sz val="11"/>
        <rFont val="Calibri"/>
        <charset val="134"/>
      </rPr>
      <t xml:space="preserve">
</t>
    </r>
    <r>
      <rPr>
        <i/>
        <sz val="11"/>
        <rFont val="Calibri"/>
        <charset val="134"/>
      </rPr>
      <t>-&gt; Special requirements on EMC</t>
    </r>
  </si>
  <si>
    <t>Uniform provisions concerning the protection of motor vehicles against unauthorized use</t>
  </si>
  <si>
    <r>
      <rPr>
        <sz val="11"/>
        <rFont val="Calibri"/>
        <charset val="134"/>
      </rPr>
      <t xml:space="preserve">Approval of a vehicle of category M1 and N1 with regard to its devices to
</t>
    </r>
    <r>
      <rPr>
        <sz val="11"/>
        <rFont val="Calibri"/>
        <charset val="134"/>
      </rPr>
      <t>prevent unauthorized use.</t>
    </r>
    <r>
      <rPr>
        <sz val="11"/>
        <rFont val="Calibri"/>
        <charset val="134"/>
      </rPr>
      <t xml:space="preserve">
</t>
    </r>
    <r>
      <rPr>
        <sz val="11"/>
        <rFont val="Calibri"/>
        <charset val="134"/>
      </rPr>
      <t>The fitting of devices to vehicles of other categories is optional but any such</t>
    </r>
    <r>
      <rPr>
        <sz val="11"/>
        <rFont val="Calibri"/>
        <charset val="134"/>
      </rPr>
      <t xml:space="preserve">
</t>
    </r>
    <r>
      <rPr>
        <sz val="11"/>
        <rFont val="Calibri"/>
        <charset val="134"/>
      </rPr>
      <t>device fitted is required to comply with all relevant provisions of this</t>
    </r>
    <r>
      <rPr>
        <sz val="11"/>
        <rFont val="Calibri"/>
        <charset val="134"/>
      </rPr>
      <t xml:space="preserve">
</t>
    </r>
    <r>
      <rPr>
        <sz val="11"/>
        <rFont val="Calibri"/>
        <charset val="134"/>
      </rPr>
      <t>Regulation.</t>
    </r>
  </si>
  <si>
    <r>
      <rPr>
        <sz val="11"/>
        <rFont val="Calibri"/>
        <charset val="134"/>
      </rPr>
      <t xml:space="preserve">06-2022
</t>
    </r>
    <r>
      <rPr>
        <sz val="11"/>
        <rFont val="Calibri"/>
        <charset val="134"/>
      </rPr>
      <t>01 Series Amendment 9</t>
    </r>
  </si>
  <si>
    <t>12280_UN Regulation 116</t>
  </si>
  <si>
    <r>
      <rPr>
        <b/>
        <sz val="11"/>
        <rFont val="Calibri"/>
        <charset val="134"/>
      </rPr>
      <t>UN Regulation No. 161 Locking Systems</t>
    </r>
    <r>
      <rPr>
        <sz val="11"/>
        <rFont val="Calibri"/>
        <charset val="134"/>
      </rPr>
      <t xml:space="preserve">
</t>
    </r>
    <r>
      <rPr>
        <i/>
        <sz val="11"/>
        <rFont val="Calibri"/>
        <charset val="134"/>
      </rPr>
      <t>-&gt; Special requirements on EMC</t>
    </r>
  </si>
  <si>
    <t>Uniform provisions concerning the protection of motor vehicles against unauthorized use and the approval of the device against unauthorized use (by mean of a locking system)</t>
  </si>
  <si>
    <r>
      <rPr>
        <sz val="11"/>
        <rFont val="Calibri"/>
        <charset val="134"/>
      </rPr>
      <t xml:space="preserve">"Device to prevent unauthorized use" means a locking system designed to
</t>
    </r>
    <r>
      <rPr>
        <sz val="11"/>
        <rFont val="Calibri"/>
        <charset val="134"/>
      </rPr>
      <t>prevent unauthorized normal activation of the engine or other source of main</t>
    </r>
    <r>
      <rPr>
        <sz val="11"/>
        <rFont val="Calibri"/>
        <charset val="134"/>
      </rPr>
      <t xml:space="preserve">
</t>
    </r>
    <r>
      <rPr>
        <sz val="11"/>
        <rFont val="Calibri"/>
        <charset val="134"/>
      </rPr>
      <t>engine power of the vehicle in combination with at least one system which:</t>
    </r>
    <r>
      <rPr>
        <sz val="11"/>
        <rFont val="Calibri"/>
        <charset val="134"/>
      </rPr>
      <t xml:space="preserve">
</t>
    </r>
    <r>
      <rPr>
        <sz val="11"/>
        <rFont val="Calibri"/>
        <charset val="134"/>
      </rPr>
      <t>(a) locks the steering; or</t>
    </r>
    <r>
      <rPr>
        <sz val="11"/>
        <rFont val="Calibri"/>
        <charset val="134"/>
      </rPr>
      <t xml:space="preserve">
</t>
    </r>
    <r>
      <rPr>
        <sz val="11"/>
        <rFont val="Calibri"/>
        <charset val="134"/>
      </rPr>
      <t>(b) locks the transmission; or</t>
    </r>
    <r>
      <rPr>
        <sz val="11"/>
        <rFont val="Calibri"/>
        <charset val="134"/>
      </rPr>
      <t xml:space="preserve">
</t>
    </r>
    <r>
      <rPr>
        <sz val="11"/>
        <rFont val="Calibri"/>
        <charset val="134"/>
      </rPr>
      <t>(c) locks the gearshift control; or</t>
    </r>
    <r>
      <rPr>
        <sz val="11"/>
        <rFont val="Calibri"/>
        <charset val="134"/>
      </rPr>
      <t xml:space="preserve">
</t>
    </r>
    <r>
      <rPr>
        <sz val="11"/>
        <rFont val="Calibri"/>
        <charset val="134"/>
      </rPr>
      <t>(d) locks brakes.</t>
    </r>
    <r>
      <rPr>
        <sz val="11"/>
        <rFont val="Calibri"/>
        <charset val="134"/>
      </rPr>
      <t xml:space="preserve">
</t>
    </r>
    <r>
      <rPr>
        <sz val="11"/>
        <rFont val="Calibri"/>
        <charset val="134"/>
      </rPr>
      <t>In the case of a system which locks brakes, deactivation of the device shall not automatically release the brakes contrary to the driver's intention.</t>
    </r>
  </si>
  <si>
    <t>12264_UN Regulation 161 Locking Systems_Series 0</t>
  </si>
  <si>
    <r>
      <rPr>
        <b/>
        <sz val="11"/>
        <rFont val="Calibri"/>
        <charset val="134"/>
      </rPr>
      <t>UN Regulation No. 162 Immobilizers</t>
    </r>
    <r>
      <rPr>
        <sz val="11"/>
        <rFont val="Calibri"/>
        <charset val="134"/>
      </rPr>
      <t xml:space="preserve">
</t>
    </r>
    <r>
      <rPr>
        <i/>
        <sz val="11"/>
        <rFont val="Calibri"/>
        <charset val="134"/>
      </rPr>
      <t>-&gt; Special requirements on EMC</t>
    </r>
  </si>
  <si>
    <t>Uniform technical prescriptions concerning approval of immobilizers and approval of a vehicle with regard to its immobilizer</t>
  </si>
  <si>
    <r>
      <rPr>
        <sz val="11"/>
        <rFont val="Calibri"/>
        <charset val="134"/>
      </rPr>
      <t xml:space="preserve">"Type of immobilizer" means systems which do not differ significantly in such
</t>
    </r>
    <r>
      <rPr>
        <sz val="11"/>
        <rFont val="Calibri"/>
        <charset val="134"/>
      </rPr>
      <t>essential aspects as:</t>
    </r>
    <r>
      <rPr>
        <sz val="11"/>
        <rFont val="Calibri"/>
        <charset val="134"/>
      </rPr>
      <t xml:space="preserve">
</t>
    </r>
    <r>
      <rPr>
        <sz val="11"/>
        <rFont val="Calibri"/>
        <charset val="134"/>
      </rPr>
      <t>(a) The manufacturer's trade name or mark;</t>
    </r>
    <r>
      <rPr>
        <sz val="11"/>
        <rFont val="Calibri"/>
        <charset val="134"/>
      </rPr>
      <t xml:space="preserve">
</t>
    </r>
    <r>
      <rPr>
        <sz val="11"/>
        <rFont val="Calibri"/>
        <charset val="134"/>
      </rPr>
      <t>(b) The kind of control equipment;</t>
    </r>
    <r>
      <rPr>
        <sz val="11"/>
        <rFont val="Calibri"/>
        <charset val="134"/>
      </rPr>
      <t xml:space="preserve">
</t>
    </r>
    <r>
      <rPr>
        <sz val="11"/>
        <rFont val="Calibri"/>
        <charset val="134"/>
      </rPr>
      <t>(c) The design of their operation on the relevant vehicle system(s) (as</t>
    </r>
    <r>
      <rPr>
        <sz val="11"/>
        <rFont val="Calibri"/>
        <charset val="134"/>
      </rPr>
      <t xml:space="preserve">
</t>
    </r>
    <r>
      <rPr>
        <sz val="11"/>
        <rFont val="Calibri"/>
        <charset val="134"/>
      </rPr>
      <t>referred to in paragraph 5.2.1. below).</t>
    </r>
  </si>
  <si>
    <t>12267_UN Regulation 162_Immobilizers_Series 0</t>
  </si>
  <si>
    <r>
      <rPr>
        <b/>
        <sz val="11"/>
        <rFont val="Calibri"/>
        <charset val="134"/>
      </rPr>
      <t>UN Regulation No. 163 Vehicle Alert Systems</t>
    </r>
    <r>
      <rPr>
        <sz val="11"/>
        <rFont val="Calibri"/>
        <charset val="134"/>
      </rPr>
      <t xml:space="preserve">
</t>
    </r>
    <r>
      <rPr>
        <i/>
        <sz val="11"/>
        <rFont val="Calibri"/>
        <charset val="134"/>
      </rPr>
      <t>-&gt; Special requirements on EMC</t>
    </r>
  </si>
  <si>
    <r>
      <rPr>
        <sz val="11"/>
        <rFont val="Calibri"/>
        <charset val="134"/>
      </rPr>
      <t xml:space="preserve">Uniform provisions concerning the approval of vehicle alarm
</t>
    </r>
    <r>
      <rPr>
        <sz val="11"/>
        <rFont val="Calibri"/>
        <charset val="134"/>
      </rPr>
      <t>system and approval of a vehicle with regard to its vehicle alarm system</t>
    </r>
  </si>
  <si>
    <r>
      <rPr>
        <sz val="11"/>
        <rFont val="Calibri"/>
        <charset val="134"/>
      </rPr>
      <t xml:space="preserve">"Type of vehicle alarm system" means systems which do not differ significantly
</t>
    </r>
    <r>
      <rPr>
        <sz val="11"/>
        <rFont val="Calibri"/>
        <charset val="134"/>
      </rPr>
      <t>in such essential aspects as:</t>
    </r>
    <r>
      <rPr>
        <sz val="11"/>
        <rFont val="Calibri"/>
        <charset val="134"/>
      </rPr>
      <t xml:space="preserve">
</t>
    </r>
    <r>
      <rPr>
        <sz val="11"/>
        <rFont val="Calibri"/>
        <charset val="134"/>
      </rPr>
      <t>(a) The manufacturer's trade name or mark;</t>
    </r>
    <r>
      <rPr>
        <sz val="11"/>
        <rFont val="Calibri"/>
        <charset val="134"/>
      </rPr>
      <t xml:space="preserve">
</t>
    </r>
    <r>
      <rPr>
        <sz val="11"/>
        <rFont val="Calibri"/>
        <charset val="134"/>
      </rPr>
      <t>(b) The kind of sensor;</t>
    </r>
    <r>
      <rPr>
        <sz val="11"/>
        <rFont val="Calibri"/>
        <charset val="134"/>
      </rPr>
      <t xml:space="preserve">
</t>
    </r>
    <r>
      <rPr>
        <sz val="11"/>
        <rFont val="Calibri"/>
        <charset val="134"/>
      </rPr>
      <t>(c) The kind of warning device;</t>
    </r>
    <r>
      <rPr>
        <sz val="11"/>
        <rFont val="Calibri"/>
        <charset val="134"/>
      </rPr>
      <t xml:space="preserve">
</t>
    </r>
    <r>
      <rPr>
        <sz val="11"/>
        <rFont val="Calibri"/>
        <charset val="134"/>
      </rPr>
      <t>(d) The kind of control equipment</t>
    </r>
  </si>
  <si>
    <t>12268_UN Regulation 163_VAS_Series_0</t>
  </si>
  <si>
    <t>UN Regulation No. 28 Audible Warning Systems</t>
  </si>
  <si>
    <t>Uniform provisions concerning the approval ofaudible warning devices and of motor vehicles with rgard to their audible warning signals</t>
  </si>
  <si>
    <t>"Audible warning device" means a device consisting of one or several sound emission outlets that are excited simultaneously, emitting an acoustic signal which is intended to give audible warning of the presence of a vehicle in a dangerous road traffic situation and which is intentionally operated by a driver;</t>
  </si>
  <si>
    <r>
      <rPr>
        <sz val="11"/>
        <rFont val="Calibri"/>
        <charset val="134"/>
      </rPr>
      <t xml:space="preserve">Suppl.6 to 00
</t>
    </r>
    <r>
      <rPr>
        <sz val="11"/>
        <rFont val="Calibri"/>
        <charset val="134"/>
      </rPr>
      <t>08-2020</t>
    </r>
  </si>
  <si>
    <r>
      <rPr>
        <b/>
        <sz val="11"/>
        <rFont val="Calibri"/>
        <charset val="134"/>
      </rPr>
      <t>3.5.9</t>
    </r>
    <r>
      <rPr>
        <sz val="11"/>
        <rFont val="Calibri"/>
        <charset val="134"/>
      </rPr>
      <t xml:space="preserve"> </t>
    </r>
    <r>
      <rPr>
        <b/>
        <sz val="11"/>
        <rFont val="Calibri"/>
        <charset val="134"/>
      </rPr>
      <t>Drivers vision &amp; indirect vision</t>
    </r>
  </si>
  <si>
    <t>Indirect Vision</t>
  </si>
  <si>
    <t>UN Regulation No. 46</t>
  </si>
  <si>
    <t>Uniform provisions concerning the approval of devices for indirect vision and of motor vehicles with regard to the installation of these devices</t>
  </si>
  <si>
    <r>
      <rPr>
        <sz val="11"/>
        <rFont val="Calibri"/>
        <charset val="134"/>
      </rPr>
      <t xml:space="preserve">For the purposes of this Regulation: 
</t>
    </r>
    <r>
      <rPr>
        <sz val="11"/>
        <rFont val="Calibri"/>
        <charset val="134"/>
      </rPr>
      <t>"</t>
    </r>
    <r>
      <rPr>
        <i/>
        <sz val="11"/>
        <rFont val="Calibri"/>
        <charset val="134"/>
      </rPr>
      <t>Devices for indirect vision</t>
    </r>
    <r>
      <rPr>
        <sz val="11"/>
        <rFont val="Calibri"/>
        <charset val="134"/>
      </rPr>
      <t>" means devices intended to give a clear view of the rear, side or front of the vehicle within the fields of vision defined in paragraph 15.2.4. These can be conventional mirrors, camera-monitors or other devices able to present information about the indirect field of vision to the driver.</t>
    </r>
  </si>
  <si>
    <r>
      <rPr>
        <sz val="11"/>
        <rFont val="Calibri"/>
        <charset val="134"/>
      </rPr>
      <t xml:space="preserve">Rev6
</t>
    </r>
    <r>
      <rPr>
        <sz val="11"/>
        <rFont val="Calibri"/>
        <charset val="134"/>
      </rPr>
      <t>Series 5</t>
    </r>
    <r>
      <rPr>
        <sz val="11"/>
        <rFont val="Calibri"/>
        <charset val="134"/>
      </rPr>
      <t xml:space="preserve">
</t>
    </r>
    <r>
      <rPr>
        <sz val="11"/>
        <rFont val="Calibri"/>
        <charset val="134"/>
      </rPr>
      <t>09/2022</t>
    </r>
  </si>
  <si>
    <t>1205_ECE_R046</t>
  </si>
  <si>
    <r>
      <rPr>
        <sz val="11"/>
        <rFont val="Calibri"/>
        <charset val="134"/>
      </rPr>
      <t xml:space="preserve">Product Marking
</t>
    </r>
    <r>
      <rPr>
        <sz val="11"/>
        <rFont val="Calibri"/>
        <charset val="134"/>
      </rPr>
      <t>Testing</t>
    </r>
    <r>
      <rPr>
        <sz val="11"/>
        <rFont val="Calibri"/>
        <charset val="134"/>
      </rPr>
      <t xml:space="preserve">
</t>
    </r>
    <r>
      <rPr>
        <sz val="11"/>
        <rFont val="Calibri"/>
        <charset val="134"/>
      </rPr>
      <t>Documentation (e.g. Datasheet; Drawing, FMEA,..)</t>
    </r>
    <r>
      <rPr>
        <sz val="11"/>
        <rFont val="Calibri"/>
        <charset val="134"/>
      </rPr>
      <t xml:space="preserve">
</t>
    </r>
    <r>
      <rPr>
        <sz val="11"/>
        <rFont val="Calibri"/>
        <charset val="134"/>
      </rPr>
      <t>Customer Responsibility (Customer Requirements reflect regulation)</t>
    </r>
    <r>
      <rPr>
        <sz val="11"/>
        <rFont val="Calibri"/>
        <charset val="134"/>
      </rPr>
      <t xml:space="preserve">
</t>
    </r>
    <r>
      <rPr>
        <sz val="11"/>
        <rFont val="Calibri"/>
        <charset val="134"/>
      </rPr>
      <t>Type Approval</t>
    </r>
  </si>
  <si>
    <t>Type Approval depends on project scope and assignment by the customer (who has the complete responsibility of the complete system (HMI/monitor+cameras))</t>
  </si>
  <si>
    <r>
      <rPr>
        <sz val="11"/>
        <rFont val="Calibri"/>
        <charset val="134"/>
      </rPr>
      <t xml:space="preserve">DRS - ULS &amp; ECU
</t>
    </r>
    <r>
      <rPr>
        <sz val="11"/>
        <rFont val="Calibri"/>
        <charset val="134"/>
      </rPr>
      <t>DVS - Vision System</t>
    </r>
    <r>
      <rPr>
        <sz val="11"/>
        <rFont val="Calibri"/>
        <charset val="134"/>
      </rPr>
      <t xml:space="preserve">
</t>
    </r>
    <r>
      <rPr>
        <sz val="11"/>
        <rFont val="Calibri"/>
        <charset val="134"/>
      </rPr>
      <t>DVS - Viewing Camera</t>
    </r>
    <r>
      <rPr>
        <sz val="11"/>
        <rFont val="Calibri"/>
        <charset val="134"/>
      </rPr>
      <t xml:space="preserve">
</t>
    </r>
    <r>
      <rPr>
        <sz val="11"/>
        <rFont val="Calibri"/>
        <charset val="134"/>
      </rPr>
      <t>DSW - LSMS (low speed)</t>
    </r>
  </si>
  <si>
    <r>
      <rPr>
        <b/>
        <sz val="11"/>
        <rFont val="Calibri"/>
        <charset val="134"/>
      </rPr>
      <t>AIS-145</t>
    </r>
    <r>
      <rPr>
        <sz val="11"/>
        <rFont val="Calibri"/>
        <charset val="134"/>
      </rPr>
      <t xml:space="preserve">
</t>
    </r>
    <r>
      <rPr>
        <b/>
        <i/>
        <sz val="11"/>
        <rFont val="Calibri"/>
        <charset val="134"/>
      </rPr>
      <t>-- equal with UN R158/ ISO 17386:2010 MALSO  --</t>
    </r>
  </si>
  <si>
    <r>
      <rPr>
        <sz val="11"/>
        <rFont val="Calibri"/>
        <charset val="134"/>
      </rPr>
      <t xml:space="preserve">Additional Safety features for
</t>
    </r>
    <r>
      <rPr>
        <sz val="11"/>
        <rFont val="Calibri"/>
        <charset val="134"/>
      </rPr>
      <t>Category M &amp; N Vehicles</t>
    </r>
  </si>
  <si>
    <r>
      <rPr>
        <sz val="11"/>
        <rFont val="Calibri"/>
        <charset val="134"/>
      </rPr>
      <t xml:space="preserve">Requirements on 
</t>
    </r>
    <r>
      <rPr>
        <sz val="11"/>
        <rFont val="Calibri"/>
        <charset val="134"/>
      </rPr>
      <t>--&gt; reverse parking aid systems</t>
    </r>
  </si>
  <si>
    <t>12145_AIS_145_2018_04_Additional Safety features for Category M and N Vehicles</t>
  </si>
  <si>
    <r>
      <rPr>
        <sz val="11"/>
        <rFont val="Calibri"/>
        <charset val="134"/>
      </rPr>
      <t xml:space="preserve">DVS - Vision System
</t>
    </r>
    <r>
      <rPr>
        <sz val="11"/>
        <rFont val="Calibri"/>
        <charset val="134"/>
      </rPr>
      <t>DVS - Viewing Camera</t>
    </r>
    <r>
      <rPr>
        <sz val="11"/>
        <rFont val="Calibri"/>
        <charset val="134"/>
      </rPr>
      <t xml:space="preserve">
</t>
    </r>
    <r>
      <rPr>
        <sz val="11"/>
        <rFont val="Calibri"/>
        <charset val="134"/>
      </rPr>
      <t>DVS - ECU &amp; Domain Controller</t>
    </r>
  </si>
  <si>
    <t>Title 49 Transportation §571.111 FMVSS Standard No. 111</t>
  </si>
  <si>
    <t>Rear visibility</t>
  </si>
  <si>
    <r>
      <rPr>
        <sz val="11"/>
        <rFont val="Calibri"/>
        <charset val="134"/>
      </rPr>
      <t xml:space="preserve">This standard specifies requirements for rear visibility devices and systems.
</t>
    </r>
    <r>
      <rPr>
        <i/>
        <sz val="11"/>
        <rFont val="Calibri"/>
        <charset val="134"/>
      </rPr>
      <t>Definitions:</t>
    </r>
    <r>
      <rPr>
        <sz val="11"/>
        <rFont val="Calibri"/>
        <charset val="134"/>
      </rPr>
      <t xml:space="preserve">
</t>
    </r>
    <r>
      <rPr>
        <i/>
        <sz val="11"/>
        <rFont val="Calibri"/>
        <charset val="134"/>
      </rPr>
      <t>Rearview image means a visual image, detected by means of a single source, of the area directly behind a vehicle that is provided in a single location to the vehicle operator and by means of indirect vision.</t>
    </r>
    <r>
      <rPr>
        <sz val="11"/>
        <rFont val="Calibri"/>
        <charset val="134"/>
      </rPr>
      <t xml:space="preserve">
</t>
    </r>
    <r>
      <rPr>
        <i/>
        <sz val="11"/>
        <rFont val="Calibri"/>
        <charset val="134"/>
      </rPr>
      <t>Rear visibility system means the set of devices or components which together perform the function of producing the rearview image as required under this standard</t>
    </r>
  </si>
  <si>
    <t>12112_FMVSS_571.111_Rear Visibilty 2016 Version_</t>
  </si>
  <si>
    <r>
      <rPr>
        <b/>
        <sz val="11"/>
        <rFont val="Calibri"/>
        <charset val="134"/>
      </rPr>
      <t>Brazil: Resolution CONTRAN 759/2018</t>
    </r>
    <r>
      <rPr>
        <sz val="11"/>
        <rFont val="Calibri"/>
        <charset val="134"/>
      </rPr>
      <t xml:space="preserve">
</t>
    </r>
    <r>
      <rPr>
        <b/>
        <i/>
        <sz val="11"/>
        <rFont val="Calibri"/>
        <charset val="134"/>
      </rPr>
      <t>-- ANNEX 1 equal with UN R158/ ISO 17386:2010 MALSO  --</t>
    </r>
    <r>
      <rPr>
        <sz val="11"/>
        <rFont val="Calibri"/>
        <charset val="134"/>
      </rPr>
      <t xml:space="preserve">
</t>
    </r>
    <r>
      <rPr>
        <b/>
        <i/>
        <sz val="11"/>
        <rFont val="Calibri"/>
        <charset val="134"/>
      </rPr>
      <t>-- ANNEX 2 equal with FMVSS 571.111 --</t>
    </r>
  </si>
  <si>
    <t>Camera-monitor devices; Field of view: Indirect vision; Indirect vision; Mirror; Pedestrian protection</t>
  </si>
  <si>
    <r>
      <rPr>
        <sz val="11"/>
        <rFont val="Calibri"/>
        <charset val="134"/>
      </rPr>
      <t xml:space="preserve">Setting out performance requirements for rear warning and monitoring systems installed on vehicles. 
</t>
    </r>
    <r>
      <rPr>
        <sz val="11"/>
        <rFont val="Calibri"/>
        <charset val="134"/>
      </rPr>
      <t xml:space="preserve">ANNEX I: </t>
    </r>
    <r>
      <rPr>
        <i/>
        <sz val="11"/>
        <rFont val="Calibri"/>
        <charset val="134"/>
      </rPr>
      <t xml:space="preserve">Detection requirements are based on ISO 17386:2010 MALSO; </t>
    </r>
    <r>
      <rPr>
        <sz val="11"/>
        <rFont val="Calibri"/>
        <charset val="134"/>
      </rPr>
      <t xml:space="preserve">
</t>
    </r>
    <r>
      <rPr>
        <i/>
        <sz val="11"/>
        <rFont val="Calibri"/>
        <charset val="134"/>
      </rPr>
      <t>ANNEX II: Rear view image based on FMVSS 571.111</t>
    </r>
  </si>
  <si>
    <t>12178_Brazil_ Resolution CONTRAN 759_2018 _ Camera-monitor devices</t>
  </si>
  <si>
    <t>Motor Vehicles - Devices for Indirect Vision - Requirements of Performance and Installation.</t>
  </si>
  <si>
    <t>Indirect Vision Devices - Installation and Performance Requirements.</t>
  </si>
  <si>
    <t>VRU-Rear</t>
  </si>
  <si>
    <r>
      <rPr>
        <b/>
        <sz val="11"/>
        <rFont val="Calibri"/>
        <charset val="134"/>
      </rPr>
      <t>KMVSS - Article 53-2 (Rear pedestrian safety device)</t>
    </r>
    <r>
      <rPr>
        <sz val="11"/>
        <rFont val="Calibri"/>
        <charset val="134"/>
      </rPr>
      <t xml:space="preserve">
</t>
    </r>
    <r>
      <rPr>
        <b/>
        <sz val="11"/>
        <rFont val="Calibri"/>
        <charset val="134"/>
      </rPr>
      <t>- Amendment applicable starting 12-2021</t>
    </r>
    <r>
      <rPr>
        <sz val="11"/>
        <rFont val="Calibri"/>
        <charset val="134"/>
      </rPr>
      <t xml:space="preserve">
</t>
    </r>
    <r>
      <rPr>
        <b/>
        <i/>
        <sz val="11"/>
        <rFont val="Calibri"/>
        <charset val="134"/>
      </rPr>
      <t>-- UN R158 mutually accepted in Korea --</t>
    </r>
  </si>
  <si>
    <t>Rear pedestrian safety device</t>
  </si>
  <si>
    <r>
      <rPr>
        <sz val="11"/>
        <rFont val="Calibri"/>
        <charset val="134"/>
      </rPr>
      <t xml:space="preserve">Sensor, camera or reversing alarm outside 
</t>
    </r>
    <r>
      <rPr>
        <sz val="11"/>
        <rFont val="Calibri"/>
        <charset val="134"/>
      </rPr>
      <t>Sensor:</t>
    </r>
    <r>
      <rPr>
        <sz val="11"/>
        <rFont val="Calibri"/>
        <charset val="134"/>
      </rPr>
      <t xml:space="preserve">
</t>
    </r>
    <r>
      <rPr>
        <sz val="11"/>
        <rFont val="Calibri"/>
        <charset val="134"/>
      </rPr>
      <t xml:space="preserve">".. the system shall detect the rods (76 millimeters in diameter and 1,000 millimeters in height) in the rear pedestrian detection area of vehicle (it means a rectangular area on a horizontal plane, which has the width with each line parallel to x-axis at the left/right outmost side of vehicle and the length with lines parallel to y-axis at each point 250 mm and 1000 mm apart from the rear-end of vehicle along the vehicle centerline)" </t>
    </r>
    <r>
      <rPr>
        <sz val="11"/>
        <rFont val="Calibri"/>
        <charset val="134"/>
      </rPr>
      <t xml:space="preserve">
</t>
    </r>
    <r>
      <rPr>
        <sz val="11"/>
        <rFont val="Calibri"/>
        <charset val="134"/>
      </rPr>
      <t>"Rear camera-monitor system with which observations rods (89 millimeters in diameter and 500 millimeters in height) installed in an area of 1,000 mm from the vehicle centerline to the directions of +/-y can be seen, if the gear shift (including button-type gear) is positioned in the reverse (R)"</t>
    </r>
  </si>
  <si>
    <t>12204_KR_KMVSS_Article 53 2 _24.12.2021</t>
  </si>
  <si>
    <t>DVS - Vision System</t>
  </si>
  <si>
    <t>Japan</t>
  </si>
  <si>
    <r>
      <rPr>
        <b/>
        <sz val="11"/>
        <rFont val="Calibri"/>
        <charset val="134"/>
      </rPr>
      <t>Japanese Safety Regulation - Article 44 Rear View Mirror</t>
    </r>
    <r>
      <rPr>
        <sz val="11"/>
        <rFont val="Calibri"/>
        <charset val="134"/>
      </rPr>
      <t xml:space="preserve">
</t>
    </r>
    <r>
      <rPr>
        <b/>
        <i/>
        <sz val="11"/>
        <rFont val="Calibri"/>
        <charset val="134"/>
      </rPr>
      <t>-- UN R158 mutually accepted in Japan --</t>
    </r>
  </si>
  <si>
    <t>see Article 6 &amp; 7</t>
  </si>
  <si>
    <t>refer to Attachment 81</t>
  </si>
  <si>
    <t>VRU-Front</t>
  </si>
  <si>
    <r>
      <rPr>
        <b/>
        <sz val="11"/>
        <rFont val="Calibri"/>
        <charset val="134"/>
      </rPr>
      <t xml:space="preserve">Attachment 81 </t>
    </r>
    <r>
      <rPr>
        <sz val="11"/>
        <rFont val="Calibri"/>
        <charset val="134"/>
      </rPr>
      <t xml:space="preserve">
</t>
    </r>
    <r>
      <rPr>
        <b/>
        <i/>
        <sz val="11"/>
        <rFont val="Calibri"/>
        <charset val="134"/>
      </rPr>
      <t>-- UN R166 mutually accepted in Japan --</t>
    </r>
  </si>
  <si>
    <t>Technical Standard for Mirrors [or CMS] for Confirming the Immediate Front and Left Side</t>
  </si>
  <si>
    <t>This technical standard is applicable to those mirrors and other devices which are defined by Paragraph 5, Article 44 of the Safety Regulation.</t>
  </si>
  <si>
    <t>12143_BlueBook_2017-11-15_Attachment 81_Mirrors_immediate front and left side</t>
  </si>
  <si>
    <r>
      <rPr>
        <sz val="11"/>
        <rFont val="Calibri"/>
        <charset val="134"/>
      </rPr>
      <t xml:space="preserve">DRS - ULS &amp; ECU
</t>
    </r>
    <r>
      <rPr>
        <sz val="11"/>
        <rFont val="Calibri"/>
        <charset val="134"/>
      </rPr>
      <t>DSW - LSMS (low speed)</t>
    </r>
  </si>
  <si>
    <t>Blind Spot</t>
  </si>
  <si>
    <t>UN Regulation No. 151 (BSIS)</t>
  </si>
  <si>
    <t>Blind Spot Information System for the Detection of Bicycles</t>
  </si>
  <si>
    <r>
      <rPr>
        <sz val="11"/>
        <rFont val="Calibri"/>
        <charset val="134"/>
      </rPr>
      <t xml:space="preserve">This Regulation applies to the blind spot information system of vehicles of
</t>
    </r>
    <r>
      <rPr>
        <sz val="11"/>
        <rFont val="Calibri"/>
        <charset val="134"/>
      </rPr>
      <t>categories N2 (&gt; 8 t of technically permissible maximum mass) and N3.</t>
    </r>
    <r>
      <rPr>
        <sz val="11"/>
        <rFont val="Calibri"/>
        <charset val="134"/>
      </rPr>
      <t xml:space="preserve">
</t>
    </r>
    <r>
      <rPr>
        <sz val="11"/>
        <rFont val="Calibri"/>
        <charset val="134"/>
      </rPr>
      <t>Vehicles of categories N2 (≤ 8 t of technically permissible maximum mass),</t>
    </r>
    <r>
      <rPr>
        <sz val="11"/>
        <rFont val="Calibri"/>
        <charset val="134"/>
      </rPr>
      <t xml:space="preserve">
</t>
    </r>
    <r>
      <rPr>
        <sz val="11"/>
        <rFont val="Calibri"/>
        <charset val="134"/>
      </rPr>
      <t>M2 and M3 may be approved at the request of the manufacturer.</t>
    </r>
  </si>
  <si>
    <r>
      <rPr>
        <sz val="11"/>
        <rFont val="Calibri"/>
        <charset val="134"/>
      </rPr>
      <t xml:space="preserve">Suppl 4
</t>
    </r>
    <r>
      <rPr>
        <sz val="11"/>
        <rFont val="Calibri"/>
        <charset val="134"/>
      </rPr>
      <t>06/2023</t>
    </r>
  </si>
  <si>
    <t>EU: 07/2022 -07/2024</t>
  </si>
  <si>
    <r>
      <rPr>
        <sz val="11"/>
        <rFont val="Calibri"/>
        <charset val="134"/>
      </rPr>
      <t xml:space="preserve">M2 (Bus &lt;5t)
</t>
    </r>
    <r>
      <rPr>
        <sz val="11"/>
        <rFont val="Calibri"/>
        <charset val="134"/>
      </rPr>
      <t>M3 (Bus &gt;5t)</t>
    </r>
    <r>
      <rPr>
        <sz val="11"/>
        <rFont val="Calibri"/>
        <charset val="134"/>
      </rPr>
      <t xml:space="preserve">
</t>
    </r>
    <r>
      <rPr>
        <sz val="11"/>
        <rFont val="Calibri"/>
        <charset val="134"/>
      </rPr>
      <t>N2 (3,5t &gt; 12t)</t>
    </r>
    <r>
      <rPr>
        <sz val="11"/>
        <rFont val="Calibri"/>
        <charset val="134"/>
      </rPr>
      <t xml:space="preserve">
</t>
    </r>
    <r>
      <rPr>
        <sz val="11"/>
        <rFont val="Calibri"/>
        <charset val="134"/>
      </rPr>
      <t>N3 (&gt;12t)</t>
    </r>
  </si>
  <si>
    <t>12174_UN Regulation 151_Blind Spot Information System</t>
  </si>
  <si>
    <t>UN Regulation No. 159 (MOIS)</t>
  </si>
  <si>
    <r>
      <rPr>
        <sz val="11"/>
        <rFont val="Calibri"/>
        <charset val="134"/>
      </rPr>
      <t xml:space="preserve">UN Regulation on uniform provisions concerning the approval of motor vehicles with regard to the Moving Off Information System for the Detection of Pedestrians and Cyclists (Moving Off Information Systems
</t>
    </r>
    <r>
      <rPr>
        <sz val="11"/>
        <rFont val="Calibri"/>
        <charset val="134"/>
      </rPr>
      <t>(MOIS))</t>
    </r>
  </si>
  <si>
    <r>
      <rPr>
        <sz val="11"/>
        <rFont val="Calibri"/>
        <charset val="134"/>
      </rPr>
      <t xml:space="preserve">This Regulation applies to the approval of vehicles of categories M2, M3, N2 and N3 with regard to an onboard system to detect and inform the driver of the presence of pedestrians and cyclists in the close-proximity forward blind-spot
</t>
    </r>
    <r>
      <rPr>
        <sz val="11"/>
        <rFont val="Calibri"/>
        <charset val="134"/>
      </rPr>
      <t>of the vehicle and, if deemed necessary based on manufacturer strategy, warn the driver of a potential collision</t>
    </r>
  </si>
  <si>
    <r>
      <rPr>
        <sz val="11"/>
        <rFont val="Calibri"/>
        <charset val="134"/>
      </rPr>
      <t xml:space="preserve">Suppl 6
</t>
    </r>
    <r>
      <rPr>
        <sz val="11"/>
        <rFont val="Calibri"/>
        <charset val="134"/>
      </rPr>
      <t>06/2023</t>
    </r>
  </si>
  <si>
    <r>
      <rPr>
        <sz val="11"/>
        <rFont val="Calibri"/>
        <charset val="134"/>
      </rPr>
      <t xml:space="preserve">UN: 05/2021
</t>
    </r>
    <r>
      <rPr>
        <sz val="11"/>
        <rFont val="Calibri"/>
        <charset val="134"/>
      </rPr>
      <t>EU: 07/2022 -07/2024</t>
    </r>
  </si>
  <si>
    <t>12186_UN Regulation 159_MOIS</t>
  </si>
  <si>
    <t>UN Regulation No. 158 (Rear Visibility or Detection)</t>
  </si>
  <si>
    <t>Uniform provisions concerning the approval of devices for reversing motion and motor vehicles with regard to the driver’s awareness of vulnerable road users behind vehicles</t>
  </si>
  <si>
    <r>
      <rPr>
        <sz val="11"/>
        <rFont val="Calibri"/>
        <charset val="134"/>
      </rPr>
      <t xml:space="preserve">"Devices for reversing motion" means devices intended to give a clear view of the rear of the vehicle within the fields of vision defined in paragraph 15.2.
</t>
    </r>
    <r>
      <rPr>
        <sz val="11"/>
        <rFont val="Calibri"/>
        <charset val="134"/>
      </rPr>
      <t>These can be conventional mirrors, Rear-View Camera System or other</t>
    </r>
    <r>
      <rPr>
        <sz val="11"/>
        <rFont val="Calibri"/>
        <charset val="134"/>
      </rPr>
      <t xml:space="preserve">
</t>
    </r>
    <r>
      <rPr>
        <sz val="11"/>
        <rFont val="Calibri"/>
        <charset val="134"/>
      </rPr>
      <t>devices able to present information about the field of vision to the driver.</t>
    </r>
  </si>
  <si>
    <r>
      <rPr>
        <sz val="11"/>
        <rFont val="Calibri"/>
        <charset val="134"/>
      </rPr>
      <t xml:space="preserve">Suppl.2
</t>
    </r>
    <r>
      <rPr>
        <sz val="11"/>
        <rFont val="Calibri"/>
        <charset val="134"/>
      </rPr>
      <t>06/2022</t>
    </r>
  </si>
  <si>
    <t>12187_UN Regulaiton 158 Rear View or Detection</t>
  </si>
  <si>
    <t>UN Regulation No. 166 (VRU Front and Side)</t>
  </si>
  <si>
    <r>
      <rPr>
        <sz val="11"/>
        <rFont val="Calibri"/>
        <charset val="134"/>
      </rPr>
      <t>UN Regulation on Uniform Provisions Concerning the Approval of Devices and Motor Vehicles with Regard to the Driver</t>
    </r>
    <r>
      <rPr>
        <sz val="11"/>
        <rFont val="Calibri"/>
        <charset val="134"/>
      </rPr>
      <t>’s Awareness of Vulnerable Road Users in CloseProximity to the Front and Lateral Sides of Vehicles</t>
    </r>
  </si>
  <si>
    <r>
      <rPr>
        <sz val="11"/>
        <rFont val="Calibri"/>
        <charset val="134"/>
      </rPr>
      <t xml:space="preserve">"Devices for means of front and lateral vision or detection" means devices intended to give a clear driver vision of the front and lateral of the vehicle within the fields of vision defined in paragraph 15.2. or intended to detect objects in the field of detection defined in paragraph 15.3.
</t>
    </r>
    <r>
      <rPr>
        <sz val="11"/>
        <rFont val="Calibri"/>
        <charset val="134"/>
      </rPr>
      <t>These can be conventional mirrors, front and lateral view camera system,</t>
    </r>
    <r>
      <rPr>
        <sz val="11"/>
        <rFont val="Calibri"/>
        <charset val="134"/>
      </rPr>
      <t xml:space="preserve">
</t>
    </r>
    <r>
      <rPr>
        <sz val="11"/>
        <rFont val="Calibri"/>
        <charset val="134"/>
      </rPr>
      <t>detection systems or any other devices having the same purpose</t>
    </r>
  </si>
  <si>
    <t>UN: 06/2023</t>
  </si>
  <si>
    <r>
      <rPr>
        <sz val="11"/>
        <rFont val="Calibri"/>
        <charset val="134"/>
      </rPr>
      <t xml:space="preserve">M1 
</t>
    </r>
    <r>
      <rPr>
        <sz val="11"/>
        <rFont val="Calibri"/>
        <charset val="134"/>
      </rPr>
      <t>N1 (3,5t)</t>
    </r>
  </si>
  <si>
    <t>12278_UN Regulation 166_VRU Front  Side</t>
  </si>
  <si>
    <t>GB/T 21436-2008</t>
  </si>
  <si>
    <t>Parking Distance Monitoring and Warning Device for Motor Vehicle</t>
  </si>
  <si>
    <r>
      <rPr>
        <sz val="11"/>
        <rFont val="Calibri"/>
        <charset val="134"/>
      </rPr>
      <t xml:space="preserve">This Standard corresponds to and is nearly equivalent to ISO/TR 12155:1994 (E) “Commercial vehicles – Obstacle detection device during reversing – Requirements and tests”, and consults DIN 75031 “Commercial
</t>
    </r>
    <r>
      <rPr>
        <sz val="11"/>
        <rFont val="Calibri"/>
        <charset val="134"/>
      </rPr>
      <t>vehicles and towed vehicles – Obstacle detection devices during reversing – Requirements and tests”.</t>
    </r>
  </si>
  <si>
    <t>http://lis9-svprp01.vnet.valeo.com:8092/mlogin.pl?search=e6:IX18959697</t>
  </si>
  <si>
    <r>
      <rPr>
        <sz val="11"/>
        <rFont val="Calibri"/>
        <charset val="134"/>
      </rPr>
      <t xml:space="preserve">DRS - ULS &amp; ECU
</t>
    </r>
    <r>
      <rPr>
        <sz val="11"/>
        <rFont val="Calibri"/>
        <charset val="134"/>
      </rPr>
      <t>DSW - LSMS (low speed)</t>
    </r>
    <r>
      <rPr>
        <sz val="11"/>
        <rFont val="Calibri"/>
        <charset val="134"/>
      </rPr>
      <t xml:space="preserve">
</t>
    </r>
    <r>
      <rPr>
        <sz val="11"/>
        <rFont val="Calibri"/>
        <charset val="134"/>
      </rPr>
      <t>DSW - ADSP</t>
    </r>
  </si>
  <si>
    <t>Road Vehicles - Performance Requirements and Testing Methods for Blind Spot Detection (BSD) System</t>
  </si>
  <si>
    <r>
      <rPr>
        <sz val="11"/>
        <rFont val="Calibri"/>
        <charset val="134"/>
      </rPr>
      <t xml:space="preserve">This standard specifies the general requirements, performance requirements, and testing
</t>
    </r>
    <r>
      <rPr>
        <sz val="11"/>
        <rFont val="Calibri"/>
        <charset val="134"/>
      </rPr>
      <t>methods for the vehicle blind spot detection (BSD) system.</t>
    </r>
    <r>
      <rPr>
        <sz val="11"/>
        <rFont val="Calibri"/>
        <charset val="134"/>
      </rPr>
      <t xml:space="preserve">
</t>
    </r>
    <r>
      <rPr>
        <sz val="11"/>
        <rFont val="Calibri"/>
        <charset val="134"/>
      </rPr>
      <t>This standard applies to Categories M and N vehicles installed with the BSD system.</t>
    </r>
  </si>
  <si>
    <t>12207_GB-T 39265-2020 - Performance requirements and testing methods for blind spot detection  BSD  system</t>
  </si>
  <si>
    <r>
      <rPr>
        <b/>
        <sz val="11"/>
        <rFont val="Calibri"/>
        <charset val="134"/>
      </rPr>
      <t>3.5.10</t>
    </r>
    <r>
      <rPr>
        <sz val="11"/>
        <rFont val="Calibri"/>
        <charset val="134"/>
      </rPr>
      <t xml:space="preserve"> </t>
    </r>
    <r>
      <rPr>
        <b/>
        <sz val="11"/>
        <rFont val="Calibri"/>
        <charset val="134"/>
      </rPr>
      <t>Lighting and Light Signalling Equipment (automated lighting)</t>
    </r>
  </si>
  <si>
    <t>No</t>
  </si>
  <si>
    <t>Lighting</t>
  </si>
  <si>
    <t>UN Regulation No. 48</t>
  </si>
  <si>
    <r>
      <rPr>
        <sz val="11"/>
        <rFont val="Calibri"/>
        <charset val="134"/>
      </rPr>
      <t xml:space="preserve">Uniform provisions concerning the approval of vehicles with regard to
</t>
    </r>
    <r>
      <rPr>
        <sz val="11"/>
        <rFont val="Calibri"/>
        <charset val="134"/>
      </rPr>
      <t>the installation of lighting and light-signalling devices</t>
    </r>
  </si>
  <si>
    <t>Regulation addresses requriements to sensor system for automated activation and deactivation of main beam headlamps.</t>
  </si>
  <si>
    <r>
      <rPr>
        <sz val="11"/>
        <rFont val="Calibri"/>
        <charset val="134"/>
      </rPr>
      <t xml:space="preserve">Rev12
</t>
    </r>
    <r>
      <rPr>
        <sz val="11"/>
        <rFont val="Calibri"/>
        <charset val="134"/>
      </rPr>
      <t>10-2014</t>
    </r>
  </si>
  <si>
    <t>1268_UN ECE R48_Light_Signaling</t>
  </si>
  <si>
    <r>
      <rPr>
        <b/>
        <sz val="11"/>
        <rFont val="Calibri"/>
        <charset val="134"/>
      </rPr>
      <t>UN Regulation No. 123</t>
    </r>
    <r>
      <rPr>
        <sz val="11"/>
        <rFont val="Calibri"/>
        <charset val="134"/>
      </rPr>
      <t xml:space="preserve">
</t>
    </r>
    <r>
      <rPr>
        <b/>
        <sz val="11"/>
        <rFont val="Calibri"/>
        <charset val="134"/>
      </rPr>
      <t>-- Sensor related requirements specified in UN R48 --</t>
    </r>
  </si>
  <si>
    <t>Uniform provisions concerning the approval of adaptive front-lighting systems (AFS) for motor vehicles</t>
  </si>
  <si>
    <t>"Adaptive front-lighting system" (or "system") means a lighting device, providing beams with differing characteristics for automatic adaptation to varying conditions of use of the dipped-beam (passing-beam) and, if it applies, the main-beam (driving-beam) with a minimum functional content as indicated in paragraph 6.1.1.; such systems consist of the "system control", one or more "supply and operating device(s)", if any, and the "installation units" of the right and of the left side of the vehicle;</t>
  </si>
  <si>
    <r>
      <rPr>
        <sz val="11"/>
        <rFont val="Calibri"/>
        <charset val="134"/>
      </rPr>
      <t xml:space="preserve">Rev2
</t>
    </r>
    <r>
      <rPr>
        <sz val="11"/>
        <rFont val="Calibri"/>
        <charset val="134"/>
      </rPr>
      <t>10-2013</t>
    </r>
  </si>
  <si>
    <t>12137_UN ECE R123_ Adaptive Front-lighting systems</t>
  </si>
  <si>
    <t>DFC - Front Camera</t>
  </si>
  <si>
    <t>Title 49 Transportation §571.108 FMVSS Standard No. 108</t>
  </si>
  <si>
    <t>Lamps, reflective devices, and associated equipment</t>
  </si>
  <si>
    <t>Semiautomatic headlamp beam switching device is one which provides either automatic or manual control of beam switching at the option of the driver. When the control is automatic the headlamps switch from the upper beam to the lower beam when illuminated by the headlamps on an approaching vehicle and switch back to the upper beam when the road ahead is dark. When the control is manual, the driver may obtain either beam manually regardless of the conditions ahead of the vehicle.</t>
  </si>
  <si>
    <t>12177_FMVSS 571.108_lamps_ reflective devices_ and associated equipment_2016</t>
  </si>
  <si>
    <r>
      <rPr>
        <b/>
        <sz val="11"/>
        <rFont val="Calibri"/>
        <charset val="134"/>
      </rPr>
      <t>3.5.11</t>
    </r>
    <r>
      <rPr>
        <sz val="11"/>
        <rFont val="Calibri"/>
        <charset val="134"/>
      </rPr>
      <t xml:space="preserve"> </t>
    </r>
    <r>
      <rPr>
        <b/>
        <sz val="11"/>
        <rFont val="Calibri"/>
        <charset val="134"/>
      </rPr>
      <t>Safety Guidelines</t>
    </r>
  </si>
  <si>
    <t>Automated Vehicle 3.0</t>
  </si>
  <si>
    <t>VOLUNTARY TECHNICAL STANDARDS FOR AUTOMATION</t>
  </si>
  <si>
    <r>
      <rPr>
        <sz val="11"/>
        <rFont val="Calibri"/>
        <charset val="134"/>
      </rPr>
      <t xml:space="preserve">Appendices A, B and C provide lists of voluntary standards, which can be applied to develop safe automated systems.
</t>
    </r>
    <r>
      <rPr>
        <sz val="11"/>
        <rFont val="Calibri"/>
        <charset val="134"/>
      </rPr>
      <t>--&gt; included in Section Standards 4.4. Safety Guidelines &amp; Standards</t>
    </r>
  </si>
  <si>
    <t>https://www.transportation.gov/av/3</t>
  </si>
  <si>
    <r>
      <rPr>
        <sz val="11"/>
        <rFont val="Calibri"/>
        <charset val="134"/>
      </rPr>
      <t xml:space="preserve">DOT HS 812 623 
</t>
    </r>
    <r>
      <rPr>
        <sz val="11"/>
        <rFont val="Calibri"/>
        <charset val="134"/>
      </rPr>
      <t>A Framework for Automated Driving System Testable Cases and Scenarios</t>
    </r>
  </si>
  <si>
    <t>The goal of this research was to develop an example of a preliminary test framework for ADS that are in development and may come to market in the near to mid future.</t>
  </si>
  <si>
    <t>SAFETY ASSESSMENT for Automated Driving Systems in Canada</t>
  </si>
  <si>
    <r>
      <rPr>
        <sz val="11"/>
        <rFont val="Calibri"/>
        <charset val="134"/>
      </rPr>
      <t xml:space="preserve">The Safety Assessment for Automated Driving Systems (ADS) in Canada is a voluntary tool to help ADS developers review the safety of vehicles equipped with
</t>
    </r>
    <r>
      <rPr>
        <sz val="11"/>
        <rFont val="Calibri"/>
        <charset val="134"/>
      </rPr>
      <t>SAE level 3 to 5 ADS features, which they intend to manufacture, import, operate and/or sell in Canada.</t>
    </r>
  </si>
  <si>
    <r>
      <rPr>
        <b/>
        <sz val="11"/>
        <rFont val="Calibri"/>
        <charset val="134"/>
      </rPr>
      <t>3.5.12</t>
    </r>
    <r>
      <rPr>
        <sz val="11"/>
        <rFont val="Calibri"/>
        <charset val="134"/>
      </rPr>
      <t xml:space="preserve"> </t>
    </r>
    <r>
      <rPr>
        <b/>
        <sz val="11"/>
        <rFont val="Calibri"/>
        <charset val="134"/>
      </rPr>
      <t>Cyber Security &amp; Software Updates</t>
    </r>
  </si>
  <si>
    <t>UN Regulation 155 - Cyber Security</t>
  </si>
  <si>
    <r>
      <rPr>
        <sz val="11"/>
        <rFont val="Calibri"/>
        <charset val="134"/>
      </rPr>
      <t xml:space="preserve">Uniform provisions
</t>
    </r>
    <r>
      <rPr>
        <sz val="11"/>
        <rFont val="Calibri"/>
        <charset val="134"/>
      </rPr>
      <t>concerning the approval of vehicles with regards to cyber security and cyber security management system</t>
    </r>
  </si>
  <si>
    <r>
      <rPr>
        <sz val="11"/>
        <rFont val="Calibri"/>
        <charset val="134"/>
      </rPr>
      <t xml:space="preserve">"Cyber security" means the condition in which road vehicles and their functions are protected from cyber threats to electrical or electronic components.
</t>
    </r>
    <r>
      <rPr>
        <sz val="11"/>
        <rFont val="Calibri"/>
        <charset val="134"/>
      </rPr>
      <t>"Cyber Security Management System (CSMS)" means a systematic risk-based</t>
    </r>
    <r>
      <rPr>
        <sz val="11"/>
        <rFont val="Calibri"/>
        <charset val="134"/>
      </rPr>
      <t xml:space="preserve">
</t>
    </r>
    <r>
      <rPr>
        <sz val="11"/>
        <rFont val="Calibri"/>
        <charset val="134"/>
      </rPr>
      <t>approach defining organisational processes, responsibilities and governance to treat risk associated with cyber threats to vehicles and protect them from cyberattacks.</t>
    </r>
  </si>
  <si>
    <r>
      <rPr>
        <sz val="11"/>
        <rFont val="Calibri"/>
        <charset val="134"/>
      </rPr>
      <t xml:space="preserve">EU:
</t>
    </r>
    <r>
      <rPr>
        <sz val="11"/>
        <rFont val="Calibri"/>
        <charset val="134"/>
      </rPr>
      <t>07/2022</t>
    </r>
  </si>
  <si>
    <t>12188_UN Regulation 155 Cyber Security</t>
  </si>
  <si>
    <r>
      <rPr>
        <sz val="11"/>
        <rFont val="Calibri"/>
        <charset val="134"/>
      </rPr>
      <t xml:space="preserve">SiPH Cybersecurity 
</t>
    </r>
    <r>
      <rPr>
        <sz val="11"/>
        <rFont val="Calibri"/>
        <charset val="134"/>
      </rPr>
      <t>(CSMS-V) Cybersecurity Policy for Vehicle and Product</t>
    </r>
  </si>
  <si>
    <t>GST-RD-H01-0823-A03_Cybersecurity Risk Analysis Template_RELEASED
GST-RD-H01-0827-A01_Threat Analysis and Risk Analysis Report Template_RELEASED
GST-RD-H01-0824-A01_Cybersecurity Concept Template_RELEASED
GST-RD-H01-0821-A02_Cybersecurity Case Template_RELEASED</t>
  </si>
  <si>
    <r>
      <rPr>
        <sz val="11"/>
        <rFont val="Calibri"/>
        <charset val="134"/>
      </rPr>
      <t xml:space="preserve">Documentation (e.g. Datasheet; Drawing, FMEA,..)
</t>
    </r>
    <r>
      <rPr>
        <sz val="11"/>
        <rFont val="Calibri"/>
        <charset val="134"/>
      </rPr>
      <t>Customer Responsibility (Customer Requirements reflect regulation)</t>
    </r>
    <r>
      <rPr>
        <sz val="11"/>
        <rFont val="Calibri"/>
        <charset val="134"/>
      </rPr>
      <t xml:space="preserve">
</t>
    </r>
    <r>
      <rPr>
        <sz val="11"/>
        <rFont val="Calibri"/>
        <charset val="134"/>
      </rPr>
      <t>Covered by Platform/metiers Standards</t>
    </r>
  </si>
  <si>
    <t>GBT 41871-2022</t>
  </si>
  <si>
    <t>Information security technology - Security requirements for processing of motor vehicle data</t>
  </si>
  <si>
    <r>
      <rPr>
        <sz val="11"/>
        <rFont val="Calibri"/>
        <charset val="134"/>
      </rPr>
      <t xml:space="preserve">This document specifies the general safety requirements, external data safety requirements, cabin data safety requirements, and management safety requirements for motor vehicle data processors to collect and transmit motor vehicle data.
</t>
    </r>
    <r>
      <rPr>
        <sz val="11"/>
        <rFont val="Calibri"/>
        <charset val="134"/>
      </rPr>
      <t>This document is applicable to the motor vehicle data processing activities carried out by motor vehicle data processors, the design, production, sales, use and operation of automobiles, and the supervision, management and evaluation of motor vehicle data processing activities by competent regulatory authorities and third-party evaluation agencies.</t>
    </r>
  </si>
  <si>
    <t>GB/T 40861-2021</t>
  </si>
  <si>
    <t>General technical requirements for vehicle cybersecurity</t>
  </si>
  <si>
    <r>
      <rPr>
        <sz val="11"/>
        <rFont val="Calibri"/>
        <charset val="134"/>
      </rPr>
      <t xml:space="preserve">This document specifies the protection objects and technical requirements of
</t>
    </r>
    <r>
      <rPr>
        <sz val="11"/>
        <rFont val="Calibri"/>
        <charset val="134"/>
      </rPr>
      <t>vehicle cybersecurity.</t>
    </r>
    <r>
      <rPr>
        <sz val="11"/>
        <rFont val="Calibri"/>
        <charset val="134"/>
      </rPr>
      <t xml:space="preserve">
</t>
    </r>
    <r>
      <rPr>
        <sz val="11"/>
        <rFont val="Calibri"/>
        <charset val="134"/>
      </rPr>
      <t>This document is applicable to Category M and Category N vehicles and their</t>
    </r>
    <r>
      <rPr>
        <sz val="11"/>
        <rFont val="Calibri"/>
        <charset val="134"/>
      </rPr>
      <t xml:space="preserve">
</t>
    </r>
    <r>
      <rPr>
        <sz val="11"/>
        <rFont val="Calibri"/>
        <charset val="134"/>
      </rPr>
      <t>electronic and electrical systems and components.</t>
    </r>
  </si>
  <si>
    <t>Security</t>
  </si>
  <si>
    <t>GB/T 40856-2021</t>
  </si>
  <si>
    <t>Technical requirements and test methods for cybersecurity of on-board information interactive system</t>
  </si>
  <si>
    <r>
      <rPr>
        <sz val="11"/>
        <rFont val="Calibri"/>
        <charset val="134"/>
      </rPr>
      <t xml:space="preserve">This Document specifies the technical requirements and test methods for
</t>
    </r>
    <r>
      <rPr>
        <sz val="11"/>
        <rFont val="Calibri"/>
        <charset val="134"/>
      </rPr>
      <t>cybersecurity of on-board information interactive system in terms of</t>
    </r>
    <r>
      <rPr>
        <sz val="11"/>
        <rFont val="Calibri"/>
        <charset val="134"/>
      </rPr>
      <t xml:space="preserve">
</t>
    </r>
    <r>
      <rPr>
        <sz val="11"/>
        <rFont val="Calibri"/>
        <charset val="134"/>
      </rPr>
      <t>hardware, communication protocols and interfaces, operating system,</t>
    </r>
    <r>
      <rPr>
        <sz val="11"/>
        <rFont val="Calibri"/>
        <charset val="134"/>
      </rPr>
      <t xml:space="preserve">
</t>
    </r>
    <r>
      <rPr>
        <sz val="11"/>
        <rFont val="Calibri"/>
        <charset val="134"/>
      </rPr>
      <t>application software, and data.</t>
    </r>
    <r>
      <rPr>
        <sz val="11"/>
        <rFont val="Calibri"/>
        <charset val="134"/>
      </rPr>
      <t xml:space="preserve">
</t>
    </r>
    <r>
      <rPr>
        <sz val="11"/>
        <rFont val="Calibri"/>
        <charset val="134"/>
      </rPr>
      <t>This Document applies to guiding the automakers, part suppliers, software</t>
    </r>
    <r>
      <rPr>
        <sz val="11"/>
        <rFont val="Calibri"/>
        <charset val="134"/>
      </rPr>
      <t xml:space="preserve">
</t>
    </r>
    <r>
      <rPr>
        <sz val="11"/>
        <rFont val="Calibri"/>
        <charset val="134"/>
      </rPr>
      <t>suppliers and other enterprises to carry out design development, verification</t>
    </r>
    <r>
      <rPr>
        <sz val="11"/>
        <rFont val="Calibri"/>
        <charset val="134"/>
      </rPr>
      <t xml:space="preserve">
</t>
    </r>
    <r>
      <rPr>
        <sz val="11"/>
        <rFont val="Calibri"/>
        <charset val="134"/>
      </rPr>
      <t>and production, etc. for the cybersecurity technology of on-board</t>
    </r>
    <r>
      <rPr>
        <sz val="11"/>
        <rFont val="Calibri"/>
        <charset val="134"/>
      </rPr>
      <t xml:space="preserve">
</t>
    </r>
    <r>
      <rPr>
        <sz val="11"/>
        <rFont val="Calibri"/>
        <charset val="134"/>
      </rPr>
      <t>information interactive system.</t>
    </r>
  </si>
  <si>
    <t>GB/T 40855-2021</t>
  </si>
  <si>
    <t>Technical requirements and test methods for cybersecurity of remote service and management system for electric vehicles</t>
  </si>
  <si>
    <t>GB/T 40857-2021</t>
  </si>
  <si>
    <t>Technical requirements and test methods for cybersecurity of vehicle gateway</t>
  </si>
  <si>
    <r>
      <rPr>
        <sz val="11"/>
        <rFont val="Calibri"/>
        <charset val="134"/>
      </rPr>
      <t xml:space="preserve">This document specifies the technical requirements and test methods for
</t>
    </r>
    <r>
      <rPr>
        <sz val="11"/>
        <rFont val="Calibri"/>
        <charset val="134"/>
      </rPr>
      <t>cybersecurity of the hardware, communication, firmware and data of vehicle gateway products.</t>
    </r>
    <r>
      <rPr>
        <sz val="11"/>
        <rFont val="Calibri"/>
        <charset val="134"/>
      </rPr>
      <t xml:space="preserve">
</t>
    </r>
    <r>
      <rPr>
        <sz val="11"/>
        <rFont val="Calibri"/>
        <charset val="134"/>
      </rPr>
      <t>This document is applicable to the design and implementation of cybersecurity of</t>
    </r>
    <r>
      <rPr>
        <sz val="11"/>
        <rFont val="Calibri"/>
        <charset val="134"/>
      </rPr>
      <t xml:space="preserve">
</t>
    </r>
    <r>
      <rPr>
        <sz val="11"/>
        <rFont val="Calibri"/>
        <charset val="134"/>
      </rPr>
      <t>vehicle gateway products, and can also be used for product test, assessment and</t>
    </r>
    <r>
      <rPr>
        <sz val="11"/>
        <rFont val="Calibri"/>
        <charset val="134"/>
      </rPr>
      <t xml:space="preserve">
</t>
    </r>
    <r>
      <rPr>
        <sz val="11"/>
        <rFont val="Calibri"/>
        <charset val="134"/>
      </rPr>
      <t>management.</t>
    </r>
  </si>
  <si>
    <t>GB/T 41578-2022</t>
  </si>
  <si>
    <t>Technical requirements and test methods for cybersecurity of electric vehicle charging system</t>
  </si>
  <si>
    <r>
      <rPr>
        <sz val="11"/>
        <rFont val="Calibri"/>
        <charset val="134"/>
      </rPr>
      <t xml:space="preserve">This document specifies the technical requirements and test methods for the cybersecurity of electric vehicle
</t>
    </r>
    <r>
      <rPr>
        <sz val="11"/>
        <rFont val="Calibri"/>
        <charset val="134"/>
      </rPr>
      <t>charging system.</t>
    </r>
    <r>
      <rPr>
        <sz val="11"/>
        <rFont val="Calibri"/>
        <charset val="134"/>
      </rPr>
      <t xml:space="preserve">
</t>
    </r>
    <r>
      <rPr>
        <sz val="11"/>
        <rFont val="Calibri"/>
        <charset val="134"/>
      </rPr>
      <t>This document is applicable to the design, development and test of cybersecurity technology of the electric</t>
    </r>
    <r>
      <rPr>
        <sz val="11"/>
        <rFont val="Calibri"/>
        <charset val="134"/>
      </rPr>
      <t xml:space="preserve">
</t>
    </r>
    <r>
      <rPr>
        <sz val="11"/>
        <rFont val="Calibri"/>
        <charset val="134"/>
      </rPr>
      <t>vehicle charging system.</t>
    </r>
  </si>
  <si>
    <t>Software Update</t>
  </si>
  <si>
    <t>UN Regulation 156 - Software Updates</t>
  </si>
  <si>
    <t>UN Regulation on uniform provisions concerning the approval of vehicles with regards to software update and software updates management system</t>
  </si>
  <si>
    <r>
      <rPr>
        <sz val="11"/>
        <rFont val="Calibri"/>
        <charset val="134"/>
      </rPr>
      <t xml:space="preserve">"Software update" means a package used to upgrade software to a new version
</t>
    </r>
    <r>
      <rPr>
        <sz val="11"/>
        <rFont val="Calibri"/>
        <charset val="134"/>
      </rPr>
      <t xml:space="preserve">including a change of the configuration parameters. </t>
    </r>
    <r>
      <rPr>
        <sz val="11"/>
        <rFont val="Calibri"/>
        <charset val="134"/>
      </rPr>
      <t xml:space="preserve">
</t>
    </r>
    <r>
      <rPr>
        <sz val="11"/>
        <rFont val="Calibri"/>
        <charset val="134"/>
      </rPr>
      <t>"Software Update Management System (SUMS)" means a systematic approach</t>
    </r>
    <r>
      <rPr>
        <sz val="11"/>
        <rFont val="Calibri"/>
        <charset val="134"/>
      </rPr>
      <t xml:space="preserve">
</t>
    </r>
    <r>
      <rPr>
        <sz val="11"/>
        <rFont val="Calibri"/>
        <charset val="134"/>
      </rPr>
      <t>defining organizational processes and procedures to comply with the</t>
    </r>
    <r>
      <rPr>
        <sz val="11"/>
        <rFont val="Calibri"/>
        <charset val="134"/>
      </rPr>
      <t xml:space="preserve">
</t>
    </r>
    <r>
      <rPr>
        <sz val="11"/>
        <rFont val="Calibri"/>
        <charset val="134"/>
      </rPr>
      <t>requirements for delivery of software updates according to this Regulation.</t>
    </r>
  </si>
  <si>
    <t>12189_UN Regulation 156 Software Updates</t>
  </si>
  <si>
    <t>GSI-RD-H01-0204
[CDA] PM_805 Change Request Management Method</t>
  </si>
  <si>
    <t>[CDA] RD_&lt;Project name&gt; System Release Notes
[CDA] RD_&lt;Project name&gt;  SW Release Documentation</t>
  </si>
  <si>
    <r>
      <rPr>
        <b/>
        <sz val="11"/>
        <rFont val="Calibri"/>
        <charset val="134"/>
      </rPr>
      <t>3.5.13</t>
    </r>
    <r>
      <rPr>
        <sz val="11"/>
        <rFont val="Calibri"/>
        <charset val="134"/>
      </rPr>
      <t xml:space="preserve"> </t>
    </r>
    <r>
      <rPr>
        <b/>
        <sz val="11"/>
        <rFont val="Calibri"/>
        <charset val="134"/>
      </rPr>
      <t>Driver Assistance Systems (Level 1)</t>
    </r>
  </si>
  <si>
    <r>
      <rPr>
        <b/>
        <sz val="11"/>
        <rFont val="Calibri"/>
        <charset val="134"/>
      </rPr>
      <t>3.5.13.1</t>
    </r>
    <r>
      <rPr>
        <sz val="11"/>
        <rFont val="Calibri"/>
        <charset val="134"/>
      </rPr>
      <t xml:space="preserve"> </t>
    </r>
    <r>
      <rPr>
        <b/>
        <sz val="11"/>
        <rFont val="Calibri"/>
        <charset val="134"/>
      </rPr>
      <t>Braking</t>
    </r>
  </si>
  <si>
    <r>
      <rPr>
        <sz val="11"/>
        <rFont val="Calibri"/>
        <charset val="134"/>
      </rPr>
      <t xml:space="preserve">DRS - ULS &amp; ECU
</t>
    </r>
    <r>
      <rPr>
        <sz val="11"/>
        <rFont val="Calibri"/>
        <charset val="134"/>
      </rPr>
      <t>DFC - Zone Controller</t>
    </r>
    <r>
      <rPr>
        <sz val="11"/>
        <rFont val="Calibri"/>
        <charset val="134"/>
      </rPr>
      <t xml:space="preserve">
</t>
    </r>
    <r>
      <rPr>
        <sz val="11"/>
        <rFont val="Calibri"/>
        <charset val="134"/>
      </rPr>
      <t>DSW - LSMS (low speed)</t>
    </r>
    <r>
      <rPr>
        <sz val="11"/>
        <rFont val="Calibri"/>
        <charset val="134"/>
      </rPr>
      <t xml:space="preserve">
</t>
    </r>
    <r>
      <rPr>
        <sz val="11"/>
        <rFont val="Calibri"/>
        <charset val="134"/>
      </rPr>
      <t>DSW - ADSP</t>
    </r>
  </si>
  <si>
    <t>Braking/ Safety</t>
  </si>
  <si>
    <t>UN Regulation No. 13-H</t>
  </si>
  <si>
    <t>Uniform provisions concerning the approval of passenger cars with regard to braking</t>
  </si>
  <si>
    <r>
      <rPr>
        <sz val="11"/>
        <rFont val="Calibri"/>
        <charset val="134"/>
      </rPr>
      <t xml:space="preserve">Annex 8 - Special requirements to be applied to the safety aspects of complex electronic vehicle control systems
</t>
    </r>
    <r>
      <rPr>
        <sz val="11"/>
        <rFont val="Calibri"/>
        <charset val="134"/>
      </rPr>
      <t>--&gt; Requirements to be respected for function communicating with braking system</t>
    </r>
  </si>
  <si>
    <r>
      <rPr>
        <sz val="11"/>
        <rFont val="Calibri"/>
        <charset val="134"/>
      </rPr>
      <t xml:space="preserve">Rev3
</t>
    </r>
    <r>
      <rPr>
        <sz val="11"/>
        <rFont val="Calibri"/>
        <charset val="134"/>
      </rPr>
      <t>02-2014</t>
    </r>
  </si>
  <si>
    <t>1290_UN ECE R13_Braking</t>
  </si>
  <si>
    <t>GSI-RD-H01-0204</t>
  </si>
  <si>
    <t>[CDA] RD_&lt;Project name&gt; System reuse &amp; risk analysis
[CDA] RD_Project name  (Level) Test Report - Software.docx</t>
  </si>
  <si>
    <t>Braking</t>
  </si>
  <si>
    <r>
      <rPr>
        <b/>
        <sz val="11"/>
        <rFont val="Calibri"/>
        <charset val="134"/>
      </rPr>
      <t>GB 21670-2008</t>
    </r>
    <r>
      <rPr>
        <sz val="11"/>
        <rFont val="Calibri"/>
        <charset val="134"/>
      </rPr>
      <t xml:space="preserve">
</t>
    </r>
    <r>
      <rPr>
        <b/>
        <i/>
        <sz val="11"/>
        <rFont val="Calibri"/>
        <charset val="134"/>
      </rPr>
      <t>-- covered by appliying UN R13-H Annex 8 --</t>
    </r>
  </si>
  <si>
    <t>Technical Requirements and Testing Methods for Passenger Car Braking Systems</t>
  </si>
  <si>
    <r>
      <rPr>
        <sz val="11"/>
        <rFont val="Calibri"/>
        <charset val="134"/>
      </rPr>
      <t xml:space="preserve">This Standard is nearly equivalent to R13-H “Uniform Provisions Concerning the Approval of Passenger Cars with Regard to Braking”. 
</t>
    </r>
    <r>
      <rPr>
        <sz val="11"/>
        <rFont val="Calibri"/>
        <charset val="134"/>
      </rPr>
      <t>Applicable section:</t>
    </r>
    <r>
      <rPr>
        <sz val="11"/>
        <rFont val="Calibri"/>
        <charset val="134"/>
      </rPr>
      <t xml:space="preserve">
</t>
    </r>
    <r>
      <rPr>
        <sz val="11"/>
        <rFont val="Calibri"/>
        <charset val="134"/>
      </rPr>
      <t xml:space="preserve">Annex D Special Requirements to be Applied to the Safety Aspects of Complex Electronic Vehicle Control Systems </t>
    </r>
    <r>
      <rPr>
        <sz val="11"/>
        <rFont val="Calibri"/>
        <charset val="134"/>
      </rPr>
      <t xml:space="preserve">
</t>
    </r>
    <r>
      <rPr>
        <i/>
        <sz val="11"/>
        <rFont val="Calibri"/>
        <charset val="134"/>
      </rPr>
      <t>Annex D is the assimilation of Annex 8 to R13-H</t>
    </r>
  </si>
  <si>
    <t>12151_GB 21670-2008_Braking</t>
  </si>
  <si>
    <r>
      <rPr>
        <b/>
        <sz val="11"/>
        <rFont val="Calibri"/>
        <charset val="134"/>
      </rPr>
      <t>3.5.13.2</t>
    </r>
    <r>
      <rPr>
        <sz val="11"/>
        <rFont val="Calibri"/>
        <charset val="134"/>
      </rPr>
      <t xml:space="preserve"> </t>
    </r>
    <r>
      <rPr>
        <b/>
        <sz val="11"/>
        <rFont val="Calibri"/>
        <charset val="134"/>
      </rPr>
      <t>Traffic Sign Recognition</t>
    </r>
  </si>
  <si>
    <t>Specific gap to be covered</t>
  </si>
  <si>
    <t>TSR</t>
  </si>
  <si>
    <r>
      <rPr>
        <sz val="11"/>
        <rFont val="Calibri"/>
        <charset val="134"/>
      </rPr>
      <t xml:space="preserve">(EU) 2021/1958 ISA - Intelligent Speed Assistant
</t>
    </r>
    <r>
      <rPr>
        <sz val="11"/>
        <rFont val="Calibri"/>
        <charset val="134"/>
      </rPr>
      <t>- mandated by GSR Article 6a) Intelligent Speed Assistant</t>
    </r>
  </si>
  <si>
    <t>Commission Delegated Regulation (EU) 2021/1958 of 23 June 2021 supplementing Regulation (EU) 2019/2144 of the European Parliament and of the Council by laying down detailed rules concerning the specific test procedures and technical requirements for the type-approval of motor vehicles with regard to their intelligent speed assistance systems and for the type-approval of those systems as separate technical units and amending Annex II to that Regulation (Text with EEA relevance)</t>
  </si>
  <si>
    <r>
      <rPr>
        <sz val="11"/>
        <rFont val="Calibri"/>
        <charset val="134"/>
      </rPr>
      <t xml:space="preserve">2019/2144 GSR, Definitions: 
</t>
    </r>
    <r>
      <rPr>
        <sz val="11"/>
        <rFont val="Calibri"/>
        <charset val="134"/>
      </rPr>
      <t>‘intelligent speed assistance’ means a system to aid the driver in maintaining the appropriate speed for the road environment by providing dedicated and appropriate feedback;</t>
    </r>
  </si>
  <si>
    <r>
      <rPr>
        <b/>
        <sz val="11"/>
        <rFont val="Calibri"/>
        <charset val="134"/>
      </rPr>
      <t>3.5.13.3</t>
    </r>
    <r>
      <rPr>
        <sz val="11"/>
        <rFont val="Calibri"/>
        <charset val="134"/>
      </rPr>
      <t xml:space="preserve"> </t>
    </r>
    <r>
      <rPr>
        <b/>
        <sz val="11"/>
        <rFont val="Calibri"/>
        <charset val="134"/>
      </rPr>
      <t>Parking and low speed functions</t>
    </r>
  </si>
  <si>
    <t>DSW - LSMS (low speed)</t>
  </si>
  <si>
    <r>
      <rPr>
        <b/>
        <sz val="11"/>
        <rFont val="Calibri"/>
        <charset val="134"/>
      </rPr>
      <t xml:space="preserve">UN Regulation No. 79 </t>
    </r>
    <r>
      <rPr>
        <sz val="11"/>
        <rFont val="Calibri"/>
        <charset val="134"/>
      </rPr>
      <t xml:space="preserve">
</t>
    </r>
    <r>
      <rPr>
        <i/>
        <sz val="11"/>
        <rFont val="Calibri"/>
        <charset val="134"/>
      </rPr>
      <t>ACSF Category A, RCP</t>
    </r>
    <r>
      <rPr>
        <sz val="11"/>
        <rFont val="Calibri"/>
        <charset val="134"/>
      </rPr>
      <t xml:space="preserve">
</t>
    </r>
    <r>
      <rPr>
        <i/>
        <sz val="11"/>
        <rFont val="Calibri"/>
        <charset val="134"/>
      </rPr>
      <t>RCM - Remote Controlled Manoeuvring</t>
    </r>
  </si>
  <si>
    <r>
      <rPr>
        <sz val="11"/>
        <rFont val="Calibri"/>
        <charset val="134"/>
      </rPr>
      <t xml:space="preserve">UNIFORM PROVISIONS CONCERNING THE APPROVAL OF VEHICLES
</t>
    </r>
    <r>
      <rPr>
        <sz val="11"/>
        <rFont val="Calibri"/>
        <charset val="134"/>
      </rPr>
      <t>WITH REGARD TO STEERING EQUIPMENT</t>
    </r>
  </si>
  <si>
    <r>
      <rPr>
        <sz val="11"/>
        <rFont val="Calibri"/>
        <charset val="134"/>
      </rPr>
      <t xml:space="preserve">2.3.4.1.1. "ACSF of Category A" means a function that operates at a speed no greater than 10 km/h to assist the driver, on demand, in low speed or parking
</t>
    </r>
    <r>
      <rPr>
        <sz val="11"/>
        <rFont val="Calibri"/>
        <charset val="134"/>
      </rPr>
      <t>manoeuvring.</t>
    </r>
    <r>
      <rPr>
        <sz val="11"/>
        <rFont val="Calibri"/>
        <charset val="134"/>
      </rPr>
      <t xml:space="preserve">
</t>
    </r>
    <r>
      <rPr>
        <sz val="11"/>
        <rFont val="Calibri"/>
        <charset val="134"/>
      </rPr>
      <t>2.4.8. "Remote Controlled Parking (RCP)" means an ACSF of category A, actuated</t>
    </r>
    <r>
      <rPr>
        <sz val="11"/>
        <rFont val="Calibri"/>
        <charset val="134"/>
      </rPr>
      <t xml:space="preserve">
</t>
    </r>
    <r>
      <rPr>
        <sz val="11"/>
        <rFont val="Calibri"/>
        <charset val="134"/>
      </rPr>
      <t>by the driver, providing parking or low speed manoeuvring. The actuation is</t>
    </r>
    <r>
      <rPr>
        <sz val="11"/>
        <rFont val="Calibri"/>
        <charset val="134"/>
      </rPr>
      <t xml:space="preserve">
</t>
    </r>
    <r>
      <rPr>
        <sz val="11"/>
        <rFont val="Calibri"/>
        <charset val="134"/>
      </rPr>
      <t>made by remote control in close proximity to the vehicle.</t>
    </r>
  </si>
  <si>
    <t>Rev5</t>
  </si>
  <si>
    <t>12288_UN Regulation 79_ACSF</t>
  </si>
  <si>
    <t>Performance requirements and test methods for intelligent parking assist system</t>
  </si>
  <si>
    <r>
      <rPr>
        <sz val="11"/>
        <rFont val="Calibri"/>
        <charset val="134"/>
      </rPr>
      <t xml:space="preserve">This standard specifies the terms and definitions, requirements and test methods of the intelligent parking assist system.
</t>
    </r>
    <r>
      <rPr>
        <sz val="11"/>
        <rFont val="Calibri"/>
        <charset val="134"/>
      </rPr>
      <t>This standard applies to Category M1 vehicles equipped with intelligent parking assist system.</t>
    </r>
    <r>
      <rPr>
        <sz val="11"/>
        <rFont val="Calibri"/>
        <charset val="134"/>
      </rPr>
      <t xml:space="preserve">
</t>
    </r>
    <r>
      <rPr>
        <sz val="11"/>
        <rFont val="Calibri"/>
        <charset val="134"/>
      </rPr>
      <t>For other vehicles, this standard may also apply.</t>
    </r>
  </si>
  <si>
    <t>12302_GB T 41630-2022_Performance requirements and test methods for intelligent parking assist system</t>
  </si>
  <si>
    <r>
      <rPr>
        <b/>
        <sz val="11"/>
        <rFont val="Calibri"/>
        <charset val="134"/>
      </rPr>
      <t>3.5.13.4</t>
    </r>
    <r>
      <rPr>
        <sz val="11"/>
        <rFont val="Calibri"/>
        <charset val="134"/>
      </rPr>
      <t xml:space="preserve"> </t>
    </r>
    <r>
      <rPr>
        <b/>
        <sz val="11"/>
        <rFont val="Calibri"/>
        <charset val="134"/>
      </rPr>
      <t>Lateral Functions</t>
    </r>
  </si>
  <si>
    <r>
      <rPr>
        <sz val="11"/>
        <rFont val="Calibri"/>
        <charset val="134"/>
      </rPr>
      <t xml:space="preserve">DFC - Front Camera
</t>
    </r>
    <r>
      <rPr>
        <sz val="11"/>
        <rFont val="Calibri"/>
        <charset val="134"/>
      </rPr>
      <t>DSW - LSMS (low speed)</t>
    </r>
    <r>
      <rPr>
        <sz val="11"/>
        <rFont val="Calibri"/>
        <charset val="134"/>
      </rPr>
      <t xml:space="preserve">
</t>
    </r>
    <r>
      <rPr>
        <sz val="11"/>
        <rFont val="Calibri"/>
        <charset val="134"/>
      </rPr>
      <t>DSW - ADSP</t>
    </r>
  </si>
  <si>
    <t>ACSF</t>
  </si>
  <si>
    <r>
      <rPr>
        <b/>
        <sz val="11"/>
        <rFont val="Calibri"/>
        <charset val="134"/>
      </rPr>
      <t xml:space="preserve">UN Regulation No. 79 </t>
    </r>
    <r>
      <rPr>
        <sz val="11"/>
        <rFont val="Calibri"/>
        <charset val="134"/>
      </rPr>
      <t xml:space="preserve">
</t>
    </r>
    <r>
      <rPr>
        <b/>
        <sz val="11"/>
        <rFont val="Calibri"/>
        <charset val="134"/>
      </rPr>
      <t xml:space="preserve">- </t>
    </r>
    <r>
      <rPr>
        <i/>
        <sz val="11"/>
        <rFont val="Calibri"/>
        <charset val="134"/>
      </rPr>
      <t>Automatically Commanded Steering Functions (ACSF Category A, B1, C (lane change assist))</t>
    </r>
    <r>
      <rPr>
        <sz val="11"/>
        <rFont val="Calibri"/>
        <charset val="134"/>
      </rPr>
      <t xml:space="preserve">
</t>
    </r>
    <r>
      <rPr>
        <i/>
        <sz val="11"/>
        <rFont val="Calibri"/>
        <charset val="134"/>
      </rPr>
      <t>- CSF (Corrective Steering Function)</t>
    </r>
    <r>
      <rPr>
        <sz val="11"/>
        <rFont val="Calibri"/>
        <charset val="134"/>
      </rPr>
      <t xml:space="preserve">
</t>
    </r>
    <r>
      <rPr>
        <i/>
        <sz val="11"/>
        <rFont val="Calibri"/>
        <charset val="134"/>
      </rPr>
      <t>- ESF (Emergency Steering Function)</t>
    </r>
    <r>
      <rPr>
        <sz val="11"/>
        <rFont val="Calibri"/>
        <charset val="134"/>
      </rPr>
      <t xml:space="preserve">
</t>
    </r>
    <r>
      <rPr>
        <i/>
        <sz val="11"/>
        <rFont val="Calibri"/>
        <charset val="134"/>
      </rPr>
      <t>- RMF (Risk Mitigation Function)</t>
    </r>
    <r>
      <rPr>
        <sz val="11"/>
        <rFont val="Calibri"/>
        <charset val="134"/>
      </rPr>
      <t xml:space="preserve">
</t>
    </r>
    <r>
      <rPr>
        <i/>
        <sz val="11"/>
        <rFont val="Calibri"/>
        <charset val="134"/>
      </rPr>
      <t>- RCP (Remote Controlled Parking)</t>
    </r>
    <r>
      <rPr>
        <sz val="11"/>
        <rFont val="Calibri"/>
        <charset val="134"/>
      </rPr>
      <t xml:space="preserve">
</t>
    </r>
    <r>
      <rPr>
        <i/>
        <sz val="11"/>
        <rFont val="Calibri"/>
        <charset val="134"/>
      </rPr>
      <t>- RCM (Remote Controlled Manouvring)</t>
    </r>
  </si>
  <si>
    <r>
      <rPr>
        <sz val="11"/>
        <rFont val="Calibri"/>
        <charset val="134"/>
      </rPr>
      <t xml:space="preserve">2.3.4.1.2. "ACSF of Category B1" means a function which assists the driver in keeping
</t>
    </r>
    <r>
      <rPr>
        <sz val="11"/>
        <rFont val="Calibri"/>
        <charset val="134"/>
      </rPr>
      <t>the vehicle within the chosen lane, by influencing the lateral movement of the</t>
    </r>
    <r>
      <rPr>
        <sz val="11"/>
        <rFont val="Calibri"/>
        <charset val="134"/>
      </rPr>
      <t xml:space="preserve">
</t>
    </r>
    <r>
      <rPr>
        <sz val="11"/>
        <rFont val="Calibri"/>
        <charset val="134"/>
      </rPr>
      <t>vehicle.</t>
    </r>
    <r>
      <rPr>
        <sz val="11"/>
        <rFont val="Calibri"/>
        <charset val="134"/>
      </rPr>
      <t xml:space="preserve">
</t>
    </r>
    <r>
      <rPr>
        <sz val="11"/>
        <rFont val="Calibri"/>
        <charset val="134"/>
      </rPr>
      <t>2.3.4.2. "Corrective Steering Function (CSF)" means a control function within an electronic control system whereby, for a limited duration, changes to the steering angle of one or more wheels may result from the automatic evaluation of signals initiated on-board the vehicle, in order:</t>
    </r>
    <r>
      <rPr>
        <sz val="11"/>
        <rFont val="Calibri"/>
        <charset val="134"/>
      </rPr>
      <t xml:space="preserve">
</t>
    </r>
    <r>
      <rPr>
        <sz val="11"/>
        <rFont val="Calibri"/>
        <charset val="134"/>
      </rPr>
      <t>(a) To compensate a sudden, unexpected change in the side force of the vehicle, or;</t>
    </r>
    <r>
      <rPr>
        <sz val="11"/>
        <rFont val="Calibri"/>
        <charset val="134"/>
      </rPr>
      <t xml:space="preserve">
</t>
    </r>
    <r>
      <rPr>
        <sz val="11"/>
        <rFont val="Calibri"/>
        <charset val="134"/>
      </rPr>
      <t>(b) To improve the vehicle stability (e.g. side wind, differing adhesion road conditions "μ-split"), or;</t>
    </r>
    <r>
      <rPr>
        <sz val="11"/>
        <rFont val="Calibri"/>
        <charset val="134"/>
      </rPr>
      <t xml:space="preserve">
</t>
    </r>
    <r>
      <rPr>
        <sz val="11"/>
        <rFont val="Calibri"/>
        <charset val="134"/>
      </rPr>
      <t>(c) To correct lane departure. (e.g. to avoid crossing lane markings, leaving the road).</t>
    </r>
    <r>
      <rPr>
        <sz val="11"/>
        <rFont val="Calibri"/>
        <charset val="134"/>
      </rPr>
      <t xml:space="preserve">
</t>
    </r>
    <r>
      <rPr>
        <sz val="11"/>
        <rFont val="Calibri"/>
        <charset val="134"/>
      </rPr>
      <t>"Risk Mitigation Function (RMF)" means a function which can in case of</t>
    </r>
    <r>
      <rPr>
        <sz val="11"/>
        <rFont val="Calibri"/>
        <charset val="134"/>
      </rPr>
      <t xml:space="preserve">
</t>
    </r>
    <r>
      <rPr>
        <sz val="11"/>
        <rFont val="Calibri"/>
        <charset val="134"/>
      </rPr>
      <t>confirmed driver unavailability automatically activate the vehicle steering system for a limited duration to steer the vehicle with the purpose of bringing the vehicle to a safe stop within a target stop area."</t>
    </r>
    <r>
      <rPr>
        <sz val="11"/>
        <rFont val="Calibri"/>
        <charset val="134"/>
      </rPr>
      <t xml:space="preserve">
</t>
    </r>
    <r>
      <rPr>
        <sz val="11"/>
        <rFont val="Calibri"/>
        <charset val="134"/>
      </rPr>
      <t>"ACSF of Category C" means, a function which is initiated/activated by the</t>
    </r>
    <r>
      <rPr>
        <sz val="11"/>
        <rFont val="Calibri"/>
        <charset val="134"/>
      </rPr>
      <t xml:space="preserve">
</t>
    </r>
    <r>
      <rPr>
        <sz val="11"/>
        <rFont val="Calibri"/>
        <charset val="134"/>
      </rPr>
      <t>driver and which can perform a single lateral manoeuvre (e.g. lane change)</t>
    </r>
    <r>
      <rPr>
        <sz val="11"/>
        <rFont val="Calibri"/>
        <charset val="134"/>
      </rPr>
      <t xml:space="preserve">
</t>
    </r>
    <r>
      <rPr>
        <sz val="11"/>
        <rFont val="Calibri"/>
        <charset val="134"/>
      </rPr>
      <t>when commanded by the driver.</t>
    </r>
  </si>
  <si>
    <t>Series 04 Suppl. 5</t>
  </si>
  <si>
    <t>Lane Keeping</t>
  </si>
  <si>
    <r>
      <rPr>
        <b/>
        <sz val="11"/>
        <rFont val="Calibri"/>
        <charset val="134"/>
      </rPr>
      <t>UN Regulation No. 130</t>
    </r>
    <r>
      <rPr>
        <sz val="11"/>
        <rFont val="Calibri"/>
        <charset val="134"/>
      </rPr>
      <t xml:space="preserve">
</t>
    </r>
    <r>
      <rPr>
        <sz val="11"/>
        <rFont val="Calibri"/>
        <charset val="134"/>
      </rPr>
      <t>--&gt; See Annex 3 Visible lane marking identification</t>
    </r>
  </si>
  <si>
    <t>Uniform provisions concerning the approval of motor vehicles with regard to the Lane Departure Warning System (LDWS)</t>
  </si>
  <si>
    <t>This Regulation applies to the lane departure warning system of vehicles of categories M2, N2, M3 and N3.</t>
  </si>
  <si>
    <t>01 Series</t>
  </si>
  <si>
    <t>09-2024 transition until 09-2026</t>
  </si>
  <si>
    <t>12128_UN ECE R130_LDWS_Trucks</t>
  </si>
  <si>
    <r>
      <rPr>
        <b/>
        <sz val="11"/>
        <rFont val="Calibri"/>
        <charset val="134"/>
      </rPr>
      <t>EU 2021/646 ELKS</t>
    </r>
    <r>
      <rPr>
        <sz val="11"/>
        <rFont val="Calibri"/>
        <charset val="134"/>
      </rPr>
      <t xml:space="preserve">
</t>
    </r>
    <r>
      <rPr>
        <sz val="11"/>
        <rFont val="Calibri"/>
        <charset val="134"/>
      </rPr>
      <t>- GSR Article 7) Emergency Lane Keeping System</t>
    </r>
  </si>
  <si>
    <r>
      <rPr>
        <sz val="11"/>
        <rFont val="Calibri"/>
        <charset val="134"/>
      </rPr>
      <t xml:space="preserve">COMMISSION IMPLEMENTING REGULATION (EU) 2021/646 of 19 April 2021
</t>
    </r>
    <r>
      <rPr>
        <sz val="11"/>
        <rFont val="Calibri"/>
        <charset val="134"/>
      </rPr>
      <t>laying down rules for the application of Regulation (EU) 2019/2144 of the European Parliament and of the Council as regards uniform procedures and technical specifications for the type-approval of motor vehicles with regard to their emergency lane-keeping systems (ELKS)</t>
    </r>
  </si>
  <si>
    <r>
      <rPr>
        <sz val="11"/>
        <rFont val="Calibri"/>
        <charset val="134"/>
      </rPr>
      <t xml:space="preserve">2019/2144 GSR, Definitions: 
</t>
    </r>
    <r>
      <rPr>
        <sz val="11"/>
        <rFont val="Calibri"/>
        <charset val="134"/>
      </rPr>
      <t>‘emergency lane-keeping system’ means a system that assists the driver in keeping a safe position of the vehicle with respect to the lane or road boundary, at least when a lane departure occurs or is about to occur and a collision might be imminent;</t>
    </r>
  </si>
  <si>
    <t>12214_EU_GSR_2021_646_ELKS_20.04.2021</t>
  </si>
  <si>
    <t>Lane departure warning systems—Performance requirements and test procedures</t>
  </si>
  <si>
    <r>
      <rPr>
        <sz val="11"/>
        <rFont val="Calibri"/>
        <charset val="134"/>
      </rPr>
      <t xml:space="preserve">This standard corresponds to ISO 17361:2007 (E) Intelligent Transport Systems - Lane
</t>
    </r>
    <r>
      <rPr>
        <sz val="11"/>
        <rFont val="Calibri"/>
        <charset val="134"/>
      </rPr>
      <t>Departure Warning Systems - Performance Requirements and Test Procedures (English Version), and its conformance degree with ISO 17361:2007 (E) is not equivalent.</t>
    </r>
  </si>
  <si>
    <t>GB/T 39323—2020</t>
  </si>
  <si>
    <t>Performance Requirement and Testing Method for Lane Keeping Assistance (LKA) System of Passenger Cars</t>
  </si>
  <si>
    <r>
      <rPr>
        <sz val="11"/>
        <rFont val="Calibri"/>
        <charset val="134"/>
      </rPr>
      <t xml:space="preserve">This standard specifies the requirements, test conditions and testing methods for the lane keeping assistance system (LKA) of passenger vehicles.
</t>
    </r>
    <r>
      <rPr>
        <sz val="11"/>
        <rFont val="Calibri"/>
        <charset val="134"/>
      </rPr>
      <t>This standard is applicable to the vehicles of Class M1 with LKA, and also applies to other types of vehicles as reference.</t>
    </r>
  </si>
  <si>
    <t>M1</t>
  </si>
  <si>
    <t>12206_GB-T 39323-2020 - Performance requirement and testing method for lane keeping assist  LKA  system of passenger cars</t>
  </si>
  <si>
    <r>
      <rPr>
        <b/>
        <sz val="11"/>
        <rFont val="Calibri"/>
        <charset val="134"/>
      </rPr>
      <t>3.5.13.5</t>
    </r>
    <r>
      <rPr>
        <sz val="11"/>
        <rFont val="Calibri"/>
        <charset val="134"/>
      </rPr>
      <t xml:space="preserve"> </t>
    </r>
    <r>
      <rPr>
        <b/>
        <sz val="11"/>
        <rFont val="Calibri"/>
        <charset val="134"/>
      </rPr>
      <t>Longitudinal Functions</t>
    </r>
  </si>
  <si>
    <t>AEB/ AEB VRU</t>
  </si>
  <si>
    <t>UN Regulation No. 152</t>
  </si>
  <si>
    <t>Uniform provisions concerning the approval of motor vehicles with regard to the Advanced Emergency Braking System (AEBS) for M1 and N1 vehicles</t>
  </si>
  <si>
    <r>
      <rPr>
        <sz val="11"/>
        <rFont val="Calibri"/>
        <charset val="134"/>
      </rPr>
      <t xml:space="preserve">New chapter for robustness and test repeatability
</t>
    </r>
    <r>
      <rPr>
        <sz val="11"/>
        <rFont val="Calibri"/>
        <charset val="134"/>
      </rPr>
      <t>- New N1 C2C requirements</t>
    </r>
    <r>
      <rPr>
        <sz val="11"/>
        <rFont val="Calibri"/>
        <charset val="134"/>
      </rPr>
      <t xml:space="preserve">
</t>
    </r>
    <r>
      <rPr>
        <sz val="11"/>
        <rFont val="Calibri"/>
        <charset val="134"/>
      </rPr>
      <t>- New C2P requirements</t>
    </r>
    <r>
      <rPr>
        <sz val="11"/>
        <rFont val="Calibri"/>
        <charset val="134"/>
      </rPr>
      <t xml:space="preserve">
</t>
    </r>
    <r>
      <rPr>
        <sz val="11"/>
        <rFont val="Calibri"/>
        <charset val="134"/>
      </rPr>
      <t>- New informative Annex about false positive scenarios</t>
    </r>
    <r>
      <rPr>
        <sz val="11"/>
        <rFont val="Calibri"/>
        <charset val="134"/>
      </rPr>
      <t xml:space="preserve">
</t>
    </r>
    <r>
      <rPr>
        <sz val="11"/>
        <rFont val="Calibri"/>
        <charset val="134"/>
      </rPr>
      <t>- Introducing Bicycle Target and performance reuqirements</t>
    </r>
  </si>
  <si>
    <r>
      <rPr>
        <sz val="11"/>
        <rFont val="Calibri"/>
        <charset val="134"/>
      </rPr>
      <t xml:space="preserve">Rev 2 Am2
</t>
    </r>
    <r>
      <rPr>
        <sz val="11"/>
        <rFont val="Calibri"/>
        <charset val="134"/>
      </rPr>
      <t>06-2022</t>
    </r>
  </si>
  <si>
    <t>07-2022 (EU)</t>
  </si>
  <si>
    <t>12270_UN Regulation 152 AEBS</t>
  </si>
  <si>
    <t>AEB HDV</t>
  </si>
  <si>
    <t>UN Regulation No. 131</t>
  </si>
  <si>
    <t>Uniform provisions concerning the approval of motor vehicles with regard to the Adcanced Emergency Braking Systems (AEBS)</t>
  </si>
  <si>
    <t>The intention of this Regulation is to establish uniform provisions for advanced emergency braking systems (AEBS) fitted to motor vehicles of the categories M2, M3, N2 and N3 primarily used under highway conditions.</t>
  </si>
  <si>
    <r>
      <rPr>
        <sz val="11"/>
        <rFont val="Calibri"/>
        <charset val="134"/>
      </rPr>
      <t xml:space="preserve">Series 2
</t>
    </r>
    <r>
      <rPr>
        <sz val="11"/>
        <rFont val="Calibri"/>
        <charset val="134"/>
      </rPr>
      <t>01/2023</t>
    </r>
  </si>
  <si>
    <r>
      <rPr>
        <sz val="11"/>
        <rFont val="Calibri"/>
        <charset val="134"/>
      </rPr>
      <t xml:space="preserve">12130_UN ECE R131r1_AEBS_Trucks
</t>
    </r>
    <r>
      <rPr>
        <sz val="11"/>
        <rFont val="Calibri"/>
        <charset val="134"/>
      </rPr>
      <t>12243_UN Regulation 131 AEBS HDV Series 02</t>
    </r>
  </si>
  <si>
    <t>FCW</t>
  </si>
  <si>
    <t>GB/T 33577-2017</t>
  </si>
  <si>
    <t>Forward vehicle collision warning systems -- Performance requirements and test procedures</t>
  </si>
  <si>
    <t>Adaptation of ISO 15623:2013</t>
  </si>
  <si>
    <t>https://drive.google.com/open?id=1D9sKYMCiJ1_37fgCTHFCfYbbJ6jyQSeZ</t>
  </si>
  <si>
    <t>GB/T 39901-2021</t>
  </si>
  <si>
    <r>
      <rPr>
        <sz val="11"/>
        <rFont val="Calibri"/>
        <charset val="134"/>
      </rPr>
      <t xml:space="preserve">Performance Requirements and Test Methods for Advanced Emergency
</t>
    </r>
    <r>
      <rPr>
        <sz val="11"/>
        <rFont val="Calibri"/>
        <charset val="134"/>
      </rPr>
      <t>Braking System (AEBS) of Passenger Cars</t>
    </r>
  </si>
  <si>
    <r>
      <rPr>
        <sz val="11"/>
        <rFont val="Calibri"/>
        <charset val="134"/>
      </rPr>
      <t xml:space="preserve">This standard specifies the terms and definitions, technical requirements, and test methods of the advanced
</t>
    </r>
    <r>
      <rPr>
        <sz val="11"/>
        <rFont val="Calibri"/>
        <charset val="134"/>
      </rPr>
      <t>emergency braking system (AEBS) of passenger cars.</t>
    </r>
  </si>
  <si>
    <t>12197_GB-T 39901-2021 - AEB Advanced Emergency Brake System</t>
  </si>
  <si>
    <r>
      <rPr>
        <sz val="11"/>
        <rFont val="Calibri"/>
        <charset val="134"/>
      </rPr>
      <t xml:space="preserve">Testing
</t>
    </r>
    <r>
      <rPr>
        <sz val="11"/>
        <rFont val="Calibri"/>
        <charset val="134"/>
      </rPr>
      <t>Documentation (e.g. Datasheet; Drawing, FMEA,..)</t>
    </r>
    <r>
      <rPr>
        <sz val="11"/>
        <rFont val="Calibri"/>
        <charset val="134"/>
      </rPr>
      <t xml:space="preserve">
</t>
    </r>
    <r>
      <rPr>
        <sz val="11"/>
        <rFont val="Calibri"/>
        <charset val="134"/>
      </rPr>
      <t>Customer Responsibility (Customer Requirements reflect regulation)</t>
    </r>
    <r>
      <rPr>
        <sz val="11"/>
        <rFont val="Calibri"/>
        <charset val="134"/>
      </rPr>
      <t xml:space="preserve">
</t>
    </r>
    <r>
      <rPr>
        <sz val="11"/>
        <rFont val="Calibri"/>
        <charset val="134"/>
      </rPr>
      <t>Type Approval</t>
    </r>
  </si>
  <si>
    <t>GB/T 38186-2019</t>
  </si>
  <si>
    <t>Performance requirements and test methods for advanced emergency braking system (AEBS) of commercial vehicles</t>
  </si>
  <si>
    <r>
      <rPr>
        <sz val="11"/>
        <rFont val="Calibri"/>
        <charset val="134"/>
      </rPr>
      <t xml:space="preserve">This standard specifies the terms and definitions, technical requirements, and test methods of the advanced
</t>
    </r>
    <r>
      <rPr>
        <sz val="11"/>
        <rFont val="Calibri"/>
        <charset val="134"/>
      </rPr>
      <t>emergency braking system (AEBS) of commercial vehicles.</t>
    </r>
  </si>
  <si>
    <r>
      <rPr>
        <sz val="11"/>
        <rFont val="Calibri"/>
        <charset val="134"/>
      </rPr>
      <t xml:space="preserve">M2 (Bus &lt;5t)
</t>
    </r>
    <r>
      <rPr>
        <sz val="11"/>
        <rFont val="Calibri"/>
        <charset val="134"/>
      </rPr>
      <t>M3 (Bus &gt;5t)</t>
    </r>
    <r>
      <rPr>
        <sz val="11"/>
        <rFont val="Calibri"/>
        <charset val="134"/>
      </rPr>
      <t xml:space="preserve">
</t>
    </r>
    <r>
      <rPr>
        <sz val="11"/>
        <rFont val="Calibri"/>
        <charset val="134"/>
      </rPr>
      <t>N1 (3,5t)</t>
    </r>
    <r>
      <rPr>
        <sz val="11"/>
        <rFont val="Calibri"/>
        <charset val="134"/>
      </rPr>
      <t xml:space="preserve">
</t>
    </r>
    <r>
      <rPr>
        <sz val="11"/>
        <rFont val="Calibri"/>
        <charset val="134"/>
      </rPr>
      <t>N2 (3,5t &gt; 12t)</t>
    </r>
    <r>
      <rPr>
        <sz val="11"/>
        <rFont val="Calibri"/>
        <charset val="134"/>
      </rPr>
      <t xml:space="preserve">
</t>
    </r>
    <r>
      <rPr>
        <sz val="11"/>
        <rFont val="Calibri"/>
        <charset val="134"/>
      </rPr>
      <t>N3 (&gt;12t)</t>
    </r>
  </si>
  <si>
    <r>
      <rPr>
        <b/>
        <sz val="11"/>
        <rFont val="Calibri"/>
        <charset val="134"/>
      </rPr>
      <t>AIS 162 AEB HDV (DRAFT V3)</t>
    </r>
    <r>
      <rPr>
        <sz val="11"/>
        <rFont val="Calibri"/>
        <charset val="134"/>
      </rPr>
      <t xml:space="preserve">
</t>
    </r>
    <r>
      <rPr>
        <b/>
        <sz val="11"/>
        <rFont val="Calibri"/>
        <charset val="134"/>
      </rPr>
      <t>-&gt; see UN Regulation 131</t>
    </r>
  </si>
  <si>
    <r>
      <rPr>
        <sz val="11"/>
        <rFont val="Calibri"/>
        <charset val="134"/>
      </rPr>
      <t xml:space="preserve">Performance Requirements and Test Methods for Advanced Emergency
</t>
    </r>
    <r>
      <rPr>
        <sz val="11"/>
        <rFont val="Calibri"/>
        <charset val="134"/>
      </rPr>
      <t>Braking System (AEBS) of High Duty Vehicles</t>
    </r>
  </si>
  <si>
    <t>V3</t>
  </si>
  <si>
    <t>12250_AIS-162_AEB HDV_Draft V3</t>
  </si>
  <si>
    <r>
      <rPr>
        <b/>
        <sz val="11"/>
        <rFont val="Calibri"/>
        <charset val="134"/>
      </rPr>
      <t>AIS 185 AEB (DRAFT V1)</t>
    </r>
    <r>
      <rPr>
        <sz val="11"/>
        <rFont val="Calibri"/>
        <charset val="134"/>
      </rPr>
      <t xml:space="preserve">
</t>
    </r>
    <r>
      <rPr>
        <b/>
        <sz val="11"/>
        <rFont val="Calibri"/>
        <charset val="134"/>
      </rPr>
      <t>-&gt; see UN Regulation 152</t>
    </r>
  </si>
  <si>
    <t>V1</t>
  </si>
  <si>
    <t>12251_AIS-185_AEB_Draft_V1</t>
  </si>
  <si>
    <t>GB/T 20608-2006</t>
  </si>
  <si>
    <t>Adaptive cruise control systems - Performance requirements and test procedures</t>
  </si>
  <si>
    <t>Adaption of ISO 15622-2002</t>
  </si>
  <si>
    <t>https://drive.google.com/open?id=1dZC5BVv7praLuj01fXtpL_B_-vFWb-nE</t>
  </si>
  <si>
    <r>
      <rPr>
        <b/>
        <sz val="11"/>
        <rFont val="Calibri"/>
        <charset val="134"/>
      </rPr>
      <t>3.5.13.6</t>
    </r>
    <r>
      <rPr>
        <sz val="11"/>
        <rFont val="Calibri"/>
        <charset val="134"/>
      </rPr>
      <t xml:space="preserve"> </t>
    </r>
    <r>
      <rPr>
        <b/>
        <sz val="11"/>
        <rFont val="Calibri"/>
        <charset val="134"/>
      </rPr>
      <t>Driver Monitoring</t>
    </r>
  </si>
  <si>
    <t>Driver Monitoring</t>
  </si>
  <si>
    <r>
      <rPr>
        <b/>
        <sz val="11"/>
        <rFont val="Calibri"/>
        <charset val="134"/>
      </rPr>
      <t>(EU) 2021/1341 DDAW</t>
    </r>
    <r>
      <rPr>
        <sz val="11"/>
        <rFont val="Calibri"/>
        <charset val="134"/>
      </rPr>
      <t xml:space="preserve">
</t>
    </r>
    <r>
      <rPr>
        <sz val="11"/>
        <rFont val="Calibri"/>
        <charset val="134"/>
      </rPr>
      <t>- GSR Article 6) Driver Drowsiness and Attention Warning</t>
    </r>
  </si>
  <si>
    <r>
      <rPr>
        <sz val="11"/>
        <rFont val="Calibri"/>
        <charset val="134"/>
      </rPr>
      <t xml:space="preserve">COMMISSION DELEGATED REGULATION (EU) 2021/1341
</t>
    </r>
    <r>
      <rPr>
        <sz val="11"/>
        <rFont val="Calibri"/>
        <charset val="134"/>
      </rPr>
      <t>of 23 April 2021 supplementing Regulation (EU) 2019/2144 of the European Parliament and of the Council by laying down detailed rules concerning the specific test procedures and technical requirements for the type-approval of motor vehicles with regard to their driver drowsiness and attention warning systems and amending Annex II to that Regulation</t>
    </r>
  </si>
  <si>
    <t>The DDAW systems assess the human physical state through indirect means, such as system analysis and recognition of driving or steering pattern of a driver exhibiting reduced alertness due to drowsiness, therefore it is not possible to fully test those systems through a set of defined tests or with a programmable machine, which reproduces human behaviour. Instead, the manufacturer should perform validation testing with human participants and present the results to the approval authority together with at least one test protocol for checking the capability of the DDAW systems to produce a warning to the drowsy driver.</t>
  </si>
  <si>
    <t>12213_EU_GSR_2021.1341_DDAW_23.04.2021</t>
  </si>
  <si>
    <r>
      <rPr>
        <b/>
        <sz val="11"/>
        <rFont val="Calibri"/>
        <charset val="134"/>
      </rPr>
      <t>3.5.14</t>
    </r>
    <r>
      <rPr>
        <sz val="11"/>
        <rFont val="Calibri"/>
        <charset val="134"/>
      </rPr>
      <t xml:space="preserve"> </t>
    </r>
    <r>
      <rPr>
        <b/>
        <sz val="11"/>
        <rFont val="Calibri"/>
        <charset val="134"/>
      </rPr>
      <t>Automated Driving Systems (Level 2 - 4)</t>
    </r>
  </si>
  <si>
    <t>DSW - ADSP</t>
  </si>
  <si>
    <t>ADS-L2</t>
  </si>
  <si>
    <t>UN Regulation 171 - DCAS</t>
  </si>
  <si>
    <t>Driver Controlled Assistant System</t>
  </si>
  <si>
    <r>
      <rPr>
        <sz val="11"/>
        <rFont val="Calibri"/>
        <charset val="134"/>
      </rPr>
      <t xml:space="preserve">-- Level 2 System -- 
</t>
    </r>
    <r>
      <rPr>
        <sz val="11"/>
        <rFont val="Calibri"/>
        <charset val="134"/>
      </rPr>
      <t>This UN Regulation addresses the Driver Control Assistance Systems (DCAS), which are a subset of ADAS. DCAS are driver-operated vehicle systems assisting a human driver in performing vehicle dynamic control via sustained lateral and longitudinal motion-control support. DCAS, while active, provide support to the driving tasks, and increase comfort and reduce the drivers’ workload by actively stabilising or manoeuvring the vehicle. DCAS assist the driver, when operated within the system boundaries, but do not completely take over the driving task, thus the responsibility remains with the driver.</t>
    </r>
  </si>
  <si>
    <r>
      <rPr>
        <sz val="11"/>
        <rFont val="Calibri"/>
        <charset val="134"/>
      </rPr>
      <t xml:space="preserve">M1 
</t>
    </r>
    <r>
      <rPr>
        <sz val="11"/>
        <rFont val="Calibri"/>
        <charset val="134"/>
      </rPr>
      <t>M2 (Bus &lt;5t)</t>
    </r>
    <r>
      <rPr>
        <sz val="11"/>
        <rFont val="Calibri"/>
        <charset val="134"/>
      </rPr>
      <t xml:space="preserve">
</t>
    </r>
    <r>
      <rPr>
        <sz val="11"/>
        <rFont val="Calibri"/>
        <charset val="134"/>
      </rPr>
      <t>M3 (Bus &gt;5t)</t>
    </r>
    <r>
      <rPr>
        <sz val="11"/>
        <rFont val="Calibri"/>
        <charset val="134"/>
      </rPr>
      <t xml:space="preserve">
</t>
    </r>
    <r>
      <rPr>
        <sz val="11"/>
        <rFont val="Calibri"/>
        <charset val="134"/>
      </rPr>
      <t>N1 (3,5t)</t>
    </r>
    <r>
      <rPr>
        <sz val="11"/>
        <rFont val="Calibri"/>
        <charset val="134"/>
      </rPr>
      <t xml:space="preserve">
</t>
    </r>
    <r>
      <rPr>
        <sz val="11"/>
        <rFont val="Calibri"/>
        <charset val="134"/>
      </rPr>
      <t>N2 (3,5t &gt; 12t)</t>
    </r>
    <r>
      <rPr>
        <sz val="11"/>
        <rFont val="Calibri"/>
        <charset val="134"/>
      </rPr>
      <t xml:space="preserve">
</t>
    </r>
    <r>
      <rPr>
        <sz val="11"/>
        <rFont val="Calibri"/>
        <charset val="134"/>
      </rPr>
      <t>N3 (&gt;12t)</t>
    </r>
  </si>
  <si>
    <t>12326_UN Regulation 171_DCAS</t>
  </si>
  <si>
    <t>ADS-L3</t>
  </si>
  <si>
    <t>UN Regulation 157 - ALKS</t>
  </si>
  <si>
    <t>Automated Lane Keeping System</t>
  </si>
  <si>
    <r>
      <rPr>
        <sz val="11"/>
        <rFont val="Calibri"/>
        <charset val="134"/>
      </rPr>
      <t xml:space="preserve">-- Level 3 System -- 
</t>
    </r>
    <r>
      <rPr>
        <sz val="11"/>
        <rFont val="Calibri"/>
        <charset val="134"/>
      </rPr>
      <t>"Automated Lane Keeping System (ALKS)" for low speed application is a</t>
    </r>
    <r>
      <rPr>
        <sz val="11"/>
        <rFont val="Calibri"/>
        <charset val="134"/>
      </rPr>
      <t xml:space="preserve">
</t>
    </r>
    <r>
      <rPr>
        <sz val="11"/>
        <rFont val="Calibri"/>
        <charset val="134"/>
      </rPr>
      <t>system which is activated by the driver and which keeps the vehicle within its lane for travelling speed of 130 km/h or less by controlling the lateral and longitudinal movements of the vehicle for extended periods without the need for further driver input.</t>
    </r>
  </si>
  <si>
    <t>12318_UN Regulation 157 ALKS_Revised</t>
  </si>
  <si>
    <t>ADS-L4</t>
  </si>
  <si>
    <t>UN Regulation - New Audit and Assessment Methods for AD Systems</t>
  </si>
  <si>
    <t>-- under development --</t>
  </si>
  <si>
    <t>09/2025?</t>
  </si>
  <si>
    <t>UN Regulation - Safety Requirements for Automated Driving Systems</t>
  </si>
  <si>
    <t>02/2025?</t>
  </si>
  <si>
    <t>EU 2022/1426 ADS</t>
  </si>
  <si>
    <t>COMMISSION IMPLEMENTING REGULATION (EU) 2022/1426 of 5 August 2022 laying down rules for the application of Regulation (EU) 2019/2144 of the European Parliament and of the Council as regards uniform procedures and technical specifications for the type-approval of the automated driving system (ADS) of fully automated vehicles</t>
  </si>
  <si>
    <r>
      <rPr>
        <sz val="11"/>
        <rFont val="Calibri"/>
        <charset val="134"/>
      </rPr>
      <t xml:space="preserve">This Regulation applies to the type-approval of fully automated vehicles of category M and N, with regard to their automated driving system, for the following use cases:
</t>
    </r>
    <r>
      <rPr>
        <sz val="11"/>
        <rFont val="Calibri"/>
        <charset val="134"/>
      </rPr>
      <t>(a)</t>
    </r>
    <r>
      <rPr>
        <sz val="11"/>
        <rFont val="Calibri"/>
        <charset val="134"/>
      </rPr>
      <t xml:space="preserve">
</t>
    </r>
    <r>
      <rPr>
        <sz val="11"/>
        <rFont val="Calibri"/>
        <charset val="134"/>
      </rPr>
      <t>Fully automated vehicles, including dual mode vehicles, designed and constructed for the carriage of passengers or carriage of goods on a predefined area.</t>
    </r>
    <r>
      <rPr>
        <sz val="11"/>
        <rFont val="Calibri"/>
        <charset val="134"/>
      </rPr>
      <t xml:space="preserve">
</t>
    </r>
    <r>
      <rPr>
        <sz val="11"/>
        <rFont val="Calibri"/>
        <charset val="134"/>
      </rPr>
      <t>(b)</t>
    </r>
    <r>
      <rPr>
        <sz val="11"/>
        <rFont val="Calibri"/>
        <charset val="134"/>
      </rPr>
      <t xml:space="preserve">
</t>
    </r>
    <r>
      <rPr>
        <sz val="11"/>
        <rFont val="Calibri"/>
        <charset val="134"/>
      </rPr>
      <t>‘Hub-to-hub’: fully automated vehicles, including dual mode vehicles, designed and constructed for the carriage of passengers or carriage of goods on a predefined route with fixed start and end points of a journey/trip.</t>
    </r>
    <r>
      <rPr>
        <sz val="11"/>
        <rFont val="Calibri"/>
        <charset val="134"/>
      </rPr>
      <t xml:space="preserve">
</t>
    </r>
    <r>
      <rPr>
        <sz val="11"/>
        <rFont val="Calibri"/>
        <charset val="134"/>
      </rPr>
      <t>(c)</t>
    </r>
    <r>
      <rPr>
        <sz val="11"/>
        <rFont val="Calibri"/>
        <charset val="134"/>
      </rPr>
      <t xml:space="preserve">
</t>
    </r>
    <r>
      <rPr>
        <sz val="11"/>
        <rFont val="Calibri"/>
        <charset val="134"/>
      </rPr>
      <t>‘Automated valet parking’: dual mode vehicles with a fully automated driving mode for parking applications within predefined parking facilities. The system may use or not external infrastructure (e.g. localization markers, perception sensors, etc.) of the parking facility to perform the dynamic driving task.</t>
    </r>
  </si>
  <si>
    <t>12277_EU 2022 1426_ADS</t>
  </si>
  <si>
    <r>
      <rPr>
        <sz val="11"/>
        <rFont val="Calibri"/>
        <charset val="134"/>
      </rPr>
      <t xml:space="preserve">Testing
</t>
    </r>
    <r>
      <rPr>
        <sz val="11"/>
        <rFont val="Calibri"/>
        <charset val="134"/>
      </rPr>
      <t>Documentation (e.g. Datasheet; Drawing, FMEA,..)</t>
    </r>
    <r>
      <rPr>
        <sz val="11"/>
        <rFont val="Calibri"/>
        <charset val="134"/>
      </rPr>
      <t xml:space="preserve">
</t>
    </r>
    <r>
      <rPr>
        <sz val="11"/>
        <rFont val="Calibri"/>
        <charset val="134"/>
      </rPr>
      <t>Certification</t>
    </r>
  </si>
  <si>
    <r>
      <rPr>
        <b/>
        <sz val="11"/>
        <rFont val="Calibri"/>
        <charset val="134"/>
      </rPr>
      <t>4</t>
    </r>
    <r>
      <rPr>
        <sz val="11"/>
        <rFont val="Calibri"/>
        <charset val="134"/>
      </rPr>
      <t xml:space="preserve"> </t>
    </r>
    <r>
      <rPr>
        <b/>
        <sz val="11"/>
        <rFont val="Calibri"/>
        <charset val="134"/>
      </rPr>
      <t>Standards</t>
    </r>
  </si>
  <si>
    <r>
      <rPr>
        <b/>
        <sz val="11"/>
        <rFont val="Calibri"/>
        <charset val="134"/>
      </rPr>
      <t>4.1</t>
    </r>
    <r>
      <rPr>
        <sz val="11"/>
        <rFont val="Calibri"/>
        <charset val="134"/>
      </rPr>
      <t xml:space="preserve"> </t>
    </r>
    <r>
      <rPr>
        <b/>
        <sz val="11"/>
        <rFont val="Calibri"/>
        <charset val="134"/>
      </rPr>
      <t>Harmonized ERM Standards</t>
    </r>
  </si>
  <si>
    <r>
      <rPr>
        <b/>
        <sz val="11"/>
        <rFont val="Calibri"/>
        <charset val="134"/>
      </rPr>
      <t xml:space="preserve">ETSI EN 301 091 V1.1.1 </t>
    </r>
    <r>
      <rPr>
        <sz val="11"/>
        <rFont val="Calibri"/>
        <charset val="134"/>
      </rPr>
      <t xml:space="preserve">
</t>
    </r>
    <r>
      <rPr>
        <i/>
        <sz val="11"/>
        <rFont val="Calibri"/>
        <charset val="134"/>
      </rPr>
      <t>76-77GHz - requirements and EMC</t>
    </r>
  </si>
  <si>
    <r>
      <rPr>
        <sz val="11"/>
        <rFont val="Calibri"/>
        <charset val="134"/>
      </rPr>
      <t xml:space="preserve">Electromagnetic compatibility
</t>
    </r>
    <r>
      <rPr>
        <sz val="11"/>
        <rFont val="Calibri"/>
        <charset val="134"/>
      </rPr>
      <t>and Radio spectrum Matters (ERM);</t>
    </r>
    <r>
      <rPr>
        <sz val="11"/>
        <rFont val="Calibri"/>
        <charset val="134"/>
      </rPr>
      <t xml:space="preserve">
</t>
    </r>
    <r>
      <rPr>
        <sz val="11"/>
        <rFont val="Calibri"/>
        <charset val="134"/>
      </rPr>
      <t>Road Transport and Traffic Telematics (RTTT);</t>
    </r>
    <r>
      <rPr>
        <sz val="11"/>
        <rFont val="Calibri"/>
        <charset val="134"/>
      </rPr>
      <t xml:space="preserve">
</t>
    </r>
    <r>
      <rPr>
        <sz val="11"/>
        <rFont val="Calibri"/>
        <charset val="134"/>
      </rPr>
      <t>Technical characteristics and test methods for radar equipment operating in the 76 GHz to 77 GHz band</t>
    </r>
  </si>
  <si>
    <t>The present document specifies the requirements for a short range 76 GHz to 77 GHz radar intended for Road Transport and Traffic Telematics (RTTT) applications (amongst others), such as Automotive Cruise Control (ACC), Collision Warning (CW) and Anti-Collision (AC) systems for vehicles, and to assure electromagnetic compatibility.</t>
  </si>
  <si>
    <t>http://www.etsi.org/deliver/etsi_en/301000_301099/301091/01.01.01_60/en_301091v010101p.pdf</t>
  </si>
  <si>
    <t>ERM</t>
  </si>
  <si>
    <r>
      <rPr>
        <b/>
        <sz val="11"/>
        <rFont val="Calibri"/>
        <charset val="134"/>
      </rPr>
      <t>ETSI EN 301 091-2 V1.3.2</t>
    </r>
    <r>
      <rPr>
        <sz val="11"/>
        <rFont val="Calibri"/>
        <charset val="134"/>
      </rPr>
      <t xml:space="preserve">
</t>
    </r>
    <r>
      <rPr>
        <i/>
        <sz val="11"/>
        <rFont val="Calibri"/>
        <charset val="134"/>
      </rPr>
      <t>76-77GHz</t>
    </r>
    <r>
      <rPr>
        <sz val="11"/>
        <rFont val="Calibri"/>
        <charset val="134"/>
      </rPr>
      <t xml:space="preserve">
</t>
    </r>
    <r>
      <rPr>
        <i/>
        <sz val="11"/>
        <rFont val="Calibri"/>
        <charset val="134"/>
      </rPr>
      <t>Compliance to Article 3(2) of 2014/53/EU Radio Equipment Directive</t>
    </r>
    <r>
      <rPr>
        <sz val="11"/>
        <rFont val="Calibri"/>
        <charset val="134"/>
      </rPr>
      <t xml:space="preserve">
</t>
    </r>
    <r>
      <rPr>
        <i/>
        <sz val="11"/>
        <rFont val="Calibri"/>
        <charset val="134"/>
      </rPr>
      <t>This harmonised standard does not address requirements relating to receiver performance parameters and does not confer a presumption of conformity as regards those parameters.</t>
    </r>
  </si>
  <si>
    <r>
      <rPr>
        <sz val="11"/>
        <rFont val="Calibri"/>
        <charset val="134"/>
      </rPr>
      <t xml:space="preserve">Electromagnetic compatibility
</t>
    </r>
    <r>
      <rPr>
        <sz val="11"/>
        <rFont val="Calibri"/>
        <charset val="134"/>
      </rPr>
      <t>and Radio spectrum Matters (ERM);</t>
    </r>
    <r>
      <rPr>
        <sz val="11"/>
        <rFont val="Calibri"/>
        <charset val="134"/>
      </rPr>
      <t xml:space="preserve">
</t>
    </r>
    <r>
      <rPr>
        <sz val="11"/>
        <rFont val="Calibri"/>
        <charset val="134"/>
      </rPr>
      <t>Short Range Devices;</t>
    </r>
    <r>
      <rPr>
        <sz val="11"/>
        <rFont val="Calibri"/>
        <charset val="134"/>
      </rPr>
      <t xml:space="preserve">
</t>
    </r>
    <r>
      <rPr>
        <sz val="11"/>
        <rFont val="Calibri"/>
        <charset val="134"/>
      </rPr>
      <t>Road Transport and Traffic Telematics (RTTT);</t>
    </r>
    <r>
      <rPr>
        <sz val="11"/>
        <rFont val="Calibri"/>
        <charset val="134"/>
      </rPr>
      <t xml:space="preserve">
</t>
    </r>
    <r>
      <rPr>
        <sz val="11"/>
        <rFont val="Calibri"/>
        <charset val="134"/>
      </rPr>
      <t>Radar equipment operating in the 76 GHz to 77 GHz range;</t>
    </r>
    <r>
      <rPr>
        <sz val="11"/>
        <rFont val="Calibri"/>
        <charset val="134"/>
      </rPr>
      <t xml:space="preserve">
</t>
    </r>
    <r>
      <rPr>
        <sz val="11"/>
        <rFont val="Calibri"/>
        <charset val="134"/>
      </rPr>
      <t>Part 2: Harmonized EN covering essential requirements of article 3.2 of the R&amp;TTE Directive</t>
    </r>
  </si>
  <si>
    <t>The applicability of the present document covers only the 76 GHz to 77 GHz automotive Radar equipment for road vehicles. The present document does not necessarily include all the characteristics which may be required by a user, nor does it necessarily represent the optimum performance achievable.</t>
  </si>
  <si>
    <t>https://lis9-svdol10.vnet.valeo.com:1201/dwa/rm/urn:rational::1-43463251374b73b7-M-0006e530</t>
  </si>
  <si>
    <r>
      <rPr>
        <b/>
        <sz val="11"/>
        <rFont val="Calibri"/>
        <charset val="134"/>
      </rPr>
      <t>ETSI EN 301 091-1 V2.1.1 - NOT CITID IN OJ</t>
    </r>
    <r>
      <rPr>
        <sz val="11"/>
        <rFont val="Calibri"/>
        <charset val="134"/>
      </rPr>
      <t xml:space="preserve">
</t>
    </r>
    <r>
      <rPr>
        <i/>
        <sz val="11"/>
        <rFont val="Calibri"/>
        <charset val="134"/>
      </rPr>
      <t>76-77GHz</t>
    </r>
    <r>
      <rPr>
        <b/>
        <i/>
        <sz val="11"/>
        <rFont val="Calibri"/>
        <charset val="134"/>
      </rPr>
      <t xml:space="preserve"> - </t>
    </r>
    <r>
      <rPr>
        <i/>
        <sz val="11"/>
        <rFont val="Calibri"/>
        <charset val="134"/>
      </rPr>
      <t>Technical characteristics and test methods</t>
    </r>
  </si>
  <si>
    <r>
      <rPr>
        <sz val="11"/>
        <rFont val="Calibri"/>
        <charset val="134"/>
      </rPr>
      <t xml:space="preserve">Short Range Devices;
</t>
    </r>
    <r>
      <rPr>
        <sz val="11"/>
        <rFont val="Calibri"/>
        <charset val="134"/>
      </rPr>
      <t>Transport and Traffic Telematics (TTT);</t>
    </r>
    <r>
      <rPr>
        <sz val="11"/>
        <rFont val="Calibri"/>
        <charset val="134"/>
      </rPr>
      <t xml:space="preserve">
</t>
    </r>
    <r>
      <rPr>
        <sz val="11"/>
        <rFont val="Calibri"/>
        <charset val="134"/>
      </rPr>
      <t>Radar equipment operating in the 76 GHz to 77 GHz range;</t>
    </r>
    <r>
      <rPr>
        <sz val="11"/>
        <rFont val="Calibri"/>
        <charset val="134"/>
      </rPr>
      <t xml:space="preserve">
</t>
    </r>
    <r>
      <rPr>
        <sz val="11"/>
        <rFont val="Calibri"/>
        <charset val="134"/>
      </rPr>
      <t>Harmonised Standard covering the essential requirements of article 3.2 of Directive 2014/53/EU;</t>
    </r>
    <r>
      <rPr>
        <sz val="11"/>
        <rFont val="Calibri"/>
        <charset val="134"/>
      </rPr>
      <t xml:space="preserve">
</t>
    </r>
    <r>
      <rPr>
        <sz val="11"/>
        <rFont val="Calibri"/>
        <charset val="134"/>
      </rPr>
      <t>Part 1: Ground based vehicular radar</t>
    </r>
  </si>
  <si>
    <r>
      <rPr>
        <sz val="11"/>
        <rFont val="Calibri"/>
        <charset val="134"/>
      </rPr>
      <t xml:space="preserve">The present document specifies technical characteristics and methods of measurements for radar equipment for ground based vehicle applications in the frequency range from 76 GHz to 77 GHz. It covers integrated transceivers and separate transmit/receive modules.
</t>
    </r>
    <r>
      <rPr>
        <sz val="11"/>
        <rFont val="Calibri"/>
        <charset val="134"/>
      </rPr>
      <t>Also the present document specifies the requirements for Short Range Devices (SRD) intended for the use in ground based vehicles. Example applications are: Adaptive Cruise Control (ACC), Collision Warning, Anti-Collision (AC) systems, obstacle detection, Stop and Go, blind spot detection, parking aid, backup aid and other future applications.</t>
    </r>
  </si>
  <si>
    <t>https://lis9-svdol10.vnet.valeo.com:1201/dwa/rm/urn:rational::1-43463251374b73b7-M-0006e500</t>
  </si>
  <si>
    <r>
      <rPr>
        <b/>
        <sz val="11"/>
        <rFont val="Calibri"/>
        <charset val="134"/>
      </rPr>
      <t>ETSI EN 302 264-1 V1.1.1</t>
    </r>
    <r>
      <rPr>
        <sz val="11"/>
        <rFont val="Calibri"/>
        <charset val="134"/>
      </rPr>
      <t xml:space="preserve">
</t>
    </r>
    <r>
      <rPr>
        <i/>
        <sz val="11"/>
        <rFont val="Calibri"/>
        <charset val="134"/>
      </rPr>
      <t>79GHz</t>
    </r>
    <r>
      <rPr>
        <b/>
        <i/>
        <sz val="11"/>
        <rFont val="Calibri"/>
        <charset val="134"/>
      </rPr>
      <t xml:space="preserve"> - </t>
    </r>
    <r>
      <rPr>
        <i/>
        <sz val="11"/>
        <rFont val="Calibri"/>
        <charset val="134"/>
      </rPr>
      <t>Technical characteristics and test methods</t>
    </r>
  </si>
  <si>
    <r>
      <rPr>
        <sz val="11"/>
        <rFont val="Calibri"/>
        <charset val="134"/>
      </rPr>
      <t xml:space="preserve">Electromagnetic compatibility
</t>
    </r>
    <r>
      <rPr>
        <sz val="11"/>
        <rFont val="Calibri"/>
        <charset val="134"/>
      </rPr>
      <t>and Radio spectrum Matters (ERM);</t>
    </r>
    <r>
      <rPr>
        <sz val="11"/>
        <rFont val="Calibri"/>
        <charset val="134"/>
      </rPr>
      <t xml:space="preserve">
</t>
    </r>
    <r>
      <rPr>
        <sz val="11"/>
        <rFont val="Calibri"/>
        <charset val="134"/>
      </rPr>
      <t>Short Range Devices;</t>
    </r>
    <r>
      <rPr>
        <sz val="11"/>
        <rFont val="Calibri"/>
        <charset val="134"/>
      </rPr>
      <t xml:space="preserve">
</t>
    </r>
    <r>
      <rPr>
        <sz val="11"/>
        <rFont val="Calibri"/>
        <charset val="134"/>
      </rPr>
      <t>Road Transport and Traffic Telematics (RTTT);</t>
    </r>
    <r>
      <rPr>
        <sz val="11"/>
        <rFont val="Calibri"/>
        <charset val="134"/>
      </rPr>
      <t xml:space="preserve">
</t>
    </r>
    <r>
      <rPr>
        <sz val="11"/>
        <rFont val="Calibri"/>
        <charset val="134"/>
      </rPr>
      <t>Short Range Radar equipment operating in the 77 GHz to 81 GHz band;</t>
    </r>
    <r>
      <rPr>
        <sz val="11"/>
        <rFont val="Calibri"/>
        <charset val="134"/>
      </rPr>
      <t xml:space="preserve">
</t>
    </r>
    <r>
      <rPr>
        <sz val="11"/>
        <rFont val="Calibri"/>
        <charset val="134"/>
      </rPr>
      <t>Part 1: Technical requirements and methods of measurement</t>
    </r>
  </si>
  <si>
    <r>
      <rPr>
        <sz val="11"/>
        <rFont val="Calibri"/>
        <charset val="134"/>
      </rPr>
      <t xml:space="preserve">The present document specifies the technical requirements and methods of measurement for Short Range Devices (SRD) working as broadband devices with at least 50 MHz occupied bandwidth in the 77 GHz to 81 GHz frequency range, hereinafter referred to as the 79 GHz range, intended for Road Transport and Traffic Telematics (RTTT) applications. Applications include e.g. Short Range Radar (SRR) for obstacle detection, stop&amp;go, blind spot detection, parking aid, backup aid, precrash and other automotive applications. Applications that might interfere with automotive
</t>
    </r>
    <r>
      <rPr>
        <sz val="11"/>
        <rFont val="Calibri"/>
        <charset val="134"/>
      </rPr>
      <t>SRR systems, e.g. road infrastructure systems, are explicitly excluded.</t>
    </r>
  </si>
  <si>
    <t>https://lis9-svdol10.vnet.valeo.com:1201/dwa/rm/urn:rational::1-43463251374b73b7-M-0006e537</t>
  </si>
  <si>
    <r>
      <rPr>
        <b/>
        <sz val="11"/>
        <rFont val="Calibri"/>
        <charset val="134"/>
      </rPr>
      <t>ETSI EN 302 264-2 V1.1.1</t>
    </r>
    <r>
      <rPr>
        <sz val="11"/>
        <rFont val="Calibri"/>
        <charset val="134"/>
      </rPr>
      <t xml:space="preserve">
</t>
    </r>
    <r>
      <rPr>
        <i/>
        <sz val="11"/>
        <rFont val="Calibri"/>
        <charset val="134"/>
      </rPr>
      <t>79GHz</t>
    </r>
    <r>
      <rPr>
        <sz val="11"/>
        <rFont val="Calibri"/>
        <charset val="134"/>
      </rPr>
      <t xml:space="preserve">
</t>
    </r>
    <r>
      <rPr>
        <i/>
        <sz val="11"/>
        <rFont val="Calibri"/>
        <charset val="134"/>
      </rPr>
      <t>Compliance to Article 3(2) of 2014/53/EU Radio Equipment Directive</t>
    </r>
    <r>
      <rPr>
        <sz val="11"/>
        <rFont val="Calibri"/>
        <charset val="134"/>
      </rPr>
      <t xml:space="preserve">
</t>
    </r>
    <r>
      <rPr>
        <i/>
        <sz val="11"/>
        <rFont val="Calibri"/>
        <charset val="134"/>
      </rPr>
      <t>This harmonised standard does not address requirements relating to receiver performance parameters and does not confer a presumption of conformity as regards those parameters.</t>
    </r>
  </si>
  <si>
    <r>
      <rPr>
        <sz val="11"/>
        <rFont val="Calibri"/>
        <charset val="134"/>
      </rPr>
      <t xml:space="preserve">Electromagnetic compatibility
</t>
    </r>
    <r>
      <rPr>
        <sz val="11"/>
        <rFont val="Calibri"/>
        <charset val="134"/>
      </rPr>
      <t>and Radio spectrum Matters (ERM);</t>
    </r>
    <r>
      <rPr>
        <sz val="11"/>
        <rFont val="Calibri"/>
        <charset val="134"/>
      </rPr>
      <t xml:space="preserve">
</t>
    </r>
    <r>
      <rPr>
        <sz val="11"/>
        <rFont val="Calibri"/>
        <charset val="134"/>
      </rPr>
      <t>Short Range Devices;</t>
    </r>
    <r>
      <rPr>
        <sz val="11"/>
        <rFont val="Calibri"/>
        <charset val="134"/>
      </rPr>
      <t xml:space="preserve">
</t>
    </r>
    <r>
      <rPr>
        <sz val="11"/>
        <rFont val="Calibri"/>
        <charset val="134"/>
      </rPr>
      <t>Road Transport and Traffic Telematics (RTTT);</t>
    </r>
    <r>
      <rPr>
        <sz val="11"/>
        <rFont val="Calibri"/>
        <charset val="134"/>
      </rPr>
      <t xml:space="preserve">
</t>
    </r>
    <r>
      <rPr>
        <sz val="11"/>
        <rFont val="Calibri"/>
        <charset val="134"/>
      </rPr>
      <t>Short Range Radar equipment operating in the 77 GHz to 81 GHz band;</t>
    </r>
    <r>
      <rPr>
        <sz val="11"/>
        <rFont val="Calibri"/>
        <charset val="134"/>
      </rPr>
      <t xml:space="preserve">
</t>
    </r>
    <r>
      <rPr>
        <sz val="11"/>
        <rFont val="Calibri"/>
        <charset val="134"/>
      </rPr>
      <t>Part 2: Harmonized EN covering the essential requirements of article 3.2 of the R&amp;TTE Directive</t>
    </r>
  </si>
  <si>
    <r>
      <rPr>
        <sz val="11"/>
        <rFont val="Calibri"/>
        <charset val="134"/>
      </rPr>
      <t xml:space="preserve">The present document:
</t>
    </r>
    <r>
      <rPr>
        <sz val="11"/>
        <rFont val="Calibri"/>
        <charset val="134"/>
      </rPr>
      <t>• contains the technical characteristics and test methods for short range radar equipment fitted with integral antennas operating in the 79 GHz range;</t>
    </r>
    <r>
      <rPr>
        <sz val="11"/>
        <rFont val="Calibri"/>
        <charset val="134"/>
      </rPr>
      <t xml:space="preserve">
</t>
    </r>
    <r>
      <rPr>
        <sz val="11"/>
        <rFont val="Calibri"/>
        <charset val="134"/>
      </rPr>
      <t>• covers short range radar vehicle applications in the 79 GHz range. It covers integrated transceivers and</t>
    </r>
    <r>
      <rPr>
        <sz val="11"/>
        <rFont val="Calibri"/>
        <charset val="134"/>
      </rPr>
      <t xml:space="preserve">
</t>
    </r>
    <r>
      <rPr>
        <sz val="11"/>
        <rFont val="Calibri"/>
        <charset val="134"/>
      </rPr>
      <t>separate transmit/receive modules.</t>
    </r>
  </si>
  <si>
    <t>http://www.etsi.org/deliver/etsi_en/302200_302299/30226402/01.01.01_60/en_30226402v010101p.pdf</t>
  </si>
  <si>
    <r>
      <rPr>
        <b/>
        <sz val="11"/>
        <rFont val="Calibri"/>
        <charset val="134"/>
      </rPr>
      <t>ETSI EN 302 264 V2.1.1 - NOT CITID IN OJ</t>
    </r>
    <r>
      <rPr>
        <sz val="11"/>
        <rFont val="Calibri"/>
        <charset val="134"/>
      </rPr>
      <t xml:space="preserve">
</t>
    </r>
    <r>
      <rPr>
        <i/>
        <sz val="11"/>
        <rFont val="Calibri"/>
        <charset val="134"/>
      </rPr>
      <t>79GHz</t>
    </r>
    <r>
      <rPr>
        <b/>
        <sz val="11"/>
        <rFont val="Calibri"/>
        <charset val="134"/>
      </rPr>
      <t xml:space="preserve"> - </t>
    </r>
    <r>
      <rPr>
        <i/>
        <sz val="11"/>
        <rFont val="Calibri"/>
        <charset val="134"/>
      </rPr>
      <t>Technical characteristics and test methods</t>
    </r>
  </si>
  <si>
    <r>
      <rPr>
        <sz val="11"/>
        <rFont val="Calibri"/>
        <charset val="134"/>
      </rPr>
      <t xml:space="preserve">Short Range Devices;
</t>
    </r>
    <r>
      <rPr>
        <sz val="11"/>
        <rFont val="Calibri"/>
        <charset val="134"/>
      </rPr>
      <t>Transport and Traffic Telematics (TTT);</t>
    </r>
    <r>
      <rPr>
        <sz val="11"/>
        <rFont val="Calibri"/>
        <charset val="134"/>
      </rPr>
      <t xml:space="preserve">
</t>
    </r>
    <r>
      <rPr>
        <sz val="11"/>
        <rFont val="Calibri"/>
        <charset val="134"/>
      </rPr>
      <t>Short Range Radar equipment operating in the 77 GHz to 81 GHz band;</t>
    </r>
    <r>
      <rPr>
        <sz val="11"/>
        <rFont val="Calibri"/>
        <charset val="134"/>
      </rPr>
      <t xml:space="preserve">
</t>
    </r>
    <r>
      <rPr>
        <sz val="11"/>
        <rFont val="Calibri"/>
        <charset val="134"/>
      </rPr>
      <t>Harmonised Standard covering the essential requirements of article 3.2 of Directive 2014/53/EU</t>
    </r>
  </si>
  <si>
    <r>
      <rPr>
        <sz val="11"/>
        <rFont val="Calibri"/>
        <charset val="134"/>
      </rPr>
      <t xml:space="preserve">The present document:
</t>
    </r>
    <r>
      <rPr>
        <sz val="11"/>
        <rFont val="Calibri"/>
        <charset val="134"/>
      </rPr>
      <t>a) contains the technical characteristics and test methods for short range radar equipment fitted with integral antennas operating in 77 GHz to 81 GHz range;</t>
    </r>
    <r>
      <rPr>
        <sz val="11"/>
        <rFont val="Calibri"/>
        <charset val="134"/>
      </rPr>
      <t xml:space="preserve">
</t>
    </r>
    <r>
      <rPr>
        <sz val="11"/>
        <rFont val="Calibri"/>
        <charset val="134"/>
      </rPr>
      <t>b) covers short range radar vehicle applications in the 77 GHz to 81 GHz range. It covers integrated transceivers and separate transmit/receive modules;</t>
    </r>
    <r>
      <rPr>
        <sz val="11"/>
        <rFont val="Calibri"/>
        <charset val="134"/>
      </rPr>
      <t xml:space="preserve">
</t>
    </r>
    <r>
      <rPr>
        <sz val="11"/>
        <rFont val="Calibri"/>
        <charset val="134"/>
      </rPr>
      <t>c) integrated multi-mode transceivers defined in ETSI EG 203 367 i.9, transmitters and receivers in the 76 GHz</t>
    </r>
    <r>
      <rPr>
        <sz val="11"/>
        <rFont val="Calibri"/>
        <charset val="134"/>
      </rPr>
      <t xml:space="preserve">
</t>
    </r>
    <r>
      <rPr>
        <sz val="11"/>
        <rFont val="Calibri"/>
        <charset val="134"/>
      </rPr>
      <t>to 77 GHz range which comply with ETSI EN 301 091-1 i.8 and which use the 77 GHz to 81 GHz range for one or several operation modes, within one EUT cycle or in different vehicle operation modes.</t>
    </r>
    <r>
      <rPr>
        <sz val="11"/>
        <rFont val="Calibri"/>
        <charset val="134"/>
      </rPr>
      <t xml:space="preserve">
</t>
    </r>
    <r>
      <rPr>
        <sz val="11"/>
        <rFont val="Calibri"/>
        <charset val="134"/>
      </rPr>
      <t>For such sensors, the 77 GHz to 81 GHz operation modes should be available for testing separately from the 76 GHz to 77 GHz operation modes.</t>
    </r>
  </si>
  <si>
    <t>https://lis9-svdol10.vnet.valeo.com:1201/dwa/rm/urn:rational::1-43463251374b73b7-M-0006e523</t>
  </si>
  <si>
    <r>
      <rPr>
        <b/>
        <sz val="11"/>
        <rFont val="Calibri"/>
        <charset val="134"/>
      </rPr>
      <t xml:space="preserve">ETSI EN 302 858-1 V1.3.1 </t>
    </r>
    <r>
      <rPr>
        <sz val="11"/>
        <rFont val="Calibri"/>
        <charset val="134"/>
      </rPr>
      <t xml:space="preserve">
</t>
    </r>
    <r>
      <rPr>
        <i/>
        <sz val="11"/>
        <rFont val="Calibri"/>
        <charset val="134"/>
      </rPr>
      <t>24GHz</t>
    </r>
    <r>
      <rPr>
        <b/>
        <sz val="11"/>
        <rFont val="Calibri"/>
        <charset val="134"/>
      </rPr>
      <t xml:space="preserve"> - </t>
    </r>
    <r>
      <rPr>
        <i/>
        <sz val="11"/>
        <rFont val="Calibri"/>
        <charset val="134"/>
      </rPr>
      <t>Technical characteristics and test methods</t>
    </r>
  </si>
  <si>
    <r>
      <rPr>
        <sz val="11"/>
        <rFont val="Calibri"/>
        <charset val="134"/>
      </rPr>
      <t xml:space="preserve">Electromagnetic compatibility
</t>
    </r>
    <r>
      <rPr>
        <sz val="11"/>
        <rFont val="Calibri"/>
        <charset val="134"/>
      </rPr>
      <t>and Radio spectrum Matters (ERM);</t>
    </r>
    <r>
      <rPr>
        <sz val="11"/>
        <rFont val="Calibri"/>
        <charset val="134"/>
      </rPr>
      <t xml:space="preserve">
</t>
    </r>
    <r>
      <rPr>
        <sz val="11"/>
        <rFont val="Calibri"/>
        <charset val="134"/>
      </rPr>
      <t>Road Transport and Traffic Telematics (RTTT); Automotive radar equipment operating in the 24,05 GHz up to 24,25 GHz or 24,50 GHz frequency range; Part 1: Technical characteristics and test methods</t>
    </r>
  </si>
  <si>
    <r>
      <rPr>
        <sz val="11"/>
        <rFont val="Calibri"/>
        <charset val="134"/>
      </rPr>
      <t xml:space="preserve">The present document contains the technical characteristics and test methods for narrowband short range radar
</t>
    </r>
    <r>
      <rPr>
        <sz val="11"/>
        <rFont val="Calibri"/>
        <charset val="134"/>
      </rPr>
      <t>equipment fitted with integral antennas and applies to transmitters and receivers with integral antennas operating in all</t>
    </r>
    <r>
      <rPr>
        <sz val="11"/>
        <rFont val="Calibri"/>
        <charset val="134"/>
      </rPr>
      <t xml:space="preserve">
</t>
    </r>
    <r>
      <rPr>
        <sz val="11"/>
        <rFont val="Calibri"/>
        <charset val="134"/>
      </rPr>
      <t>or part of the range from 24,05 GHz to 24,50 GHz.</t>
    </r>
  </si>
  <si>
    <t>http://www.etsi.org/deliver/etsi_en/302800_302899/30285801/01.03.01_60/en_30285801v010301p.pdf</t>
  </si>
  <si>
    <r>
      <rPr>
        <b/>
        <sz val="11"/>
        <rFont val="Calibri"/>
        <charset val="134"/>
      </rPr>
      <t>ETSI EN 302 858-2 V1.3.1</t>
    </r>
    <r>
      <rPr>
        <sz val="11"/>
        <rFont val="Calibri"/>
        <charset val="134"/>
      </rPr>
      <t xml:space="preserve">
</t>
    </r>
    <r>
      <rPr>
        <i/>
        <sz val="11"/>
        <rFont val="Calibri"/>
        <charset val="134"/>
      </rPr>
      <t>24GHz</t>
    </r>
    <r>
      <rPr>
        <sz val="11"/>
        <rFont val="Calibri"/>
        <charset val="134"/>
      </rPr>
      <t xml:space="preserve">
</t>
    </r>
    <r>
      <rPr>
        <i/>
        <sz val="11"/>
        <rFont val="Calibri"/>
        <charset val="134"/>
      </rPr>
      <t>Compliance to Article 3(2) of 2014/53/EU Radio Equipment Directive</t>
    </r>
    <r>
      <rPr>
        <sz val="11"/>
        <rFont val="Calibri"/>
        <charset val="134"/>
      </rPr>
      <t xml:space="preserve">
</t>
    </r>
    <r>
      <rPr>
        <i/>
        <sz val="11"/>
        <rFont val="Calibri"/>
        <charset val="134"/>
      </rPr>
      <t>This harmonised standard does not address requirements relating to receiver performance parameters and does not confer a presumption of conformity as regards those parameters.</t>
    </r>
  </si>
  <si>
    <t>Electromagnetic compatibility and Radio spectrum Matters (ERM); Road Transport and Traffic Telematics (RTTT); Automotive radar equipment operating in the 24,05 GHz up to 24,25 GHz or 24,50 GHz frequency range; Part 2: Harmonized EN covering the essential requirements of article 3.2 of the R&amp;TTE Directive</t>
  </si>
  <si>
    <t>The applicability of the present document covers only the 24 GHz Narrow Band Short Range Radar (NB SRR) for road vehicles. The present document does not necessarily include all the characteristics which may be required by a user, nor does it necessarily represent the optimum performance achievable.</t>
  </si>
  <si>
    <t>https://lis9-svdol10.vnet.valeo.com:1201/dwa/rm/urn:rational::1-43463251374b73b7-M-0006e52e</t>
  </si>
  <si>
    <r>
      <rPr>
        <b/>
        <sz val="11"/>
        <rFont val="Calibri"/>
        <charset val="134"/>
      </rPr>
      <t>ETSI EN 302 858 V2.1.1 - NOT CITID IN OJ</t>
    </r>
    <r>
      <rPr>
        <sz val="11"/>
        <rFont val="Calibri"/>
        <charset val="134"/>
      </rPr>
      <t xml:space="preserve">
</t>
    </r>
    <r>
      <rPr>
        <i/>
        <sz val="11"/>
        <rFont val="Calibri"/>
        <charset val="134"/>
      </rPr>
      <t>24GHz</t>
    </r>
    <r>
      <rPr>
        <b/>
        <sz val="11"/>
        <rFont val="Calibri"/>
        <charset val="134"/>
      </rPr>
      <t xml:space="preserve"> - </t>
    </r>
    <r>
      <rPr>
        <i/>
        <sz val="11"/>
        <rFont val="Calibri"/>
        <charset val="134"/>
      </rPr>
      <t>Technical characteristics and test methods</t>
    </r>
    <r>
      <rPr>
        <sz val="11"/>
        <rFont val="Calibri"/>
        <charset val="134"/>
      </rPr>
      <t xml:space="preserve">
</t>
    </r>
    <r>
      <rPr>
        <i/>
        <sz val="11"/>
        <rFont val="Calibri"/>
        <charset val="134"/>
      </rPr>
      <t>Replaces V1.3.1?</t>
    </r>
  </si>
  <si>
    <r>
      <rPr>
        <sz val="11"/>
        <rFont val="Calibri"/>
        <charset val="134"/>
      </rPr>
      <t xml:space="preserve">Short Range Devices;
</t>
    </r>
    <r>
      <rPr>
        <sz val="11"/>
        <rFont val="Calibri"/>
        <charset val="134"/>
      </rPr>
      <t>Transport and Traffic Telematics (TTT);</t>
    </r>
    <r>
      <rPr>
        <sz val="11"/>
        <rFont val="Calibri"/>
        <charset val="134"/>
      </rPr>
      <t xml:space="preserve">
</t>
    </r>
    <r>
      <rPr>
        <sz val="11"/>
        <rFont val="Calibri"/>
        <charset val="134"/>
      </rPr>
      <t>Radar equipment operating in the 24,05 GHz to 24,25 GHz or 24,05 GHz to 24,50 GHz range; Harmonised Standard covering the essential requirements of article 3.2 of the Directive 2014/53/EU</t>
    </r>
  </si>
  <si>
    <t>The present document contains the technical characteristics and test methods for narrowband radar equipment fitted with integral antennas operating in the frequency range from 24,05 GHz to 24,25 GHz or from 24,05 GHz to 24,50 GHz and references CEPT/ERC Recommendation 70-03 i.1 and EC Decision 2013/752/EU i.2.</t>
  </si>
  <si>
    <t>http://www.etsi.org/deliver/etsi_en/302800_302899/302858/02.01.01_60/en_302858v020101p.pdf</t>
  </si>
  <si>
    <r>
      <rPr>
        <b/>
        <sz val="11"/>
        <rFont val="Calibri"/>
        <charset val="134"/>
      </rPr>
      <t>ETSI EN 303 396 V1.1.1</t>
    </r>
    <r>
      <rPr>
        <sz val="11"/>
        <rFont val="Calibri"/>
        <charset val="134"/>
      </rPr>
      <t xml:space="preserve">
</t>
    </r>
    <r>
      <rPr>
        <i/>
        <sz val="11"/>
        <rFont val="Calibri"/>
        <charset val="134"/>
      </rPr>
      <t>Measurement techniques and procedures</t>
    </r>
  </si>
  <si>
    <r>
      <rPr>
        <sz val="11"/>
        <rFont val="Calibri"/>
        <charset val="134"/>
      </rPr>
      <t xml:space="preserve">Short Range Devices;
</t>
    </r>
    <r>
      <rPr>
        <sz val="11"/>
        <rFont val="Calibri"/>
        <charset val="134"/>
      </rPr>
      <t>Measurement Techniques for Automotive</t>
    </r>
    <r>
      <rPr>
        <sz val="11"/>
        <rFont val="Calibri"/>
        <charset val="134"/>
      </rPr>
      <t xml:space="preserve">
</t>
    </r>
    <r>
      <rPr>
        <sz val="11"/>
        <rFont val="Calibri"/>
        <charset val="134"/>
      </rPr>
      <t>and Surveillance Radar Equipment</t>
    </r>
  </si>
  <si>
    <r>
      <rPr>
        <sz val="11"/>
        <rFont val="Calibri"/>
        <charset val="134"/>
      </rPr>
      <t xml:space="preserve">The present document describes possible measurement techniques and procedures for the conformance measurements applicable to automotive and surveillance radar equipments.
</t>
    </r>
    <r>
      <rPr>
        <sz val="11"/>
        <rFont val="Calibri"/>
        <charset val="134"/>
      </rPr>
      <t>The present document will be used as a reference for existing and future ETSI standards covering automotive and surveillance radar equipments.</t>
    </r>
  </si>
  <si>
    <t>http://www.etsi.org/deliver/etsi_en/303300_303399/303396/01.01.01_60/en_303396v010101p.pdf</t>
  </si>
  <si>
    <r>
      <rPr>
        <b/>
        <sz val="11"/>
        <rFont val="Calibri"/>
        <charset val="134"/>
      </rPr>
      <t>ETSI EN 301 489-1 V1.9.2</t>
    </r>
    <r>
      <rPr>
        <sz val="11"/>
        <rFont val="Calibri"/>
        <charset val="134"/>
      </rPr>
      <t xml:space="preserve">
</t>
    </r>
    <r>
      <rPr>
        <i/>
        <sz val="11"/>
        <rFont val="Calibri"/>
        <charset val="134"/>
      </rPr>
      <t>Common technical requirements EMC</t>
    </r>
  </si>
  <si>
    <r>
      <rPr>
        <sz val="11"/>
        <rFont val="Calibri"/>
        <charset val="134"/>
      </rPr>
      <t xml:space="preserve">Electromagnetic compatibility and Radio spectrum Matters (ERM);
</t>
    </r>
    <r>
      <rPr>
        <sz val="11"/>
        <rFont val="Calibri"/>
        <charset val="134"/>
      </rPr>
      <t>ElectroMagnetic Compatibility (EMC) standard for radio equipment and services;</t>
    </r>
    <r>
      <rPr>
        <sz val="11"/>
        <rFont val="Calibri"/>
        <charset val="134"/>
      </rPr>
      <t xml:space="preserve">
</t>
    </r>
    <r>
      <rPr>
        <sz val="11"/>
        <rFont val="Calibri"/>
        <charset val="134"/>
      </rPr>
      <t>Part 1: Common technical requirements</t>
    </r>
  </si>
  <si>
    <t>The present document contains the common requirements for radio communications equipment and associated ancillary equipment, in respect of ElectroMagnetic Compatibility (EMC).</t>
  </si>
  <si>
    <t>https://lis9-svdol10.vnet.valeo.com:1201/dwa/rm/urn:rational::1-43463251374b73b7-M-0006e52c</t>
  </si>
  <si>
    <r>
      <rPr>
        <b/>
        <sz val="11"/>
        <rFont val="Calibri"/>
        <charset val="134"/>
      </rPr>
      <t>ETSI EN 301 489-1 V2.2.0</t>
    </r>
    <r>
      <rPr>
        <sz val="11"/>
        <rFont val="Calibri"/>
        <charset val="134"/>
      </rPr>
      <t xml:space="preserve">
</t>
    </r>
    <r>
      <rPr>
        <i/>
        <sz val="11"/>
        <rFont val="Calibri"/>
        <charset val="134"/>
      </rPr>
      <t>Assessment in respect to EMC</t>
    </r>
  </si>
  <si>
    <r>
      <rPr>
        <sz val="11"/>
        <rFont val="Calibri"/>
        <charset val="134"/>
      </rPr>
      <t xml:space="preserve">ElectroMagnetic Compatibility (EMC)
</t>
    </r>
    <r>
      <rPr>
        <sz val="11"/>
        <rFont val="Calibri"/>
        <charset val="134"/>
      </rPr>
      <t>standard for radio equipment and services;</t>
    </r>
    <r>
      <rPr>
        <sz val="11"/>
        <rFont val="Calibri"/>
        <charset val="134"/>
      </rPr>
      <t xml:space="preserve">
</t>
    </r>
    <r>
      <rPr>
        <sz val="11"/>
        <rFont val="Calibri"/>
        <charset val="134"/>
      </rPr>
      <t>Part 1: Common technical requirements;</t>
    </r>
    <r>
      <rPr>
        <sz val="11"/>
        <rFont val="Calibri"/>
        <charset val="134"/>
      </rPr>
      <t xml:space="preserve">
</t>
    </r>
    <r>
      <rPr>
        <sz val="11"/>
        <rFont val="Calibri"/>
        <charset val="134"/>
      </rPr>
      <t>Harmonised Standard covering the essential requirements of article 3.1(b) of Directive 2014/53/EU and the essential requirements of article 6 of Directive 2014/30/EU</t>
    </r>
  </si>
  <si>
    <t>The present document covers the essential requirements of article 3.1(b) of Directive 2014/53/EU i.1 and article 6 of Directive 2014/30/EU i.2 for radio equipment and associated ancillary equipment, excluding broadcast receivers, in respect of ElectroMagnetic Compatibility (EMC).</t>
  </si>
  <si>
    <t>http://www.etsi.org/deliver/etsi_en%5C301400_301499%5C30148901%5C02.02.00_20%5Cen_30148901v020200a.pdf</t>
  </si>
  <si>
    <r>
      <rPr>
        <b/>
        <sz val="11"/>
        <rFont val="Calibri"/>
        <charset val="134"/>
      </rPr>
      <t>ETSI EN 301 489-3 V1.6.1</t>
    </r>
    <r>
      <rPr>
        <sz val="11"/>
        <rFont val="Calibri"/>
        <charset val="134"/>
      </rPr>
      <t xml:space="preserve">
</t>
    </r>
    <r>
      <rPr>
        <i/>
        <sz val="11"/>
        <rFont val="Calibri"/>
        <charset val="134"/>
      </rPr>
      <t>Assessment in respect to EMC</t>
    </r>
    <r>
      <rPr>
        <sz val="11"/>
        <rFont val="Calibri"/>
        <charset val="134"/>
      </rPr>
      <t xml:space="preserve">
</t>
    </r>
    <r>
      <rPr>
        <i/>
        <sz val="11"/>
        <rFont val="Calibri"/>
        <charset val="134"/>
      </rPr>
      <t>Short range devices 9kHz - 246GHz</t>
    </r>
  </si>
  <si>
    <r>
      <rPr>
        <sz val="11"/>
        <rFont val="Calibri"/>
        <charset val="134"/>
      </rPr>
      <t xml:space="preserve">Electromagnetic compatibility
</t>
    </r>
    <r>
      <rPr>
        <sz val="11"/>
        <rFont val="Calibri"/>
        <charset val="134"/>
      </rPr>
      <t>and Radio spectrum Matters (ERM);</t>
    </r>
    <r>
      <rPr>
        <sz val="11"/>
        <rFont val="Calibri"/>
        <charset val="134"/>
      </rPr>
      <t xml:space="preserve">
</t>
    </r>
    <r>
      <rPr>
        <sz val="11"/>
        <rFont val="Calibri"/>
        <charset val="134"/>
      </rPr>
      <t>ElectroMagnetic Compatibility (EMC)</t>
    </r>
    <r>
      <rPr>
        <sz val="11"/>
        <rFont val="Calibri"/>
        <charset val="134"/>
      </rPr>
      <t xml:space="preserve">
</t>
    </r>
    <r>
      <rPr>
        <sz val="11"/>
        <rFont val="Calibri"/>
        <charset val="134"/>
      </rPr>
      <t>standard for radio equipment and services;</t>
    </r>
    <r>
      <rPr>
        <sz val="11"/>
        <rFont val="Calibri"/>
        <charset val="134"/>
      </rPr>
      <t xml:space="preserve">
</t>
    </r>
    <r>
      <rPr>
        <sz val="11"/>
        <rFont val="Calibri"/>
        <charset val="134"/>
      </rPr>
      <t>Part 3: Specific conditions for Short-Range Devices (SRD)</t>
    </r>
    <r>
      <rPr>
        <sz val="11"/>
        <rFont val="Calibri"/>
        <charset val="134"/>
      </rPr>
      <t xml:space="preserve">
</t>
    </r>
    <r>
      <rPr>
        <sz val="11"/>
        <rFont val="Calibri"/>
        <charset val="134"/>
      </rPr>
      <t>operating on frequencies between 9 kHz and 246 GHz</t>
    </r>
  </si>
  <si>
    <t>https://lis9-svdol10.vnet.valeo.com:1201/dwa/rm/urn:rational::1-43463251374b73b7-M-0006e52d</t>
  </si>
  <si>
    <r>
      <rPr>
        <b/>
        <sz val="11"/>
        <rFont val="Calibri"/>
        <charset val="134"/>
      </rPr>
      <t>ETSI EN 301 489-51 V2.1.0 - DRAFT</t>
    </r>
    <r>
      <rPr>
        <sz val="11"/>
        <rFont val="Calibri"/>
        <charset val="134"/>
      </rPr>
      <t xml:space="preserve">
</t>
    </r>
    <r>
      <rPr>
        <i/>
        <sz val="11"/>
        <rFont val="Calibri"/>
        <charset val="134"/>
      </rPr>
      <t>Assessment in respect to EMC</t>
    </r>
    <r>
      <rPr>
        <sz val="11"/>
        <rFont val="Calibri"/>
        <charset val="134"/>
      </rPr>
      <t xml:space="preserve">
</t>
    </r>
    <r>
      <rPr>
        <i/>
        <sz val="11"/>
        <rFont val="Calibri"/>
        <charset val="134"/>
      </rPr>
      <t>24 GHz &amp; 79GHz</t>
    </r>
  </si>
  <si>
    <r>
      <rPr>
        <sz val="11"/>
        <rFont val="Calibri"/>
        <charset val="134"/>
      </rPr>
      <t xml:space="preserve">ElectroMagnetic Compatibility (EMC) standard for radio equipment and services;
</t>
    </r>
    <r>
      <rPr>
        <sz val="11"/>
        <rFont val="Calibri"/>
        <charset val="134"/>
      </rPr>
      <t>Part 51: Specific conditions for Automotive, Ground based Vehicles and Surveillance Radar Devices using 24,05 GHz to 24,25 GHz, 24,05 GHz to 24,5 GHz, 76 GHz to 77 GHz and 77 GHz to 81 GHz; Harmonised Standard covering the essential requirements of article 3.1b of Directive 2014/53/EU</t>
    </r>
  </si>
  <si>
    <t>The present document, together with ETSI EN 301 489-1 1, covers the assessment of automotive, ground based vehicles and surveillance radar devices using 24,05 GHz to 24,25 GHz, 24,05 GHz to 24,5 GHz, 76 GHz to 77 GHz and 77 GHz to 81 GHz in respect of ElectroMagnetic Compatibility (EMC).</t>
  </si>
  <si>
    <t>http://www.etsi.org/deliver/etsi_en/301400_301499/30148951/02.01.00_20/en_30148951v020100a.pdf</t>
  </si>
  <si>
    <r>
      <rPr>
        <b/>
        <sz val="11"/>
        <rFont val="Calibri"/>
        <charset val="134"/>
      </rPr>
      <t>4.2</t>
    </r>
    <r>
      <rPr>
        <sz val="11"/>
        <rFont val="Calibri"/>
        <charset val="134"/>
      </rPr>
      <t xml:space="preserve"> </t>
    </r>
    <r>
      <rPr>
        <b/>
        <sz val="11"/>
        <rFont val="Calibri"/>
        <charset val="134"/>
      </rPr>
      <t>Environmental Testing</t>
    </r>
  </si>
  <si>
    <t>Env Test</t>
  </si>
  <si>
    <t>ISO 16750-1</t>
  </si>
  <si>
    <t>Environmental conditions and testing for electrical and electronic equipment -- Part 1: General</t>
  </si>
  <si>
    <r>
      <rPr>
        <sz val="11"/>
        <rFont val="Calibri"/>
        <charset val="134"/>
      </rPr>
      <t xml:space="preserve">ISO 16750 applies to electric and electronic systems/components for vehicles. It describes the potential environmental stresses and specifies tests and requirements recommended for the specific mounting location on/in the vehicle.
</t>
    </r>
    <r>
      <rPr>
        <sz val="11"/>
        <rFont val="Calibri"/>
        <charset val="134"/>
      </rPr>
      <t>ISO 16750-1:2018 contains definitions and general notes. Electromagnetic compatibility (EMC) is not covered by ISO 16750.</t>
    </r>
  </si>
  <si>
    <t>http://lis9-svprp01.vnet.valeo.com:8092/mlogin.pl?search=e6:IX30555185</t>
  </si>
  <si>
    <t>ISO 16750-2</t>
  </si>
  <si>
    <t>Environmental conditions and testing for electrical and electronic equipment -- Part 2: Electrical loads</t>
  </si>
  <si>
    <t>ISO 16750-2:2012 describes the electrical loads. Electromagnetic compatibility (EMC) is not covered by ISO 16750-2:2012. Electrical loads are independent from the mounting location, but can vary due to the electrical resistance in the vehicle wiring harness and connection system.</t>
  </si>
  <si>
    <t>http://lis9-svprp01.vnet.valeo.com:8092/mlogin.pl?search=e6:IX30532607</t>
  </si>
  <si>
    <t>ISO 16750-3</t>
  </si>
  <si>
    <t>Environmental conditions and testing for electrical and electronic equipment -- Part 3: Mechanical loads</t>
  </si>
  <si>
    <r>
      <rPr>
        <sz val="11"/>
        <rFont val="Calibri"/>
        <charset val="134"/>
      </rPr>
      <t xml:space="preserve">ISO 16750-3:2012 applies to electric and electronic systems/components for road vehicles. It describes the potential environmental stresses and specifies tests and requirements recommended for the specific mounting location on/in the vehicle.
</t>
    </r>
    <r>
      <rPr>
        <sz val="11"/>
        <rFont val="Calibri"/>
        <charset val="134"/>
      </rPr>
      <t>ISO 16750-3:2012 describes mechanical loads.</t>
    </r>
  </si>
  <si>
    <t>http://lis9-svprp01.vnet.valeo.com:8092/mlogin.pl?search=e6:IX30533004</t>
  </si>
  <si>
    <t>ISO 16750-4</t>
  </si>
  <si>
    <t>Environmental conditions and testing for electrical and electronic equipment -- Part 4: Climatic loads</t>
  </si>
  <si>
    <r>
      <rPr>
        <sz val="11"/>
        <rFont val="Calibri"/>
        <charset val="134"/>
      </rPr>
      <t xml:space="preserve">ISO 16750-4:2010 applies to electrical and electronic systems/components for road vehicles. ISO 16750-4:2010 describes the potential environmental stresses and specifies tests and requirements recommended for the specific mounting location on/in the road vehicle.
</t>
    </r>
    <r>
      <rPr>
        <sz val="11"/>
        <rFont val="Calibri"/>
        <charset val="134"/>
      </rPr>
      <t>ISO 16750-4:2010 describes climatic loads.</t>
    </r>
  </si>
  <si>
    <t>http://lis9-svprp01.vnet.valeo.com:8092/mlogin.pl?search=e6:IX30522932</t>
  </si>
  <si>
    <t>ISO 16750-5</t>
  </si>
  <si>
    <t>Environmental conditions and testing for electrical and electronic equipment -- Part 5: Chemical loads</t>
  </si>
  <si>
    <t>ISO 16750-5:2010 describes chemical loads. It is not designed to evaluate whether an electrical/electronic system/component is suitable for performing during continuous contact with an agent, such as a fuel pump immersed continuously in fuel.</t>
  </si>
  <si>
    <t>http://lis9-svprp01.vnet.valeo.com:8092/mlogin.pl?search=e6:IX30522931</t>
  </si>
  <si>
    <r>
      <rPr>
        <b/>
        <sz val="11"/>
        <rFont val="Calibri"/>
        <charset val="134"/>
      </rPr>
      <t>4.3</t>
    </r>
    <r>
      <rPr>
        <sz val="11"/>
        <rFont val="Calibri"/>
        <charset val="134"/>
      </rPr>
      <t xml:space="preserve"> </t>
    </r>
    <r>
      <rPr>
        <b/>
        <sz val="11"/>
        <rFont val="Calibri"/>
        <charset val="134"/>
      </rPr>
      <t>Product Safety Standards</t>
    </r>
  </si>
  <si>
    <t>HW-Safety</t>
  </si>
  <si>
    <t>IEC 62368-1:2018</t>
  </si>
  <si>
    <t>Audio/video, in­for­ma­ti­on and com­mu­ni­ca­ti­on tech­no­lo­gy equip­ment - Part 1: Safe­ty re­qui­re­ments</t>
  </si>
  <si>
    <t>This is a product safety standard that classifies energy sources, prescribes safeguards against those energy sources, and provides guidance on the application of, and requirements for, those safeguards. The prescribed safeguards are intended to reduce the likelihood of pain, injury and, in the case of fire, property damage.</t>
  </si>
  <si>
    <t>http://lis9-svprp01.vnet.valeo.com:8092/mlogin.pl?search=e6:IX88675013</t>
  </si>
  <si>
    <t>IEC 82079-1:2012</t>
  </si>
  <si>
    <t>Preparation of instructions for use - Structuring, content and presentation - Part 1: General principles and detailed requirements (IEC 82079-1:2012)</t>
  </si>
  <si>
    <t>This International Standard provides general principles and detailed requirements for the design and formulation of all types of instructions for use that will be neccessary or helpful for products of all kinds ranging from small, simple ones such als a tin of paint, to large or highly complex ones, such as large industrial installation.</t>
  </si>
  <si>
    <t>http://lis9-svprp01.vnet.valeo.com:8092/mlogin.pl?search=e6:DE30053772</t>
  </si>
  <si>
    <r>
      <rPr>
        <sz val="11"/>
        <rFont val="Calibri"/>
        <charset val="134"/>
      </rPr>
      <t xml:space="preserve">DVS - Vision System
</t>
    </r>
    <r>
      <rPr>
        <sz val="11"/>
        <rFont val="Calibri"/>
        <charset val="134"/>
      </rPr>
      <t>DVS - Viewing Camera</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DFC - Front Camera</t>
    </r>
    <r>
      <rPr>
        <sz val="11"/>
        <rFont val="Calibri"/>
        <charset val="134"/>
      </rPr>
      <t xml:space="preserve">
</t>
    </r>
    <r>
      <rPr>
        <sz val="11"/>
        <rFont val="Calibri"/>
        <charset val="134"/>
      </rPr>
      <t>DSW - Computer Vision SW</t>
    </r>
  </si>
  <si>
    <t>CMS</t>
  </si>
  <si>
    <t>ISO 17215-1:2014</t>
  </si>
  <si>
    <t>Road vehicles - Video communication interface for cameras (VCIC) - Part 1: General information and use case definition</t>
  </si>
  <si>
    <r>
      <rPr>
        <sz val="11"/>
        <rFont val="Calibri"/>
        <charset val="134"/>
      </rPr>
      <t xml:space="preserve">ISO 17215-1:2014 describes the general use cases and communication scenarios, for a video communication interface for cameras used in video-based driver assistant systems.
</t>
    </r>
    <r>
      <rPr>
        <sz val="11"/>
        <rFont val="Calibri"/>
        <charset val="134"/>
      </rPr>
      <t>ISO 17215-1:2014 gives an overview of the structure and the partitioning of the ISO 17215 series and shows the relation between the different parts.</t>
    </r>
    <r>
      <rPr>
        <sz val="11"/>
        <rFont val="Calibri"/>
        <charset val="134"/>
      </rPr>
      <t xml:space="preserve">
</t>
    </r>
    <r>
      <rPr>
        <sz val="11"/>
        <rFont val="Calibri"/>
        <charset val="134"/>
      </rPr>
      <t>ISO 17215-1:2014 serves as communication infrastructure for driver assistant applications that could be presenting video images to the driver, presenting warnings to the driver (e.g. using an HMI), or interacting with the vehicle (e.g. emergency breaking).</t>
    </r>
    <r>
      <rPr>
        <sz val="11"/>
        <rFont val="Calibri"/>
        <charset val="134"/>
      </rPr>
      <t xml:space="preserve">
</t>
    </r>
    <r>
      <rPr>
        <sz val="11"/>
        <rFont val="Calibri"/>
        <charset val="134"/>
      </rPr>
      <t>The terminology defined in ISO 17215-1:2014 is common for all video communication interfaces for cameras communication systems and is used throughout all parts of the ISO 17215 series.</t>
    </r>
  </si>
  <si>
    <t>ISO 17215-2:2014</t>
  </si>
  <si>
    <t>Road vehicles - Video communication interface for cameras (VCIC) - Part 2: Service discovery and control</t>
  </si>
  <si>
    <t>SO 17215-2:2014 specifies how services can be discovered and controlled. This functionality is located mainly in layer 5 of the OSI model. Both discovery and control are implemented using the scalable service oriented middlewire over IP (SOME/IP).</t>
  </si>
  <si>
    <t>ISO 17215-3:2014</t>
  </si>
  <si>
    <t>Road vehicles - Video communication interface for cameras (VCIC) - Part 3: Camera message dictionary</t>
  </si>
  <si>
    <r>
      <rPr>
        <sz val="11"/>
        <rFont val="Calibri"/>
        <charset val="134"/>
      </rPr>
      <t xml:space="preserve">ISO 17215-3:2014 specifies the standardized camera messages and data types used by a VCIC camera (OSI Layer 7).
</t>
    </r>
    <r>
      <rPr>
        <sz val="11"/>
        <rFont val="Calibri"/>
        <charset val="134"/>
      </rPr>
      <t>Applications hosted on ECUs want to communicate with one or more cameras (e.g. "Ask camera for parameters."). If the applications can use standardized services supported by the cameras (API layer 7), the development of a vision application should be independent of the camera used. The services can be implemented by general libraries.</t>
    </r>
    <r>
      <rPr>
        <sz val="11"/>
        <rFont val="Calibri"/>
        <charset val="134"/>
      </rPr>
      <t xml:space="preserve">
</t>
    </r>
    <r>
      <rPr>
        <sz val="11"/>
        <rFont val="Calibri"/>
        <charset val="134"/>
      </rPr>
      <t>The definition of streaming data are not an issue of this API.</t>
    </r>
  </si>
  <si>
    <t>ISO 17215-4:2014</t>
  </si>
  <si>
    <t>Road vehicles - Video communication interface for cameras (VCIC) - Part 4: Implementation of communication requirements</t>
  </si>
  <si>
    <t>ISO 17215-4:2014 specifies the communication requirements for video camera interfaces. It is concerned mainly with layers 1 through 4 of the ISO/OSI basic reference model. These layers are the physical layer, the link layer, the network layer, and the transport layer.</t>
  </si>
  <si>
    <r>
      <rPr>
        <sz val="11"/>
        <rFont val="Calibri"/>
        <charset val="134"/>
      </rPr>
      <t xml:space="preserve">DVS - Vision System
</t>
    </r>
    <r>
      <rPr>
        <sz val="11"/>
        <rFont val="Calibri"/>
        <charset val="134"/>
      </rPr>
      <t>DVS - Viewing Camera</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DSW - Computer Vision SW</t>
    </r>
  </si>
  <si>
    <t>ISO 16505</t>
  </si>
  <si>
    <t>Road vehicles -- Ergonomic and performance aspects of Camera Monitor Systems -- Requirements and test procedures</t>
  </si>
  <si>
    <t>ISO 16505:2015 gives minimum safety, ergonomic, and performance requirements for Camera Monitor Systems to replace mandatory inside and outside rearview mirrors for road vehicles. It addresses Camera Monitor Systems (CMS) that will be used in road vehicles to present the required outside information of a specific field of view inside the vehicle. These specifications are intended to be independent of different camera and display technologies unless otherwise stated explicitly. ADAS Systems (such as parking aid) are not part of ISO 16505:2019.</t>
  </si>
  <si>
    <t>http://lis9-svprp01.vnet.valeo.com:8092/mdok.pl?tid=tmp23730468&amp;dok=1</t>
  </si>
  <si>
    <r>
      <rPr>
        <b/>
        <sz val="11"/>
        <rFont val="Calibri"/>
        <charset val="134"/>
      </rPr>
      <t>EN 50498:2010</t>
    </r>
    <r>
      <rPr>
        <b/>
        <i/>
        <sz val="11"/>
        <rFont val="Calibri"/>
        <charset val="134"/>
      </rPr>
      <t xml:space="preserve"> </t>
    </r>
    <r>
      <rPr>
        <sz val="11"/>
        <rFont val="Calibri"/>
        <charset val="134"/>
      </rPr>
      <t xml:space="preserve">
</t>
    </r>
    <r>
      <rPr>
        <b/>
        <i/>
        <sz val="11"/>
        <rFont val="Calibri"/>
        <charset val="134"/>
      </rPr>
      <t>- COVERED BY UN REGULATION 10</t>
    </r>
    <r>
      <rPr>
        <sz val="11"/>
        <rFont val="Calibri"/>
        <charset val="134"/>
      </rPr>
      <t xml:space="preserve">
</t>
    </r>
    <r>
      <rPr>
        <i/>
        <sz val="11"/>
        <rFont val="Calibri"/>
        <charset val="134"/>
      </rPr>
      <t>Electromagnetic compatibility (EMC)</t>
    </r>
  </si>
  <si>
    <t>Product family standard for aftermarket electronic equipment in vehicles</t>
  </si>
  <si>
    <t>This standard contains the german version of EN 50498:2010. It serves to the implementation of the requirements of the EMC Directive for road vehicles, 2004/104/EG (UN R10), for electrical and electronic sub-assemblies (ESAs), whiche are intended for the insertion in road vehicles as aftermarket equipment and which do not fulfil any functions that are in relation to immunity-related functions of the vehicle in the meaning of 2.1.12 of annex I of the EMC Directive for road vehicles. For these EUB requirements concerning the emission of radiated electromagnetic broadband and narrowband disturbances and of conducted transient disturbances and futhermore requirements concerning the immunity against conducted transient disturbances are specified.</t>
  </si>
  <si>
    <t>http://lis9-svprp01.vnet.valeo.com:8092/mlogin.pl?search=e6:AT87998914</t>
  </si>
  <si>
    <t>IEC 62311:2008</t>
  </si>
  <si>
    <t>Assessment of electronic and electrical equipment related to human exposure restrictions for electromagnetic fields (0 Hz - 300 GHz)</t>
  </si>
  <si>
    <t>It contains requirements for the to demonstration of the compliance with the basic restrictions or reference levels given for the safety of persons in electromagnetic fields in the frequency range 0 Hz bis 300 GHz from electronic and electrical apparatus for which no dedicated product or product family standard regarding human exposure to electromagnetic fields applies. Equipment, which fulfils the requirements of other relevant EMF standards are excluded from the scope of this standard. This standard only relates to the protection of persons in the general public. It describes also measurement and calculation methods for the assessment of the exposure of persons in the fields mentioned above.</t>
  </si>
  <si>
    <t>http://lis9-svprp01.vnet.valeo.com:8092/mlogin.pl?search=e6:IX45562979</t>
  </si>
  <si>
    <r>
      <rPr>
        <b/>
        <sz val="11"/>
        <rFont val="Calibri"/>
        <charset val="134"/>
      </rPr>
      <t>4.4</t>
    </r>
    <r>
      <rPr>
        <sz val="11"/>
        <rFont val="Calibri"/>
        <charset val="134"/>
      </rPr>
      <t xml:space="preserve"> </t>
    </r>
    <r>
      <rPr>
        <b/>
        <sz val="11"/>
        <rFont val="Calibri"/>
        <charset val="134"/>
      </rPr>
      <t>Safety Guidelines &amp; Standards</t>
    </r>
  </si>
  <si>
    <t>SAFETY FIRST FOR AUTOMATED DRIVING</t>
  </si>
  <si>
    <r>
      <rPr>
        <sz val="11"/>
        <rFont val="Calibri"/>
        <charset val="134"/>
      </rPr>
      <t xml:space="preserve">This publication summarizes widely known safety by design and verification and validation (V&amp;V) methods of SAE
</t>
    </r>
    <r>
      <rPr>
        <sz val="11"/>
        <rFont val="Calibri"/>
        <charset val="134"/>
      </rPr>
      <t>L3 and L4 automated driving. This summary is required for maximizing the evidence of a positive risk balance of</t>
    </r>
    <r>
      <rPr>
        <sz val="11"/>
        <rFont val="Calibri"/>
        <charset val="134"/>
      </rPr>
      <t xml:space="preserve">
</t>
    </r>
    <r>
      <rPr>
        <sz val="11"/>
        <rFont val="Calibri"/>
        <charset val="134"/>
      </rPr>
      <t>automated driving solutions compared to the average human driving performance.</t>
    </r>
  </si>
  <si>
    <t>https://www.daimler.com/documents/innovation/other/safety-first-for-automated-driving.pdf</t>
  </si>
  <si>
    <r>
      <rPr>
        <sz val="11"/>
        <rFont val="Calibri"/>
        <charset val="134"/>
      </rPr>
      <t xml:space="preserve">DRS - ULS &amp; ECU
</t>
    </r>
    <r>
      <rPr>
        <sz val="11"/>
        <rFont val="Calibri"/>
        <charset val="134"/>
      </rPr>
      <t>DVS - Vision System</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DFC - Zone Controller</t>
    </r>
    <r>
      <rPr>
        <sz val="11"/>
        <rFont val="Calibri"/>
        <charset val="134"/>
      </rPr>
      <t xml:space="preserve">
</t>
    </r>
    <r>
      <rPr>
        <sz val="11"/>
        <rFont val="Calibri"/>
        <charset val="134"/>
      </rPr>
      <t>DSW - LSMS (low speed)</t>
    </r>
    <r>
      <rPr>
        <sz val="11"/>
        <rFont val="Calibri"/>
        <charset val="134"/>
      </rPr>
      <t xml:space="preserve">
</t>
    </r>
    <r>
      <rPr>
        <sz val="11"/>
        <rFont val="Calibri"/>
        <charset val="134"/>
      </rPr>
      <t>DSW - ADSP</t>
    </r>
    <r>
      <rPr>
        <sz val="11"/>
        <rFont val="Calibri"/>
        <charset val="134"/>
      </rPr>
      <t xml:space="preserve">
</t>
    </r>
    <r>
      <rPr>
        <sz val="11"/>
        <rFont val="Calibri"/>
        <charset val="134"/>
      </rPr>
      <t>DSW - Computer Vision SW</t>
    </r>
  </si>
  <si>
    <t>SAE J3061</t>
  </si>
  <si>
    <t>Cybersecurity Guidebook for Cyber-Physical Vehicle Systems</t>
  </si>
  <si>
    <t>To provide a cybersecurity process framework and guidance to help organizations identify and assess cybersecurity threats and design cybersecurity into cyber-physical vehicle systems throughout the entire development lifecycle process.</t>
  </si>
  <si>
    <t>http://lis9-svprp01.vnet.valeo.com:8092/mlogin.pl?search=e6:US88327308</t>
  </si>
  <si>
    <r>
      <rPr>
        <sz val="11"/>
        <rFont val="Calibri"/>
        <charset val="134"/>
      </rPr>
      <t xml:space="preserve">DRS - ULS &amp; ECU
</t>
    </r>
    <r>
      <rPr>
        <sz val="11"/>
        <rFont val="Calibri"/>
        <charset val="134"/>
      </rPr>
      <t>DVS - Vision System</t>
    </r>
    <r>
      <rPr>
        <sz val="11"/>
        <rFont val="Calibri"/>
        <charset val="134"/>
      </rPr>
      <t xml:space="preserve">
</t>
    </r>
    <r>
      <rPr>
        <sz val="11"/>
        <rFont val="Calibri"/>
        <charset val="134"/>
      </rPr>
      <t>DVS - Viewing Camera</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DRS - Radar</t>
    </r>
    <r>
      <rPr>
        <sz val="11"/>
        <rFont val="Calibri"/>
        <charset val="134"/>
      </rPr>
      <t xml:space="preserve">
</t>
    </r>
    <r>
      <rPr>
        <sz val="11"/>
        <rFont val="Calibri"/>
        <charset val="134"/>
      </rPr>
      <t>DFC - Front Camera</t>
    </r>
    <r>
      <rPr>
        <sz val="11"/>
        <rFont val="Calibri"/>
        <charset val="134"/>
      </rPr>
      <t xml:space="preserve">
</t>
    </r>
    <r>
      <rPr>
        <sz val="11"/>
        <rFont val="Calibri"/>
        <charset val="134"/>
      </rPr>
      <t>DRS - Solid State Lidar</t>
    </r>
    <r>
      <rPr>
        <sz val="11"/>
        <rFont val="Calibri"/>
        <charset val="134"/>
      </rPr>
      <t xml:space="preserve">
</t>
    </r>
    <r>
      <rPr>
        <sz val="11"/>
        <rFont val="Calibri"/>
        <charset val="134"/>
      </rPr>
      <t>DRS - Laserscanner</t>
    </r>
    <r>
      <rPr>
        <sz val="11"/>
        <rFont val="Calibri"/>
        <charset val="134"/>
      </rPr>
      <t xml:space="preserve">
</t>
    </r>
    <r>
      <rPr>
        <sz val="11"/>
        <rFont val="Calibri"/>
        <charset val="134"/>
      </rPr>
      <t>DFC - Zone Controller</t>
    </r>
    <r>
      <rPr>
        <sz val="11"/>
        <rFont val="Calibri"/>
        <charset val="134"/>
      </rPr>
      <t xml:space="preserve">
</t>
    </r>
    <r>
      <rPr>
        <sz val="11"/>
        <rFont val="Calibri"/>
        <charset val="134"/>
      </rPr>
      <t>DSW - LSMS (low speed)</t>
    </r>
    <r>
      <rPr>
        <sz val="11"/>
        <rFont val="Calibri"/>
        <charset val="134"/>
      </rPr>
      <t xml:space="preserve">
</t>
    </r>
    <r>
      <rPr>
        <sz val="11"/>
        <rFont val="Calibri"/>
        <charset val="134"/>
      </rPr>
      <t>DSW - ADSP</t>
    </r>
    <r>
      <rPr>
        <sz val="11"/>
        <rFont val="Calibri"/>
        <charset val="134"/>
      </rPr>
      <t xml:space="preserve">
</t>
    </r>
    <r>
      <rPr>
        <sz val="11"/>
        <rFont val="Calibri"/>
        <charset val="134"/>
      </rPr>
      <t>DSW - Computer Vision SW</t>
    </r>
  </si>
  <si>
    <t>SAE J3016</t>
  </si>
  <si>
    <t>Taxonomy and Definitions for Terms Related to Driving Automation Systems for On-Road Motor Vehicles</t>
  </si>
  <si>
    <t>This Recommended Practice provides a taxonomy describing the full range of levels of driving automation in on-road motor vehicles and includes functional definitions for advanced levels of driving automation and related terms and definitions. This Recommended Practice does not provide specifications, or otherwise impose requirements on, driving automation systems.</t>
  </si>
  <si>
    <t>https://saemobilus.sae.org/content/J3016_201806/</t>
  </si>
  <si>
    <t>SAE J3018</t>
  </si>
  <si>
    <t>Safety-Relevant Guidance for On-Road Testing of SAE Level 3, 4, and 5 Prototype Automated Driving System (ADS)-Operated Vehicles</t>
  </si>
  <si>
    <r>
      <rPr>
        <sz val="11"/>
        <rFont val="Calibri"/>
        <charset val="134"/>
      </rPr>
      <t xml:space="preserve">This document provides general safety-relevant guidance for testing prototype automated driving systems (ADS) equipped
</t>
    </r>
    <r>
      <rPr>
        <sz val="11"/>
        <rFont val="Calibri"/>
        <charset val="134"/>
      </rPr>
      <t>on test vehicles operated in mixed-traffic environments on public roads (hereafter, prototype ADS-operated vehicles). This</t>
    </r>
    <r>
      <rPr>
        <sz val="11"/>
        <rFont val="Calibri"/>
        <charset val="134"/>
      </rPr>
      <t xml:space="preserve">
</t>
    </r>
    <r>
      <rPr>
        <sz val="11"/>
        <rFont val="Calibri"/>
        <charset val="134"/>
      </rPr>
      <t>document is being substantially updated in order to incorporate lessons-learned based on accumulated field experience in</t>
    </r>
    <r>
      <rPr>
        <sz val="11"/>
        <rFont val="Calibri"/>
        <charset val="134"/>
      </rPr>
      <t xml:space="preserve">
</t>
    </r>
    <r>
      <rPr>
        <sz val="11"/>
        <rFont val="Calibri"/>
        <charset val="134"/>
      </rPr>
      <t>testing prototype ADS-operated vehicles on public roads, and to make it compatible with related SAE documents.</t>
    </r>
  </si>
  <si>
    <t>https://saemobilus.sae.org/content/J3018_201909/</t>
  </si>
  <si>
    <t>ISO 26262 Series</t>
  </si>
  <si>
    <t>Functional safety</t>
  </si>
  <si>
    <r>
      <rPr>
        <sz val="11"/>
        <rFont val="Calibri"/>
        <charset val="134"/>
      </rPr>
      <t xml:space="preserve">This document is intended to be applied to safety-related systems that include one or more electrical and/or electronic (E/E) systems and that are installed in series production road vehicles, excluding mopeds. This document does not address unique E/E systems in special vehicles such as E/E systems
</t>
    </r>
    <r>
      <rPr>
        <sz val="11"/>
        <rFont val="Calibri"/>
        <charset val="134"/>
      </rPr>
      <t>designed for drivers with disabilities.</t>
    </r>
  </si>
  <si>
    <t>http://lis9-svprp01.vnet.valeo.com:8092/mlogin.pl?search=e6:IX30555409</t>
  </si>
  <si>
    <t>GSI-RD-H01-0204 Safety Methodology</t>
  </si>
  <si>
    <t>[CDA] RD_&lt;Project Name&gt; ISO26262 SW Compliance Matrix Template</t>
  </si>
  <si>
    <r>
      <rPr>
        <sz val="11"/>
        <rFont val="Calibri"/>
        <charset val="134"/>
      </rPr>
      <t xml:space="preserve">DRS - ULS &amp; ECU
</t>
    </r>
    <r>
      <rPr>
        <sz val="11"/>
        <rFont val="Calibri"/>
        <charset val="134"/>
      </rPr>
      <t>DVS - Vision System</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DFC - Front Camera</t>
    </r>
    <r>
      <rPr>
        <sz val="11"/>
        <rFont val="Calibri"/>
        <charset val="134"/>
      </rPr>
      <t xml:space="preserve">
</t>
    </r>
    <r>
      <rPr>
        <sz val="11"/>
        <rFont val="Calibri"/>
        <charset val="134"/>
      </rPr>
      <t>DFC - Zone Controller</t>
    </r>
    <r>
      <rPr>
        <sz val="11"/>
        <rFont val="Calibri"/>
        <charset val="134"/>
      </rPr>
      <t xml:space="preserve">
</t>
    </r>
    <r>
      <rPr>
        <sz val="11"/>
        <rFont val="Calibri"/>
        <charset val="134"/>
      </rPr>
      <t>ECU w WIFI/Bluetooth</t>
    </r>
    <r>
      <rPr>
        <sz val="11"/>
        <rFont val="Calibri"/>
        <charset val="134"/>
      </rPr>
      <t xml:space="preserve">
</t>
    </r>
    <r>
      <rPr>
        <sz val="11"/>
        <rFont val="Calibri"/>
        <charset val="134"/>
      </rPr>
      <t>DSW - LSMS (low speed)</t>
    </r>
    <r>
      <rPr>
        <sz val="11"/>
        <rFont val="Calibri"/>
        <charset val="134"/>
      </rPr>
      <t xml:space="preserve">
</t>
    </r>
    <r>
      <rPr>
        <sz val="11"/>
        <rFont val="Calibri"/>
        <charset val="134"/>
      </rPr>
      <t>DSW - ADSP</t>
    </r>
  </si>
  <si>
    <t>ISO/PAS 21448:2019</t>
  </si>
  <si>
    <t>Safety of the intended functionality</t>
  </si>
  <si>
    <t>This document is intended to be applied to intended functionality where proper situational awareness is critical to safety, and where that situational awareness is derived from complex sensors and processing algorithms; especially emergency intervention systems (e.g. emergency braking systems) and Advanced Driver Assistance Systems (ADAS) with levels 1 and 2 on the OICA/SAE standard J3016 automation scales. This edition of the document can be considered for higher levels of automation, however additional measures might be necessary. This document is not intended for functions of existing systems for which well-established and well-trusted design, verification and validation (V&amp;V) measures exist at the time of publication (e.g. Dynamic Stability Control (DSC) systems, airbag, etc.). Some measures described in this document are applicable to innovative functions of such systems, if situational awareness derived from complex sensors and processing algorithms is part of the innovation.</t>
  </si>
  <si>
    <t>https://drive.google.com/file/d/17tFRyXML6d8zzmco0JxOo82eSkkI8_Jp/view</t>
  </si>
  <si>
    <t>UL 4600</t>
  </si>
  <si>
    <t>Standard for Safety of Autonomous Products</t>
  </si>
  <si>
    <r>
      <rPr>
        <sz val="11"/>
        <rFont val="Calibri"/>
        <charset val="134"/>
      </rPr>
      <t xml:space="preserve">Underwriters Laboratories (UL) and Edge Case Research (ECR) are collaborating to
</t>
    </r>
    <r>
      <rPr>
        <sz val="11"/>
        <rFont val="Calibri"/>
        <charset val="134"/>
      </rPr>
      <t>develop of a comprehensive set of proposals that will be advanced through UL’s standards development process. The resulting UL Standard, UL 4600, will address safety principles and processes for the evaluation of autonomous products. The initiative to develop this Standard will be undertaken by a balanced panel with representatives from relevant stakeholder groups and subject matter expertise. This collaborative development approach includes a review and comment process, which is open to public participation.</t>
    </r>
  </si>
  <si>
    <t>Edition 3 
03/2023</t>
  </si>
  <si>
    <t>https://edge-case-research.com/ul4600/</t>
  </si>
  <si>
    <r>
      <rPr>
        <b/>
        <sz val="11"/>
        <rFont val="Calibri"/>
        <charset val="134"/>
      </rPr>
      <t>4.5</t>
    </r>
    <r>
      <rPr>
        <sz val="11"/>
        <rFont val="Calibri"/>
        <charset val="134"/>
      </rPr>
      <t xml:space="preserve"> </t>
    </r>
    <r>
      <rPr>
        <b/>
        <sz val="11"/>
        <rFont val="Calibri"/>
        <charset val="134"/>
      </rPr>
      <t>In-Vehicle Data</t>
    </r>
  </si>
  <si>
    <r>
      <rPr>
        <sz val="11"/>
        <rFont val="Calibri"/>
        <charset val="134"/>
      </rPr>
      <t xml:space="preserve">Worldwide
</t>
    </r>
    <r>
      <rPr>
        <sz val="11"/>
        <rFont val="Calibri"/>
        <charset val="134"/>
      </rPr>
      <t>USA</t>
    </r>
  </si>
  <si>
    <t>SAE J1698-1</t>
  </si>
  <si>
    <t>Event Data Recorder - Output Data Definition</t>
  </si>
  <si>
    <t>Provides common data output formats and definitions for a variety of data elements that may be useful for analyzing vehicle crash and crash-like events that meet specified trigger criteria.</t>
  </si>
  <si>
    <t>SAE J1698-2</t>
  </si>
  <si>
    <t>Event Data Recorder - Retrieval Tool Protocol</t>
  </si>
  <si>
    <t>Utilizes existing industry standards to identify a common physical interface and define the protocols necessary to retrieve records stored by light duty vehicle Event Data Recorders (EDRs).</t>
  </si>
  <si>
    <t>SAE J1698-3</t>
  </si>
  <si>
    <t>Event Data Recorder - Compliance Assessment</t>
  </si>
  <si>
    <t>Defines procedures that may be used to validate that relevant EDR output records conform with the reporting requirements specified in Part 563, Table 1 during the course of FMVSS-208, FMVSS-214 and other applicable vehicle level crash testing.</t>
  </si>
  <si>
    <r>
      <rPr>
        <b/>
        <sz val="11"/>
        <rFont val="Calibri"/>
        <charset val="134"/>
      </rPr>
      <t>4.6</t>
    </r>
    <r>
      <rPr>
        <sz val="11"/>
        <rFont val="Calibri"/>
        <charset val="134"/>
      </rPr>
      <t xml:space="preserve"> </t>
    </r>
    <r>
      <rPr>
        <b/>
        <sz val="11"/>
        <rFont val="Calibri"/>
        <charset val="134"/>
      </rPr>
      <t>Lighting and Light Signalling Equipment (automated lighting)</t>
    </r>
  </si>
  <si>
    <r>
      <rPr>
        <b/>
        <sz val="11"/>
        <rFont val="Calibri"/>
        <charset val="134"/>
      </rPr>
      <t>4.7</t>
    </r>
    <r>
      <rPr>
        <sz val="11"/>
        <rFont val="Calibri"/>
        <charset val="134"/>
      </rPr>
      <t xml:space="preserve"> </t>
    </r>
    <r>
      <rPr>
        <b/>
        <sz val="11"/>
        <rFont val="Calibri"/>
        <charset val="134"/>
      </rPr>
      <t>Cyber Security &amp; Software Updates</t>
    </r>
  </si>
  <si>
    <t>ISO/SAE 21434:2021</t>
  </si>
  <si>
    <r>
      <rPr>
        <sz val="11"/>
        <rFont val="Calibri"/>
        <charset val="134"/>
      </rPr>
      <t xml:space="preserve">Road vehicles </t>
    </r>
    <r>
      <rPr>
        <sz val="11"/>
        <rFont val="Calibri"/>
        <charset val="134"/>
      </rPr>
      <t>— Cybersecurity engineering</t>
    </r>
  </si>
  <si>
    <r>
      <rPr>
        <sz val="11"/>
        <rFont val="Calibri"/>
        <charset val="134"/>
      </rPr>
      <t xml:space="preserve">This document specifies engineering requirements for cybersecurity risk management regarding concept, product development, production, operation, maintenance and decommissioning of electrical and electronic (E/E) systems in road vehicles, including their components and interfaces.
</t>
    </r>
    <r>
      <rPr>
        <sz val="11"/>
        <rFont val="Calibri"/>
        <charset val="134"/>
      </rPr>
      <t>A framework is defined that includes requirements for cybersecurity processes and a common language for communicating and managing cybersecurity risk.</t>
    </r>
    <r>
      <rPr>
        <sz val="11"/>
        <rFont val="Calibri"/>
        <charset val="134"/>
      </rPr>
      <t xml:space="preserve">
</t>
    </r>
    <r>
      <rPr>
        <sz val="11"/>
        <rFont val="Calibri"/>
        <charset val="134"/>
      </rPr>
      <t>This document is applicable to series production road vehicle E/E systems, including their components and interfaces, whose development or modification began after the publication of this document.</t>
    </r>
    <r>
      <rPr>
        <sz val="11"/>
        <rFont val="Calibri"/>
        <charset val="134"/>
      </rPr>
      <t xml:space="preserve">
</t>
    </r>
    <r>
      <rPr>
        <sz val="11"/>
        <rFont val="Calibri"/>
        <charset val="134"/>
      </rPr>
      <t>This document does not prescribe specific technology or solutions related to cybersecurity.</t>
    </r>
  </si>
  <si>
    <t>https://nautos.de/WXV/search/item-detail/US88843953</t>
  </si>
  <si>
    <t>ISO 24089:2023</t>
  </si>
  <si>
    <r>
      <rPr>
        <sz val="11"/>
        <rFont val="Calibri"/>
        <charset val="134"/>
      </rPr>
      <t xml:space="preserve">Road vehicles
</t>
    </r>
    <r>
      <rPr>
        <sz val="11"/>
        <rFont val="Calibri"/>
        <charset val="134"/>
      </rPr>
      <t>Software update engineering</t>
    </r>
  </si>
  <si>
    <r>
      <rPr>
        <sz val="11"/>
        <rFont val="Calibri"/>
        <charset val="134"/>
      </rPr>
      <t xml:space="preserve">This document specifies requirements and recommendations for software update engineering for road vehicles on both the organizational and the project level.
</t>
    </r>
    <r>
      <rPr>
        <sz val="11"/>
        <rFont val="Calibri"/>
        <charset val="134"/>
      </rPr>
      <t>This document is applicable to road vehicles whose software can be updated.</t>
    </r>
    <r>
      <rPr>
        <sz val="11"/>
        <rFont val="Calibri"/>
        <charset val="134"/>
      </rPr>
      <t xml:space="preserve">
</t>
    </r>
    <r>
      <rPr>
        <sz val="11"/>
        <rFont val="Calibri"/>
        <charset val="134"/>
      </rPr>
      <t>The requirements and recommendations in this document apply to vehicles, vehicle systems, ECUs, infrastructure, and the assembly and deployment of software update packages after the initial development.</t>
    </r>
    <r>
      <rPr>
        <sz val="11"/>
        <rFont val="Calibri"/>
        <charset val="134"/>
      </rPr>
      <t xml:space="preserve">
</t>
    </r>
    <r>
      <rPr>
        <sz val="11"/>
        <rFont val="Calibri"/>
        <charset val="134"/>
      </rPr>
      <t>This document is applicable to organizations involved in software update engineering for road vehicles. Such organizations can include vehicle manufacturers, suppliers, and their subsidiaries or partners.</t>
    </r>
    <r>
      <rPr>
        <sz val="11"/>
        <rFont val="Calibri"/>
        <charset val="134"/>
      </rPr>
      <t xml:space="preserve">
</t>
    </r>
    <r>
      <rPr>
        <sz val="11"/>
        <rFont val="Calibri"/>
        <charset val="134"/>
      </rPr>
      <t>This document establishes a common understanding for communicating and managing activities and responsibilities among organizations and related parties.</t>
    </r>
    <r>
      <rPr>
        <sz val="11"/>
        <rFont val="Calibri"/>
        <charset val="134"/>
      </rPr>
      <t xml:space="preserve">
</t>
    </r>
    <r>
      <rPr>
        <sz val="11"/>
        <rFont val="Calibri"/>
        <charset val="134"/>
      </rPr>
      <t>The development of software for vehicle functions, except for software update engineering, is outside the scope of this document.</t>
    </r>
    <r>
      <rPr>
        <sz val="11"/>
        <rFont val="Calibri"/>
        <charset val="134"/>
      </rPr>
      <t xml:space="preserve">
</t>
    </r>
    <r>
      <rPr>
        <sz val="11"/>
        <rFont val="Calibri"/>
        <charset val="134"/>
      </rPr>
      <t>Finally, this document does not prescribe specific technologies or solutions for software update engineering.</t>
    </r>
  </si>
  <si>
    <t>https://nautos.de/WXV/search/item-detail/IX30571255</t>
  </si>
  <si>
    <r>
      <rPr>
        <b/>
        <sz val="11"/>
        <rFont val="Calibri"/>
        <charset val="134"/>
      </rPr>
      <t>4.8</t>
    </r>
    <r>
      <rPr>
        <sz val="11"/>
        <rFont val="Calibri"/>
        <charset val="134"/>
      </rPr>
      <t xml:space="preserve"> </t>
    </r>
    <r>
      <rPr>
        <b/>
        <sz val="11"/>
        <rFont val="Calibri"/>
        <charset val="134"/>
      </rPr>
      <t>Taxonomy and Definitions</t>
    </r>
  </si>
  <si>
    <t>ISO/SAE AWI PAS 22736</t>
  </si>
  <si>
    <t>Taxonomy and definitions for terms related to driving automation systems for on-road motor vehicles</t>
  </si>
  <si>
    <r>
      <rPr>
        <sz val="11"/>
        <rFont val="Calibri"/>
        <charset val="134"/>
      </rPr>
      <t xml:space="preserve">This standard recommended practice describes motor vehicle driving automation systems that perform part or all of the dynamic driving task (DDT) on a sustained basis. It provides a taxonomy with detailed definitions for six levels of driving automation, ranging from no driving automation (Level 0) to full driving automation (Level 5), in the context of motor vehicles (hereafter also referred to as “vehicle” or “vehicles”) and their operation on roadways:
</t>
    </r>
    <r>
      <rPr>
        <sz val="11"/>
        <rFont val="Calibri"/>
        <charset val="134"/>
      </rPr>
      <t>Level 0: No Driving Automation</t>
    </r>
    <r>
      <rPr>
        <sz val="11"/>
        <rFont val="Calibri"/>
        <charset val="134"/>
      </rPr>
      <t xml:space="preserve">
</t>
    </r>
    <r>
      <rPr>
        <sz val="11"/>
        <rFont val="Calibri"/>
        <charset val="134"/>
      </rPr>
      <t>Level 1: Driver AssistanceLevel 2: Partial Driving Automation</t>
    </r>
    <r>
      <rPr>
        <sz val="11"/>
        <rFont val="Calibri"/>
        <charset val="134"/>
      </rPr>
      <t xml:space="preserve">
</t>
    </r>
    <r>
      <rPr>
        <sz val="11"/>
        <rFont val="Calibri"/>
        <charset val="134"/>
      </rPr>
      <t>Level 3: Conditional Driving Automation</t>
    </r>
    <r>
      <rPr>
        <sz val="11"/>
        <rFont val="Calibri"/>
        <charset val="134"/>
      </rPr>
      <t xml:space="preserve">
</t>
    </r>
    <r>
      <rPr>
        <sz val="11"/>
        <rFont val="Calibri"/>
        <charset val="134"/>
      </rPr>
      <t>Level 4: High Driving Automation</t>
    </r>
    <r>
      <rPr>
        <sz val="11"/>
        <rFont val="Calibri"/>
        <charset val="134"/>
      </rPr>
      <t xml:space="preserve">
</t>
    </r>
    <r>
      <rPr>
        <sz val="11"/>
        <rFont val="Calibri"/>
        <charset val="134"/>
      </rPr>
      <t>Level 5: Full Driving Automation</t>
    </r>
  </si>
  <si>
    <t>https://www.iso.org/standard/73766.html</t>
  </si>
  <si>
    <r>
      <rPr>
        <sz val="11"/>
        <rFont val="Calibri"/>
        <charset val="134"/>
      </rPr>
      <t xml:space="preserve">This revision of SAE J3016 was undertaken in close cooperation between the SAE On-Road Automated Driving (ORAD) Committee and ISO TC204/WG14 through a Joint Working Group formed in 2018. This collaboration brought to bear the knowledge and expertise of global experts in driving automation technology and safety. Several new terms and definitions
</t>
    </r>
    <r>
      <rPr>
        <sz val="11"/>
        <rFont val="Calibri"/>
        <charset val="134"/>
      </rPr>
      <t>have been added and multiple corrections and clarifications have been made to address frequently misunderstood concepts and improve the utility of the document, especially for non-native English speakers. As in the previous version, it provides a taxonomy describing the full range of levels of driving automation in on-road motor vehicles and includes functional</t>
    </r>
    <r>
      <rPr>
        <sz val="11"/>
        <rFont val="Calibri"/>
        <charset val="134"/>
      </rPr>
      <t xml:space="preserve">
</t>
    </r>
    <r>
      <rPr>
        <sz val="11"/>
        <rFont val="Calibri"/>
        <charset val="134"/>
      </rPr>
      <t>definitions for advanced levels of driving automation and related terms and definitions. This document does not provide specifications, or otherwise impose requirements on, driving automation systems</t>
    </r>
  </si>
  <si>
    <t>https://saemobilus.sae.org/content/J3016_202104/</t>
  </si>
  <si>
    <r>
      <rPr>
        <b/>
        <sz val="11"/>
        <rFont val="Calibri"/>
        <charset val="134"/>
      </rPr>
      <t>4.9</t>
    </r>
    <r>
      <rPr>
        <sz val="11"/>
        <rFont val="Calibri"/>
        <charset val="134"/>
      </rPr>
      <t xml:space="preserve"> </t>
    </r>
    <r>
      <rPr>
        <b/>
        <sz val="11"/>
        <rFont val="Calibri"/>
        <charset val="134"/>
      </rPr>
      <t>Vehicle/Infrastructure Integration</t>
    </r>
  </si>
  <si>
    <t>AVPS</t>
  </si>
  <si>
    <r>
      <rPr>
        <b/>
        <sz val="11"/>
        <rFont val="Calibri"/>
        <charset val="134"/>
      </rPr>
      <t xml:space="preserve">ISO PWI 23374 </t>
    </r>
    <r>
      <rPr>
        <sz val="11"/>
        <rFont val="Calibri"/>
        <charset val="134"/>
      </rPr>
      <t xml:space="preserve">
</t>
    </r>
    <r>
      <rPr>
        <sz val="11"/>
        <rFont val="Calibri"/>
        <charset val="134"/>
      </rPr>
      <t>Automated valet parking systems (AVPS)</t>
    </r>
  </si>
  <si>
    <t>System framework, communication interface, and vehicle operation</t>
  </si>
  <si>
    <t>Requirements and test procedures for the vehicle operation of an Automated Valet Parking System (AVPS). The vehicle operation is a level 4 driving automation feature, and realized by the cooperation of functionalities implemented to the vehicle and equipment installed to the parking facility for the purpose of AVPS.</t>
  </si>
  <si>
    <t>UNDER DEVELOPMENT</t>
  </si>
  <si>
    <t>https://www.iso.org/standard/78420.html</t>
  </si>
  <si>
    <r>
      <rPr>
        <b/>
        <sz val="11"/>
        <rFont val="Calibri"/>
        <charset val="134"/>
      </rPr>
      <t>4.10</t>
    </r>
    <r>
      <rPr>
        <sz val="11"/>
        <rFont val="Calibri"/>
        <charset val="134"/>
      </rPr>
      <t xml:space="preserve"> </t>
    </r>
    <r>
      <rPr>
        <b/>
        <sz val="11"/>
        <rFont val="Calibri"/>
        <charset val="134"/>
      </rPr>
      <t>Active Safety Test Equipment - Targets</t>
    </r>
  </si>
  <si>
    <r>
      <rPr>
        <sz val="11"/>
        <rFont val="Calibri"/>
        <charset val="134"/>
      </rPr>
      <t xml:space="preserve">DRS - ULS &amp; ECU
</t>
    </r>
    <r>
      <rPr>
        <sz val="11"/>
        <rFont val="Calibri"/>
        <charset val="134"/>
      </rPr>
      <t>DVS - Vision System</t>
    </r>
    <r>
      <rPr>
        <sz val="11"/>
        <rFont val="Calibri"/>
        <charset val="134"/>
      </rPr>
      <t xml:space="preserve">
</t>
    </r>
    <r>
      <rPr>
        <sz val="11"/>
        <rFont val="Calibri"/>
        <charset val="134"/>
      </rPr>
      <t>DRS - Radar</t>
    </r>
    <r>
      <rPr>
        <sz val="11"/>
        <rFont val="Calibri"/>
        <charset val="134"/>
      </rPr>
      <t xml:space="preserve">
</t>
    </r>
    <r>
      <rPr>
        <sz val="11"/>
        <rFont val="Calibri"/>
        <charset val="134"/>
      </rPr>
      <t>DFC - Front Camera</t>
    </r>
    <r>
      <rPr>
        <sz val="11"/>
        <rFont val="Calibri"/>
        <charset val="134"/>
      </rPr>
      <t xml:space="preserve">
</t>
    </r>
    <r>
      <rPr>
        <sz val="11"/>
        <rFont val="Calibri"/>
        <charset val="134"/>
      </rPr>
      <t>DRS - Solid State Lidar</t>
    </r>
    <r>
      <rPr>
        <sz val="11"/>
        <rFont val="Calibri"/>
        <charset val="134"/>
      </rPr>
      <t xml:space="preserve">
</t>
    </r>
    <r>
      <rPr>
        <sz val="11"/>
        <rFont val="Calibri"/>
        <charset val="134"/>
      </rPr>
      <t>DRS - Laserscanner</t>
    </r>
  </si>
  <si>
    <t>Target</t>
  </si>
  <si>
    <r>
      <rPr>
        <b/>
        <sz val="11"/>
        <rFont val="Calibri"/>
        <charset val="134"/>
      </rPr>
      <t>ISO 19206-1:2018</t>
    </r>
    <r>
      <rPr>
        <sz val="11"/>
        <rFont val="Calibri"/>
        <charset val="134"/>
      </rPr>
      <t xml:space="preserve">
</t>
    </r>
    <r>
      <rPr>
        <b/>
        <sz val="11"/>
        <rFont val="Calibri"/>
        <charset val="134"/>
      </rPr>
      <t>2D Car</t>
    </r>
  </si>
  <si>
    <r>
      <rPr>
        <sz val="11"/>
        <rFont val="Calibri"/>
        <charset val="134"/>
      </rPr>
      <t xml:space="preserve">Road vehicles </t>
    </r>
    <r>
      <rPr>
        <sz val="11"/>
        <rFont val="Calibri"/>
        <charset val="134"/>
      </rPr>
      <t>— Test devices for target vehicles, vulnerable road users and other objects, for assessment of active safety functions — Part 1: Requirements for passenger vehicle rear-end targets</t>
    </r>
  </si>
  <si>
    <t>This document specifies the properties of a vehicle target that will allow it to represent a passenger vehicle in terms of size, shape, reflection properties, etc. for testing purposes. The document addresses the detection requirements for a vehicle target in terms of sensing technologies commonly in use at the time of publication of this document, and where possible, anticipated future sensing technologies. It also addresses methodologies to verify the target response properties to these sensors, as well as performance requirements for the target carrier.</t>
  </si>
  <si>
    <r>
      <rPr>
        <b/>
        <sz val="11"/>
        <rFont val="Calibri"/>
        <charset val="134"/>
      </rPr>
      <t>ISO 19206-2:2018</t>
    </r>
    <r>
      <rPr>
        <sz val="11"/>
        <rFont val="Calibri"/>
        <charset val="134"/>
      </rPr>
      <t xml:space="preserve">
</t>
    </r>
    <r>
      <rPr>
        <b/>
        <sz val="11"/>
        <rFont val="Calibri"/>
        <charset val="134"/>
      </rPr>
      <t>Pedestrian</t>
    </r>
  </si>
  <si>
    <r>
      <rPr>
        <sz val="11"/>
        <rFont val="Calibri"/>
        <charset val="134"/>
      </rPr>
      <t xml:space="preserve">Road vehicles </t>
    </r>
    <r>
      <rPr>
        <sz val="11"/>
        <rFont val="Calibri"/>
        <charset val="134"/>
      </rPr>
      <t>— Test devices for target vehicles, vulnerable road users and other objects, for assessment of active safety functions — Part 2: Requirements for pedestrian targets</t>
    </r>
  </si>
  <si>
    <t>This document specifies the properties of pedestrian targets that represent an adult or a child in terms of size, shape, reflection properties, etc. for testing purposes. The document addresses the detection requirements for a pedestrian target in terms of sensing technologies commonly in use at the time of publication of this document, and where possible, anticipated future sensing technologies. It also addresses methodologies to verify the target response properties to these sensors, as well as some performance requirements for the target carrier.</t>
  </si>
  <si>
    <r>
      <rPr>
        <b/>
        <sz val="11"/>
        <rFont val="Calibri"/>
        <charset val="134"/>
      </rPr>
      <t>ISO 19206-3:2021</t>
    </r>
    <r>
      <rPr>
        <sz val="11"/>
        <rFont val="Calibri"/>
        <charset val="134"/>
      </rPr>
      <t xml:space="preserve">
</t>
    </r>
    <r>
      <rPr>
        <b/>
        <sz val="11"/>
        <rFont val="Calibri"/>
        <charset val="134"/>
      </rPr>
      <t>3D Car</t>
    </r>
  </si>
  <si>
    <r>
      <rPr>
        <sz val="11"/>
        <rFont val="Calibri"/>
        <charset val="134"/>
      </rPr>
      <t xml:space="preserve">Road vehicles </t>
    </r>
    <r>
      <rPr>
        <sz val="11"/>
        <rFont val="Calibri"/>
        <charset val="134"/>
      </rPr>
      <t>— Test devices for target vehicles, vulnerable road users and other objects, for assessment of active safety functions — Part 3: Requirements for passenger vehicle 3D targets</t>
    </r>
  </si>
  <si>
    <r>
      <rPr>
        <b/>
        <sz val="11"/>
        <rFont val="Calibri"/>
        <charset val="134"/>
      </rPr>
      <t>ISO 19206-4:2020</t>
    </r>
    <r>
      <rPr>
        <sz val="11"/>
        <rFont val="Calibri"/>
        <charset val="134"/>
      </rPr>
      <t xml:space="preserve">
</t>
    </r>
    <r>
      <rPr>
        <b/>
        <sz val="11"/>
        <rFont val="Calibri"/>
        <charset val="134"/>
      </rPr>
      <t>Bicyclist</t>
    </r>
  </si>
  <si>
    <r>
      <rPr>
        <sz val="11"/>
        <rFont val="Calibri"/>
        <charset val="134"/>
      </rPr>
      <t xml:space="preserve">Road vehicles </t>
    </r>
    <r>
      <rPr>
        <sz val="11"/>
        <rFont val="Calibri"/>
        <charset val="134"/>
      </rPr>
      <t>— Test devices for target vehicles, vulnerable road users and other objects, for assessment of active safety functions — Part 4: Requirements for bicyclist targets</t>
    </r>
  </si>
  <si>
    <t>This document establishes the detection requirements for a BT in terms of sensing technologies commonly in use at the time of publication of this document, and where possible, anticipated future sensing technologies. It also establishes methodologies to verify the target response properties to these sensors, as well as some performance requirements for the target carrier.</t>
  </si>
  <si>
    <r>
      <rPr>
        <b/>
        <sz val="11"/>
        <rFont val="Calibri"/>
        <charset val="134"/>
      </rPr>
      <t xml:space="preserve">ISO 19206-5: </t>
    </r>
    <r>
      <rPr>
        <sz val="11"/>
        <rFont val="Calibri"/>
        <charset val="134"/>
      </rPr>
      <t xml:space="preserve">
</t>
    </r>
    <r>
      <rPr>
        <b/>
        <sz val="11"/>
        <rFont val="Calibri"/>
        <charset val="134"/>
      </rPr>
      <t>Powered Two Wheeler Targets</t>
    </r>
  </si>
  <si>
    <r>
      <rPr>
        <sz val="11"/>
        <rFont val="Calibri"/>
        <charset val="134"/>
      </rPr>
      <t xml:space="preserve">Road vehicles </t>
    </r>
    <r>
      <rPr>
        <sz val="11"/>
        <rFont val="Calibri"/>
        <charset val="134"/>
      </rPr>
      <t>— Test devices for target vehicles, vulnerable road users and other objects, for assessment of active safety functions — Part 5:</t>
    </r>
    <r>
      <rPr>
        <sz val="11"/>
        <rFont val="Calibri"/>
        <charset val="134"/>
      </rPr>
      <t xml:space="preserve">
</t>
    </r>
    <r>
      <rPr>
        <sz val="11"/>
        <rFont val="Calibri"/>
        <charset val="134"/>
      </rPr>
      <t>Requirements for Powered Two-Wheeler targets</t>
    </r>
  </si>
  <si>
    <t>pending</t>
  </si>
  <si>
    <r>
      <rPr>
        <b/>
        <sz val="11"/>
        <rFont val="Calibri"/>
        <charset val="134"/>
      </rPr>
      <t xml:space="preserve">ISO 19206-6: </t>
    </r>
    <r>
      <rPr>
        <sz val="11"/>
        <rFont val="Calibri"/>
        <charset val="134"/>
      </rPr>
      <t xml:space="preserve">
</t>
    </r>
    <r>
      <rPr>
        <b/>
        <sz val="11"/>
        <rFont val="Calibri"/>
        <charset val="134"/>
      </rPr>
      <t>Animal Targets</t>
    </r>
  </si>
  <si>
    <t>-- In development --</t>
  </si>
  <si>
    <r>
      <rPr>
        <b/>
        <sz val="11"/>
        <rFont val="Calibri"/>
        <charset val="134"/>
      </rPr>
      <t xml:space="preserve">ISO 19206-7: </t>
    </r>
    <r>
      <rPr>
        <sz val="11"/>
        <rFont val="Calibri"/>
        <charset val="134"/>
      </rPr>
      <t xml:space="preserve">
</t>
    </r>
    <r>
      <rPr>
        <b/>
        <sz val="11"/>
        <rFont val="Calibri"/>
        <charset val="134"/>
      </rPr>
      <t>Target Carrier System Behavior</t>
    </r>
  </si>
  <si>
    <r>
      <rPr>
        <b/>
        <sz val="11"/>
        <rFont val="Calibri"/>
        <charset val="134"/>
      </rPr>
      <t>4.11</t>
    </r>
    <r>
      <rPr>
        <sz val="11"/>
        <rFont val="Calibri"/>
        <charset val="134"/>
      </rPr>
      <t xml:space="preserve"> </t>
    </r>
    <r>
      <rPr>
        <b/>
        <sz val="11"/>
        <rFont val="Calibri"/>
        <charset val="134"/>
      </rPr>
      <t>ADAS (Level 1/ 2)</t>
    </r>
  </si>
  <si>
    <r>
      <rPr>
        <b/>
        <sz val="11"/>
        <rFont val="Calibri"/>
        <charset val="134"/>
      </rPr>
      <t>4.11.1</t>
    </r>
    <r>
      <rPr>
        <sz val="11"/>
        <rFont val="Calibri"/>
        <charset val="134"/>
      </rPr>
      <t xml:space="preserve"> </t>
    </r>
    <r>
      <rPr>
        <b/>
        <sz val="11"/>
        <rFont val="Calibri"/>
        <charset val="134"/>
      </rPr>
      <t>Generic ADAS Standards</t>
    </r>
  </si>
  <si>
    <t>ISO/ DPAS 11585</t>
  </si>
  <si>
    <r>
      <rPr>
        <sz val="11"/>
        <rFont val="Calibri"/>
        <charset val="134"/>
      </rPr>
      <t xml:space="preserve">Road vehicles </t>
    </r>
    <r>
      <rPr>
        <sz val="11"/>
        <rFont val="Calibri"/>
        <charset val="134"/>
      </rPr>
      <t>— Partial driving automation — Technical characteristics of conditional hands-free driving systems</t>
    </r>
  </si>
  <si>
    <r>
      <rPr>
        <sz val="11"/>
        <rFont val="Calibri"/>
        <charset val="134"/>
      </rPr>
      <t xml:space="preserve">This document provides technical characteristics of partial driving automation system according to
</t>
    </r>
    <r>
      <rPr>
        <sz val="11"/>
        <rFont val="Calibri"/>
        <charset val="134"/>
      </rPr>
      <t>ISO/SAE PAS 22736 and associated control strategies enabling hands-free driving.</t>
    </r>
    <r>
      <rPr>
        <sz val="11"/>
        <rFont val="Calibri"/>
        <charset val="134"/>
      </rPr>
      <t xml:space="preserve">
</t>
    </r>
    <r>
      <rPr>
        <sz val="11"/>
        <rFont val="Calibri"/>
        <charset val="134"/>
      </rPr>
      <t>These technical characteristics, together with an appropriate operational design domain enable the</t>
    </r>
    <r>
      <rPr>
        <sz val="11"/>
        <rFont val="Calibri"/>
        <charset val="134"/>
      </rPr>
      <t xml:space="preserve">
</t>
    </r>
    <r>
      <rPr>
        <sz val="11"/>
        <rFont val="Calibri"/>
        <charset val="134"/>
      </rPr>
      <t>proper usage of such partial driving automation systems which is supervised by drivers.</t>
    </r>
    <r>
      <rPr>
        <sz val="11"/>
        <rFont val="Calibri"/>
        <charset val="134"/>
      </rPr>
      <t xml:space="preserve">
</t>
    </r>
    <r>
      <rPr>
        <sz val="11"/>
        <rFont val="Calibri"/>
        <charset val="134"/>
      </rPr>
      <t>This document does not address performance limits, verification and validation of such systems.</t>
    </r>
  </si>
  <si>
    <t>https://drive.google.com/file/d/15OJTI5heBF9DIeMTriqpK1AGW2-pzKzh/view</t>
  </si>
  <si>
    <r>
      <rPr>
        <b/>
        <sz val="11"/>
        <rFont val="Calibri"/>
        <charset val="134"/>
      </rPr>
      <t>4.11.2</t>
    </r>
    <r>
      <rPr>
        <sz val="11"/>
        <rFont val="Calibri"/>
        <charset val="134"/>
      </rPr>
      <t xml:space="preserve"> </t>
    </r>
    <r>
      <rPr>
        <b/>
        <sz val="11"/>
        <rFont val="Calibri"/>
        <charset val="134"/>
      </rPr>
      <t>Parking &amp; Low Speed</t>
    </r>
  </si>
  <si>
    <r>
      <rPr>
        <sz val="11"/>
        <rFont val="Calibri"/>
        <charset val="134"/>
      </rPr>
      <t xml:space="preserve">DRS - ULS &amp; ECU
</t>
    </r>
    <r>
      <rPr>
        <sz val="11"/>
        <rFont val="Calibri"/>
        <charset val="134"/>
      </rPr>
      <t>DVS - Vision System</t>
    </r>
    <r>
      <rPr>
        <sz val="11"/>
        <rFont val="Calibri"/>
        <charset val="134"/>
      </rPr>
      <t xml:space="preserve">
</t>
    </r>
    <r>
      <rPr>
        <sz val="11"/>
        <rFont val="Calibri"/>
        <charset val="134"/>
      </rPr>
      <t>DSW - LSMS (low speed)</t>
    </r>
  </si>
  <si>
    <t>ISO 16787</t>
  </si>
  <si>
    <t>Intelligent transport systems - Assisted parking system (APS) - Performance requirements and test procedures</t>
  </si>
  <si>
    <t>This document covers the assisted parking system (APS) for light-duty vehicles, e.g. passenger cars, pick-up trucks, light vans and sport utility vehicles (motorcycles excluded) equipped with such APS. This document establishes minimum functionality requirements that the driver can expect of the system, such as the detection of suitable parking spaces, calculation of trajectories and lateral control of the vehicle. Information on the presence of relevant obstacles in the driving path of the vehicle can also be included in the functionality of such systems. This document also sets minimum requirements for failure indication as well as performance test procedures. It includes rules for the general information strategy, but does not restrict the kind of information or display system.</t>
  </si>
  <si>
    <t>http://pronorm.vnet.valeo.com:8092/mlogin.pl?search=e6:IX30551651</t>
  </si>
  <si>
    <t>ISO 22178</t>
  </si>
  <si>
    <t>Low speed following (LSF) systems -- Performance requirements and test procedures</t>
  </si>
  <si>
    <r>
      <rPr>
        <sz val="11"/>
        <rFont val="Calibri"/>
        <charset val="134"/>
      </rPr>
      <t xml:space="preserve">ISO 22178:2009 contains the basic control strategy, minimum functionality requirements, basic driver-interface elements, minimum requirements for diagnostics and reaction to failure, and performance test procedures for low speed following (LSF) systems.
</t>
    </r>
    <r>
      <rPr>
        <sz val="11"/>
        <rFont val="Calibri"/>
        <charset val="134"/>
      </rPr>
      <t>An LSF system is primarily intended to reduce the driver's workload of repeatedly operating the accelerator and the brake pedal under congested traffic in order to keep a proper following distance behind the target vehicle for a relatively long period on roadways where there are no objects like pedestrians and bicyclists who might interrupt motorized traffic flow. An LSF system provides automatic car-following at lower speed by use of a driver interface mechanism and a speed adjustment system. The LSF system does not normally provide speed regulator control.</t>
    </r>
  </si>
  <si>
    <t>http://lis9-svprp01.vnet.valeo.com:8092/mlogin.pl?search=e6:IX30519659</t>
  </si>
  <si>
    <t>ISO 17386</t>
  </si>
  <si>
    <t>Transport information and control systems -- Manoeuvring Aids for Low Speed Operation (MALSO) -- Performance requirements and test procedures</t>
  </si>
  <si>
    <t>ISO 17386:2023 addresses light-duty vehicles, e.g. passenger cars, pick-up trucks, light vans and sport utility vehicles (motorcycles excluded) equipped with MALSO (Manoeuvring Aids for Low Speed Operation) systems. It specifies minimum functionality requirements which the driver can generally expect of the device, i.e., detection of and information on the presence of relevant obstacles within a defined (short) detection range. It defines minimum requirements for failure indication as well as performance test procedures; it includes rules for the general information strategy but does not restrict the kind of information or display system.</t>
  </si>
  <si>
    <t>ISO 20900</t>
  </si>
  <si>
    <t>Partially Automated Parking System (PAPS)</t>
  </si>
  <si>
    <r>
      <rPr>
        <sz val="11"/>
        <rFont val="Calibri"/>
        <charset val="134"/>
      </rPr>
      <t xml:space="preserve">This document for Partially Automated Parking Systems (PAPS) addresses light-duty vehicles, e.g. passenger cars, pick-up trucks, light vans and sport utility vehicles (motorcycles excluded), equipped with such PAPS.
</t>
    </r>
    <r>
      <rPr>
        <sz val="11"/>
        <rFont val="Calibri"/>
        <charset val="134"/>
      </rPr>
      <t>This document establishes minimum functionality requirements that the driver can expect and the manufacturer should take into account.</t>
    </r>
  </si>
  <si>
    <t>2019-05</t>
  </si>
  <si>
    <t>http://lis9-svprp01.vnet.valeo.com:8092/mlogin.pl?search=e6:IX30557206</t>
  </si>
  <si>
    <t>i-VISTA Automatic Parking Assist</t>
  </si>
  <si>
    <t>DRAFT 2019</t>
  </si>
  <si>
    <t>JNCAP - Rear View Monitor System</t>
  </si>
  <si>
    <t>REAR VIEW MONITOR SYSTEM PERFORMANCE TEST PROCEDURE</t>
  </si>
  <si>
    <r>
      <rPr>
        <sz val="11"/>
        <rFont val="Calibri"/>
        <charset val="134"/>
      </rPr>
      <t xml:space="preserve">This test procedure applies exclusively to the "Rear View Monitor System" of passenger vehicles with 9 occupants or less and commercial vehicles with a gross vehicle mass of 2.8 tons or less conducted by the National Agency for Automotive Safety and Victims’ Aid (hereinafter referred to as “NASVA”) in the new car
</t>
    </r>
    <r>
      <rPr>
        <sz val="11"/>
        <rFont val="Calibri"/>
        <charset val="134"/>
      </rPr>
      <t>assessment program information supply project.</t>
    </r>
  </si>
  <si>
    <t>http://www.nasva.go.jp/mamoru/en/download/H30-12_en.pdf</t>
  </si>
  <si>
    <t>JNCAP - Peddle misapplication</t>
  </si>
  <si>
    <t>METHODS FOR CHECKING EQUIPMENT DESIGNED TO CURB ACCELERATION IN THE EVENT OF PEDDLE MISAPPLICATION</t>
  </si>
  <si>
    <t>In the event of peddle misapplication at times when a vehicle is departing or accelerating, the driver mishandles the operation of the shift lever, acceleration peddle etc., if there is a possibility of colliding with an obstacle nearby, in order to prevent a collision or to reduce injury, the equipment restrains running at times of sudden departure or sudden acceleration.</t>
  </si>
  <si>
    <t>https://drive.google.com/open?id=13g3rdZt-vI4H_JEPIfaHzVKFWYfliGjD</t>
  </si>
  <si>
    <r>
      <rPr>
        <b/>
        <sz val="11"/>
        <rFont val="Calibri"/>
        <charset val="134"/>
      </rPr>
      <t>4.11.3</t>
    </r>
    <r>
      <rPr>
        <sz val="11"/>
        <rFont val="Calibri"/>
        <charset val="134"/>
      </rPr>
      <t xml:space="preserve"> </t>
    </r>
    <r>
      <rPr>
        <b/>
        <sz val="11"/>
        <rFont val="Calibri"/>
        <charset val="134"/>
      </rPr>
      <t>Lane Keeping Support Systems</t>
    </r>
  </si>
  <si>
    <t>ISO 21717</t>
  </si>
  <si>
    <t>Partially automated in-lane driving systems (PADS) - Performance requirements and test procedures</t>
  </si>
  <si>
    <r>
      <rPr>
        <sz val="11"/>
        <rFont val="Calibri"/>
        <charset val="134"/>
      </rPr>
      <t xml:space="preserve">This document contains the basic control strategy, minimum functionality requirements, basic driver interface elements, minimum requirements for diagnostics and reaction to failure, and performance test procedures for Partially Automated In-Lane Driving Systems, in the following referred to as PADS.
</t>
    </r>
    <r>
      <rPr>
        <sz val="11"/>
        <rFont val="Calibri"/>
        <charset val="134"/>
      </rPr>
      <t>PADS is fundamentally intended to provide partially automated driving by longitudinal and lateral control of equipped vehicles while travelling on roads where non-motorized vehicles and pedestrians are prohibited. Free-flowing as well as congested traffic conditions could be addressed by PADS. The functionality of the longitudinal control will be standardized referring to ISO 15622 Adaptive Cruise Control systems. The intention of the lateral control is to keep the vehicle in the lane and not to perform lane changes.</t>
    </r>
  </si>
  <si>
    <t>http://lis9-svprp01.vnet.valeo.com:8092/mlogin.pl?search=e6:IX30554318</t>
  </si>
  <si>
    <t>ISO 17361</t>
  </si>
  <si>
    <t>Lane departure warning systems - Performance requirements and test procedures</t>
  </si>
  <si>
    <t>ISO 17361:2007 specifies the definition of the system, classification, functions, human-machine interface (HMI) and test methods for lane departure warning systems. These are in-vehicle systems that can warn the driver of a lane departure on highways and highway-like roads. The subject system, which may utilize optical, electromagnetic, GPS or other sensor technologies, issues a warning consistent with the visible lane markings. The issuance of warnings at roadway sections having temporary or irregular lane markings (such as roadwork zones) is not within the scope.. The system will not take any automatic action to prevent possible lane departures. Responsibility for the safe operation of the vehicle remains with the driver</t>
  </si>
  <si>
    <t>http://lis9-svprp01.vnet.valeo.com:8092/mdok.pl?tid=tmp61938476&amp;dok=1</t>
  </si>
  <si>
    <t>ISO 11270:2014</t>
  </si>
  <si>
    <t>Lane keeping assistance systems (LKAS) -Performance requirements and test procedures</t>
  </si>
  <si>
    <t>ISO 11270:2014 contains the basic control strategy, minimum functionality requirements, basic driver interface elements, minimum requirements for diagnostics and reaction to failure, and performance test procedures for Lane Keeping Assistance Systems (LKAS). LKAS provide support for safe lane keeping operations by drivers and do not perform automatic driving nor prevent possible lane departures. The responsibility for the safe operation of the vehicle always remains with the driver. LKAS is intended to operate on highways and equivalent roads. LKAS consist of means for recognizing the location of the vehicle inside its lane and means for influencing lateral vehicle movement. LKAS should react consistently with the driver expectations with respect to the visible lane markings. The support at roadway sections having temporary or irregular lane markings (such as roadwork zones) is not within the scope of ISO 11270:2014. ISO 11270:2014 is applicable to passenger cars, commercial vehicles, and buses.</t>
  </si>
  <si>
    <t>http://lis9-svprp01.vnet.valeo.com:8092/mlogin.pl?search=e6:IX30537963</t>
  </si>
  <si>
    <t>LDWS-HDV</t>
  </si>
  <si>
    <t>SAE J 3045</t>
  </si>
  <si>
    <t>Truck and Bus Lane Departure Warning Systems Test Procedure</t>
  </si>
  <si>
    <t>With the commercial availability of various Lane Departure Warning Systems (LDWS) and limited existing standards and regulations for trucks and buses greater than 4,546 kg (10,000 lb) Gross Vehicle Weight (GVW), a vehicle test procedure (T.P.) of common methods to evaluate the effectiveness of these systems is justified. These lane departure systems utilize various methodologies to identify, track and communicate unintended lane departure warning information to the operator so that unintended lane departures can be prevented. This document outlines a basic test procedure to be performed under ideal operating and environmental conditions and does not define tests for all possible operating and environmental conditions. Minimum performance requirements are not addressed in this document. Although a technology-agnostic test procedure is presented (i.e., the test procedure described herein serves vision-based systems, GPS-based systems, magnetic-based systems, etc.), future revisions or separate recommended practices will be developed to accommodate other technologies should the need arise.</t>
  </si>
  <si>
    <t>http://standards.sae.org/j3045_201507/</t>
  </si>
  <si>
    <t>ISO 19638:2018</t>
  </si>
  <si>
    <t>Road boundary departure prevention systems (RBDPS) - Performance requirements and test procedures</t>
  </si>
  <si>
    <t>This document contains the basic control strategy, minimum functionality requirements, basic driver interface elements, minimum requirements for diagnostics and reaction to failure, and performance test procedures for road boundary departure prevention systems (RBDPS). RBDPS is a driving safety support system which acts on vehicles to prevent road departures. RBDPS is designed to reduce damage and accidents arising from road boundary departures.</t>
  </si>
  <si>
    <t>http://lis9-svprp01.vnet.valeo.com:8092/mlogin.pl?search=e6:IX30554209</t>
  </si>
  <si>
    <t>ISO 22735</t>
  </si>
  <si>
    <t>Test method to evaluate the performance of lane-keeping assistance systems</t>
  </si>
  <si>
    <r>
      <rPr>
        <sz val="11"/>
        <rFont val="Calibri"/>
        <charset val="134"/>
      </rPr>
      <t xml:space="preserve">This international standard specifies test methods to evaluate the behaviour of a vehicle equipped with LKAS (Lane Keeping Assistance System) whose purpose is to keep the vehicle within a lane at different driving situations. For this purpose relevant vehicle dynamic variables that are useful to assess the
</t>
    </r>
    <r>
      <rPr>
        <sz val="11"/>
        <rFont val="Calibri"/>
        <charset val="134"/>
      </rPr>
      <t>behaviour of a vehicle with LKAS and their measurement methods are defined.</t>
    </r>
    <r>
      <rPr>
        <sz val="11"/>
        <rFont val="Calibri"/>
        <charset val="134"/>
      </rPr>
      <t xml:space="preserve">
</t>
    </r>
    <r>
      <rPr>
        <sz val="11"/>
        <rFont val="Calibri"/>
        <charset val="134"/>
      </rPr>
      <t>A system requiring a driver intervention is excluded from the scope.</t>
    </r>
    <r>
      <rPr>
        <sz val="11"/>
        <rFont val="Calibri"/>
        <charset val="134"/>
      </rPr>
      <t xml:space="preserve">
</t>
    </r>
    <r>
      <rPr>
        <sz val="11"/>
        <rFont val="Calibri"/>
        <charset val="134"/>
      </rPr>
      <t>This standard applies to the vehicles of M1 category.</t>
    </r>
  </si>
  <si>
    <t>DRAFT</t>
  </si>
  <si>
    <t>https://www.iso.org/standard/73762.html</t>
  </si>
  <si>
    <t>Australia</t>
  </si>
  <si>
    <r>
      <rPr>
        <sz val="11"/>
        <rFont val="Calibri"/>
        <charset val="134"/>
      </rPr>
      <t xml:space="preserve">ANCAP Test Protocol.
</t>
    </r>
    <r>
      <rPr>
        <sz val="11"/>
        <rFont val="Calibri"/>
        <charset val="134"/>
      </rPr>
      <t>Lane Support Systems v2.0.1</t>
    </r>
  </si>
  <si>
    <t>This protocol specifies the Lateral Support Systems test procedure, which are part of the Safety Assist assessment. Emergency Lane Keep Assist (default ON), Lane Keep Assist and Lane Departure Warning systems are tested, if applicable. To be eligible to score points for LSS, the vehicle must be equipped with an ESC system meeting the regulatory requirements.</t>
  </si>
  <si>
    <t>JNCAP - Lane Departure Prevention System</t>
  </si>
  <si>
    <t>LANE DEPARTURE PREVENTION SYSTEM, ETC. PERFORMANCE TESTING METHODS</t>
  </si>
  <si>
    <t>This test procedure applies exclusively to the "Lane Departure Prevention Systems" and "Lane Departure Warning Systems" (referred to hereinafter as, "Lane Departure Prevention Systems, etc.")ofpassenger vehicles with 9occupants or less and commercial vehicles with a gross vehicle mass of 2.8 tons or less conducted by the National Agency for Automotive Safety and Victims’ Aid in the new car assessment program information supply project.</t>
  </si>
  <si>
    <t>https://drive.google.com/open?id=1hqzqgiR993Y2Dd-kIaHkJB_7RgSb9Gad</t>
  </si>
  <si>
    <t>EU NCAP - Lane Support Systems V3.0.2</t>
  </si>
  <si>
    <t>TEST PROTOCOL – Lane Support Systems</t>
  </si>
  <si>
    <t>12173_EU NCAP Lane Support Test Protocol - v3.0.2</t>
  </si>
  <si>
    <t>https://lis9-svdol10.vnet.valeo.com:1201/dwa/rm/urn:rational::1-43463251374b73b7-M-0006e507</t>
  </si>
  <si>
    <r>
      <rPr>
        <b/>
        <sz val="11"/>
        <rFont val="Calibri"/>
        <charset val="134"/>
      </rPr>
      <t>4.11.4</t>
    </r>
    <r>
      <rPr>
        <sz val="11"/>
        <rFont val="Calibri"/>
        <charset val="134"/>
      </rPr>
      <t xml:space="preserve"> </t>
    </r>
    <r>
      <rPr>
        <b/>
        <sz val="11"/>
        <rFont val="Calibri"/>
        <charset val="134"/>
      </rPr>
      <t>Lane Change Aid</t>
    </r>
  </si>
  <si>
    <t>ISO 17387</t>
  </si>
  <si>
    <t>Lane change decision aid systems (LCDAS) - Performance requirements and test procedures</t>
  </si>
  <si>
    <t>ISO 17387:2008 specifies system requirements and test methods for Lane Change Decision Aid Systems (LCDAS). LCDAS are fundamentally intended to warn the driver of the subject vehicle against potential collisions with vehicles to the side and/or to the rear of the subject vehicle, and moving in the same direction as the subject vehicle during lane change manoeuvres. This standardization addresses LCDAS for use on forward moving cars, vans and straight trucks in highway situations.</t>
  </si>
  <si>
    <t>LCM</t>
  </si>
  <si>
    <t>ISO 21202:2020</t>
  </si>
  <si>
    <r>
      <rPr>
        <sz val="11"/>
        <rFont val="Calibri"/>
        <charset val="134"/>
      </rPr>
      <t xml:space="preserve">Partially automated lane change systems (PALS) </t>
    </r>
    <r>
      <rPr>
        <sz val="11"/>
        <rFont val="Calibri"/>
        <charset val="134"/>
      </rPr>
      <t>— Functional / operational requirements and test procedures</t>
    </r>
  </si>
  <si>
    <r>
      <rPr>
        <sz val="11"/>
        <rFont val="Calibri"/>
        <charset val="134"/>
      </rPr>
      <t xml:space="preserve">This international standard contains the basic control strategy, minimum functionality requirements, basic driver interface elements, minimum requirements for diagnostics and reaction to failure, and performance test procedures for Partially Automated Lane Change Systems (PALS).
</t>
    </r>
    <r>
      <rPr>
        <sz val="11"/>
        <rFont val="Calibri"/>
        <charset val="134"/>
      </rPr>
      <t>PALS is a system which performs a lane change manoeuvre under driver’s supervision; on roads with visible lane markings, where non-motorized vehicles and pedestrians are prohibited (e.g. well- developed and standardized freeways or highways). PALS is intended to perform a lane change into a lane with traffic moving in the same direction. Support on sections of roadway having temporary or irregular lane markings (such as roadwork zones) is not within the scope of this international standard.</t>
    </r>
  </si>
  <si>
    <t>http://pronorm.vnet.valeo.com:8092/mlogin.pl?search=e6:IX30561045</t>
  </si>
  <si>
    <r>
      <rPr>
        <b/>
        <sz val="11"/>
        <rFont val="Calibri"/>
        <charset val="134"/>
      </rPr>
      <t>4.11.5</t>
    </r>
    <r>
      <rPr>
        <sz val="11"/>
        <rFont val="Calibri"/>
        <charset val="134"/>
      </rPr>
      <t xml:space="preserve"> </t>
    </r>
    <r>
      <rPr>
        <b/>
        <sz val="11"/>
        <rFont val="Calibri"/>
        <charset val="134"/>
      </rPr>
      <t>Collision Avoidance (longitudinal)</t>
    </r>
  </si>
  <si>
    <t>ISO 15623</t>
  </si>
  <si>
    <t>Forward vehicle collision warning systems - Performance requirements and test procedures</t>
  </si>
  <si>
    <t>specifies performance requirements and test procedures for systems capable of warning the driver of a potential rear-end collision with other vehicles ahead of the subject vehicle while it is operating at ordinary speed. The FVCWS operate in specified subject vehicle speed range, road curvature range and target vehicle types. ISO 15623:2013 covers operations on roads with curve radii over 125 m, and motor vehicle including cars, trucks, buses, and motorcycles. Responsibility for the safe operation of the vehicle remains with the driver.</t>
  </si>
  <si>
    <t>http://lis9-svprp01.vnet.valeo.com:8092/mdok.pl?tid=tmp94171142&amp;dok=2</t>
  </si>
  <si>
    <t>ISO 22839</t>
  </si>
  <si>
    <t>Forward vehicle collision mitigation systems -- Operation, performance, and verification requirements</t>
  </si>
  <si>
    <t>ISO 22839:2013 specifies the concept of operation, minimum functionality, system requirements, system interfaces, and test methods for Forward Vehicle Collision Mitigation Systems (FVCMS). It specifies the behaviors that are required for FVCMS, and the system test criteria necessary to verify that a given implementation meets the requirements of ISO 22839:2013. Implementation choices are left to system designers, wherever possible.</t>
  </si>
  <si>
    <t>AEB-VRU</t>
  </si>
  <si>
    <t>ISO/ FDIS 19237</t>
  </si>
  <si>
    <t>Pedestrian detection and collision mitigation systems (PDCMS)</t>
  </si>
  <si>
    <t>This document specifies the concept of operation, minimum functionality, system requirements, system interfaces, and test procedures for Pedestrian Detection and Collision Mitigation Systems (PDCMS). It specifies the behaviours that are required for PDCMS, and the system test criteria necessary to verify that a given implementation meets the requirements of this document. Implementation choices are left to system designers wherever possible.</t>
  </si>
  <si>
    <t>http://lis9-svprp01.vnet.valeo.com:8092/mlogin.pl?search=e6:IX30551585</t>
  </si>
  <si>
    <t>ISO 22078</t>
  </si>
  <si>
    <r>
      <rPr>
        <sz val="11"/>
        <rFont val="Calibri"/>
        <charset val="134"/>
      </rPr>
      <t xml:space="preserve">Bicyclist detection and collision
</t>
    </r>
    <r>
      <rPr>
        <sz val="11"/>
        <rFont val="Calibri"/>
        <charset val="134"/>
      </rPr>
      <t>mitigation systems (BDCMS) —Performance requirements and</t>
    </r>
    <r>
      <rPr>
        <sz val="11"/>
        <rFont val="Calibri"/>
        <charset val="134"/>
      </rPr>
      <t xml:space="preserve">
</t>
    </r>
    <r>
      <rPr>
        <sz val="11"/>
        <rFont val="Calibri"/>
        <charset val="134"/>
      </rPr>
      <t>test procedures</t>
    </r>
  </si>
  <si>
    <r>
      <rPr>
        <sz val="11"/>
        <rFont val="Calibri"/>
        <charset val="134"/>
      </rPr>
      <t xml:space="preserve">This document specifies the concept of operation, minimum functionality, system requirements, system interfaces, and test procedures for Bicyclist Detection and Collision Mitigation Systems (BDCMS). It also defines the system test criteria necessary to verify that a given implementation meets the requirements
</t>
    </r>
    <r>
      <rPr>
        <sz val="11"/>
        <rFont val="Calibri"/>
        <charset val="134"/>
      </rPr>
      <t>of this document. Implementation choices are left to system designers, wherever possible.</t>
    </r>
  </si>
  <si>
    <t>https://www.iso.org/standard/72508.html</t>
  </si>
  <si>
    <t>ISO 22733-1</t>
  </si>
  <si>
    <r>
      <rPr>
        <sz val="11"/>
        <rFont val="Calibri"/>
        <charset val="134"/>
      </rPr>
      <t xml:space="preserve">Test method to evaluate the performance of autonomous braking systems 
</t>
    </r>
    <r>
      <rPr>
        <sz val="11"/>
        <rFont val="Calibri"/>
        <charset val="134"/>
      </rPr>
      <t>Part 1: Car to car</t>
    </r>
  </si>
  <si>
    <r>
      <rPr>
        <sz val="11"/>
        <rFont val="Calibri"/>
        <charset val="134"/>
      </rPr>
      <t xml:space="preserve">This international standard specifies a measurement method to evaluate the behaviour of a vehicle equipped with an autonomous braking system during several accidents scenarios. These scenarios all occurs during a straight line driving when the vehicle under test approaches a car in the same driving line, the longitudinal axis of the two vehicles are almost the same.
</t>
    </r>
    <r>
      <rPr>
        <sz val="11"/>
        <rFont val="Calibri"/>
        <charset val="134"/>
      </rPr>
      <t>Depending on accidentology only a part of the scenarios can be used for an evaluation of performance.</t>
    </r>
    <r>
      <rPr>
        <sz val="11"/>
        <rFont val="Calibri"/>
        <charset val="134"/>
      </rPr>
      <t xml:space="preserve">
</t>
    </r>
    <r>
      <rPr>
        <sz val="11"/>
        <rFont val="Calibri"/>
        <charset val="134"/>
      </rPr>
      <t>Most important part of vehicle behaviour during these accidents scenarios is the capacity to avoid or mitigate the collision.</t>
    </r>
    <r>
      <rPr>
        <sz val="11"/>
        <rFont val="Calibri"/>
        <charset val="134"/>
      </rPr>
      <t xml:space="preserve">
</t>
    </r>
    <r>
      <rPr>
        <sz val="11"/>
        <rFont val="Calibri"/>
        <charset val="134"/>
      </rPr>
      <t>A system requiring a driver intervention is excluded from the scope.</t>
    </r>
  </si>
  <si>
    <t>https://www.iso.org/standard/73761.html</t>
  </si>
  <si>
    <t>V2V-FCW</t>
  </si>
  <si>
    <t>ISO 23376</t>
  </si>
  <si>
    <r>
      <rPr>
        <sz val="11"/>
        <rFont val="Calibri"/>
        <charset val="134"/>
      </rPr>
      <t xml:space="preserve">Vehicle to Vehicle Intersection
</t>
    </r>
    <r>
      <rPr>
        <sz val="11"/>
        <rFont val="Calibri"/>
        <charset val="134"/>
      </rPr>
      <t>Collision Warning System (VVICW) – Performance requirements and test procedures</t>
    </r>
  </si>
  <si>
    <r>
      <rPr>
        <sz val="11"/>
        <rFont val="Calibri"/>
        <charset val="134"/>
      </rPr>
      <t xml:space="preserve">This international standard draft specifies performance requirements and test procedures for systems capable of warning the subject vehicle driver of a potential crossing-path collision with other vehicles at road junction. The Vehicle to Vehicle Intersection Collision Warning Systems (VVICW) rely on vehicle-
</t>
    </r>
    <r>
      <rPr>
        <sz val="11"/>
        <rFont val="Calibri"/>
        <charset val="134"/>
      </rPr>
      <t>to-vehicle communications and relative positioning between the subject and crossing-path vehicles (remote vehicles). V2V data such as position, speed and heading are used to evaluate if an intersection collision is imminent between the subject and remote vehicles. The performance requirement specifies the warning criteria for these systems. In addition, VVICW operate in specified subject and remote vehicle speed ranges, road intersection geometries and target vehicle types. Moreover, the requirements for the V2V data will be specified. The scope of this international standard covers operations on intersecting road segments (physically intersecting roads), and motor vehicle including cars, trucks, buses, and motorcycles. Responsibility for the safe operation of the vehicle remains with</t>
    </r>
    <r>
      <rPr>
        <sz val="11"/>
        <rFont val="Calibri"/>
        <charset val="134"/>
      </rPr>
      <t xml:space="preserve">
</t>
    </r>
    <r>
      <rPr>
        <sz val="11"/>
        <rFont val="Calibri"/>
        <charset val="134"/>
      </rPr>
      <t>the driver.</t>
    </r>
  </si>
  <si>
    <t>https://www.iso.org/standard/75363.html</t>
  </si>
  <si>
    <r>
      <rPr>
        <sz val="11"/>
        <rFont val="Calibri"/>
        <charset val="134"/>
      </rPr>
      <t xml:space="preserve">ANCAP Test Protocol.
</t>
    </r>
    <r>
      <rPr>
        <sz val="11"/>
        <rFont val="Calibri"/>
        <charset val="134"/>
      </rPr>
      <t>AEB Vulnerable Road User Systems v2.0.2</t>
    </r>
  </si>
  <si>
    <r>
      <rPr>
        <sz val="11"/>
        <rFont val="Calibri"/>
        <charset val="134"/>
      </rPr>
      <t xml:space="preserve">This protocol specifies the AEB VRU test procedure for both AEB Pedestrian and AEB
</t>
    </r>
    <r>
      <rPr>
        <sz val="11"/>
        <rFont val="Calibri"/>
        <charset val="134"/>
      </rPr>
      <t>Bicyclist, which is part of Pedestrian Protection.</t>
    </r>
  </si>
  <si>
    <r>
      <rPr>
        <sz val="11"/>
        <rFont val="Calibri"/>
        <charset val="134"/>
      </rPr>
      <t xml:space="preserve">ANCAP Test Protocol.
</t>
    </r>
    <r>
      <rPr>
        <sz val="11"/>
        <rFont val="Calibri"/>
        <charset val="134"/>
      </rPr>
      <t>AEB Car-to-Car Systems v2.0.1</t>
    </r>
  </si>
  <si>
    <r>
      <rPr>
        <sz val="11"/>
        <rFont val="Calibri"/>
        <charset val="134"/>
      </rPr>
      <t xml:space="preserve">This protocol specifies the AEB City and AEB Inter-Urban test procedures, which are part of the Adult Occupant Protection and the Safety Assist assessment, respectively. For AEB City, only the CCRs scenario is applicable where the AEB functionality at lower speed is tested. To be eligible to score points for AEB City, a good Whiplash score must be achieved for the front seat.
</t>
    </r>
    <r>
      <rPr>
        <sz val="11"/>
        <rFont val="Calibri"/>
        <charset val="134"/>
      </rPr>
      <t>For AEB Inter-Urban, the system is tested in three scenarios (CCRs, CCRm and CCRb). For this type of AEB system, both the AEB and FCW functionality is assessed.</t>
    </r>
  </si>
  <si>
    <t>Euro NCAP AEB Car to Car V2.0.2</t>
  </si>
  <si>
    <t>TEST PROTOCOL – AEB Car-to-Car systems</t>
  </si>
  <si>
    <t>Euro NCAP AEB Car to Car V3.0.2</t>
  </si>
  <si>
    <r>
      <rPr>
        <sz val="11"/>
        <rFont val="Calibri"/>
        <charset val="134"/>
      </rPr>
      <t xml:space="preserve">This protocol specifies the AEB Car-to-Car test procedures, which are part of the Safety Assist assessment. To be eligible to score points for AEB CCRs (10-50km/h), a good Whiplash score must be achieved for the front seat. 
</t>
    </r>
    <r>
      <rPr>
        <sz val="11"/>
        <rFont val="Calibri"/>
        <charset val="134"/>
      </rPr>
      <t>For AEB Car-to-Car, the system is tested in three scenarios (CCRs, CCRm and CCRb). For this type of AEB system, both the AEB and FCW functionality is assessed. The turn-across-path scenario (CCFtap) is only assessed for AEB performance.</t>
    </r>
  </si>
  <si>
    <t>12170_EU NCAP AEB C2C Test Protocol - v3.0.2</t>
  </si>
  <si>
    <t>https://lis9-svdol10.vnet.valeo.com:1201/dwa/rm/urn:rational::1-43463251374b73b7-M-000b99eb</t>
  </si>
  <si>
    <t>Euro NCAP AEB VRU V2.0.2</t>
  </si>
  <si>
    <t>Euro NCAP AEB VRU V3.0.2</t>
  </si>
  <si>
    <t>TEST PROTOCOL – AEB VRU systems</t>
  </si>
  <si>
    <t>This protocol specifies the AEB VRU test procedure for both AEB Pedestrian and AEB Bicyclist, which is part of Vulnerable Road User protection.</t>
  </si>
  <si>
    <t>12171_EU NCAP AEB VRU Test Protocol - v3.0.2</t>
  </si>
  <si>
    <t>https://lis9-svdol10.vnet.valeo.com:1201/dwa/rm/urn:rational::1-43463251374b73b7-M-0006e508</t>
  </si>
  <si>
    <t>AEB/ AEB-VRU</t>
  </si>
  <si>
    <t>C-NCAP Management Regulation - 2018</t>
  </si>
  <si>
    <r>
      <rPr>
        <sz val="11"/>
        <rFont val="Calibri"/>
        <charset val="134"/>
      </rPr>
      <t xml:space="preserve">Complete NCAP program
</t>
    </r>
    <r>
      <rPr>
        <sz val="11"/>
        <rFont val="Calibri"/>
        <charset val="134"/>
      </rPr>
      <t xml:space="preserve">- Autonomous Emergency Braking System (AEB) of Vehicle (AEB CCR) in rear collision of vehicle </t>
    </r>
    <r>
      <rPr>
        <sz val="11"/>
        <rFont val="Calibri"/>
        <charset val="134"/>
      </rPr>
      <t xml:space="preserve">
</t>
    </r>
    <r>
      <rPr>
        <sz val="11"/>
        <rFont val="Calibri"/>
        <charset val="134"/>
      </rPr>
      <t>- Pedestrian autonomous emergency braking system (AEB VRU_Ped)</t>
    </r>
  </si>
  <si>
    <t>C-NCAP Management Regulation - 2021</t>
  </si>
  <si>
    <r>
      <rPr>
        <sz val="11"/>
        <rFont val="Calibri"/>
        <charset val="134"/>
      </rPr>
      <t xml:space="preserve">Complete NCAP program
</t>
    </r>
    <r>
      <rPr>
        <sz val="11"/>
        <rFont val="Calibri"/>
        <charset val="134"/>
      </rPr>
      <t xml:space="preserve">- Autonomous Emergency Braking System (AEB) of Vehicle (AEB CCR) in rear collision of vehicle </t>
    </r>
    <r>
      <rPr>
        <sz val="11"/>
        <rFont val="Calibri"/>
        <charset val="134"/>
      </rPr>
      <t xml:space="preserve">
</t>
    </r>
    <r>
      <rPr>
        <sz val="11"/>
        <rFont val="Calibri"/>
        <charset val="134"/>
      </rPr>
      <t xml:space="preserve">- Pedestrian autonomous emergency braking system (AEB VRU_Ped) </t>
    </r>
    <r>
      <rPr>
        <sz val="11"/>
        <rFont val="Calibri"/>
        <charset val="134"/>
      </rPr>
      <t xml:space="preserve">
</t>
    </r>
    <r>
      <rPr>
        <sz val="11"/>
        <rFont val="Calibri"/>
        <charset val="134"/>
      </rPr>
      <t>- Lane Keeping Assist (LKA)</t>
    </r>
    <r>
      <rPr>
        <sz val="11"/>
        <rFont val="Calibri"/>
        <charset val="134"/>
      </rPr>
      <t xml:space="preserve">
</t>
    </r>
    <r>
      <rPr>
        <sz val="11"/>
        <rFont val="Calibri"/>
        <charset val="134"/>
      </rPr>
      <t>- Speed Assist System (SAS)</t>
    </r>
    <r>
      <rPr>
        <sz val="11"/>
        <rFont val="Calibri"/>
        <charset val="134"/>
      </rPr>
      <t xml:space="preserve">
</t>
    </r>
    <r>
      <rPr>
        <sz val="11"/>
        <rFont val="Calibri"/>
        <charset val="134"/>
      </rPr>
      <t>- Blind Spot Detection System (BSD)</t>
    </r>
  </si>
  <si>
    <t>JNCAP - AEB Car to Car</t>
  </si>
  <si>
    <t>AUTONOMOUS EMERGENCY BRAKING SYSTEM [CAR-TO-CAR] PERFORMANCE TESTING METHOD</t>
  </si>
  <si>
    <t>This test procedure applies exclusively to the "Autonomous Emergency Braking System [car-to-car] Performance Test" (AEBS) of passenger vehicles with 9 occupants or less and commercial vehicles with a gross vehicle mass of 2.8 tons or less conducted by the National Agency for Automotive Safety and Victims’ Aid (hereinafter referred to as "NASVA") in the new car assessment program information supply project.</t>
  </si>
  <si>
    <t>https://drive.google.com/open?id=1W3WFrGgrdWQpTrregr16Uh_xD8LWpPeI</t>
  </si>
  <si>
    <t>JNCAP - AEB Car to Pedestrian</t>
  </si>
  <si>
    <t>AUTONOMOUS EMERGENCY BRAKING SYSTEM [VEHICLE-TO-PEDESTRIAN] PERFORMANCE TESTING METHOD</t>
  </si>
  <si>
    <t>https://drive.google.com/open?id=1BxJgMXgk6ChAdgQCpjie4dk_KSCmqbBD</t>
  </si>
  <si>
    <t>AEB-Rear</t>
  </si>
  <si>
    <t>RCAR - Rear AEB</t>
  </si>
  <si>
    <r>
      <rPr>
        <sz val="11"/>
        <rFont val="Calibri"/>
        <charset val="134"/>
      </rPr>
      <t xml:space="preserve">Procedure for assessing the performance of
</t>
    </r>
    <r>
      <rPr>
        <sz val="11"/>
        <rFont val="Calibri"/>
        <charset val="134"/>
      </rPr>
      <t>Reverse Autonomous Emergency Braking (R-AEB) systems in rear collisions</t>
    </r>
  </si>
  <si>
    <r>
      <rPr>
        <sz val="11"/>
        <rFont val="Calibri"/>
        <charset val="134"/>
      </rPr>
      <t xml:space="preserve">Version 1.0
</t>
    </r>
    <r>
      <rPr>
        <sz val="11"/>
        <rFont val="Calibri"/>
        <charset val="134"/>
      </rPr>
      <t>01-2017</t>
    </r>
  </si>
  <si>
    <r>
      <rPr>
        <sz val="11"/>
        <rFont val="Calibri"/>
        <charset val="134"/>
      </rPr>
      <t xml:space="preserve">NHTSA-2015-0119 
</t>
    </r>
    <r>
      <rPr>
        <sz val="11"/>
        <rFont val="Calibri"/>
        <charset val="134"/>
      </rPr>
      <t>Rear Automatic Braking Feature Confirmation Test Procedure (U.S. NCAP)</t>
    </r>
  </si>
  <si>
    <t>Rear Automatic Braking Feature Confirmation Test Procedure (Working Draft), Dec 2015</t>
  </si>
  <si>
    <r>
      <rPr>
        <b/>
        <sz val="11"/>
        <rFont val="Calibri"/>
        <charset val="134"/>
      </rPr>
      <t>4.11.6</t>
    </r>
    <r>
      <rPr>
        <sz val="11"/>
        <rFont val="Calibri"/>
        <charset val="134"/>
      </rPr>
      <t xml:space="preserve"> </t>
    </r>
    <r>
      <rPr>
        <b/>
        <sz val="11"/>
        <rFont val="Calibri"/>
        <charset val="134"/>
      </rPr>
      <t>Collision Avoidance (lateral)</t>
    </r>
  </si>
  <si>
    <t>ISO 23375</t>
  </si>
  <si>
    <t>Collision avoidance in-lane lateral control systems (CALC) – Performance requirements and test procedures</t>
  </si>
  <si>
    <r>
      <rPr>
        <sz val="11"/>
        <rFont val="Calibri"/>
        <charset val="134"/>
      </rPr>
      <t xml:space="preserve">This document contains basic control strategies, minimum functional requirements, basic driver interface elements, diagnostic/reaction and performance test procedures for Collision Avoidance In-
</t>
    </r>
    <r>
      <rPr>
        <sz val="11"/>
        <rFont val="Calibri"/>
        <charset val="134"/>
      </rPr>
      <t>lane Lateral Control systems (CALC).</t>
    </r>
    <r>
      <rPr>
        <sz val="11"/>
        <rFont val="Calibri"/>
        <charset val="134"/>
      </rPr>
      <t xml:space="preserve">
</t>
    </r>
    <r>
      <rPr>
        <sz val="11"/>
        <rFont val="Calibri"/>
        <charset val="134"/>
      </rPr>
      <t>CALC is a safety system aiming at avoiding collisions with objects which are caused by driver carelessness or operational mistakes. When a collision is imminent, CALC controls the vehicle’s lateral position within the current lane or moves the vehicle back to its original lane to avoid collisions. CALC is intended to be used on roads with visible lane markings.</t>
    </r>
    <r>
      <rPr>
        <sz val="11"/>
        <rFont val="Calibri"/>
        <charset val="134"/>
      </rPr>
      <t xml:space="preserve">
</t>
    </r>
    <r>
      <rPr>
        <sz val="11"/>
        <rFont val="Calibri"/>
        <charset val="134"/>
      </rPr>
      <t>Specific methods to detect the objects and lane markings are excluded from the scope of this standard.</t>
    </r>
    <r>
      <rPr>
        <sz val="11"/>
        <rFont val="Calibri"/>
        <charset val="134"/>
      </rPr>
      <t xml:space="preserve">
</t>
    </r>
    <r>
      <rPr>
        <sz val="11"/>
        <rFont val="Calibri"/>
        <charset val="134"/>
      </rPr>
      <t>This document applies to the vehicle categories of light duty passenger vehicles and heavy vehicles.</t>
    </r>
  </si>
  <si>
    <t>ask your N&amp;R expert for latest draft</t>
  </si>
  <si>
    <r>
      <rPr>
        <b/>
        <sz val="11"/>
        <rFont val="Calibri"/>
        <charset val="134"/>
      </rPr>
      <t>4.11.7</t>
    </r>
    <r>
      <rPr>
        <sz val="11"/>
        <rFont val="Calibri"/>
        <charset val="134"/>
      </rPr>
      <t xml:space="preserve"> </t>
    </r>
    <r>
      <rPr>
        <b/>
        <sz val="11"/>
        <rFont val="Calibri"/>
        <charset val="134"/>
      </rPr>
      <t>Adaptiv Cruise Control &amp; Speed Assistance Systems</t>
    </r>
  </si>
  <si>
    <t>SAE J 2399</t>
  </si>
  <si>
    <t>Adaptive Cruise Control (ACC) Operating Characteristics and User Interface</t>
  </si>
  <si>
    <t>This Surface Vehicle Recommended Practice contains the basic minimum recommended practices for the control strategy, functionality, driver interface elements, system diagnostics, and vehicle response to recognized failure for Adaptive Cruise Control (ACC) systems, with a focus on the ACC system operating characteristics and elements of the user interface. ACC is intended to provide longitudinal control of equipped vehicles under free-flowing traffic conditions. Both (i) ISO 15622 –Transport information and control systems – Adaptive Cruise Control systems – Performance requirements and test procedures 2009-08-28 and (ii) ISO 22179 – Intelligent Transport Systems – Full Speed Range Adaptive Cruise Control Systems – Performance requirements and test procedures 2007-06-14 documents were reviewed. Updates in this version of J2399 represent a consensus, based on (i) the latest publications and references pertaining to ACC, (ii) a service brake definition, (iii) clearer explanations and/or definitions of ACC operational characteristics, and (iv) possible ACC test procedures.</t>
  </si>
  <si>
    <t>http://lis9-svprp01.vnet.valeo.com:8092/mdok.pl?tid=tmp95349121&amp;dok=1</t>
  </si>
  <si>
    <t>CSWS</t>
  </si>
  <si>
    <t>ISO 11067</t>
  </si>
  <si>
    <t>Curve speed warning systems (CSWS) -- Performance requirements and test procedures</t>
  </si>
  <si>
    <t>ISO 11067:2015 contains the basic warning strategy, minimum functionality requirements, basic driver interface elements, minimum requirements for diagnostics and reaction to failure, and performance test procedures for Curve Speed Warning Systems (CSWS). CSWS warns the driver against the danger caused by maintaining excessive speed to negotiate the upcoming curved roads, so that the driver may reduce the speed. The system does not include the means to control the vehicle to meet the desired speed. The responsibility for safe operation of the vehicle always remains with the driver.</t>
  </si>
  <si>
    <r>
      <rPr>
        <sz val="11"/>
        <rFont val="Calibri"/>
        <charset val="134"/>
      </rPr>
      <t xml:space="preserve">DFC - Front Camera
</t>
    </r>
    <r>
      <rPr>
        <sz val="11"/>
        <rFont val="Calibri"/>
        <charset val="134"/>
      </rPr>
      <t>DFC - Zone Controller</t>
    </r>
    <r>
      <rPr>
        <sz val="11"/>
        <rFont val="Calibri"/>
        <charset val="134"/>
      </rPr>
      <t xml:space="preserve">
</t>
    </r>
    <r>
      <rPr>
        <sz val="11"/>
        <rFont val="Calibri"/>
        <charset val="134"/>
      </rPr>
      <t>DSW - LSMS (low speed)</t>
    </r>
    <r>
      <rPr>
        <sz val="11"/>
        <rFont val="Calibri"/>
        <charset val="134"/>
      </rPr>
      <t xml:space="preserve">
</t>
    </r>
    <r>
      <rPr>
        <sz val="11"/>
        <rFont val="Calibri"/>
        <charset val="134"/>
      </rPr>
      <t>DSW - ADSP</t>
    </r>
  </si>
  <si>
    <t>ISO 15622:2018</t>
  </si>
  <si>
    <t>Adaptive cruise control systems -- Performance requirements and test procedures</t>
  </si>
  <si>
    <t>This document contains the basic control strategy, minimum functionality requirements, basic driver interface elements, minimum requirements for diagnostics and reaction to failure, and performance test procedures for Adaptive Cruise Control (ACC) systems.</t>
  </si>
  <si>
    <t>2018-09</t>
  </si>
  <si>
    <t>http://lis9-svprp01.vnet.valeo.com:8092/mlogin.pl?search=e6:IX30554442</t>
  </si>
  <si>
    <t>ISO 22179</t>
  </si>
  <si>
    <t>Full speed range adaptive cruise control (FSRA) systems -- Performance requirements and test procedures</t>
  </si>
  <si>
    <t>ISO 22179:2009 contains the basic control strategy, minimum functionality requirements, basic driver interface elements, minimum requirements for diagnostics and reaction to failure, and performance test procedures for full speed range adaptive cruise control (FSRA) systems. FSRA is fundamentally intended to provide longitudinal control of equipped vehicles while travelling on highways (roads where non-motorized vehicles and pedestrians are prohibited) under free-flowing and congested traffic conditions. FSRA provides support within the speed domain of standstill up to the designed maximum speed of the system. The system will attempt to stop behind an already tracked vehicle within its limited deceleration capabilities and will be able to start again after the driver has input a request to the system to resume the journey from standstill. The system is not required to react to stationary or slow moving objects \{in accordance with ISO 15622 adaptive cruise control (ACC)\}.</t>
  </si>
  <si>
    <t>http://lis9-svprp01.vnet.valeo.com:8092/mdok.pl?tid=tmp61926269&amp;dok=1</t>
  </si>
  <si>
    <t>V2X ACC</t>
  </si>
  <si>
    <t>ISO 20035</t>
  </si>
  <si>
    <t>Cooperative adaptive cruise control systems (CACC) - Performance requirements and test procedures</t>
  </si>
  <si>
    <r>
      <rPr>
        <sz val="11"/>
        <rFont val="Calibri"/>
        <charset val="134"/>
      </rPr>
      <t xml:space="preserve">This document addresses two types of Cooperative Adaptive Cruise Control (CACC): V2V, and I2V. Both types of CACC system require active sensing using for example radar, lidar, or camera systems. The combined V2V and I2V CACC is not addressed in this document. The following requirements are addressed in this document:
</t>
    </r>
    <r>
      <rPr>
        <sz val="11"/>
        <rFont val="Calibri"/>
        <charset val="134"/>
      </rPr>
      <t>— classification of the types of CACC;</t>
    </r>
    <r>
      <rPr>
        <sz val="11"/>
        <rFont val="Calibri"/>
        <charset val="134"/>
      </rPr>
      <t xml:space="preserve">
</t>
    </r>
    <r>
      <rPr>
        <sz val="11"/>
        <rFont val="Calibri"/>
        <charset val="134"/>
      </rPr>
      <t>— definition of the performance requirements for each CACC type;</t>
    </r>
    <r>
      <rPr>
        <sz val="11"/>
        <rFont val="Calibri"/>
        <charset val="134"/>
      </rPr>
      <t xml:space="preserve">
</t>
    </r>
    <r>
      <rPr>
        <sz val="11"/>
        <rFont val="Calibri"/>
        <charset val="134"/>
      </rPr>
      <t>— CACC state transitions diagram;</t>
    </r>
    <r>
      <rPr>
        <sz val="11"/>
        <rFont val="Calibri"/>
        <charset val="134"/>
      </rPr>
      <t xml:space="preserve">
</t>
    </r>
    <r>
      <rPr>
        <sz val="11"/>
        <rFont val="Calibri"/>
        <charset val="134"/>
      </rPr>
      <t>— minimum set of wireless data requirements;</t>
    </r>
    <r>
      <rPr>
        <sz val="11"/>
        <rFont val="Calibri"/>
        <charset val="134"/>
      </rPr>
      <t xml:space="preserve">
</t>
    </r>
    <r>
      <rPr>
        <sz val="11"/>
        <rFont val="Calibri"/>
        <charset val="134"/>
      </rPr>
      <t>— test procedures.</t>
    </r>
    <r>
      <rPr>
        <sz val="11"/>
        <rFont val="Calibri"/>
        <charset val="134"/>
      </rPr>
      <t xml:space="preserve">
</t>
    </r>
    <r>
      <rPr>
        <sz val="11"/>
        <rFont val="Calibri"/>
        <charset val="134"/>
      </rPr>
      <t>CACC:</t>
    </r>
    <r>
      <rPr>
        <sz val="11"/>
        <rFont val="Calibri"/>
        <charset val="134"/>
      </rPr>
      <t xml:space="preserve">
</t>
    </r>
    <r>
      <rPr>
        <sz val="11"/>
        <rFont val="Calibri"/>
        <charset val="134"/>
      </rPr>
      <t>— does only longitudinal vehicle speed control;</t>
    </r>
    <r>
      <rPr>
        <sz val="11"/>
        <rFont val="Calibri"/>
        <charset val="134"/>
      </rPr>
      <t xml:space="preserve">
</t>
    </r>
    <r>
      <rPr>
        <sz val="11"/>
        <rFont val="Calibri"/>
        <charset val="134"/>
      </rPr>
      <t>— uses time gap control strategy similar to ACC;</t>
    </r>
    <r>
      <rPr>
        <sz val="11"/>
        <rFont val="Calibri"/>
        <charset val="134"/>
      </rPr>
      <t xml:space="preserve">
</t>
    </r>
    <r>
      <rPr>
        <sz val="11"/>
        <rFont val="Calibri"/>
        <charset val="134"/>
      </rPr>
      <t>— has similar engagement criteria as ACC.</t>
    </r>
  </si>
  <si>
    <t>http://lis9-svprp01.vnet.valeo.com:8092/mlogin.pl?search=e6:IX30555827</t>
  </si>
  <si>
    <r>
      <rPr>
        <sz val="11"/>
        <rFont val="Calibri"/>
        <charset val="134"/>
      </rPr>
      <t xml:space="preserve">ANCAP Test Protocol.
</t>
    </r>
    <r>
      <rPr>
        <sz val="11"/>
        <rFont val="Calibri"/>
        <charset val="134"/>
      </rPr>
      <t>Speed Assist Systems v2.0</t>
    </r>
  </si>
  <si>
    <t>Traffic sign recognition</t>
  </si>
  <si>
    <r>
      <rPr>
        <sz val="11"/>
        <rFont val="Calibri"/>
        <charset val="134"/>
      </rPr>
      <t xml:space="preserve">DFC - Front Camera
</t>
    </r>
    <r>
      <rPr>
        <sz val="11"/>
        <rFont val="Calibri"/>
        <charset val="134"/>
      </rPr>
      <t>DFC - Zone Controller</t>
    </r>
  </si>
  <si>
    <t>Euro NCAP Speed Assist V2.0</t>
  </si>
  <si>
    <t>TEST PROTOCOL – SPEED ASSIST SYSTEMS</t>
  </si>
  <si>
    <t>12172_EU NCAP SPEED ASSIST Test Protocol - v2.0</t>
  </si>
  <si>
    <t>i-VISTA SM-ADAS-ACCT-A0-2018</t>
  </si>
  <si>
    <r>
      <rPr>
        <sz val="11"/>
        <rFont val="Calibri"/>
        <charset val="134"/>
      </rPr>
      <t xml:space="preserve">Testing according to ISO_22179 Intelligent
</t>
    </r>
    <r>
      <rPr>
        <sz val="11"/>
        <rFont val="Calibri"/>
        <charset val="134"/>
      </rPr>
      <t>transport systems — Full speed range adaptive cruise control (FSRA) systems —Performance requirements and test procedures</t>
    </r>
  </si>
  <si>
    <r>
      <rPr>
        <sz val="11"/>
        <rFont val="Calibri"/>
        <charset val="134"/>
      </rPr>
      <t>h</t>
    </r>
    <r>
      <rPr>
        <sz val="11"/>
        <rFont val="Calibri"/>
        <charset val="134"/>
      </rPr>
      <t>ttp://www.i-vista.org/filespath/files/File/01%E8%87%AA%E9%80%82%E5%BA%94%E5%B7%A1%E8%88%AA%E6%8E%A7%E5%88%B6%E7%B3%BB%E7%BB%9F%E8%AF%95%E9%AA%8C%E8%A7%84%E7%A8%8Bi-VISTA%20SM-ADAS-ACCT-A0-2018.pdf</t>
    </r>
  </si>
  <si>
    <r>
      <rPr>
        <b/>
        <sz val="11"/>
        <rFont val="Calibri"/>
        <charset val="134"/>
      </rPr>
      <t>4.12</t>
    </r>
    <r>
      <rPr>
        <sz val="11"/>
        <rFont val="Calibri"/>
        <charset val="134"/>
      </rPr>
      <t xml:space="preserve"> </t>
    </r>
    <r>
      <rPr>
        <b/>
        <sz val="11"/>
        <rFont val="Calibri"/>
        <charset val="134"/>
      </rPr>
      <t>Automated Driving Systems (Level 3/ 4)</t>
    </r>
  </si>
  <si>
    <r>
      <rPr>
        <b/>
        <sz val="11"/>
        <rFont val="Calibri"/>
        <charset val="134"/>
      </rPr>
      <t>4.12.1</t>
    </r>
    <r>
      <rPr>
        <sz val="11"/>
        <rFont val="Calibri"/>
        <charset val="134"/>
      </rPr>
      <t xml:space="preserve"> </t>
    </r>
    <r>
      <rPr>
        <b/>
        <sz val="11"/>
        <rFont val="Calibri"/>
        <charset val="134"/>
      </rPr>
      <t>Risk Mitigation</t>
    </r>
  </si>
  <si>
    <t>MRM</t>
  </si>
  <si>
    <r>
      <rPr>
        <sz val="11"/>
        <rFont val="Calibri"/>
        <charset val="134"/>
      </rPr>
      <t xml:space="preserve">ISO PWI 23793-1
</t>
    </r>
    <r>
      <rPr>
        <sz val="11"/>
        <rFont val="Calibri"/>
        <charset val="134"/>
      </rPr>
      <t>- Status unclear, about to be canceled?</t>
    </r>
  </si>
  <si>
    <r>
      <rPr>
        <sz val="11"/>
        <rFont val="Calibri"/>
        <charset val="134"/>
      </rPr>
      <t xml:space="preserve">Minimal Risk Maneuver for automated driving
</t>
    </r>
    <r>
      <rPr>
        <sz val="11"/>
        <rFont val="Calibri"/>
        <charset val="134"/>
      </rPr>
      <t>(MRM)</t>
    </r>
    <r>
      <rPr>
        <sz val="11"/>
        <rFont val="Calibri"/>
        <charset val="134"/>
      </rPr>
      <t xml:space="preserve">
</t>
    </r>
    <r>
      <rPr>
        <sz val="11"/>
        <rFont val="Calibri"/>
        <charset val="134"/>
      </rPr>
      <t>- Part 1 Framework, Straight Stop, and In-Lane Stop</t>
    </r>
  </si>
  <si>
    <r>
      <rPr>
        <sz val="11"/>
        <rFont val="Calibri"/>
        <charset val="134"/>
      </rPr>
      <t xml:space="preserve">The scope of this document includes minimal risk maneuver performance and the attainment of minimal risk condition.
</t>
    </r>
    <r>
      <rPr>
        <sz val="11"/>
        <rFont val="Calibri"/>
        <charset val="134"/>
      </rPr>
      <t>The scope of this document does not include decision-making process to initiate the minimal risk maneuver, methods for detecting failures of the automated driving system, driver monitoring system, and implementation of minimal risk maneuver function.</t>
    </r>
    <r>
      <rPr>
        <sz val="11"/>
        <rFont val="Calibri"/>
        <charset val="134"/>
      </rPr>
      <t xml:space="preserve">
</t>
    </r>
    <r>
      <rPr>
        <sz val="11"/>
        <rFont val="Calibri"/>
        <charset val="134"/>
      </rPr>
      <t>The document shall apply to light duty vehicles and heavy vehicles with four or more wheels. Minimal risk maneuver for automated driving system is not intended for off-road use.</t>
    </r>
    <r>
      <rPr>
        <sz val="11"/>
        <rFont val="Calibri"/>
        <charset val="134"/>
      </rPr>
      <t xml:space="preserve">
</t>
    </r>
    <r>
      <rPr>
        <sz val="11"/>
        <rFont val="Calibri"/>
        <charset val="134"/>
      </rPr>
      <t>This document can be applied to any automated driving system features from SAE Level 3 to 5.</t>
    </r>
  </si>
  <si>
    <t>Under development</t>
  </si>
  <si>
    <r>
      <rPr>
        <b/>
        <sz val="11"/>
        <rFont val="Calibri"/>
        <charset val="134"/>
      </rPr>
      <t>4.12.2</t>
    </r>
    <r>
      <rPr>
        <sz val="11"/>
        <rFont val="Calibri"/>
        <charset val="134"/>
      </rPr>
      <t xml:space="preserve"> </t>
    </r>
    <r>
      <rPr>
        <b/>
        <sz val="11"/>
        <rFont val="Calibri"/>
        <charset val="134"/>
      </rPr>
      <t>Low Speed Functions</t>
    </r>
  </si>
  <si>
    <r>
      <rPr>
        <sz val="11"/>
        <rFont val="Calibri"/>
        <charset val="134"/>
      </rPr>
      <t xml:space="preserve">DRS - ULS &amp; ECU
</t>
    </r>
    <r>
      <rPr>
        <sz val="11"/>
        <rFont val="Calibri"/>
        <charset val="134"/>
      </rPr>
      <t>DVS - Vision System</t>
    </r>
    <r>
      <rPr>
        <sz val="11"/>
        <rFont val="Calibri"/>
        <charset val="134"/>
      </rPr>
      <t xml:space="preserve">
</t>
    </r>
    <r>
      <rPr>
        <sz val="11"/>
        <rFont val="Calibri"/>
        <charset val="134"/>
      </rPr>
      <t>DVS - ECU &amp; Domain Controller</t>
    </r>
    <r>
      <rPr>
        <sz val="11"/>
        <rFont val="Calibri"/>
        <charset val="134"/>
      </rPr>
      <t xml:space="preserve">
</t>
    </r>
    <r>
      <rPr>
        <sz val="11"/>
        <rFont val="Calibri"/>
        <charset val="134"/>
      </rPr>
      <t>DFC - Front Camera</t>
    </r>
    <r>
      <rPr>
        <sz val="11"/>
        <rFont val="Calibri"/>
        <charset val="134"/>
      </rPr>
      <t xml:space="preserve">
</t>
    </r>
    <r>
      <rPr>
        <sz val="11"/>
        <rFont val="Calibri"/>
        <charset val="134"/>
      </rPr>
      <t>DFC - Zone Controller</t>
    </r>
    <r>
      <rPr>
        <sz val="11"/>
        <rFont val="Calibri"/>
        <charset val="134"/>
      </rPr>
      <t xml:space="preserve">
</t>
    </r>
    <r>
      <rPr>
        <sz val="11"/>
        <rFont val="Calibri"/>
        <charset val="134"/>
      </rPr>
      <t>DSW - LSMS (low speed)</t>
    </r>
    <r>
      <rPr>
        <sz val="11"/>
        <rFont val="Calibri"/>
        <charset val="134"/>
      </rPr>
      <t xml:space="preserve">
</t>
    </r>
    <r>
      <rPr>
        <sz val="11"/>
        <rFont val="Calibri"/>
        <charset val="134"/>
      </rPr>
      <t>DSW - ADSP</t>
    </r>
  </si>
  <si>
    <t>ISO 22737</t>
  </si>
  <si>
    <r>
      <rPr>
        <sz val="11"/>
        <rFont val="Calibri"/>
        <charset val="134"/>
      </rPr>
      <t xml:space="preserve">Low-Speed Automated Driving
</t>
    </r>
    <r>
      <rPr>
        <sz val="11"/>
        <rFont val="Calibri"/>
        <charset val="134"/>
      </rPr>
      <t>(LSAD) Systems for Limited Operational Design Domains —</t>
    </r>
    <r>
      <rPr>
        <sz val="11"/>
        <rFont val="Calibri"/>
        <charset val="134"/>
      </rPr>
      <t xml:space="preserve">
</t>
    </r>
    <r>
      <rPr>
        <sz val="11"/>
        <rFont val="Calibri"/>
        <charset val="134"/>
      </rPr>
      <t>Performance requirements, system requirements and</t>
    </r>
    <r>
      <rPr>
        <sz val="11"/>
        <rFont val="Calibri"/>
        <charset val="134"/>
      </rPr>
      <t xml:space="preserve">
</t>
    </r>
    <r>
      <rPr>
        <sz val="11"/>
        <rFont val="Calibri"/>
        <charset val="134"/>
      </rPr>
      <t>performance test procedures</t>
    </r>
  </si>
  <si>
    <r>
      <rPr>
        <sz val="11"/>
        <rFont val="Calibri"/>
        <charset val="134"/>
      </rPr>
      <t xml:space="preserve">This document specifies the limited operational design domain, system requirements, minimum performance requirements and performance test procedures for safe operation of Low-Speed
</t>
    </r>
    <r>
      <rPr>
        <sz val="11"/>
        <rFont val="Calibri"/>
        <charset val="134"/>
      </rPr>
      <t>Automated Driving (LSAD) systems which will operate on pre-defined routes. Low-Speed Automated Driving (LSAD) systems are designed to operate at Level 4 automation in accordance to SAE J3016,</t>
    </r>
    <r>
      <rPr>
        <sz val="11"/>
        <rFont val="Calibri"/>
        <charset val="134"/>
      </rPr>
      <t xml:space="preserve">
</t>
    </r>
    <r>
      <rPr>
        <sz val="11"/>
        <rFont val="Calibri"/>
        <charset val="134"/>
      </rPr>
      <t>within specific Operational Design Domains (ODD).</t>
    </r>
    <r>
      <rPr>
        <sz val="11"/>
        <rFont val="Calibri"/>
        <charset val="134"/>
      </rPr>
      <t xml:space="preserve">
</t>
    </r>
    <r>
      <rPr>
        <sz val="11"/>
        <rFont val="Calibri"/>
        <charset val="134"/>
      </rPr>
      <t>This document doesn’t specify sensor technology present in vehicles equipped with LSAD systems.</t>
    </r>
  </si>
  <si>
    <t>https://www.iso.org/standard/73767.html</t>
  </si>
  <si>
    <r>
      <rPr>
        <b/>
        <sz val="11"/>
        <rFont val="Calibri"/>
        <charset val="134"/>
      </rPr>
      <t>4.12.3</t>
    </r>
    <r>
      <rPr>
        <sz val="11"/>
        <rFont val="Calibri"/>
        <charset val="134"/>
      </rPr>
      <t xml:space="preserve"> </t>
    </r>
    <r>
      <rPr>
        <b/>
        <sz val="11"/>
        <rFont val="Calibri"/>
        <charset val="134"/>
      </rPr>
      <t>High Speed Functions</t>
    </r>
  </si>
  <si>
    <t>ISO WD 23792-1 (MCS)</t>
  </si>
  <si>
    <r>
      <rPr>
        <sz val="11"/>
        <rFont val="Calibri"/>
        <charset val="134"/>
      </rPr>
      <t xml:space="preserve">Motorway chauffeur systems (MCS)
</t>
    </r>
    <r>
      <rPr>
        <sz val="11"/>
        <rFont val="Calibri"/>
        <charset val="134"/>
      </rPr>
      <t>- Part 1: Framework and general requirements</t>
    </r>
  </si>
  <si>
    <r>
      <rPr>
        <sz val="11"/>
        <rFont val="Calibri"/>
        <charset val="134"/>
      </rPr>
      <t xml:space="preserve">The Motorway Chauffeur System (MCS) is a level 3 automated driving system (ADS)[1]. MCS is designed to automatically operate a vehicle on an access-controlled motorway with the presence of a fallback-ready user (FRU).
</t>
    </r>
    <r>
      <rPr>
        <sz val="11"/>
        <rFont val="Calibri"/>
        <charset val="134"/>
      </rPr>
      <t xml:space="preserve">MCS will be provided in various features depending on their capability in responding to different driving scenarios. This document defines a framework for MCS features and specifies their general requirements. </t>
    </r>
    <r>
      <rPr>
        <sz val="11"/>
        <rFont val="Calibri"/>
        <charset val="134"/>
      </rPr>
      <t xml:space="preserve">
</t>
    </r>
    <r>
      <rPr>
        <sz val="11"/>
        <rFont val="Calibri"/>
        <charset val="134"/>
      </rPr>
      <t>This document provides a system classification, system states and transition conditions, system functionalities, and guidance to define an operational design domain (ODD)[1] as the system framework.</t>
    </r>
    <r>
      <rPr>
        <sz val="11"/>
        <rFont val="Calibri"/>
        <charset val="134"/>
      </rPr>
      <t xml:space="preserve">
</t>
    </r>
    <r>
      <rPr>
        <sz val="11"/>
        <rFont val="Calibri"/>
        <charset val="134"/>
      </rPr>
      <t>This document specifies general requirements of MCS and how those requirements should be verified. The requirements include the vehicle operation to perform the complete dynamic driving task (DDT)[1] within the current lane of travel, to issue a request to intervene (RTI)[1] upon disengagement conditions, and to perform failure mitigation strategy[1] when the FRU does not respond to the RTI.</t>
    </r>
  </si>
  <si>
    <r>
      <rPr>
        <b/>
        <sz val="11"/>
        <rFont val="Calibri"/>
        <charset val="134"/>
      </rPr>
      <t>4.12.4</t>
    </r>
    <r>
      <rPr>
        <sz val="11"/>
        <rFont val="Calibri"/>
        <charset val="134"/>
      </rPr>
      <t xml:space="preserve"> </t>
    </r>
    <r>
      <rPr>
        <b/>
        <sz val="11"/>
        <rFont val="Calibri"/>
        <charset val="134"/>
      </rPr>
      <t>Scenario Categorization &amp; Creation</t>
    </r>
  </si>
  <si>
    <t>undefined</t>
  </si>
  <si>
    <r>
      <rPr>
        <b/>
        <sz val="11"/>
        <rFont val="Calibri"/>
        <charset val="134"/>
      </rPr>
      <t>4.13</t>
    </r>
    <r>
      <rPr>
        <sz val="11"/>
        <rFont val="Calibri"/>
        <charset val="134"/>
      </rPr>
      <t xml:space="preserve"> </t>
    </r>
    <r>
      <rPr>
        <b/>
        <sz val="11"/>
        <rFont val="Calibri"/>
        <charset val="134"/>
      </rPr>
      <t>Autonomous Driving (Level 4/ 5)</t>
    </r>
  </si>
  <si>
    <r>
      <rPr>
        <b/>
        <sz val="11"/>
        <rFont val="Calibri"/>
        <charset val="134"/>
      </rPr>
      <t>5</t>
    </r>
    <r>
      <rPr>
        <sz val="11"/>
        <rFont val="Calibri"/>
        <charset val="134"/>
      </rPr>
      <t xml:space="preserve"> </t>
    </r>
    <r>
      <rPr>
        <b/>
        <sz val="11"/>
        <rFont val="Calibri"/>
        <charset val="134"/>
      </rPr>
      <t>ANNEX</t>
    </r>
  </si>
  <si>
    <r>
      <rPr>
        <b/>
        <sz val="11"/>
        <rFont val="Calibri"/>
        <charset val="134"/>
      </rPr>
      <t>5.1</t>
    </r>
    <r>
      <rPr>
        <sz val="11"/>
        <rFont val="Calibri"/>
        <charset val="134"/>
      </rPr>
      <t xml:space="preserve"> </t>
    </r>
    <r>
      <rPr>
        <b/>
        <sz val="11"/>
        <rFont val="Calibri"/>
        <charset val="134"/>
      </rPr>
      <t>Special Provisions for Documentation</t>
    </r>
  </si>
  <si>
    <t>In general for every developed and produced Product following documents shall be able to be provided latest at type approval independent if on vehicle or system level:</t>
  </si>
  <si>
    <t>Component/ Project Requirement Specification (final version signed and filed)</t>
  </si>
  <si>
    <r>
      <rPr>
        <sz val="11"/>
        <rFont val="Calibri"/>
        <charset val="134"/>
      </rPr>
      <t xml:space="preserve">System description 
</t>
    </r>
    <r>
      <rPr>
        <sz val="11"/>
        <rFont val="Calibri"/>
        <charset val="134"/>
      </rPr>
      <t>A simple explanation of all control functions and methods employed to achieve objectives</t>
    </r>
  </si>
  <si>
    <r>
      <rPr>
        <sz val="11"/>
        <rFont val="Calibri"/>
        <charset val="134"/>
      </rPr>
      <t xml:space="preserve">Circuit Diagrams 
</t>
    </r>
    <r>
      <rPr>
        <sz val="11"/>
        <rFont val="Calibri"/>
        <charset val="134"/>
      </rPr>
      <t>Interconnections within System</t>
    </r>
  </si>
  <si>
    <r>
      <rPr>
        <sz val="11"/>
        <rFont val="Calibri"/>
        <charset val="134"/>
      </rPr>
      <t xml:space="preserve">Software design 
</t>
    </r>
    <r>
      <rPr>
        <sz val="11"/>
        <rFont val="Calibri"/>
        <charset val="134"/>
      </rPr>
      <t>outline architecture, system logic</t>
    </r>
  </si>
  <si>
    <t>Product Drawings</t>
  </si>
  <si>
    <t>Safety concept, Hazard and Operability analysis, FMEA, FTA, HIL</t>
  </si>
  <si>
    <t>Test reports properly saved and available (e.g. Documentation matrix in SAP, …)</t>
  </si>
  <si>
    <t>Type approva and liability relevant data (Testing Reports; Declaration of Conformity; product certifications; Conformity of Production; …)</t>
  </si>
  <si>
    <r>
      <rPr>
        <b/>
        <sz val="11"/>
        <rFont val="Calibri"/>
        <charset val="134"/>
      </rPr>
      <t>5.2</t>
    </r>
    <r>
      <rPr>
        <sz val="11"/>
        <rFont val="Calibri"/>
        <charset val="134"/>
      </rPr>
      <t xml:space="preserve"> </t>
    </r>
    <r>
      <rPr>
        <b/>
        <sz val="11"/>
        <rFont val="Calibri"/>
        <charset val="134"/>
      </rPr>
      <t>Abbriviations</t>
    </r>
  </si>
  <si>
    <r>
      <rPr>
        <b/>
        <sz val="11"/>
        <rFont val="Calibri"/>
        <charset val="134"/>
      </rPr>
      <t>5.2.1</t>
    </r>
    <r>
      <rPr>
        <sz val="11"/>
        <rFont val="Calibri"/>
        <charset val="134"/>
      </rPr>
      <t xml:space="preserve"> </t>
    </r>
    <r>
      <rPr>
        <b/>
        <sz val="11"/>
        <rFont val="Calibri"/>
        <charset val="134"/>
      </rPr>
      <t>Vehicle Categories</t>
    </r>
  </si>
  <si>
    <t>M</t>
  </si>
  <si>
    <t>Vehicles having at least four wheels and used for the carriage of passengers (e.g., standard car with 2, 3, 4 doors).</t>
  </si>
  <si>
    <t>Vehicles used for carriage of passengers, comprising not more than eight seats in addition to the driver's = 9.( Larger Than Standard Car eg: London Cab / E7 Type Vehicle 8 seat + Driver.)</t>
  </si>
  <si>
    <t>M2</t>
  </si>
  <si>
    <t>Vehicles used for the carriage of passengers, comprising more than eight seats in addition to the driver's seat, and having a maximum mass not exceeding 5 tonnes. (Bus)</t>
  </si>
  <si>
    <t>M3</t>
  </si>
  <si>
    <t>Vehicles used for the carriage of passengers, comprising more than eight seats in addition to the driver's seat, and having a maximum mass exceeding 5 tonnes. (Bus)</t>
  </si>
  <si>
    <t>N</t>
  </si>
  <si>
    <t>Power-driven vehicles having at least four wheels and used for the carriage of goods</t>
  </si>
  <si>
    <t>N1</t>
  </si>
  <si>
    <t>Vehicles used for the carriage of goods and having a maximum mass not exceeding 3.5 tonnes. (Pick-up Truck, Van)</t>
  </si>
  <si>
    <t>N2</t>
  </si>
  <si>
    <t>Vehicles used for the carriage of goods and having a maximum mass exceeding 3.5 tonnes but not exceeding 12 tonnes. (Commercial Truck)</t>
  </si>
  <si>
    <t>N3</t>
  </si>
  <si>
    <t>Vehicles used for the carriage of goods and having a maximum mass exceeding 12 tonnes. (Commercial Truck)</t>
  </si>
  <si>
    <t>NATM</t>
  </si>
  <si>
    <t>New Assessment and Testing Methods for Automated Driving Systems</t>
  </si>
  <si>
    <t>TCS</t>
  </si>
  <si>
    <t>Traction Control System</t>
  </si>
  <si>
    <t>GLOSA</t>
  </si>
  <si>
    <t>Green Light Optimal Speed Advisory</t>
  </si>
  <si>
    <t>DDD</t>
  </si>
  <si>
    <t>Driver Drowsiness Detection</t>
  </si>
  <si>
    <t>EBA, ABA</t>
  </si>
  <si>
    <t>Emergency Brake Assist, Active Brake Assist</t>
  </si>
  <si>
    <t>IPAS</t>
  </si>
  <si>
    <t>Intelligent Parking Assist System</t>
  </si>
  <si>
    <t>EPS/EPAS</t>
  </si>
  <si>
    <t>Electric Power Steering/Electric Power Assisted Steering</t>
  </si>
  <si>
    <t>ISA</t>
  </si>
  <si>
    <t>Intelligent Speed Adaption</t>
  </si>
  <si>
    <t>LSS</t>
  </si>
  <si>
    <t>Lane Supporting System</t>
  </si>
  <si>
    <t>Lane Keeping Assistent</t>
  </si>
  <si>
    <t>Forward Collision Warning</t>
  </si>
  <si>
    <t>Automatic Emergency Braking</t>
  </si>
  <si>
    <t>In relation to new UN Vehicle Regulation for Level 3 Systems.</t>
  </si>
  <si>
    <t>VRU</t>
  </si>
  <si>
    <t>Vulnarable Road Users</t>
  </si>
  <si>
    <t>EMC and Radio Spectrum Matters</t>
  </si>
  <si>
    <t>Human Machine Interface</t>
  </si>
  <si>
    <t>Traffic Sign Recognition</t>
  </si>
  <si>
    <t>m</t>
  </si>
  <si>
    <t xml:space="preserve"> </t>
  </si>
  <si>
    <t>Regulations, norms and standards for DOORS transfer</t>
  </si>
  <si>
    <t>GDRIVE</t>
  </si>
  <si>
    <t>AUREON</t>
  </si>
  <si>
    <t>03.03.2023</t>
  </si>
  <si>
    <t>DVS System</t>
  </si>
  <si>
    <t>DSW_Computer Vision</t>
  </si>
  <si>
    <t>DVS_Camera</t>
  </si>
  <si>
    <t>Domain Controller/ECU
(purly HW&amp;Mechtronik)</t>
  </si>
  <si>
    <t>DRS_RLT</t>
  </si>
  <si>
    <t>DRS_ULS&amp;ECU</t>
  </si>
  <si>
    <t>DRS_Radar</t>
  </si>
  <si>
    <t>DAS-Laser</t>
  </si>
  <si>
    <t>DFC (Zone Controller)</t>
  </si>
  <si>
    <t>DFC (Front Camera)</t>
  </si>
  <si>
    <t>DSF_ADSP</t>
  </si>
  <si>
    <t>DSF LSMS</t>
  </si>
  <si>
    <t>Comment Status</t>
  </si>
  <si>
    <t>Info</t>
  </si>
  <si>
    <t>Entry Date</t>
  </si>
  <si>
    <t>ID</t>
  </si>
  <si>
    <t>Item</t>
  </si>
  <si>
    <t>Priority</t>
  </si>
  <si>
    <t>Transfer
Status</t>
  </si>
  <si>
    <t>Official Title/ Regulation Number</t>
  </si>
  <si>
    <t>Sub Title</t>
  </si>
  <si>
    <t>Scope</t>
  </si>
  <si>
    <t>Change information</t>
  </si>
  <si>
    <t>EU/GSR ADAS Marker</t>
  </si>
  <si>
    <t>Details</t>
  </si>
  <si>
    <t>Amendment Level</t>
  </si>
  <si>
    <t>Official Publication Date</t>
  </si>
  <si>
    <t>Legal Enforcement</t>
  </si>
  <si>
    <t>Vehicle Cat.</t>
  </si>
  <si>
    <t>Document</t>
  </si>
  <si>
    <t>Aureon Link</t>
  </si>
  <si>
    <t>Pages</t>
  </si>
  <si>
    <t>Type of DOC:</t>
  </si>
  <si>
    <t>Module Name</t>
  </si>
  <si>
    <t>CDV1</t>
  </si>
  <si>
    <t>CDV2 entered</t>
  </si>
  <si>
    <t>CDV 3 entered</t>
  </si>
  <si>
    <t>Status</t>
  </si>
  <si>
    <t>Plattform Allocation</t>
  </si>
  <si>
    <t>Analyses/ Matrix</t>
  </si>
  <si>
    <t>GENERIC</t>
  </si>
  <si>
    <t>Applicable</t>
  </si>
  <si>
    <t>deployed?</t>
  </si>
  <si>
    <t>Responsible Expert</t>
  </si>
  <si>
    <t>deployed?/ listed in TT metrics</t>
  </si>
  <si>
    <t>REG_5</t>
  </si>
  <si>
    <t>high</t>
  </si>
  <si>
    <t>10/10: Closed</t>
  </si>
  <si>
    <t>all</t>
  </si>
  <si>
    <t>UN</t>
  </si>
  <si>
    <t>Regulations</t>
  </si>
  <si>
    <t>x</t>
  </si>
  <si>
    <t>REG_55</t>
  </si>
  <si>
    <t>normal</t>
  </si>
  <si>
    <t>Obsolete</t>
  </si>
  <si>
    <t>(-)</t>
  </si>
  <si>
    <t>REG_62</t>
  </si>
  <si>
    <t>low</t>
  </si>
  <si>
    <t>EU</t>
  </si>
  <si>
    <t>ETSI EN 301 091-1 V2.1.1</t>
  </si>
  <si>
    <t>HN-Std</t>
  </si>
  <si>
    <t>REG_68</t>
  </si>
  <si>
    <t>REG_86</t>
  </si>
  <si>
    <t>REG_88</t>
  </si>
  <si>
    <t>ETSI EN 302 264 V2.1.1</t>
  </si>
  <si>
    <t>REG_89</t>
  </si>
  <si>
    <t>REG_90</t>
  </si>
  <si>
    <t>Annex 8 for safety assessment, to be applied if breaking function is not related to AEB</t>
  </si>
  <si>
    <t>DSF</t>
  </si>
  <si>
    <t>X</t>
  </si>
  <si>
    <t>DSF LSMS Braking Team 
akram.ghadieh@valeo.com</t>
  </si>
  <si>
    <t>REG_91</t>
  </si>
  <si>
    <t>Standard</t>
  </si>
  <si>
    <t>REG_92</t>
  </si>
  <si>
    <t>REG_93</t>
  </si>
  <si>
    <t>REG_94</t>
  </si>
  <si>
    <t xml:space="preserve">UN ECE R133_Recyclability </t>
  </si>
  <si>
    <t>REG_95</t>
  </si>
  <si>
    <t>WW</t>
  </si>
  <si>
    <t>REG_96</t>
  </si>
  <si>
    <t>Restriction of Chemicals (REACH) Regulation EC1907/2006</t>
  </si>
  <si>
    <t>REG_97</t>
  </si>
  <si>
    <t>REG_98</t>
  </si>
  <si>
    <t>REG_99</t>
  </si>
  <si>
    <t>REG_100</t>
  </si>
  <si>
    <t>REG_101</t>
  </si>
  <si>
    <t>REG_102</t>
  </si>
  <si>
    <t>REG_103</t>
  </si>
  <si>
    <t>REG_104</t>
  </si>
  <si>
    <t>REG_105</t>
  </si>
  <si>
    <t>REG_106</t>
  </si>
  <si>
    <t>REG_107</t>
  </si>
  <si>
    <t>REG_108</t>
  </si>
  <si>
    <t>REG_109</t>
  </si>
  <si>
    <t>REG_110</t>
  </si>
  <si>
    <t>REG_111</t>
  </si>
  <si>
    <t>REG_113</t>
  </si>
  <si>
    <t>12157_BlueBook Japan_Article 44_Mirror_2017</t>
  </si>
  <si>
    <t>REG_114</t>
  </si>
  <si>
    <t>FMVSS 302_Flammability of materials used in the occupant compartments of motor vehicles</t>
  </si>
  <si>
    <t>REG_115</t>
  </si>
  <si>
    <t>ETSI EN 301 489-1 V1.9.2</t>
  </si>
  <si>
    <t>REG_116</t>
  </si>
  <si>
    <t>ETSI EN 301 489-3 V1.6.1</t>
  </si>
  <si>
    <t>REG_117</t>
  </si>
  <si>
    <t>ETSI EN 302 858-2 V1.3.1</t>
  </si>
  <si>
    <t>REG_118</t>
  </si>
  <si>
    <t>ETSI EN 301 091-2 V1.3.2</t>
  </si>
  <si>
    <t>REG_119</t>
  </si>
  <si>
    <t>M1, N1</t>
  </si>
  <si>
    <t>REG_120</t>
  </si>
  <si>
    <t>REG_121</t>
  </si>
  <si>
    <t>REG_122</t>
  </si>
  <si>
    <t>12115_FCC_Part90_76-81GHz</t>
  </si>
  <si>
    <t>REG_123</t>
  </si>
  <si>
    <t>REG_124</t>
  </si>
  <si>
    <t>ETSI EN 302 264-1 V1.1.1</t>
  </si>
  <si>
    <t>REG_126</t>
  </si>
  <si>
    <t>12119_UN ECE R46_Devices for Indirect Vision Rev6 A1</t>
  </si>
  <si>
    <t>TO be merged</t>
  </si>
  <si>
    <t>REG_127</t>
  </si>
  <si>
    <t>12120_UN ECE R46_Devices for Indirect Vision Rev6 A2</t>
  </si>
  <si>
    <t>REG_128</t>
  </si>
  <si>
    <t>REG_129</t>
  </si>
  <si>
    <t>outdated</t>
  </si>
  <si>
    <t>REG_130</t>
  </si>
  <si>
    <t>REG_131</t>
  </si>
  <si>
    <t>12124_GB_T 17619-1998</t>
  </si>
  <si>
    <t>REG_132</t>
  </si>
  <si>
    <t>REG_133</t>
  </si>
  <si>
    <t>REG_134</t>
  </si>
  <si>
    <t>REG_135</t>
  </si>
  <si>
    <t>Lane departure warning, definition of lane markings included</t>
  </si>
  <si>
    <t>N2-N3; M2-M3</t>
  </si>
  <si>
    <t>REG_136</t>
  </si>
  <si>
    <t>REG_137</t>
  </si>
  <si>
    <t>AEB for heavy commercial vehicles
N2-N3; M2-M3</t>
  </si>
  <si>
    <t>12130_UN ECE R131r1_AEBS_Trucks</t>
  </si>
  <si>
    <t>OK</t>
  </si>
  <si>
    <t>REG_138</t>
  </si>
  <si>
    <t>CISPR 12:2009 “Vehicles, boats and internal combustion engines — Radio disturbance Characteristics — Limits and methods of measurement for the protection of off-board receivers” (Edition 6.1)</t>
  </si>
  <si>
    <t>REG_139</t>
  </si>
  <si>
    <t>12132_NHTSA_Active Park Assist_DRAFT_April18</t>
  </si>
  <si>
    <t>17.12.2024
Potentially Obsolete to be checked</t>
  </si>
  <si>
    <t>REG_140</t>
  </si>
  <si>
    <t>12133_GB 15084-2013</t>
  </si>
  <si>
    <t>NA</t>
  </si>
  <si>
    <t>20.02.2023
CLeanup in the regulation/ move to Obsolete</t>
  </si>
  <si>
    <t>REG_141</t>
  </si>
  <si>
    <t>12134_UN ECE R6r6 Direction indicators</t>
  </si>
  <si>
    <t>REG_142</t>
  </si>
  <si>
    <t>v</t>
  </si>
  <si>
    <t>REG_143</t>
  </si>
  <si>
    <t>REG_144</t>
  </si>
  <si>
    <t>REG_145</t>
  </si>
  <si>
    <t>REG_146</t>
  </si>
  <si>
    <t>REG_147</t>
  </si>
  <si>
    <t>12140_GB 17675-1999_ Steering Systems</t>
  </si>
  <si>
    <t>REG_148</t>
  </si>
  <si>
    <t>REG_149</t>
  </si>
  <si>
    <t>REG_150</t>
  </si>
  <si>
    <t>REG_151</t>
  </si>
  <si>
    <t>DUS_ULS&amp;ECU, DVS_System</t>
  </si>
  <si>
    <t>https://docs.google.com/spreadsheets/d/1lnGus5DlN99pf0619_v7O7hj86kqNdFG/edit?usp=sharing&amp;ouid=115910244335210838264&amp;rtpof=true&amp;sd=true</t>
  </si>
  <si>
    <t>DSF LSMS Warning Team
dina.abdel-hamid@valeo.com</t>
  </si>
  <si>
    <t>REG_152</t>
  </si>
  <si>
    <t>Singapur</t>
  </si>
  <si>
    <t>REG_153</t>
  </si>
  <si>
    <t>Taiwan</t>
  </si>
  <si>
    <t>REG_155</t>
  </si>
  <si>
    <t>REG_156</t>
  </si>
  <si>
    <t>12150_CFR 47 Part95 Subpart M_76–81 GHz Band Radar Service</t>
  </si>
  <si>
    <t>REG_157</t>
  </si>
  <si>
    <t>REG_158</t>
  </si>
  <si>
    <t>REG_159</t>
  </si>
  <si>
    <t>REG_160</t>
  </si>
  <si>
    <t>12154_UN ECE R130 Am1_LDWS_Trucks</t>
  </si>
  <si>
    <t>REG_161</t>
  </si>
  <si>
    <t>12155_UN ECE R131r1_Am1_AEBS_Trucks</t>
  </si>
  <si>
    <t>REG_162</t>
  </si>
  <si>
    <t>REG_163</t>
  </si>
  <si>
    <t>Low</t>
  </si>
  <si>
    <t>REG_164</t>
  </si>
  <si>
    <t>REG_165</t>
  </si>
  <si>
    <t>REG_166</t>
  </si>
  <si>
    <t>REG_167</t>
  </si>
  <si>
    <t>DU Export control</t>
  </si>
  <si>
    <t>REG_168</t>
  </si>
  <si>
    <t>REG_169</t>
  </si>
  <si>
    <t>REG_170</t>
  </si>
  <si>
    <t>REG_171</t>
  </si>
  <si>
    <t>REG_172</t>
  </si>
  <si>
    <t>REG_173</t>
  </si>
  <si>
    <t>REG_174</t>
  </si>
  <si>
    <t>AD Parking</t>
  </si>
  <si>
    <t>12168_i-VISTA SM-ADAS-IPAT-A0-2019</t>
  </si>
  <si>
    <t>DSF LSMS, DUS_ULS&amp;ECU, DVS_System</t>
  </si>
  <si>
    <t>REG_175</t>
  </si>
  <si>
    <t>GSR</t>
  </si>
  <si>
    <t>System</t>
  </si>
  <si>
    <t>REG_176</t>
  </si>
  <si>
    <t>REG_177</t>
  </si>
  <si>
    <t>REG_178</t>
  </si>
  <si>
    <t>REG_179</t>
  </si>
  <si>
    <t>REG_180</t>
  </si>
  <si>
    <t>https://docs.google.com/spreadsheets/d/10h2em0Jd472YNgxfKIcSFW216-L302Nf/edit?usp=sharing&amp;ouid=115910244335210838264&amp;rtpof=true&amp;sd=true</t>
  </si>
  <si>
    <t>REG_181</t>
  </si>
  <si>
    <t>12175_UN Regulation 152_AEB</t>
  </si>
  <si>
    <t>DSF_ADSP, DSF_ADSP,DFC (Front Camera)</t>
  </si>
  <si>
    <t>REG_182</t>
  </si>
  <si>
    <t>GEEDS, GEEDS,DFC (Front Camera)</t>
  </si>
  <si>
    <t>REG_183</t>
  </si>
  <si>
    <t>REG_184</t>
  </si>
  <si>
    <t>Rear View Camera/ Detection</t>
  </si>
  <si>
    <t>DVS_System, DUS_ULS&amp;ECU</t>
  </si>
  <si>
    <t>REG_185</t>
  </si>
  <si>
    <t>GB 4785-2019</t>
  </si>
  <si>
    <t xml:space="preserve"> - not created yet</t>
  </si>
  <si>
    <t>REG_186</t>
  </si>
  <si>
    <t>Korea</t>
  </si>
  <si>
    <t>KR_KMVSS_complete_EN_2020-06-05</t>
  </si>
  <si>
    <t>REG_187</t>
  </si>
  <si>
    <t xml:space="preserve">Traffic Jam Pilot, original series limited to 60kph </t>
  </si>
  <si>
    <t>(=)</t>
  </si>
  <si>
    <t>UN Regulation 157 ALKS</t>
  </si>
  <si>
    <t>DSF_ADSP, DFC (Front Camera)</t>
  </si>
  <si>
    <t>REG_188</t>
  </si>
  <si>
    <t>UN Regulation 152 AEB Series 0 Suppl1</t>
  </si>
  <si>
    <t>12182_UN Regulation 152 AEB Series 0 Suppl1</t>
  </si>
  <si>
    <t>DFC (Front Camera), DSF_ADSP</t>
  </si>
  <si>
    <t>REG_189</t>
  </si>
  <si>
    <t>AEB, test repeatability</t>
  </si>
  <si>
    <t>UN Regulation 152 AEB Series 0 Suppl2</t>
  </si>
  <si>
    <t>12183_UN Regulation 152 AEB Series 0 Suppl2</t>
  </si>
  <si>
    <t>REG_190</t>
  </si>
  <si>
    <t>AEB, performance requirements higher</t>
  </si>
  <si>
    <t>UN Regulation 152 AEB Series 1</t>
  </si>
  <si>
    <t>12184_UN Regulation 152 AEB Series 1 Am 2</t>
  </si>
  <si>
    <t>REG_191</t>
  </si>
  <si>
    <t>same as Series 0 Suppl. 2</t>
  </si>
  <si>
    <t>UN Regulation 152 AEB Series 1 Suppl1</t>
  </si>
  <si>
    <t>12185_UN Regulation 152 AEB Series 1 Suppl1</t>
  </si>
  <si>
    <t>REG_192</t>
  </si>
  <si>
    <t>MOIS, front VRU detection</t>
  </si>
  <si>
    <t>UN Regulation 159_MOIS</t>
  </si>
  <si>
    <t>DSF LSMS, DUS_ULS&amp;ECU</t>
  </si>
  <si>
    <t>REG_193</t>
  </si>
  <si>
    <t>UN Regulation 158 - rear visibility or detection</t>
  </si>
  <si>
    <t>DVS_System, DUS_ULS&amp;ECU, DSF LSMS</t>
  </si>
  <si>
    <t>REG_194</t>
  </si>
  <si>
    <t>UN Regulation 155 Cyber Security</t>
  </si>
  <si>
    <t>REG_195</t>
  </si>
  <si>
    <t>UN Regulation 156 Software Updates</t>
  </si>
  <si>
    <t>REG_196</t>
  </si>
  <si>
    <t>C-NCAP Management Regulation 2021</t>
  </si>
  <si>
    <t>12190_C-NCAP Management Regulation 2021</t>
  </si>
  <si>
    <t>REG_197</t>
  </si>
  <si>
    <t>BSIS, updated test specs</t>
  </si>
  <si>
    <t>UN Regulation 151 BSIS_Series 0 Suppl. 1</t>
  </si>
  <si>
    <t>12191_UN Regulation 151 BSIS_Suppl1_Series0</t>
  </si>
  <si>
    <t>enforcment of the 3rd series of amendments</t>
  </si>
  <si>
    <t>REG_201</t>
  </si>
  <si>
    <t>rear AEB</t>
  </si>
  <si>
    <t>RCAR_R-AEB_V1.0_2017</t>
  </si>
  <si>
    <t>12195_RCAR_R-AEB_V1.0_2017</t>
  </si>
  <si>
    <t>TT module list to be updated</t>
  </si>
  <si>
    <t>REG_202</t>
  </si>
  <si>
    <t>NHTSA_Rear-AEB_2015</t>
  </si>
  <si>
    <t>12196_NHTSA-2015-0119_Rear AEB</t>
  </si>
  <si>
    <t>REG_203</t>
  </si>
  <si>
    <t>AEB Car to Car</t>
  </si>
  <si>
    <t>GB/T 39901-2021 - AEB Advanced Emergency Brake System</t>
  </si>
  <si>
    <t>REG_204</t>
  </si>
  <si>
    <t>AEB, false positive scenarios examples</t>
  </si>
  <si>
    <t>UN Regulation 152 AEB Series 0 Suppl3</t>
  </si>
  <si>
    <t>12198_UN Regulation 152 AEB Series 0 Suppl3</t>
  </si>
  <si>
    <t>REG_205</t>
  </si>
  <si>
    <t>same as Series 0 Suppl. 3</t>
  </si>
  <si>
    <t>UN Regulation 152 AEB Series 1 Suppl 2</t>
  </si>
  <si>
    <t>12199_UN Regulation 152 AEB Series 1 Suppl 2</t>
  </si>
  <si>
    <t>REG_206</t>
  </si>
  <si>
    <t>AEB, Bicycle requirements</t>
  </si>
  <si>
    <t>UN Regulation 152 AEB Series 2</t>
  </si>
  <si>
    <t>12200_UN Regulation 152 AEB Series 2</t>
  </si>
  <si>
    <t>REG_208</t>
  </si>
  <si>
    <t>peddle misapplication</t>
  </si>
  <si>
    <t>2018_JNCAP_Peddle_misapplication</t>
  </si>
  <si>
    <t>12202_2018_JNCAP_Peddle_misapplication</t>
  </si>
  <si>
    <t>missing</t>
  </si>
  <si>
    <t>REG_209</t>
  </si>
  <si>
    <t>Still drafts</t>
  </si>
  <si>
    <r>
      <rPr>
        <u/>
        <sz val="10"/>
        <color rgb="FF1155CC"/>
        <rFont val="宋体"/>
        <charset val="134"/>
      </rPr>
      <t>AIS-162 - TA_Advanced Emergency Braking Systems (AEBS)</t>
    </r>
    <r>
      <rPr>
        <sz val="10"/>
        <rFont val="宋体"/>
        <charset val="134"/>
      </rPr>
      <t xml:space="preserve"> (HDV)</t>
    </r>
  </si>
  <si>
    <t>REG_210</t>
  </si>
  <si>
    <t>ASEAN NCAP - Blind Spot V1.2019</t>
  </si>
  <si>
    <t>12203_ASEAN NCAP - Blind Spot V1.2019</t>
  </si>
  <si>
    <t>REG_211</t>
  </si>
  <si>
    <t>1/10: New</t>
  </si>
  <si>
    <t>FVCW</t>
  </si>
  <si>
    <t>AIS-172 - Forward Vehicle Collision Warning Systems (FVCW)</t>
  </si>
  <si>
    <t>REG_212</t>
  </si>
  <si>
    <t>KR_KMVSS_Article 53-2 (Rear Pedestrian Safety Device)_24.12.2021</t>
  </si>
  <si>
    <t>Entry not available in DTL</t>
  </si>
  <si>
    <t>REG_213</t>
  </si>
  <si>
    <t>ADAS, definitions</t>
  </si>
  <si>
    <t>GB/T 39263-2020 - ADAS</t>
  </si>
  <si>
    <t>12205_GB-T 39263-2020 - ADAS</t>
  </si>
  <si>
    <t>REG_214</t>
  </si>
  <si>
    <t>GB/T 39323-2020 - LKA</t>
  </si>
  <si>
    <t>REG_215</t>
  </si>
  <si>
    <t xml:space="preserve">GB/T 39265-2020 - Performance requirements and testing methods for blind spot detection (BSD) system        </t>
  </si>
  <si>
    <t>DSF_ADSP, DSF LSMS</t>
  </si>
  <si>
    <t>REG_216</t>
  </si>
  <si>
    <t>AEB/ LSS</t>
  </si>
  <si>
    <t>EUNCAP_AEB/LSS VRU systems_Version4_June 2021</t>
  </si>
  <si>
    <t>12208_EUNCAP_AEB-LSS VRU systems_Version4_June 2021</t>
  </si>
  <si>
    <t>DSF LSMS, DVS_Camera, DUS_ULS&amp;ECU</t>
  </si>
  <si>
    <t>REG_217</t>
  </si>
  <si>
    <t>EU_NCAP_AEB VRU_Version 3.0.4_April 2021</t>
  </si>
  <si>
    <t>12209_EU_NCAP_AEB VRU_Version 3.0.4_April 2021</t>
  </si>
  <si>
    <t>DUS_ULS&amp;ECU, DSF LSMS, DSF LSMS</t>
  </si>
  <si>
    <t>REG_219</t>
  </si>
  <si>
    <t>Event Data Recorder (NOT about Image/Video recording)</t>
  </si>
  <si>
    <t>UN Regulation 160 EDR</t>
  </si>
  <si>
    <t>12211_UN Regulation 160 EDR</t>
  </si>
  <si>
    <t>REG_220</t>
  </si>
  <si>
    <t>additional data elements</t>
  </si>
  <si>
    <t>UN Regulation 160 EDR - Series 01</t>
  </si>
  <si>
    <t>12212_UN Regulation 160 EDR - Series 01</t>
  </si>
  <si>
    <t>REG_221</t>
  </si>
  <si>
    <t>Driver Monitoring, Drowsiness and Attention Warning</t>
  </si>
  <si>
    <t>EU_GSR_2021.1341_DDAW_23.04.2021</t>
  </si>
  <si>
    <t>REG_222</t>
  </si>
  <si>
    <t>Emergency Lane Keeping System</t>
  </si>
  <si>
    <t>20.04.2021</t>
  </si>
  <si>
    <t>EU_GSR_2021/646_ELKS_20.04.2021</t>
  </si>
  <si>
    <t>REG_223</t>
  </si>
  <si>
    <t>EuroNCAP_ASSESSMENT PROTOCOL – SAFETY ASSIST Version 9.0.4</t>
  </si>
  <si>
    <t>12215_EuroNCAP_ASSESSMENT PROTOCOL – SAFETY ASSIST Version 9.0.4</t>
  </si>
  <si>
    <t>REG_224</t>
  </si>
  <si>
    <t>Speed limit sign recognition
&amp; Warning</t>
  </si>
  <si>
    <t>17.11.2021</t>
  </si>
  <si>
    <t>EU_GSR_2021/1958_ISA_Intelligent Speed Assist_17.11.2021</t>
  </si>
  <si>
    <t>12216_ EU_GSR_2021_1958_ISA_Intelligent Speed Assist_17.11.2021</t>
  </si>
  <si>
    <t>REG_227</t>
  </si>
  <si>
    <t>RS-Win SW ident nr</t>
  </si>
  <si>
    <t>UN Regulation 157 ALKS - Series 00 Suppl.2</t>
  </si>
  <si>
    <t>12219_UN Regulation 157 ALKS - Series 00 Suppl.2</t>
  </si>
  <si>
    <t>to be merged/ new module!</t>
  </si>
  <si>
    <t>REG_228</t>
  </si>
  <si>
    <t>automatic headlamps</t>
  </si>
  <si>
    <t>09/2023 (?)</t>
  </si>
  <si>
    <t>UN Regulation 48_Series 8</t>
  </si>
  <si>
    <t>12220_UN Regulation 48_Series 8</t>
  </si>
  <si>
    <t>DFC (Front Camera), DUS_RLT</t>
  </si>
  <si>
    <t>REG_229</t>
  </si>
  <si>
    <t>Blind Spot Monitoring</t>
  </si>
  <si>
    <t>UN Regulation 151 BSIS_Series 0 Suppl. 2</t>
  </si>
  <si>
    <t>12221_UN Regulation 151 BSIS_Series 0 Suppl. 2</t>
  </si>
  <si>
    <t>clariifcation only</t>
  </si>
  <si>
    <t>REG_230</t>
  </si>
  <si>
    <t>UN Regulation 151 BSIS_Series 0 Suppl. 3</t>
  </si>
  <si>
    <t>12222_UN Regulation 151 BSIS_Series 0 Suppl. 3</t>
  </si>
  <si>
    <t>REG_231</t>
  </si>
  <si>
    <t>Rear detection &amp; monitoring</t>
  </si>
  <si>
    <t>UN Regulation 158 - Series 0 Suppl 1</t>
  </si>
  <si>
    <t>12223_UN Regulation 158 - Series 0 Suppl 1</t>
  </si>
  <si>
    <t>merged with original</t>
  </si>
  <si>
    <t>REG_232</t>
  </si>
  <si>
    <t>front detection</t>
  </si>
  <si>
    <t>UN Regulation 159 MOIS_Series 0 Suppl. 1</t>
  </si>
  <si>
    <t>12224_UN Regulation 159 MOIS_Series 0 Suppl. 1</t>
  </si>
  <si>
    <t>DFC (Front Camera), DSF LSMS</t>
  </si>
  <si>
    <t>REG_233</t>
  </si>
  <si>
    <t>updated reference for EMC UN R10 rev.6; and further corrections in wording etc
HMI, warning indication in case of Sensor blindness (system not operable)</t>
  </si>
  <si>
    <t>UN Regulation 152 AEBS_Series 0 Suppl. 4</t>
  </si>
  <si>
    <t>12225_UN Regulation 152 AEBS_Series 0 Suppl. 4</t>
  </si>
  <si>
    <t>REG_234</t>
  </si>
  <si>
    <t>same as Series 0 Suppl. 4</t>
  </si>
  <si>
    <t>UN Regulation 152 AEBS_Series 1 Suppl. 3</t>
  </si>
  <si>
    <t>12226_UN Regulation 152 AEBS_Series 1 Suppl. 3</t>
  </si>
  <si>
    <t>REG_235</t>
  </si>
  <si>
    <t>UN Regulation 152 AEBS_Series 2 Suppl. 1</t>
  </si>
  <si>
    <t>12227_UN Regulation 152 AEBS_Series 2 Suppl. 1</t>
  </si>
  <si>
    <t>REG_236</t>
  </si>
  <si>
    <t>ALKS extenstion to all vehicle categories</t>
  </si>
  <si>
    <t>UN Regulation 157 ALKS_Series 0 Suppl 3</t>
  </si>
  <si>
    <t>12228_UN Regulation 157 ALKS_Series 0 Suppl 3</t>
  </si>
  <si>
    <t>REG_237</t>
  </si>
  <si>
    <t>UN Regulation 157 ALKS_Series 0 Suppl.1</t>
  </si>
  <si>
    <t>12229_UN Regulation 157 ALKS_Series 0 Suppl.1</t>
  </si>
  <si>
    <t>REG_238</t>
  </si>
  <si>
    <t>JP_JNCAP_Safety_performance_evaluation_procedures_2018_EN_2019-04-29</t>
  </si>
  <si>
    <t>12230_JP_JNCAP_Safety_performance_evaluation_procedures_2018_EN_2019-04-29</t>
  </si>
  <si>
    <t>System Validation Platform</t>
  </si>
  <si>
    <t>REG_239</t>
  </si>
  <si>
    <t>JP_JNCAP_Rear_view_monitor_system_2018_EN_2019-04-26</t>
  </si>
  <si>
    <t>12231_JP_JNCAP_Rear_view_monitor_system_2018_EN_2019-04-26</t>
  </si>
  <si>
    <t>DRS_ULS&amp;ECU, DVS_System, DSF LSMS</t>
  </si>
  <si>
    <t>REG_240</t>
  </si>
  <si>
    <t>JP_JNCAP_Peddle_misapplication_2018_EN_2019-04-26</t>
  </si>
  <si>
    <t>12232_JP_JNCAP_Peddle_misapplication_2018_EN_2019-04-26</t>
  </si>
  <si>
    <t>REG_241</t>
  </si>
  <si>
    <t>JP_JNCAP_Lane_Departure_Prevention_and_Warning+System_2018_EN_2019-04-26</t>
  </si>
  <si>
    <t>12233_JP_JNCAP_Lane_Departure_Prevention_and_Warning System_2018_EN_2019-04-26</t>
  </si>
  <si>
    <t>REG_242</t>
  </si>
  <si>
    <t>JP_JNCAP_High_Performance_Headlamp_2018_EN_2019-04-26</t>
  </si>
  <si>
    <t>12234_JP_JNCAP_High_Performance_Headlamp_2018_EN_2019-04-26</t>
  </si>
  <si>
    <t>REG_243</t>
  </si>
  <si>
    <t>JP_JNCAP_Autonomous_Emergency_Braking_System_(vehicle-to-pedestrian)_2018_EN_2019-04-26</t>
  </si>
  <si>
    <t>12235_JP_JNCAP_Autonomous_Emergency_Braking_System_vehicle-to-pedestrian_2018_EN_2019-04-26</t>
  </si>
  <si>
    <t>05.04.2022 status to be reviewed</t>
  </si>
  <si>
    <t>REG_244</t>
  </si>
  <si>
    <t>JP_JNCAP_Autonomous_Emergency_Braking_System_(car-to-car)_2018_EN_2019-04-26</t>
  </si>
  <si>
    <t>12236_JP_JNCAP_Autonomous_Emergency_Braking_System_car-to-car_2018_EN_2019-04-26</t>
  </si>
  <si>
    <t>REG_245</t>
  </si>
  <si>
    <t>JP_Kokujigi No. 44 of May 22, 2009_Technical Guideline on the Brake System for low speed frontal imp.</t>
  </si>
  <si>
    <t>Guideline</t>
  </si>
  <si>
    <t>12237_JP_Kokujigi No. 44 of May 22  2009_Technical Guideline on the Brake System for low speed frontal imp.</t>
  </si>
  <si>
    <t>REG_246</t>
  </si>
  <si>
    <t>JP_Kokujigi No. 246 of January 20, 2010_Overconfidence of driver in brake system Kokujigi No.44</t>
  </si>
  <si>
    <t>12238_JP_Kokujigi No. 246 of January 20 2010_Overconfidence of driver in brake system Kokujigi No.44</t>
  </si>
  <si>
    <t>REG_247</t>
  </si>
  <si>
    <t>JP_JNCAP_Peddle_misapplication_2019_EN_2019-06-14</t>
  </si>
  <si>
    <t>12239_JP_JNCAP_Peddle_misapplication_2019_EN_2019-06-14</t>
  </si>
  <si>
    <t>REG_248</t>
  </si>
  <si>
    <t>clarifications on the Peak Braking Coefficient (PBC)</t>
  </si>
  <si>
    <t>UN Regulation 152 AEBS Series 0 Suppl. 5</t>
  </si>
  <si>
    <t>12240_UN Regulation 152 AEBS Series 0 Suppl. 5</t>
  </si>
  <si>
    <t>REG_249</t>
  </si>
  <si>
    <t>same as Series 0 Suppl. 5</t>
  </si>
  <si>
    <t>UN Regulation 152 AEBS Series 1 Suppl. 4</t>
  </si>
  <si>
    <t>12241_UN Regulation 152 AEBS Series 1 Suppl. 4</t>
  </si>
  <si>
    <t>REG_250</t>
  </si>
  <si>
    <t>UN Regulation 152 AEBS Series 2 Suppl 2</t>
  </si>
  <si>
    <t>12242_UN Regulation 152 AEBS Series 2 Suppl 2</t>
  </si>
  <si>
    <t>REG_251</t>
  </si>
  <si>
    <t>Aligned requirements for high duty vehicles based on UN R152</t>
  </si>
  <si>
    <t>UN Regulation 131 AEBS HDV Series 02</t>
  </si>
  <si>
    <t>12243_UN Regulation 131 AEBS HDV Series 02</t>
  </si>
  <si>
    <t>no</t>
  </si>
  <si>
    <t>REG_253</t>
  </si>
  <si>
    <t>Extended scope to 130kph and Lane Change manouvres</t>
  </si>
  <si>
    <t>UN Regulation 157 ALKS_Series 1</t>
  </si>
  <si>
    <t>12245_UN Regulation 157 ALKS_Series 1</t>
  </si>
  <si>
    <t>REG_256</t>
  </si>
  <si>
    <t>equal to UN R131</t>
  </si>
  <si>
    <t>GB/T 38186-2019_AEBS_HDV</t>
  </si>
  <si>
    <t>REG_257</t>
  </si>
  <si>
    <t>Still draft</t>
  </si>
  <si>
    <t>AIS-162_AEB HDV_Draft V3</t>
  </si>
  <si>
    <t>REG_258</t>
  </si>
  <si>
    <t>equal to UN R152</t>
  </si>
  <si>
    <t>AIS-185_AEB_Draft_V1</t>
  </si>
  <si>
    <t>REG_259</t>
  </si>
  <si>
    <t>no requirements for DFC/ RLT</t>
  </si>
  <si>
    <t>UN Regulation 48_Series 6 Suppl 12</t>
  </si>
  <si>
    <t>REG_260</t>
  </si>
  <si>
    <t>UN Regulation 48_Series 6 Suppl 13</t>
  </si>
  <si>
    <t>REG_261</t>
  </si>
  <si>
    <t>UN Regulation 48 Series 06 Suppl 14</t>
  </si>
  <si>
    <t>REG_262</t>
  </si>
  <si>
    <t>UN Regulation 48 Series 06 Suppl 11</t>
  </si>
  <si>
    <t>Regulation</t>
  </si>
  <si>
    <t xml:space="preserve">Paragraph 6.1.7.2., 6.1.7.3. to 6.1.7.6, 
- change of wording "deactivation and activation" with "switching ON and OFF" </t>
  </si>
  <si>
    <t>UN Regulation 48 Series 7</t>
  </si>
  <si>
    <t>REG_264</t>
  </si>
  <si>
    <t>RADAR- ground based vehicular applications within the
79 GHz band</t>
  </si>
  <si>
    <t>ETSI TR 103 593 V1.1.1 (2020-05)</t>
  </si>
  <si>
    <t>ACC, AEB, etc</t>
  </si>
  <si>
    <t>EURO NCAP_Assisted Driving_Highway Assist Systems_V.1_2020</t>
  </si>
  <si>
    <t>REG_154</t>
  </si>
  <si>
    <t>ACSF, ADAS level 1 steering</t>
  </si>
  <si>
    <t>UN ECE R79_Rev4_Series 3</t>
  </si>
  <si>
    <t>12148_UN ECE R79_Rev4</t>
  </si>
  <si>
    <t>https://docs.google.com/spreadsheets/d/1VKScmGbfnasvd-Z-bAd9lVkfzxPd5_-N/edit?usp=sharing&amp;ouid=115910244335210838264&amp;rtpof=true&amp;sd=true</t>
  </si>
  <si>
    <t xml:space="preserve">DSF LSMS Parking Team
frank.blinkle@valeo.com
DSF LSMS Trained P4U Team
stefanie.prinzhausen@valeo.com </t>
  </si>
  <si>
    <t>REG_198</t>
  </si>
  <si>
    <t>CSF, test specs and requirements updated</t>
  </si>
  <si>
    <t>UN Regulation 79 Rev 4_Series 3 Suppl 3</t>
  </si>
  <si>
    <t>12192_UN Regulation 79 Rev 4_Series 3 Suppl 3</t>
  </si>
  <si>
    <t>DFC (Front Camera), DSF_ADSP, DSF LSMS</t>
  </si>
  <si>
    <t>REG_199</t>
  </si>
  <si>
    <t>Remote controlled manouvering, ACSF-C, corrections &amp; clarifications</t>
  </si>
  <si>
    <t>UN Regulation 79 Rev 4_Series 3 Suppl 2</t>
  </si>
  <si>
    <t>12193_UN Regulation 79 Rev 4_Series 3 Suppl 2</t>
  </si>
  <si>
    <t>DSF LSMS, DSF_ADSP</t>
  </si>
  <si>
    <t>02.02.2023 DSF LSMS
to be clarified in which extend it is applicable</t>
  </si>
  <si>
    <t>REG_207</t>
  </si>
  <si>
    <t>ACSF Cat C, corrections and clarifications</t>
  </si>
  <si>
    <t>UN Regulation 79 ACSF Series 3 Suppl 4</t>
  </si>
  <si>
    <t>12201_UN Regulation 79 ACSF Series 3 Suppl 4</t>
  </si>
  <si>
    <t>REG_218</t>
  </si>
  <si>
    <t>ACSF Cat C, corrections and clarifications, Override force</t>
  </si>
  <si>
    <t>01/2022(?)</t>
  </si>
  <si>
    <t>UN Regulation 79 ACSF Series 3 Suppl 5</t>
  </si>
  <si>
    <t>12210_UN Regulation 79 ACSF Series 3 Suppl 5</t>
  </si>
  <si>
    <t>REG_225</t>
  </si>
  <si>
    <t>Risk Mitigation Function (MRM)</t>
  </si>
  <si>
    <t xml:space="preserve">UN Regulation 79 ACSF_Series 4 </t>
  </si>
  <si>
    <t xml:space="preserve">12217_UN Regulation 79 ACSF_Series 4 </t>
  </si>
  <si>
    <t>DFC (Front Camera), DSF LSMS, DSF_ADSP</t>
  </si>
  <si>
    <t>still no PDF from ALO DAi</t>
  </si>
  <si>
    <t>REG_226</t>
  </si>
  <si>
    <t>Remote Controlled Parking</t>
  </si>
  <si>
    <t>UN Regulation 79 ACSF Series 2 Suppl 3</t>
  </si>
  <si>
    <t>12218_UN Regulation 79 ACSF Series 2 Suppl 3</t>
  </si>
  <si>
    <t>REG_200</t>
  </si>
  <si>
    <t>corrections and clarifications</t>
  </si>
  <si>
    <t>UN Regulation 79 Rev 4_Series 3 Suppl 1</t>
  </si>
  <si>
    <t>12194_UN Regulation 79 Rev 4_Series 3 Suppl 1</t>
  </si>
  <si>
    <t>REG_254</t>
  </si>
  <si>
    <t xml:space="preserve"> + ACSF Cat. C with towing vehicles, trailers</t>
  </si>
  <si>
    <t>UN Regulation 79 ACSF_Series 3 Suppl 8</t>
  </si>
  <si>
    <t>12247_UN Regulation 79 ACSF_Series 3 Suppl 8</t>
  </si>
  <si>
    <t>REG_255</t>
  </si>
  <si>
    <t>same as Series 3 suppl. 3</t>
  </si>
  <si>
    <t>UN Regulation 79 ACSF_Series 4 Suppl 3</t>
  </si>
  <si>
    <t>12248_UN Regulation 79 ACSF_Series 4 Suppl 3</t>
  </si>
  <si>
    <t>REG_267</t>
  </si>
  <si>
    <t>RCP</t>
  </si>
  <si>
    <t>UN Regulation 79 ACSF_REV 5_Am1</t>
  </si>
  <si>
    <t>12267_UN Regulation 79 ACSF_REV 5_Am1</t>
  </si>
  <si>
    <t>REG_269</t>
  </si>
  <si>
    <t>77GHz</t>
  </si>
  <si>
    <t>ETSI EN 302 264-2 V1.1.1</t>
  </si>
  <si>
    <t>12269_ETSI EN 302 264-2 V1.1.1</t>
  </si>
  <si>
    <t>REG_271</t>
  </si>
  <si>
    <t>ETSI EN 301 489-1 V1.9.1</t>
  </si>
  <si>
    <t>12271_ETSI EN 301 489-1 V1.9.1</t>
  </si>
  <si>
    <t>REG_272</t>
  </si>
  <si>
    <t>ETSI EN 301 489-1 V2.2.0 - DRAFT</t>
  </si>
  <si>
    <t>12272_ETSI EN 301 489-1 V2.2.0 - DRAFT</t>
  </si>
  <si>
    <t>REG_275</t>
  </si>
  <si>
    <t>ETSI EN 301 489-51 V2.1.0 - DRAFT</t>
  </si>
  <si>
    <t>12275_Draft ETSI EN 301 489-51 V2.1.0 2017-03</t>
  </si>
  <si>
    <t>REG_276</t>
  </si>
  <si>
    <t>76-81 GHz</t>
  </si>
  <si>
    <t>EN 303 396 V1.1.1</t>
  </si>
  <si>
    <t>REG_277</t>
  </si>
  <si>
    <t>Level 4 ADS regulation</t>
  </si>
  <si>
    <t>Sept. 2022</t>
  </si>
  <si>
    <t>EU 2022/1426_ADS</t>
  </si>
  <si>
    <t xml:space="preserve">not yet </t>
  </si>
  <si>
    <t>no Team today available</t>
  </si>
  <si>
    <t>REG_278</t>
  </si>
  <si>
    <t>Driver’s Awareness of Vulnerable Road Users in CloseProximity to the Front and Lateral Sides of Vehicles</t>
  </si>
  <si>
    <t>UN Regulation 166_VRU Front &amp; Side</t>
  </si>
  <si>
    <t>10/02/23 Small number of reqs are applicable (reviewed with ECU / DC platform)</t>
  </si>
  <si>
    <t>REG_279</t>
  </si>
  <si>
    <t>UN Regulation 158_Series 0_Suppl.2</t>
  </si>
  <si>
    <t>12279_UN Regulation 158_Series 0_Suppl.2</t>
  </si>
  <si>
    <t>REG_280</t>
  </si>
  <si>
    <t>Anti Theft</t>
  </si>
  <si>
    <t>UN Regulation 116</t>
  </si>
  <si>
    <t>10/02/23 Not applicable (reviewed with ECU / DC platform)</t>
  </si>
  <si>
    <t>REG_263</t>
  </si>
  <si>
    <t>Anti Theft/ Digital Key</t>
  </si>
  <si>
    <t>Digital Key and anti theft</t>
  </si>
  <si>
    <t>UN Regulation 116_Anti Theft_Series 1</t>
  </si>
  <si>
    <t>12263_UN Regulation 116_Anti Theft_Series 1</t>
  </si>
  <si>
    <t>Lock</t>
  </si>
  <si>
    <t>Locking Systems</t>
  </si>
  <si>
    <r>
      <rPr>
        <u/>
        <sz val="10"/>
        <color rgb="FF1155CC"/>
        <rFont val="宋体"/>
        <charset val="134"/>
      </rPr>
      <t>UN Regulation 161 Locking Systems_</t>
    </r>
    <r>
      <rPr>
        <sz val="10"/>
        <rFont val="宋体"/>
        <charset val="134"/>
      </rPr>
      <t>Series 0</t>
    </r>
  </si>
  <si>
    <t>REG_265</t>
  </si>
  <si>
    <t>UN Regulation 161 _Locking Systems_Series 0_Suppl.1</t>
  </si>
  <si>
    <t>REG_266</t>
  </si>
  <si>
    <t>UN Regulation 161 _Locking Systems_Series 0_Suppl.2</t>
  </si>
  <si>
    <t>Immobilizers</t>
  </si>
  <si>
    <t>UN Regulation 162_Immobilizers_Series 0</t>
  </si>
  <si>
    <t>REG_268</t>
  </si>
  <si>
    <t>VAS</t>
  </si>
  <si>
    <t>Vehicle Alarm Systems</t>
  </si>
  <si>
    <r>
      <rPr>
        <u/>
        <sz val="10"/>
        <color rgb="FF1155CC"/>
        <rFont val="宋体"/>
        <charset val="134"/>
      </rPr>
      <t>UN Regulation 163</t>
    </r>
    <r>
      <rPr>
        <sz val="10"/>
        <rFont val="宋体"/>
        <charset val="134"/>
      </rPr>
      <t>_VAS_Series_0</t>
    </r>
  </si>
  <si>
    <t>UN Regulation 163_VAS_Series_0_Suppl.1</t>
  </si>
  <si>
    <t>49 CFR 571.108 (up to date as of 2-08-2023)</t>
  </si>
  <si>
    <t>AEB, LKA</t>
  </si>
  <si>
    <t>all kinds of AEB and active safety systems</t>
  </si>
  <si>
    <t>Euro NCAP TestProtocol - AEB/LSS VRU systems 2023</t>
  </si>
  <si>
    <t>new module</t>
  </si>
  <si>
    <t>REG_281</t>
  </si>
  <si>
    <t>Automotive Glass, relevant for front covers</t>
  </si>
  <si>
    <t>UN Regulation 43_Safety Glazing</t>
  </si>
  <si>
    <t>12281_UN Regulation 43_Safety Glazing</t>
  </si>
  <si>
    <t>REG_289</t>
  </si>
  <si>
    <t>audible warning systems</t>
  </si>
  <si>
    <t>Audible warning devices; Horn; Sound-signalling devices</t>
  </si>
  <si>
    <t xml:space="preserve">Suppl.6 to 00
</t>
  </si>
  <si>
    <t>UN Regulation 28_AUDIBLE WARNING SIGNALS</t>
  </si>
  <si>
    <t>12289_UN Regulation 28_AUDIBLE WARNING SIGNALS</t>
  </si>
  <si>
    <t>03/07/23 A.S. Not applicable (reviewed with ECU / DC platform similar as for immobiliser related ones)</t>
  </si>
  <si>
    <t>REG_286</t>
  </si>
  <si>
    <t>7/10: Pending DTL Update</t>
  </si>
  <si>
    <t>Rear Automatic Braking Feature Confirmation Test Procedure - Draft Test Procedure Assessment (U.S. NCAP)</t>
  </si>
  <si>
    <t>NHTSA_Rear-AEB_2019 DRAFT</t>
  </si>
  <si>
    <t>12286_NHTSA_Rear-AEB_2019 DRAFT</t>
  </si>
  <si>
    <t>"DSF LSMS Braking Team 
akram.ghadieh@valeo.com"</t>
  </si>
  <si>
    <t>REG_287</t>
  </si>
  <si>
    <t>ADAS</t>
  </si>
  <si>
    <t>test protocoll for fucntions such as AEB, ELKS,..</t>
  </si>
  <si>
    <t>CNAP 2021 Edition_ADAS Test Methods</t>
  </si>
  <si>
    <t>REG_270</t>
  </si>
  <si>
    <t>AEB, AEB VRU</t>
  </si>
  <si>
    <t>Series 2 up to all changes</t>
  </si>
  <si>
    <t>06/2023?</t>
  </si>
  <si>
    <t>UN Regulation 152 AEBS</t>
  </si>
  <si>
    <t>REG_288</t>
  </si>
  <si>
    <t>Lateral Functions</t>
  </si>
  <si>
    <t>Consolidated version of the UN R79 for ACSF and other related lateral functions</t>
  </si>
  <si>
    <t>UN Regulation 79_ACSF</t>
  </si>
  <si>
    <t>UN Regulation 46 Series 5</t>
  </si>
  <si>
    <t>REG_290</t>
  </si>
  <si>
    <t>EU Resilence Cyber Act</t>
  </si>
  <si>
    <t>12502_2_Annexes_Proposal_for_a_Regulation_on_cybersecurity_requirements_for_products_with_digital_e</t>
  </si>
  <si>
    <t>not applicable to automotive,
-&gt; see UNR 155</t>
  </si>
  <si>
    <t>REG_291</t>
  </si>
  <si>
    <t xml:space="preserve">In addition to the guidelines in ISO 19011, this document provides guidelines to organizations that contribute to the achievement of road vehicle cybersecurity throughout the supply chain on:
—    managing an audit programme for a cybersecurity management system (CSMS);
—    conducting organizational CSMS audits;
—    competencies of CSMS auditors; and
—    providing evidence during CSMS audits.
Elements of the CSMS are based on the processes described in ISO/SAE 21434. This document is applicable to those needing to understand or conduct internal or external audits of a CSMS or to manage a CSMS audit programme.
This document does not provide guidelines on cybersecurity assessments.
</t>
  </si>
  <si>
    <t>ISO PAS 5112</t>
  </si>
  <si>
    <t>12496_ISO_PAS-5112 2022-03</t>
  </si>
  <si>
    <t>partly applicable</t>
  </si>
  <si>
    <t>not product related, but organizational</t>
  </si>
  <si>
    <t>REG_292</t>
  </si>
  <si>
    <t>ISO 27001 (part 1)</t>
  </si>
  <si>
    <t>12497_ISO-IEC-27001 2022-10</t>
  </si>
  <si>
    <t>related to IT safety not related to product</t>
  </si>
  <si>
    <t>REG_293</t>
  </si>
  <si>
    <t>ISO 27001 (part 2)</t>
  </si>
  <si>
    <t>12498_ISO-IEC-27001-RLV 2022-10</t>
  </si>
  <si>
    <t>REG_294</t>
  </si>
  <si>
    <t>ISO IEC 27002</t>
  </si>
  <si>
    <t>12499_ISO-IEC-27002-corrected-version 2022-02</t>
  </si>
  <si>
    <t>recommended practise about IT security, not product related</t>
  </si>
  <si>
    <t>REG_295</t>
  </si>
  <si>
    <t>ETSI EN 303 645</t>
  </si>
  <si>
    <t>12501_ETSI EN 303 645 cyber IOT</t>
  </si>
  <si>
    <t>recommended practise, no clear requirements, application of methodology</t>
  </si>
  <si>
    <t>REG_296</t>
  </si>
  <si>
    <t>IEC 62443</t>
  </si>
  <si>
    <t>12495_IEC-62443-1-1 2009-07</t>
  </si>
  <si>
    <t>REG_297</t>
  </si>
  <si>
    <t>49 CFR 571.108 (up to date as of 6-29-2023).pdf</t>
  </si>
  <si>
    <t>Start at Page 84 only chapter S14.9.3.12 needed</t>
  </si>
  <si>
    <t>REG_302</t>
  </si>
  <si>
    <t>GB/T 41630-2022_Performance requirements and test methods for intelligent parking assist system</t>
  </si>
  <si>
    <t>DSF LSMS Parking Team
frank.blinkle@valeo.com</t>
  </si>
  <si>
    <t>REG_303</t>
  </si>
  <si>
    <t>GB/T XXXX-XXXX Performance Requirements and Testing
Methods for Rear Cross Traffic Alert System
of Passenger Cars 2021 DRAFT</t>
  </si>
  <si>
    <t>REG_304</t>
  </si>
  <si>
    <t>ETSI EN 302 372 76-77 GHz Radar</t>
  </si>
  <si>
    <t>12306_ETSI EN 302 372 76-77 GHz Radar</t>
  </si>
  <si>
    <t>07.03.2025 Jeeva:
Not applicable. ETSI standard is for Tank Level probling radar.</t>
  </si>
  <si>
    <t>REG_305</t>
  </si>
  <si>
    <t>Brazil Anatel - Act No. 4776, of September 1, 2020 76-81 GHz Radar</t>
  </si>
  <si>
    <t>12307_Brazil Anatel  Act No. 4776 of September 1 2020 76 81 GHz Radar</t>
  </si>
  <si>
    <t>07.03.2025 Jeeva:
Radar related module. Updated in Radar DTL.</t>
  </si>
  <si>
    <t>REG_306</t>
  </si>
  <si>
    <t>Canada Radio Standards Specification RSS-251-issue 2 76-81 GHz Radar</t>
  </si>
  <si>
    <t>12308_Canada Radio Standards Specification RSS-251-issue 2 76-81 GHz Radar</t>
  </si>
  <si>
    <t>REG_307</t>
  </si>
  <si>
    <t>Chile Rec. ITU-R M.1452 76-81 GHz Radar</t>
  </si>
  <si>
    <t>12309_ITU-R M.1452 76-81 GHz Radar</t>
  </si>
  <si>
    <t>REG_308</t>
  </si>
  <si>
    <t>Japan ARIB STD-T48 Version 2.2 76-77 GHz Radar</t>
  </si>
  <si>
    <t>12310_Japan ARIB STD-T48 Version 2.2 76-77 GHz Radar</t>
  </si>
  <si>
    <t>REG_309</t>
  </si>
  <si>
    <t>Japan ARIB STD-T111 Version 1.1 77-81 GHz Radar</t>
  </si>
  <si>
    <t>12311_Japan ARIB STD-T111 Version 1.1 77-81 GHz Radar</t>
  </si>
  <si>
    <t>REG_310</t>
  </si>
  <si>
    <t>5/10: End User Feedback</t>
  </si>
  <si>
    <t>49 CFR 571.108 (FMVSS 108)</t>
  </si>
  <si>
    <t>REG_311</t>
  </si>
  <si>
    <t>ADASIS V2 Protocol Specification</t>
  </si>
  <si>
    <t>12317_ADASIS V2 Protocol Specification</t>
  </si>
  <si>
    <t>To be added in DTL</t>
  </si>
  <si>
    <t>07.03.2025 Jeeva:
DTL need to be updated with the module.</t>
  </si>
  <si>
    <t>REG_312</t>
  </si>
  <si>
    <t>ADASIS v3 Protocol Specification</t>
  </si>
  <si>
    <t>12317_ADASIS v3 Protocol Specification</t>
  </si>
  <si>
    <t>REG_313</t>
  </si>
  <si>
    <t>C-ICAP Management Regulation - Appendix B.2 Memory Parking Assistance Evaluation Edition 1</t>
  </si>
  <si>
    <t>12312_C-ICAP Management Regulation - Appendix B.2 Memory Parking Assistance Evaluation Edition 1</t>
  </si>
  <si>
    <t>17.03.2025 Jeeva:
CDV2 DTL updated with the module.</t>
  </si>
  <si>
    <t>DSW_Computer Vision, DRS_ULS&amp;ECU, DSF LSMS</t>
  </si>
  <si>
    <t xml:space="preserve">DSF LSMS Trained P4U Team
stefanie.prinzhausen@valeo.com </t>
  </si>
  <si>
    <t>REG_314</t>
  </si>
  <si>
    <t>C-ICAP Management Regulation - Appendix B.1 Basic Parking Assistance Evaluation Edition 1</t>
  </si>
  <si>
    <t>12313_C-ICAP Management Regulation - Appendix B.1 Basic Parking Assistance Evaluation Edition 1</t>
  </si>
  <si>
    <t>REG_315</t>
  </si>
  <si>
    <t xml:space="preserve">Performance requirements and test methods for driver attention monitoring system
</t>
  </si>
  <si>
    <t>GB_T 41797-2022 Performance Requirements and Test Methods for Driver Attention Monitoring System</t>
  </si>
  <si>
    <t>12305_GB_T 41797-2022 Performance Requirements and Test Methods for Driver Attention Monitoring System</t>
  </si>
  <si>
    <t>17.03.2025 Jeeva:
CDV2 DTL updated with the module. To check for platform allocation.</t>
  </si>
  <si>
    <t>15.04.2024 N/A for CDV</t>
  </si>
  <si>
    <t>REG_316</t>
  </si>
  <si>
    <t>Series 1 Suppl 1</t>
  </si>
  <si>
    <t>UN Regulation 157 ALKS_Revised</t>
  </si>
  <si>
    <t>allocation done</t>
  </si>
  <si>
    <t>REG_317</t>
  </si>
  <si>
    <t>Camera monitoring Systems, similar to UN R46</t>
  </si>
  <si>
    <t>GB 15084-2022_Devices for indirect vision</t>
  </si>
  <si>
    <t>12303_GB 15084-2022_Devices for indirect vision</t>
  </si>
  <si>
    <t>REG_318</t>
  </si>
  <si>
    <t>Dashcam function?</t>
  </si>
  <si>
    <t xml:space="preserve">On-board driving video recording system
</t>
  </si>
  <si>
    <t>GBT 38892-2020</t>
  </si>
  <si>
    <t>12318_GBT 38892-2020</t>
  </si>
  <si>
    <t>12.04.2024 R.Eisener
Function not provided as defined by this standard -&gt; out of scope for DFC</t>
  </si>
  <si>
    <t>REG_319</t>
  </si>
  <si>
    <t>Series 04 Suppl.4</t>
  </si>
  <si>
    <t xml:space="preserve">Suppl.4 to 04 Series to UN Regulation 79 ACSF </t>
  </si>
  <si>
    <t>REG_320</t>
  </si>
  <si>
    <t>Suppl 5? to 04 Series</t>
  </si>
  <si>
    <t>A Supplement 5 to the 04 series of amendments to UN Regulation No. 79 (Steering Equipment)</t>
  </si>
  <si>
    <t>REG_321</t>
  </si>
  <si>
    <t>B Supplement 5 to the 04 series of amendments to UN Regulation No. 79 (Steering Equipment)</t>
  </si>
  <si>
    <t>REG_322</t>
  </si>
  <si>
    <t>Suppl.1 to 01</t>
  </si>
  <si>
    <t>UN Regulation 160 EDR_Consolidated</t>
  </si>
  <si>
    <t>REG_323</t>
  </si>
  <si>
    <t>01 series</t>
  </si>
  <si>
    <t xml:space="preserve"> 01 series of amendments to UN Regulation
No. 130 (Lane Departure Warning System (LDWS))</t>
  </si>
  <si>
    <t>REG_324</t>
  </si>
  <si>
    <t>06 series</t>
  </si>
  <si>
    <t>06 series of amendments to UN Regulation
No. 46 (Devices for indirect vision)</t>
  </si>
  <si>
    <t>REG_325</t>
  </si>
  <si>
    <t>Series 0
Suppl. 3</t>
  </si>
  <si>
    <t>Supplement 3 to the original version of UN
Regulation No. 158 (Reversing motion)</t>
  </si>
  <si>
    <t>REG_326</t>
  </si>
  <si>
    <t>Series 0</t>
  </si>
  <si>
    <t>UN Regulation 171_DCAS</t>
  </si>
  <si>
    <t>REG_327</t>
  </si>
  <si>
    <t>ETSI EN 301 489-51 V2.1.1</t>
  </si>
  <si>
    <t>12327_EN 301 489-51 V2.1.1</t>
  </si>
  <si>
    <t>REG_328</t>
  </si>
  <si>
    <t>ETSI EN 301 489-01 V.2.2.3</t>
  </si>
  <si>
    <t>12328_EN 301 489-1 V2.2.3.</t>
  </si>
  <si>
    <t>REG_329</t>
  </si>
  <si>
    <t>EN 303 396 V1.1.1 (2016-12).pdf</t>
  </si>
  <si>
    <t>12329_EN 303 396 V1.1.1</t>
  </si>
  <si>
    <t>REG_330</t>
  </si>
  <si>
    <r>
      <rPr>
        <u/>
        <sz val="10"/>
        <color rgb="FF1155CC"/>
        <rFont val="宋体"/>
        <charset val="134"/>
      </rPr>
      <t xml:space="preserve">FMVSS 571.127 P-AEB
</t>
    </r>
    <r>
      <rPr>
        <sz val="10"/>
        <color rgb="FF000000"/>
        <rFont val="宋体"/>
        <charset val="134"/>
      </rPr>
      <t>FMVSS 127_2025-03-31.pdf</t>
    </r>
  </si>
  <si>
    <t>12330_FMVSS 571.127 P-AEB</t>
  </si>
  <si>
    <t>REG_335</t>
  </si>
  <si>
    <t>12335_CN_GB_T_41871-2022_EN_2023-05-19</t>
  </si>
  <si>
    <t>Transversal, DFC (Front Camera), DSF_ADSP</t>
  </si>
  <si>
    <t>REG_337</t>
  </si>
  <si>
    <t xml:space="preserve">Intelligent and Connected Vehicles Track Testing Methods and Requirements for Automated Driving Functions
</t>
  </si>
  <si>
    <t xml:space="preserve">GBT 41798-2022
</t>
  </si>
  <si>
    <t>REG_338</t>
  </si>
  <si>
    <t xml:space="preserve">Information technology equipment, multimedia equipment and receivers - Electromagnetic compatibility - Part 1: Emission requirements
</t>
  </si>
  <si>
    <t>GB/T 9254.1-2021</t>
  </si>
  <si>
    <t>REG_339</t>
  </si>
  <si>
    <t xml:space="preserve">Technical requirements and test methods for cybersecurity of remote service and management system for electric vehicles
</t>
  </si>
  <si>
    <t>12339_CN_GB_T_40855-2021_EN_2022-03-18</t>
  </si>
  <si>
    <t>REG_340</t>
  </si>
  <si>
    <t>This document specifies the protection objects and technical requirements of
vehicle cybersecurity.
This document is applicable to Category M and Category N vehicles and their
electronic and electrical systems and components.</t>
  </si>
  <si>
    <t>12340_GB-T 40861-2021</t>
  </si>
  <si>
    <t>REG_341</t>
  </si>
  <si>
    <t>REG_342</t>
  </si>
  <si>
    <t>REG_343</t>
  </si>
  <si>
    <t xml:space="preserve">GB/T 41578-2022
</t>
  </si>
  <si>
    <t>REG_344</t>
  </si>
  <si>
    <t>2/10: N&amp;R Analyses</t>
  </si>
  <si>
    <t>Cybersecurity Requirements for Vehicle Diagnostic Interface</t>
  </si>
  <si>
    <t>This document specifies the cybersecurity architecture, cybersecurity
requirements and test methods for vehicle diagnostic interface.
This document is applicable to Categories M and N vehicles, and is referable
for other categories of vehicles.</t>
  </si>
  <si>
    <t>GB/T XXXX-XXXX Cybersecurity Requirements for Vehicle Diagnostic Interface</t>
  </si>
  <si>
    <t>REG_346</t>
  </si>
  <si>
    <t>Intelligent and Connected Vehicles - Terms and
Definitions</t>
  </si>
  <si>
    <r>
      <rPr>
        <u/>
        <sz val="10"/>
        <color rgb="FF1155CC"/>
        <rFont val="宋体"/>
        <charset val="134"/>
      </rPr>
      <t>GB/T 40429-2021 (DRAFT)</t>
    </r>
    <r>
      <rPr>
        <sz val="10"/>
        <color rgb="FF000000"/>
        <rFont val="宋体"/>
        <charset val="134"/>
      </rPr>
      <t>_ICV_Terms&amp;Definitions</t>
    </r>
  </si>
  <si>
    <t>REG_348</t>
  </si>
  <si>
    <t>QC/T 1128-2019_Automotive Camera</t>
  </si>
  <si>
    <t>REG_351</t>
  </si>
  <si>
    <t>CN_GB_17354-202X_DRAFT_EN_2023-05-05</t>
  </si>
  <si>
    <t xml:space="preserve">DRAFT! </t>
  </si>
  <si>
    <t>REG_352</t>
  </si>
  <si>
    <t>UN-R_48-08_S3_EN_2023-05-04</t>
  </si>
  <si>
    <t>REG_353</t>
  </si>
  <si>
    <t>AIS-145_2023_10_Amendment_Additional Safety features for Category M &amp; N Vehicles</t>
  </si>
  <si>
    <t>REG_354</t>
  </si>
  <si>
    <t>GB/T 9254.1-2021 Information technology equipment, multimedia equipment and 
receivers - Electromagnetic compatibility - Part 1: Emission requirements</t>
  </si>
  <si>
    <t>12354_GB T 9254.1-2021 Information technology equipment  multimedia equipment</t>
  </si>
  <si>
    <t>REG_355</t>
  </si>
  <si>
    <t>China : Interim provisions for regulation exterior radar 76-79 GHz</t>
  </si>
  <si>
    <t>12355_China Interim provisions for regulation exterior radar 76-79 GHz</t>
  </si>
  <si>
    <t>REG_356</t>
  </si>
  <si>
    <t>China : GB/T 36654 1018 Technical requirements for 76-77 GHz radar</t>
  </si>
  <si>
    <t>12356_China  GB T 36654 1018 Technical requirements for 76-77 GHz radar</t>
  </si>
  <si>
    <t>REG_357</t>
  </si>
  <si>
    <r>
      <rPr>
        <u/>
        <sz val="10"/>
        <color rgb="FF1155CC"/>
        <rFont val="宋体"/>
        <charset val="134"/>
      </rPr>
      <t>SAE J3069_202</t>
    </r>
    <r>
      <rPr>
        <sz val="10"/>
        <rFont val="宋体"/>
        <charset val="134"/>
      </rPr>
      <t>1</t>
    </r>
  </si>
  <si>
    <t>12331_SAE J3069_2021</t>
  </si>
  <si>
    <t>REG_358</t>
  </si>
  <si>
    <t>Suppl4 to Series 2</t>
  </si>
  <si>
    <t xml:space="preserve">UN-R 152/02 Suppl.3 </t>
  </si>
  <si>
    <t>New reqs: from REG_270_REQ_257 to 315
Removed reqs (striketrough): 45-52, 63-70, 81-88, 133, 134, 137, 138, 146, 148</t>
  </si>
  <si>
    <t>REG_359</t>
  </si>
  <si>
    <t>Adaptive Driving Beam for motorcycles</t>
  </si>
  <si>
    <t>UN Regulation No. 53_Only ADB_Revision 5 – Amendment 3</t>
  </si>
  <si>
    <t>12332_UN Regulation No. 53_Only ADB_Revision 5 – Amendment 3</t>
  </si>
  <si>
    <t>07.03.2025 Jeeva:
Only Amedment 3 has a separate module. Need to discuss on strategy how to incorporate with complete regulation module.</t>
  </si>
  <si>
    <t>REG_360</t>
  </si>
  <si>
    <t>Driver initiated emergency steering system</t>
  </si>
  <si>
    <t>Euro NCAP TB 037 - ESS Assessment v1.0 2022</t>
  </si>
  <si>
    <t>12360_Euro NCAP TB 037 - ESS Assessment v1 2022</t>
  </si>
  <si>
    <t>REG_361</t>
  </si>
  <si>
    <r>
      <rPr>
        <u/>
        <sz val="10"/>
        <color rgb="FF1155CC"/>
        <rFont val="宋体"/>
        <charset val="134"/>
      </rPr>
      <t>Euro NCAP AEB LSS VRU Test Protocol - v4.5.1</t>
    </r>
    <r>
      <rPr>
        <sz val="10"/>
        <rFont val="宋体"/>
        <charset val="134"/>
      </rPr>
      <t>_2024</t>
    </r>
  </si>
  <si>
    <t>REG_362</t>
  </si>
  <si>
    <r>
      <rPr>
        <u/>
        <sz val="10"/>
        <color rgb="FF1155CC"/>
        <rFont val="宋体"/>
        <charset val="134"/>
      </rPr>
      <t>Euro NCAP LSS Test Protocol v4.3</t>
    </r>
    <r>
      <rPr>
        <sz val="10"/>
        <rFont val="宋体"/>
        <charset val="134"/>
      </rPr>
      <t>_Dez.2023</t>
    </r>
  </si>
  <si>
    <t>REG_363</t>
  </si>
  <si>
    <t>(English) Korean Regulation for Automotive Radars Article 7_Technical standards for wireless equipment for wireless stations (20230620)</t>
  </si>
  <si>
    <t>12363_English Korean Regulation for Automotive Radars Article 7_Technical standards for wireless equipment for wireless stations 20230620</t>
  </si>
  <si>
    <t>08.10.2024</t>
  </si>
  <si>
    <t>REG_364</t>
  </si>
  <si>
    <t>Performance Requirements and Testing Methods for Around View Monitoring System of Vehicles</t>
  </si>
  <si>
    <t>Around View Monitor System, Performance Requirements and Testing Methods for Around View Monitoring System of Vehicles, Around View Monitor System, , Around View Monitor System</t>
  </si>
  <si>
    <t xml:space="preserve"> M &amp; N</t>
  </si>
  <si>
    <r>
      <rPr>
        <u/>
        <sz val="10"/>
        <color rgb="FF1155CC"/>
        <rFont val="宋体"/>
        <charset val="134"/>
      </rPr>
      <t xml:space="preserve">GB/T 44176-2024_Performance Requirements and Testing Methods for Around View Monitoring System of Vehicles
</t>
    </r>
    <r>
      <rPr>
        <sz val="10"/>
        <color rgb="FF000000"/>
        <rFont val="宋体"/>
        <charset val="134"/>
      </rPr>
      <t>CN_GB_T_44176-2024_EN_2024-09-17.pdf</t>
    </r>
  </si>
  <si>
    <t>12364_GB-T 44176-2024_Performance Requirements and Testing Methods for Around View Monitoring System of Vehicles</t>
  </si>
  <si>
    <t>To be added in CDV Report</t>
  </si>
  <si>
    <t>21.11.2024 R Eisener
- Attributes ok
- to be reviewed by DVS platforms
- Risk estimation to be done for ongoing projects</t>
  </si>
  <si>
    <t>DVS_Camera, Domain Controller/ECU
(purly HW&amp;Mechtronik), DVS System</t>
  </si>
  <si>
    <t>REG_642</t>
  </si>
  <si>
    <t>GB/T 44464-2024 General requirements of vehicle data</t>
  </si>
  <si>
    <t>12642_GB T 44464-2024 General requirements of vehicle data</t>
  </si>
  <si>
    <t>REG_366</t>
  </si>
  <si>
    <t>GB 44495-2024 Technical requirements for vehicle cybersecurity</t>
  </si>
  <si>
    <t>12393_GB_44495-2024</t>
  </si>
  <si>
    <t>07.03.2025 Jeeva:
Module updated in CDV2 DTL. Module blank without requirements. NTC.</t>
  </si>
  <si>
    <t>REG_367</t>
  </si>
  <si>
    <t>GB 44497-2024 Intelligent and connected vehicle—Data storage system for automated driving</t>
  </si>
  <si>
    <t>https://aureon.supplier.mercedes-benz.com/documents/15282</t>
  </si>
  <si>
    <t>12368_GB 44497</t>
  </si>
  <si>
    <t>16.10.2024</t>
  </si>
  <si>
    <t>REG_368</t>
  </si>
  <si>
    <t>Door open warning system; DOWS
a system that monitors the areas on the sides of and on the side rear of the stationary vehicle for other road users when a door is about to be opened, and gives a warning in case of a latent collision hazard due to the door opening</t>
  </si>
  <si>
    <t>GBT 44173-2024_Door Opening Warning.reqifz</t>
  </si>
  <si>
    <t>12367_GBT 44173-2024_Door Opening Warning</t>
  </si>
  <si>
    <t>17.12.2024 Zia:
Attributes are updated.
17.12.2024 Zia:
Images in module are appearing as jpeg format. Feedback to DSL for correction</t>
  </si>
  <si>
    <t>DVS System, DVS_Camera, DSF LSMS, DSF_ADSP</t>
  </si>
  <si>
    <t>21.10.2024</t>
  </si>
  <si>
    <t>REG_369</t>
  </si>
  <si>
    <t>KR_Table_1_Detailed_Reg_of_KMVSS_65_Rear_Pedestrian_Safety_Device_20211129_EN_2024-05-30.pdf</t>
  </si>
  <si>
    <t>12369_KR_Table_1_Detailed_Reg_of_KMVSS_65_Rear_Pedestrian_Safety_Device_20211129_EN_2024-05-30</t>
  </si>
  <si>
    <t>To be added in DTL
To be added in CDV Report</t>
  </si>
  <si>
    <t>21.11.2024 Zia:
Attributes are updated.
17.01.2025
Copy to CDV1 required
29.01.2025 Jeeva:
Module branched to CDV1 ULS platform folder for review
07.03.2025 Jeeva:
CDV2 DTL updated with the module.</t>
  </si>
  <si>
    <t>DSF LSMS, DRS_ULS&amp;ECU, DVS_Camera, DVS System</t>
  </si>
  <si>
    <t>22.10.2024</t>
  </si>
  <si>
    <t>REG_370</t>
  </si>
  <si>
    <t>GB/T 44174-2024 Performance Requirements and Testing Methods for Night Vision System of Passenger Cars</t>
  </si>
  <si>
    <t>12370_CN_GB_T_44174-2024_EN_2024-10-08</t>
  </si>
  <si>
    <t>17.12.2024 Zia:
Attributes are updated.
17.12.2024 Zia:
Is this module need to be reviewed by DVS?
07.03.2025 Jeeva:
Module Name updated in CDV2 DOORS DTL</t>
  </si>
  <si>
    <t>DVS_Camera, DVS System</t>
  </si>
  <si>
    <t>04.11.2024</t>
  </si>
  <si>
    <t>REG_371</t>
  </si>
  <si>
    <t>GB/T 41796</t>
  </si>
  <si>
    <t xml:space="preserve">Performance requirements and test methods for lane keeping assist system of commercial vehicles	</t>
  </si>
  <si>
    <t>N, M2, M3</t>
  </si>
  <si>
    <t>GB/T 41796-2022_LKA_Commercial Vehicles</t>
  </si>
  <si>
    <t>Feedback attributes needed</t>
  </si>
  <si>
    <t>DTL needs to be updated with the new GB/T
Essential Attributes and their allocation needed
To be added in CDV Report</t>
  </si>
  <si>
    <t>REG_333</t>
  </si>
  <si>
    <t>GB/T 44461.1 Part1</t>
  </si>
  <si>
    <t>Intelligent and connected vehicle -  Technical requirements and testing methods for combined driver assistance system -  Part 1: Single-lane manoeuvre</t>
  </si>
  <si>
    <t>M, N</t>
  </si>
  <si>
    <r>
      <rPr>
        <u/>
        <sz val="10"/>
        <color rgb="FF1155CC"/>
        <rFont val="arial, sans, sans-serif"/>
        <charset val="134"/>
      </rPr>
      <t xml:space="preserve">GB_T 44461.1-2024_ Part 1 Single lane manouever
</t>
    </r>
    <r>
      <rPr>
        <sz val="10"/>
        <rFont val="arial, sans, sans-serif"/>
        <charset val="134"/>
      </rPr>
      <t>CN_GB_T_44461.1-2024_EN_2024-10-29.pdf</t>
    </r>
  </si>
  <si>
    <t>12333_GB_T 44461.1-2024_ Part 1 Single lane manouever</t>
  </si>
  <si>
    <t>REG_334</t>
  </si>
  <si>
    <t>GB/T 44461.2 Part2</t>
  </si>
  <si>
    <t>Intelligent and connected vehicle - Technical requirements and testing methods for combined driver assistance system - Part 2: Multi-lane manoeuvre</t>
  </si>
  <si>
    <r>
      <rPr>
        <u/>
        <sz val="10"/>
        <color rgb="FF1155CC"/>
        <rFont val="arial, sans, sans-serif"/>
        <charset val="134"/>
      </rPr>
      <t xml:space="preserve">GB_T_44461.2-2024_Part 2 Multi-lane manoeuver
</t>
    </r>
    <r>
      <rPr>
        <sz val="10"/>
        <rFont val="arial, sans, sans-serif"/>
        <charset val="134"/>
      </rPr>
      <t>CN_GB_T_44461.2-2024_EN_2024-11-04_REQIFS.reqifz</t>
    </r>
  </si>
  <si>
    <t>https://aureon.supplier.mercedes-benz.com/documents/14792</t>
  </si>
  <si>
    <t>12334_GB_T_44461.2-2024_Part 2 Multi-lane manoeuver</t>
  </si>
  <si>
    <t>18.12.2024 Zia:
Attributes are updated.
18.12.2024 Zia:
Images in module are appearing as jpeg format. Feedback to DSL for correction</t>
  </si>
  <si>
    <t>11.11.2024</t>
  </si>
  <si>
    <t>Supplement 6 to the 04 series of amendments to UN Regulation No. 79 (Steering Equipment)</t>
  </si>
  <si>
    <t>Only udpated sections/ text to be trasnferrred</t>
  </si>
  <si>
    <t>REG_372</t>
  </si>
  <si>
    <t>GB/T 44156-2024</t>
  </si>
  <si>
    <t>Performance Requirements and Testing Methods for Rear Cross Traffic Alert System of Passenger Cars</t>
  </si>
  <si>
    <t>CN_GB_T_44156-2024_RCTA_EN_2024-10-08.pdf</t>
  </si>
  <si>
    <t>12372_CN_GB_T_44156-2024_RCTA_EN_2024-10-08</t>
  </si>
  <si>
    <t>17-Mar-2025 Jeeva: CDV2 DTL Updated
18.03.2025 Zia:
Module is a ready with Attributes
- To be added in CDV Report</t>
  </si>
  <si>
    <t>12.11.2024</t>
  </si>
  <si>
    <t>REG_373</t>
  </si>
  <si>
    <t>UN-R_48-08_S5_EN_2024-10-18.pdf
UN-R_48-08_S5_EN_2024-10-18.reqifz</t>
  </si>
  <si>
    <t>The Relevant Sections of AHB like Section 6.1, Annex 12 &amp; Annex 13 are not affected with the update. 
Import is not required in module.</t>
  </si>
  <si>
    <t>21.11.2024</t>
  </si>
  <si>
    <t>REG_374</t>
  </si>
  <si>
    <t>AIS 184 DDAW</t>
  </si>
  <si>
    <t>Driver Drowsiness and
Attention Warning Systems
for M, N2 and N3 category vehicles</t>
  </si>
  <si>
    <t>IN_AIS-184_EN_2024-01-04.pdf</t>
  </si>
  <si>
    <t>24.06.2025 Zia:
Maybe we need to reused the module already imported by BIX colleagues</t>
  </si>
  <si>
    <t>REG_375</t>
  </si>
  <si>
    <r>
      <rPr>
        <u/>
        <sz val="10"/>
        <color rgb="FF1155CC"/>
        <rFont val="宋体"/>
        <charset val="134"/>
      </rPr>
      <t xml:space="preserve">UN Regulation 131 AEB HDV
</t>
    </r>
    <r>
      <rPr>
        <sz val="10"/>
        <rFont val="宋体"/>
        <charset val="134"/>
      </rPr>
      <t>UN-R_131-01_S3_EN_2023-06-15.reqifz</t>
    </r>
  </si>
  <si>
    <t>12375_UN Regulation 131 AEB HDV</t>
  </si>
  <si>
    <t>18.12.2024 Zia:
Attributes are updated.
18.12.2024 Zia:
Few images are not clear. Feedback to DSL for correction</t>
  </si>
  <si>
    <t>REG_376</t>
  </si>
  <si>
    <r>
      <rPr>
        <u/>
        <sz val="10"/>
        <color rgb="FF1155CC"/>
        <rFont val="宋体"/>
        <charset val="134"/>
      </rPr>
      <t xml:space="preserve">KR_KMVSS_Article 90-3_AEB Section
</t>
    </r>
    <r>
      <rPr>
        <sz val="10"/>
        <color rgb="FF000000"/>
        <rFont val="宋体"/>
        <charset val="134"/>
      </rPr>
      <t>new module (Page 34, Page 265 - 271)</t>
    </r>
  </si>
  <si>
    <t>12376_KR_KMVSS_Article 90-3_AEB Section</t>
  </si>
  <si>
    <t>07.03.2025 Jeeva:
Module Name updated in CDV2 DOORS DTL
18.03.2025 Zia:
Module is a ready with Attributes
- To be added in CDV Report</t>
  </si>
  <si>
    <t>27.11.2024</t>
  </si>
  <si>
    <t>REG_377</t>
  </si>
  <si>
    <t>Euro NCAP Safe Driving Vehicle Assistance Protocol</t>
  </si>
  <si>
    <t>Vehicle Assistance</t>
  </si>
  <si>
    <t>Speed Assistance
Adaptive Cruise Control Performance
Steering Assistance</t>
  </si>
  <si>
    <t>Euro NCAP_Vehicle Assistance Protocol_2026_Version 1</t>
  </si>
  <si>
    <t>12701_EU NCAP Safe Driving - Vehicle Assistance Protocol</t>
  </si>
  <si>
    <r>
      <rPr>
        <sz val="10"/>
        <rFont val="宋体"/>
        <charset val="134"/>
      </rPr>
      <t xml:space="preserve">15.05.2025 Jeeva:
Ticket Raised to TPMO to Import module in DOORS. 
</t>
    </r>
    <r>
      <rPr>
        <b/>
        <sz val="10"/>
        <rFont val="宋体"/>
        <charset val="134"/>
      </rPr>
      <t>Ticket No: TPMO-226</t>
    </r>
  </si>
  <si>
    <t>REG_378</t>
  </si>
  <si>
    <t>Euro NCAP Safe Driving Driver Engagement Protocol</t>
  </si>
  <si>
    <t>Driver Engagement</t>
  </si>
  <si>
    <t>Driver Monitoring
Driving Controls (to be added in Q1 2025 in the protocol)</t>
  </si>
  <si>
    <t>Euro NCAP_Driver Engagement Protocol_2026_Version 1</t>
  </si>
  <si>
    <t>12702_EU NCAP Safe Driving - Driver Engagement Protocol</t>
  </si>
  <si>
    <t>04.12.2024</t>
  </si>
  <si>
    <t>REG_379</t>
  </si>
  <si>
    <t>FMVSS 127 AEB Update</t>
  </si>
  <si>
    <t>https://aureon.supplier.mercedes-benz.com/documents/14949</t>
  </si>
  <si>
    <t>Ziauddin MD</t>
  </si>
  <si>
    <t>19.12.2024 Zia:
Updated manually in Generic Module.
DFC, DSW &amp; DVS platform module need to be merged.
07.03.2025 Jeeva:
Module Name updated in CDV2 DOORS DTL</t>
  </si>
  <si>
    <t>09.12.2024</t>
  </si>
  <si>
    <t>REG_380</t>
  </si>
  <si>
    <t>UN Regulaiton 175 Acceleration Control for Pedal Error (ACPE)</t>
  </si>
  <si>
    <t>Uniform provisions concerning the approval of motor vehicles with regard to the Acceleration Control for Pedal Error (ACPE)</t>
  </si>
  <si>
    <t>This UN Regulation applies to the type approval of vehicles of Category M1
1
equipped with automatic transmission with regard to their Acceleration
Control for Pedal Error systems (ACPE).</t>
  </si>
  <si>
    <r>
      <rPr>
        <u/>
        <sz val="10"/>
        <color rgb="FF1155CC"/>
        <rFont val="宋体"/>
        <charset val="134"/>
      </rPr>
      <t xml:space="preserve">UN R175 ACPE
</t>
    </r>
    <r>
      <rPr>
        <sz val="10"/>
        <color rgb="FF000000"/>
        <rFont val="宋体"/>
        <charset val="134"/>
      </rPr>
      <t>UN R175 ACPE.reqifz</t>
    </r>
  </si>
  <si>
    <t>https://aureon.supplier.mercedes-benz.com/documents/16864</t>
  </si>
  <si>
    <t>12380_UN R175 ACPE</t>
  </si>
  <si>
    <t>To be added in DTL
Feedback attributes needed</t>
  </si>
  <si>
    <t>14.02.2025 R. Eisener
Waiting for official release/ fragmented version from Aureon for better maintenance</t>
  </si>
  <si>
    <t>REG_381</t>
  </si>
  <si>
    <t>GB 44496-2024</t>
  </si>
  <si>
    <t>General technical requirements for software update of vehicles</t>
  </si>
  <si>
    <t xml:space="preserve">This document specifies requirements for software update management systems,
requirements for vehicles, extension criteria, motor vehicle product instructions and describes corresponding testing methods.
This document applies to vehicles of categories M, N and O that permit software updates. </t>
  </si>
  <si>
    <t>GB_44496-2024</t>
  </si>
  <si>
    <t>https://aureon.supplier.mercedes-benz.com/documents/15048/properties</t>
  </si>
  <si>
    <t>12394_GB_44496-2024</t>
  </si>
  <si>
    <t>DTL needs to be updated?
Essential Attributes and their allocation needed
To be added in CDV Report</t>
  </si>
  <si>
    <t>REG_382</t>
  </si>
  <si>
    <t>USA NCAP 2025</t>
  </si>
  <si>
    <t>https://aureon.supplier.mercedes-benz.com/documents/15009/properties</t>
  </si>
  <si>
    <t>Aureon, does not provide a fragmanted document
this will cause maintaince issues. Alternative source to be considered</t>
  </si>
  <si>
    <t>18.12.2024</t>
  </si>
  <si>
    <t>REG_383</t>
  </si>
  <si>
    <t>GB/T XXXXX-XXXX</t>
  </si>
  <si>
    <t>Intelligent and Connected Vehicles - Performance
Requirements and Test Methods for Automated Parking System</t>
  </si>
  <si>
    <t>This document specifies the general requirements, performance requirements and
describes the test conditions and methods for the automated parking system.
While applicable to M1 vehicles with automated parking functions, this document also
serves as a reference for other categories of vehicles.</t>
  </si>
  <si>
    <t>CN_GB_T_XXXXX-XXXX_ICV_Performance_Draft_EN_2024-12-04.pdf</t>
  </si>
  <si>
    <t>https://aureon.supplier.mercedes-benz.com/documents/15110/properties</t>
  </si>
  <si>
    <t>12383_CN_GB_T_XXXXX-XXXX_ICV_Performance_Draft_EN_2024-12-04</t>
  </si>
  <si>
    <t>Essential Attributes and their allocation needed
To be added in CDV Report
17-Mar-2025 Jeeva: CDV2 DTL Updated</t>
  </si>
  <si>
    <t>15.01.2025</t>
  </si>
  <si>
    <t>REG_384</t>
  </si>
  <si>
    <t>Performance Requirements and Testing Methods for
Intelligent Speed Limit System of Vehicles</t>
  </si>
  <si>
    <t>GB/T 44433-2024_ISA</t>
  </si>
  <si>
    <t>https://aureon.supplier.mercedes-benz.com/documents/15208/properties</t>
  </si>
  <si>
    <t>12384_CN_GB_T_44433-2024_Intelligent Speed Limit System of Vehicles_GB 5768-5_Road Traffic Sign and Markings</t>
  </si>
  <si>
    <t>REG_385</t>
  </si>
  <si>
    <t>Res. CONTRAN 970/2022 Installation of lighting; Operating instructions</t>
  </si>
  <si>
    <t xml:space="preserve">Characteristics and technical specifications of the light-signaling systems, lighting and their devices, as well as provisions on the use of special lamps in vehicles 
</t>
  </si>
  <si>
    <t>BR_Res_CONTRAN_970-2022_EN_2022-10-25.pdf</t>
  </si>
  <si>
    <t>https://aureon.supplier.mercedes-benz.com/documents/7007/properties</t>
  </si>
  <si>
    <t>REG_386</t>
  </si>
  <si>
    <t>GB 5768.5-2017</t>
  </si>
  <si>
    <t xml:space="preserve">Road traffic signs and markings - Part 5: Speed limit
</t>
  </si>
  <si>
    <r>
      <rPr>
        <u/>
        <sz val="10"/>
        <color rgb="FF1155CC"/>
        <rFont val="宋体"/>
        <charset val="134"/>
      </rPr>
      <t xml:space="preserve">GB 5768.5-2017
</t>
    </r>
    <r>
      <rPr>
        <sz val="10"/>
        <rFont val="宋体"/>
        <charset val="134"/>
      </rPr>
      <t>please add into same module as line 295 ( GBT 44433)</t>
    </r>
  </si>
  <si>
    <t>https://aureon.supplier.mercedes-benz.com/documents/14509/properties</t>
  </si>
  <si>
    <t>20.01.2025</t>
  </si>
  <si>
    <t>REG_387</t>
  </si>
  <si>
    <t>US NCAP Pedestrian AEB 2025</t>
  </si>
  <si>
    <t>PEDESTRIAN AUTOMATIC EMERGENCY BRAKING AND FORWARD COLLISION WARNING SYSTEM CONFIRMATION TEST PROCEDURE</t>
  </si>
  <si>
    <t>2025 NCAP PAEB Test Procedure.pdf</t>
  </si>
  <si>
    <t>12387_2025 NCAP PAEB Test Procedure</t>
  </si>
  <si>
    <t>REG_388</t>
  </si>
  <si>
    <t>US NCAP Lane Keep Assist Test 2025</t>
  </si>
  <si>
    <t>LANE KEEPING ASSIST AND LANE DEPARTURE WARNING SYSTEM CONFIRMATION
TEST PROCEDURE</t>
  </si>
  <si>
    <t>2025 NCAP Lane Keep Assist Test Procedure.pdf</t>
  </si>
  <si>
    <t>12388_2025 NCAP Lane Keep Assist Test Procedure</t>
  </si>
  <si>
    <t>REG_389</t>
  </si>
  <si>
    <t>US NCAP Blind Spot Intervention Test 2025</t>
  </si>
  <si>
    <t>BLIND SPOT INTERVENTION SYSTEM CONFIRMATION TEST PROCEDURE</t>
  </si>
  <si>
    <t>2025 NCAP Blind spot Intervention Test procedure.pdf</t>
  </si>
  <si>
    <t>12389_2025 NCAP Blind spot Intervention Test procedure</t>
  </si>
  <si>
    <t>REG_390</t>
  </si>
  <si>
    <t>US NCAP Blind Spot Warning Test 2025</t>
  </si>
  <si>
    <t>BLIND SPOT WARNING SYSTEM CONFIRMATION TEST PROCEDURE</t>
  </si>
  <si>
    <t>2025 NCAP Blind Spot Warning Test Procedure.pdf</t>
  </si>
  <si>
    <t>12390_2025 NCAP Blind Spot Warning Test Procedure</t>
  </si>
  <si>
    <t>REG_391</t>
  </si>
  <si>
    <t>US NCAP AEB Test 2025</t>
  </si>
  <si>
    <t>AUTOMATIC EMERGENCY BRAKING AND FORWARD COLLISION WARNING SYSTEM CONFIRMATION TEST PROCEDURE</t>
  </si>
  <si>
    <t>2025 NCAP AEB Test procedure.pdf</t>
  </si>
  <si>
    <t>12391_2025 NCAP AEB Test procedure</t>
  </si>
  <si>
    <t>03.03.2025</t>
  </si>
  <si>
    <t>REG_392</t>
  </si>
  <si>
    <t xml:space="preserve">GB/T XXXXX-XXXX ICV Simulation Testing
</t>
  </si>
  <si>
    <t xml:space="preserve">Intelligent and connected vehicles - Simulation testing methods and requirements for automated driving functions
</t>
  </si>
  <si>
    <t>At present, scenario-based "multi-pillar" test and assessment methods include simulation tests,
field tests, road tests and others, which have become a consensus at home and abroad on verifying
the safety of automated driving functions.</t>
  </si>
  <si>
    <t>CN_GB_T_XXXXX-XXXX_ICV_Simulation Testing_Draft_EN_2025-02-03.pdf</t>
  </si>
  <si>
    <t>https://aureon.supplier.mercedes-benz.com/documents/15365/properties</t>
  </si>
  <si>
    <t>12392_CN_GB_T_XXXXX-XXXX_ICV_Simulation Testing_Draft_EN_2025-02-03</t>
  </si>
  <si>
    <t>DSF_ADSP, Transversal</t>
  </si>
  <si>
    <t>05.03.2025</t>
  </si>
  <si>
    <t>REG_393</t>
  </si>
  <si>
    <t>ITU-R M.2057-1.pdf</t>
  </si>
  <si>
    <t>1264_ITU-R_M.2057-1</t>
  </si>
  <si>
    <t>REG_394</t>
  </si>
  <si>
    <t>ANCAP Assessment Protocol – SA - Safe Driving 2023-25</t>
  </si>
  <si>
    <t>12394_ANCAP_Assessment_Protocol_–_SA_-_Safe_Driving_10.4</t>
  </si>
  <si>
    <r>
      <rPr>
        <sz val="10"/>
        <rFont val="宋体"/>
        <charset val="134"/>
      </rPr>
      <t xml:space="preserve">15.05.2025 Jeeva:
Ticket Raised to TPMO to Import module in DOORS. 
</t>
    </r>
    <r>
      <rPr>
        <b/>
        <sz val="10"/>
        <rFont val="宋体"/>
        <charset val="134"/>
      </rPr>
      <t>Ticket No: TPMO-226 -&gt; DSL-35935</t>
    </r>
  </si>
  <si>
    <t>13.03.2025</t>
  </si>
  <si>
    <t>REG_347</t>
  </si>
  <si>
    <t>8/10: Pending Platform Branching</t>
  </si>
  <si>
    <t>GB/T 41484-2022_Automotive ultrasonic sensor assembly</t>
  </si>
  <si>
    <t>https://aureon.supplier.mercedes-benz.com/documents/15669/properties</t>
  </si>
  <si>
    <t>12347_GB_T 41484-2022 Automotive Ultrasonic Sensor Assembly</t>
  </si>
  <si>
    <t>09.05.2025
Module to be branched to ULS platform</t>
  </si>
  <si>
    <t>REG_395</t>
  </si>
  <si>
    <t>(English) Regulation No.22 - Regulations on Radar Radio Management (Trial Implementation).pdf</t>
  </si>
  <si>
    <t>12392_ Regulations on Radar Radio Management</t>
  </si>
  <si>
    <t>16.03.2025</t>
  </si>
  <si>
    <t>REG_396</t>
  </si>
  <si>
    <t>AIS 188 Lane Departure Warning System</t>
  </si>
  <si>
    <t>APPROVAL OF VEHICLES WITH REGARDS TO LANE DEPARTURE WARNING SYSTEM
(LDWS)</t>
  </si>
  <si>
    <t>This Regulation applies to the lane departure warning system of vehicles of categories M2, M3, N2 and N3.</t>
  </si>
  <si>
    <t>AIS_188_Lane Departure Warning System.pdf</t>
  </si>
  <si>
    <t>1291_AIS-188_LDWS</t>
  </si>
  <si>
    <t>28-04-2025 Jeeva:
Request raised to TPMO team to create module in DOORS.</t>
  </si>
  <si>
    <t>REG_397</t>
  </si>
  <si>
    <t>AIS 191 Part 1 Emergency Lane Keeping System</t>
  </si>
  <si>
    <t>APPROVAL OF VEHICLES WITH REGARDS TO EMERGENCY LANE KEEPING SYSTEM 
(ELKS)</t>
  </si>
  <si>
    <t>This Regulation applies to the type approval of vehicles of Category M1 when equipped with Emergency Lane Keeping System.</t>
  </si>
  <si>
    <t>AIS_191_Part_1_Emergency Lane Keeping System.pdf</t>
  </si>
  <si>
    <t>12397_AIS_191_Part_1_Emergency Lane Keeping System</t>
  </si>
  <si>
    <t>REG_398</t>
  </si>
  <si>
    <t>AIS 193 Steering Equipment (ACSF, CSF, ESF, RMF, RCM)</t>
  </si>
  <si>
    <t>AUTOMOTIVE VEHICLES — STEERING EQUIPMENT’S — METHOD OF EVALUATION</t>
  </si>
  <si>
    <t>This Regulations specifies the method of evaluation of steering efforts of automotive vehicles. This standard applies to the steering equipment of vehicles of categories M, N and T as defined in IS 14272: 2011 ‘Automotive Vehicles – Types – Terminology, as amended from time to time.</t>
  </si>
  <si>
    <t>AIS-193_Steering Equipment_ACSF_CSF_ESF_RMF_RCM.pdf</t>
  </si>
  <si>
    <t>12398_AIS-193_Steering Equipment_ACSF_CSF_ESF_RMF_RCM</t>
  </si>
  <si>
    <t>19.03.2025</t>
  </si>
  <si>
    <t>REG_399</t>
  </si>
  <si>
    <t>Euro NCAP Crash Avoidance Low Speed Collisions 2026 V1</t>
  </si>
  <si>
    <t>Low Speed Collisions</t>
  </si>
  <si>
    <t>12703_EU NCAP Crash Avoidance - Low Speed Collisions Protocol</t>
  </si>
  <si>
    <t>REG_400</t>
  </si>
  <si>
    <t>Euro NCAP Crash Avoidance Lane Departure Collisions</t>
  </si>
  <si>
    <t>Lane Departure Collisions</t>
  </si>
  <si>
    <t>Euro NCAP Crash Avoidance Lane Departure Collisions 2026 V1</t>
  </si>
  <si>
    <t>12704_EU NCAP Crash Avoidance - Lane Departure Collisions Protocol</t>
  </si>
  <si>
    <t>REG_401</t>
  </si>
  <si>
    <t>Euro NCAP Crash Avoidance Frontal Collisions</t>
  </si>
  <si>
    <t>Crash Avoidance Frontal Collisions</t>
  </si>
  <si>
    <t>Euro NCAP Crash Avoidance Frontal Collisions 2026 V1</t>
  </si>
  <si>
    <t>12705_EU NCAP Crash Avoidance - Frontal Collisions Protocol</t>
  </si>
  <si>
    <t>28.03.2025</t>
  </si>
  <si>
    <t>REG_402</t>
  </si>
  <si>
    <t>Test Procedure 63 - AEB for Trucks</t>
  </si>
  <si>
    <t>63. Advanced emergency braking system (AEBS) test for trucks/special vehicles with
GVW exceeding 3.5 tons and vans</t>
  </si>
  <si>
    <t>This provision is based on Article 15-3 of the KMVSS, and detailed requirements and test procedures regarding AEBS specified in Article 90-3 Subparagraph 1.</t>
  </si>
  <si>
    <t>N2, N3, M2, M3</t>
  </si>
  <si>
    <t>KR_TP_63_EN_2023-06-20 (1).pdf</t>
  </si>
  <si>
    <t>12706_CDV_Regulation_KR_KMVSS Table 63_AEBS_GVW exceeding 3.5 Tons</t>
  </si>
  <si>
    <t>REG_403</t>
  </si>
  <si>
    <t>Test Procedure 63-2 AEB for Cars</t>
  </si>
  <si>
    <t>63-2. Advanced Emergency Braking System (AEBS) Test for Trucks or Special Purpose Vehicles with GVW of 3.5 Tons or Less and Passenger Cars</t>
  </si>
  <si>
    <t>This regulation prescribes the test methods for advanced emergency braking
system (AEBS) and is applied to trucks or special purpose vehicles with GVW
of 3.5 tons or less and passenger cars under Article 15-3 and Article 90-3
Subparagraph 2 of the KMVSS.</t>
  </si>
  <si>
    <t>KR_TP_63-2_EN_2023-06-20 (1).pdf</t>
  </si>
  <si>
    <t>12707_CDV_Regulation_KR_KMVSS Table 63-2_AEBS_GVW less than or equal to 3.5 Tons</t>
  </si>
  <si>
    <t>10.04.2025</t>
  </si>
  <si>
    <t>REG_404</t>
  </si>
  <si>
    <t>iec62368-1(2023-05).pdf</t>
  </si>
  <si>
    <t>828, imported 393</t>
  </si>
  <si>
    <t>12404_IEC 62368-1_2023</t>
  </si>
  <si>
    <t>22.04.2025</t>
  </si>
  <si>
    <t>REG_405</t>
  </si>
  <si>
    <t>UNR 159_Moving Off Information System.reqifz</t>
  </si>
  <si>
    <t>12405_UN Regulation 159 MOIS</t>
  </si>
  <si>
    <t>23.04.2025</t>
  </si>
  <si>
    <t>REG_406</t>
  </si>
  <si>
    <t>UN Regulation No. 79 ACSF</t>
  </si>
  <si>
    <t>UN-R_79-04_S7_EN_2025-04-03.pdf</t>
  </si>
  <si>
    <t xml:space="preserve">Analyses  required
Ziauddin MD
</t>
  </si>
  <si>
    <t>Manual update of the changes only
-&gt; see red text related to B2, E and DCAS reference
-&gt; no technical impact but gives clarity</t>
  </si>
  <si>
    <t>28.04.2025</t>
  </si>
  <si>
    <t>REG_407</t>
  </si>
  <si>
    <t>AIS 162 AEBS Heavy Duty</t>
  </si>
  <si>
    <t>AIS-162_AEBS.pdf</t>
  </si>
  <si>
    <t>1294_AIS-162_AEBS</t>
  </si>
  <si>
    <t>REG_408</t>
  </si>
  <si>
    <t>AIS 186 BSIS</t>
  </si>
  <si>
    <t xml:space="preserve"> AIS_186_BSIS_Detection of Bicycles.pdf</t>
  </si>
  <si>
    <t>1295_AIS-186_BSIS</t>
  </si>
  <si>
    <t>REG_409</t>
  </si>
  <si>
    <t>AIS 187 MOIS</t>
  </si>
  <si>
    <t>AIS_187_MOIS_Detection of Pedestrians and Cyclists.pdf</t>
  </si>
  <si>
    <t>1296_AIS-187_MOIS</t>
  </si>
  <si>
    <t>REG_410</t>
  </si>
  <si>
    <t>AIS 189 CSMS</t>
  </si>
  <si>
    <t>AIS_189_CSMS.pdf</t>
  </si>
  <si>
    <t>12410_AIS_189_CSMS</t>
  </si>
  <si>
    <t>REG_411</t>
  </si>
  <si>
    <t>AIS 190 SUMS</t>
  </si>
  <si>
    <t>AIS_190_SUMS.pdf</t>
  </si>
  <si>
    <t>12411_AIS_190_SUMS</t>
  </si>
  <si>
    <t>15.05.2025</t>
  </si>
  <si>
    <t>REG_412</t>
  </si>
  <si>
    <t>6/10: Pending Attribute Set-up</t>
  </si>
  <si>
    <t>AIS 185 AEBS M1/ N1</t>
  </si>
  <si>
    <t>DRAFT_AIS_185_AEBS for M1 and N1 vehicles.pdf</t>
  </si>
  <si>
    <t>12412_DRAFT_AIS_185_AEBS for M1 and N1 vehicles</t>
  </si>
  <si>
    <t>16.05.2025</t>
  </si>
  <si>
    <t>REG_413</t>
  </si>
  <si>
    <t>UN Regulation 169 EDR</t>
  </si>
  <si>
    <t>UNR 169 (WAITING FOR REQIF FORMAT)</t>
  </si>
  <si>
    <t>26.05.2025</t>
  </si>
  <si>
    <t>REG_414</t>
  </si>
  <si>
    <t>CMVSS 111</t>
  </si>
  <si>
    <t>CMVSS 111_2025-04-22.pdf</t>
  </si>
  <si>
    <t>12414_CMVSS 111_2025-04-22</t>
  </si>
  <si>
    <t>REG_415</t>
  </si>
  <si>
    <t>CMVSS 111_CA_Document_No_111_Perimeter Visibility System.pdf</t>
  </si>
  <si>
    <t>12415_CMVSS 111_CA_Document_No_111_Perimeter Visibility System</t>
  </si>
  <si>
    <t>05.06.2025</t>
  </si>
  <si>
    <t>REG_416</t>
  </si>
  <si>
    <t>UN Regulation No. 171 DCAS</t>
  </si>
  <si>
    <t>Change Information : Series of Amendments 01 amends the Regulation by adding new definitions, general requirements for system-initiated manouvres, information on withholding Hands-on Requests (HORs), system messages and signals for system-initiated manouvres, information about the increase of the regular report information in operation monitoring, further test scenarios and transitional provisions.</t>
  </si>
  <si>
    <r>
      <rPr>
        <u/>
        <sz val="10"/>
        <color rgb="FF1155CC"/>
        <rFont val="宋体"/>
        <charset val="134"/>
      </rPr>
      <t xml:space="preserve">UN R171.01_DCAS Series 01 
</t>
    </r>
    <r>
      <rPr>
        <sz val="10"/>
        <rFont val="宋体"/>
        <charset val="134"/>
      </rPr>
      <t>UN-R_171-01_EN_2025-04-04.pdf</t>
    </r>
  </si>
  <si>
    <t>https://aureon.supplier.mercedes-benz.com/documents/16131</t>
  </si>
  <si>
    <t>12416_UN R171_DCAS</t>
  </si>
  <si>
    <t>05.06.2025 Rafael
new import as REQIFS or update of PDF version?
24.07.2025 Rafael
REQIFS it is</t>
  </si>
  <si>
    <t>REG_417</t>
  </si>
  <si>
    <t>49 CFR 563 Event data recorders (EDRs)</t>
  </si>
  <si>
    <r>
      <rPr>
        <u/>
        <sz val="10"/>
        <color rgb="FF1155CC"/>
        <rFont val="宋体"/>
        <charset val="134"/>
      </rPr>
      <t xml:space="preserve">49 CFR Part 563 EDR 
</t>
    </r>
    <r>
      <rPr>
        <sz val="10"/>
        <rFont val="宋体"/>
        <charset val="134"/>
      </rPr>
      <t xml:space="preserve">
USA_49 CFR 563_EDR_2025.05.pdf</t>
    </r>
  </si>
  <si>
    <t>https://aureon.supplier.mercedes-benz.com/documents/15116</t>
  </si>
  <si>
    <t xml:space="preserve">12417_49 CFR Part 563 EDR </t>
  </si>
  <si>
    <t>05.06.2025 Rafael
ReqIFs based import required</t>
  </si>
  <si>
    <t>DSF_ADSP, DFC (Zone Controller)</t>
  </si>
  <si>
    <t>24.06.2025</t>
  </si>
  <si>
    <t>REG_418</t>
  </si>
  <si>
    <t>AIS 189</t>
  </si>
  <si>
    <t>AIS 189 (Amendment 1) - Waiting for official release</t>
  </si>
  <si>
    <t>24.06.2025 Zia:
Waiting for official release, may need manual updates</t>
  </si>
  <si>
    <t>31.07.2025</t>
  </si>
  <si>
    <t>REG_419</t>
  </si>
  <si>
    <t>UN Regulation No. 152 AEB</t>
  </si>
  <si>
    <t>UN-R 152/02 Suppl.5
UN-R_152-02_S5_EN_2025-07-21.pdf
UN-R 152-02 Suppl.5.reqifz</t>
  </si>
  <si>
    <t>https://aureon.supplier.mercedes-benz.com/documents</t>
  </si>
  <si>
    <t>01.08.2025 Zia:
Initial module was 2nd Supplement to Series 2.
Need to update module with Supplement 3, 4 &amp; 5 based on PDFs</t>
  </si>
  <si>
    <t>REG_420</t>
  </si>
  <si>
    <t>UN Regulation No. 157 ALKS</t>
  </si>
  <si>
    <t>UN-R 157/01 Suppl.4
UN-R_157-01_S4_EN_2025-07-21.pdf
UN-R_157-01_S4_EN_2025-07-21.reqifz</t>
  </si>
  <si>
    <t>https://aureon.supplier.mercedes-benz.com/documents/16546</t>
  </si>
  <si>
    <t>- TO BE IMPORTED IN CODE BEAMER AFTER MIGRATION</t>
  </si>
  <si>
    <t>01.08.2025 Rafael
ReqIFs based import required</t>
  </si>
  <si>
    <t>01.08.2025</t>
  </si>
  <si>
    <t>REG_421</t>
  </si>
  <si>
    <t>UN Regulation No. 151 BSIS</t>
  </si>
  <si>
    <t>UN-R_151- BSIS
UN-R_151-00_S4_EN_2023-03-22 (1).pdf
UN-R_151-00_S4_EN_2023-03-22.reqifz</t>
  </si>
  <si>
    <t>https://aureon.supplier.mercedes-benz.com/documents/2680</t>
  </si>
  <si>
    <t>05.09.2025</t>
  </si>
  <si>
    <t>REG_422</t>
  </si>
  <si>
    <t>GB for AEBS of light-duty vehicles
GB XXXXX-XXXX (Supersede GB/T 39901-2021)</t>
  </si>
  <si>
    <t>CN_GB_XXXXX-XXXX_AEBS_DRAFT_EN_2025-06-03.pdf</t>
  </si>
  <si>
    <t>https://aureon.supplier.mercedes-benz.com/documents/16250/properties</t>
  </si>
  <si>
    <t>12422_CN_GB_XXXXX-XXXX_AEBS_DRAFT_EN_2025-06-03</t>
  </si>
  <si>
    <t>26.09.2025</t>
  </si>
  <si>
    <t>REG_423</t>
  </si>
  <si>
    <t>GB_CDAS Combined Driver Assistance System</t>
  </si>
  <si>
    <t>CN_GB_XXXXX-XXXX_ICV_Combined_driver_assistance_system_DRAFT_EN_2025-09-25.pdf</t>
  </si>
  <si>
    <t>https://aureon.supplier.mercedes-benz.com/documents/16982/properties</t>
  </si>
  <si>
    <t>12423_GB for CDAS Combined Driver Assistance System</t>
  </si>
  <si>
    <t>30.09.2025</t>
  </si>
  <si>
    <t>REG_424</t>
  </si>
  <si>
    <t>GB/T 45312 ADS - Operational Design Condition</t>
  </si>
  <si>
    <t>GB/T 45312-2025 Operational Design Conditions for Automated Driving Systems</t>
  </si>
  <si>
    <t>CN_GB_T_45312-2025_EN_2025-09-22.reqifz
CN_GB_T_45312-2025_EN_2025-09-22.pdf</t>
  </si>
  <si>
    <t>https://aureon.supplier.mercedes-benz.com/documents/16947</t>
  </si>
  <si>
    <t>30.09.2025 Rafael
ReqIFs based import required</t>
  </si>
  <si>
    <t>06.10.2025</t>
  </si>
  <si>
    <t>REG_425</t>
  </si>
  <si>
    <t>UN Regulation No. 178 ELKS</t>
  </si>
  <si>
    <t>UN-R_178_ELKS_WP.29-2025-79e_EN_2025-09-05.pdf
UN-R_178_ELKS_WP.29-2025-79e_EN_2025-09-05.reqifz</t>
  </si>
  <si>
    <t>https://aureon.supplier.mercedes-benz.com/documents/16866</t>
  </si>
  <si>
    <t>06.10.2025 Rafael
ReqIFs based import required
15.10.2025 Rafael
DTL entry made, Moduel name to be updated</t>
  </si>
  <si>
    <t>GB 5768.2-2022 Road Traffic Signs and Markings - Part 2: Road Traffic Signs</t>
  </si>
  <si>
    <t>CN_GB_5768.2-2022_extract_incl_Amend1_EN_2025-10-20.pdf</t>
  </si>
  <si>
    <t>PL</t>
  </si>
  <si>
    <t>Platform Name</t>
  </si>
  <si>
    <t>N&amp;R Eng.</t>
  </si>
  <si>
    <t>System Managers</t>
  </si>
  <si>
    <t>Platform Manager</t>
  </si>
  <si>
    <t>Platform Review
Representative</t>
  </si>
  <si>
    <t>BD developers</t>
  </si>
  <si>
    <t>Frequency on Alignment</t>
  </si>
  <si>
    <t>Testing</t>
  </si>
  <si>
    <t>HW</t>
  </si>
  <si>
    <t>Quality</t>
  </si>
  <si>
    <t>Regulation coverage slides</t>
  </si>
  <si>
    <t>Generic Plt Information</t>
  </si>
  <si>
    <t>STR Code</t>
  </si>
  <si>
    <t>STR Project Name</t>
  </si>
  <si>
    <t>TT Metrics Link</t>
  </si>
  <si>
    <t>KPI0</t>
  </si>
  <si>
    <t>KPI1/2
Metrics</t>
  </si>
  <si>
    <t>KPI3</t>
  </si>
  <si>
    <t>DOORS
Main Servers</t>
  </si>
  <si>
    <t>Module Locations</t>
  </si>
  <si>
    <t>missing deployments</t>
  </si>
  <si>
    <t>Platform follow up sheet</t>
  </si>
  <si>
    <t>comment / explanations if delay</t>
  </si>
  <si>
    <t>Clean-Up
Deployment of V3 Dashboard</t>
  </si>
  <si>
    <t>DRS</t>
  </si>
  <si>
    <t>RLT</t>
  </si>
  <si>
    <t>Avinash-Babu RAMESH-BABU</t>
  </si>
  <si>
    <t>Markus Spiertz</t>
  </si>
  <si>
    <t>Patrik PRUCHA</t>
  </si>
  <si>
    <t>Marian Klepac</t>
  </si>
  <si>
    <t>Depending on the need (RLT related use cases do not evolve currently)</t>
  </si>
  <si>
    <t>T.Illing, A.Lorente</t>
  </si>
  <si>
    <t>2ST210167</t>
  </si>
  <si>
    <t>CDV 1</t>
  </si>
  <si>
    <t>/Generic/40 Regulation/ CDV / Regulations</t>
  </si>
  <si>
    <t>Correct P2 space to be named
/VUS/VUS_IR//RLxS_Gen6.1.1/10 Stakeholder
/VUS/VUS_IR/10 IR_RLxS_Gen6.2/10 Stakeholder</t>
  </si>
  <si>
    <t>ULS Sensor &amp; ECU</t>
  </si>
  <si>
    <t>Antoni Simon</t>
  </si>
  <si>
    <t>Patrick Hoffmann
Rainer KEIPERT
Steffan Görner</t>
  </si>
  <si>
    <t>Alexander SUESS2 &lt;alexander.suess2@valeo.com&gt;</t>
  </si>
  <si>
    <t>2-weekly with Platform</t>
  </si>
  <si>
    <t>T.Illing, V.Uebele, R.Hofmann</t>
  </si>
  <si>
    <t>see DSF LSMS</t>
  </si>
  <si>
    <t>2ST190148</t>
  </si>
  <si>
    <t>CDV DUS P2 HP SENSOR FACELIFT SHRINK</t>
  </si>
  <si>
    <t>not available
-&gt; Generic DB</t>
  </si>
  <si>
    <t>Radar Rear Side Cocoon</t>
  </si>
  <si>
    <t>Michal Mandlik</t>
  </si>
  <si>
    <t>Raman KAVUNGAL
Linda Ntanty</t>
  </si>
  <si>
    <t>Alan JENKINS</t>
  </si>
  <si>
    <t>monthly</t>
  </si>
  <si>
    <t>2ST200088</t>
  </si>
  <si>
    <t>CDV DRS RADAR PF SATELLITE RADAR</t>
  </si>
  <si>
    <t>https://docs.google.com/spreadsheets/d/16jGoDh7z3Kmlwt-orMqajDxRwK_3c3To7mBYY7VOi4U</t>
  </si>
  <si>
    <t>Done</t>
  </si>
  <si>
    <t>CDV 2</t>
  </si>
  <si>
    <t>DVS</t>
  </si>
  <si>
    <t>Camera Viewing System</t>
  </si>
  <si>
    <t>Rafael Eisener/ Ziauddin MD</t>
  </si>
  <si>
    <t>Elaine Garvey
Anca Stanciu</t>
  </si>
  <si>
    <t>Arun Antony</t>
  </si>
  <si>
    <t>[Gerry CONWAY]</t>
  </si>
  <si>
    <t>2-weekly with Platform (with Anca &amp; Julia as proxis for DVS)</t>
  </si>
  <si>
    <t>Mark Allen</t>
  </si>
  <si>
    <t>2ST190032</t>
  </si>
  <si>
    <t>CDV DVS  VIS P2 Gen 6-5 SatCam  RVC</t>
  </si>
  <si>
    <t>Viewing Camera HW</t>
  </si>
  <si>
    <t>Barry Dever</t>
  </si>
  <si>
    <t>John Gildea
Gerry CONWAY</t>
  </si>
  <si>
    <t>Domain Controller/ ECU</t>
  </si>
  <si>
    <t>Joe Murphy</t>
  </si>
  <si>
    <t>Maxim Tyshkovsky
Mutlu Aydin</t>
  </si>
  <si>
    <t>E42210014</t>
  </si>
  <si>
    <t>CDV DVS P2 AP CV3 Scene Capture and Test E42 210014</t>
  </si>
  <si>
    <t>DSW</t>
  </si>
  <si>
    <t>Computer Vision SW</t>
  </si>
  <si>
    <t>Myles Friel</t>
  </si>
  <si>
    <t>DSF Low Speed Maneuvering Systems (LSMS)</t>
  </si>
  <si>
    <t>Jörn Lichtenhagen</t>
  </si>
  <si>
    <t>Malte Joos</t>
  </si>
  <si>
    <t>Ludovic Mosnier-Thoumas
Frank Blinkle
Marco Jost</t>
  </si>
  <si>
    <t>monthly with BD
2-weekly with Platform</t>
  </si>
  <si>
    <t>Joern Lichtenhagen</t>
  </si>
  <si>
    <t>Edgar Martinez, Serge Tchouaffe</t>
  </si>
  <si>
    <t>n/a</t>
  </si>
  <si>
    <t>Abeer Ghander</t>
  </si>
  <si>
    <t>Guru-Prasanna KRISHNA-RAO</t>
  </si>
  <si>
    <t>https://docs.google.com/presentation/d/1PL80y4AV-KJJ9sBkFThgvwM_bUQhkMD0SuLlX4Rgdz0/edit</t>
  </si>
  <si>
    <t>https://docs.google.com/presentation/d/1Skmetjcp0XPuKzNQL11R3T14lnOEjOdF7hwsJgdvcM0/edit#slide=id.g50baacd4e4_0_0
https://sites.google.com/a/valeo.com/cdv-rnd-dsf-ap-platform/</t>
  </si>
  <si>
    <t>2ST180019</t>
  </si>
  <si>
    <t>CDV DSF LSMS Platform Standard Development</t>
  </si>
  <si>
    <t>https://docs.google.com/spreadsheets/d/1T9GfTxZG2_aBX4xdD4msr1wkS3rzd6s8vTD9o4ZXyWw</t>
  </si>
  <si>
    <t>done</t>
  </si>
  <si>
    <t>/DSF_GEN_LSMS/10 Stakeholder/Regulations</t>
  </si>
  <si>
    <t>https://docs.google.com/spreadsheets/d/16VJQ1T0XvwYjdzulcH2tFic_sGmi92AmbbgwnovVTcI/edit#gid=0</t>
  </si>
  <si>
    <t>DSF Automated Driving &amp; Safety Ptfm (ADSP)</t>
  </si>
  <si>
    <t>Ralf Schneider</t>
  </si>
  <si>
    <t>Francine Laisney
Marco Jost</t>
  </si>
  <si>
    <t>Manon Jaschelke, 
Benazouz BRADAI</t>
  </si>
  <si>
    <t>https://sites.google.com/a/valeo.com/as-ad-function-platform-site/6-platform-strategy/component-roadmap</t>
  </si>
  <si>
    <t>E50200009</t>
  </si>
  <si>
    <t>CDV DSF P2 ASP standard development</t>
  </si>
  <si>
    <t>https://docs.google.com/spreadsheets/d/1K8ZiNY-ok_6hc29cmgVaLRGbC9FG3aUDwU7zmhfIfXs</t>
  </si>
  <si>
    <t>/DSF_GEN_ADSP/10 Stakeholder/Regulations</t>
  </si>
  <si>
    <t>DAR</t>
  </si>
  <si>
    <t>Benazouz B.</t>
  </si>
  <si>
    <t>DFC</t>
  </si>
  <si>
    <t>Smart Front Camera</t>
  </si>
  <si>
    <t>Mohammed Abbaz</t>
  </si>
  <si>
    <t>Alexander Schenk</t>
  </si>
  <si>
    <t>Mario Rueda García</t>
  </si>
  <si>
    <t>Mohamed Abbaz</t>
  </si>
  <si>
    <t>Christophe Teiwes-Morin</t>
  </si>
  <si>
    <t>Heba Elkholy</t>
  </si>
  <si>
    <t>https://docs.google.com/presentation/d/1jp2hQqTYx54tDKHcKJFXaAKwV6evpFTXb5EsGGaj5Ts/edit#slide=id.g133fc0a1c31_8_266</t>
  </si>
  <si>
    <t>2ST180058</t>
  </si>
  <si>
    <t>CDV DFC P2 FCAM FC45b</t>
  </si>
  <si>
    <t>https://docs.google.com/spreadsheets/d/16h2qWBrkROxmuLZ7ZO_D7PF8v3ReAnDYpXv2zAPh-ew</t>
  </si>
  <si>
    <t>/VUS/VUS_VIS/DAS FC Platform/DFC Platform/10 Stakeholder/Legal/Regulation</t>
  </si>
  <si>
    <t>https://docs.google.com/spreadsheets/d/18sR34GU-UGnAjtu_l9lY7b048ZquJLN-dy0btJfaxE4/edit?hl=de&amp;forcehl=1#gid=1034345993</t>
  </si>
  <si>
    <t>DSS</t>
  </si>
  <si>
    <t>LIDAR</t>
  </si>
  <si>
    <t>Adriano Solimeno</t>
  </si>
  <si>
    <t>Laura Goldstein</t>
  </si>
  <si>
    <t>Tanja Reuschle</t>
  </si>
  <si>
    <t>2 weekly</t>
  </si>
  <si>
    <t>Zoltan Felegyhazy</t>
  </si>
  <si>
    <t>Orlin Zafirov</t>
  </si>
  <si>
    <t>https://sites.google.com/a/valeo.com/las-platform/home</t>
  </si>
  <si>
    <t>2ST190097 split into
1ST230079
1ST230078
1ST230076
1ST230075</t>
  </si>
  <si>
    <t>VDS P2 Platform SCALA GEN 3</t>
  </si>
  <si>
    <t>CDV3 To be checked</t>
  </si>
  <si>
    <t>CDV 3</t>
  </si>
  <si>
    <t>Zone Controller</t>
  </si>
  <si>
    <t>Ahmed Hammam</t>
  </si>
  <si>
    <t>https://docs.google.com/presentation/d/185SYcYSsQSEdw2q5nwNS_WvLJBo8D35TBMmsG8QHJjA/edit</t>
  </si>
  <si>
    <t>CDV</t>
  </si>
  <si>
    <t>https://docs.google.com/presentation/d/189KpwAC7PYGnMRCZERYuKDvmw2S2pO4u1PJvFVCn9DU/edit#slide=id.g217a646190c_0_0</t>
  </si>
  <si>
    <t>CDV_UN_Regulation_Analyses - Google Präsentationen</t>
  </si>
  <si>
    <t>14.08.2025</t>
  </si>
  <si>
    <t>3 Regulations</t>
  </si>
  <si>
    <t>3.1 Export Control (not final)</t>
  </si>
  <si>
    <t>Mandatory Group Instruction
 This instruction presents the rules to be applied in order to master the Export Control restrictions of the products that we develop.</t>
  </si>
  <si>
    <t>no module available
 GSI-RD-679-A01_Product development and Export Control restriction</t>
  </si>
  <si>
    <t>GSI-RD-679
 https://sites.google.com/a/valeo.com/group-procedures/group-procedures?filterM=GSI-RD-H01-0679</t>
  </si>
  <si>
    <t>Documentation (e.g. Datasheet; Drawing, FMEA,..)
 Covered by Platform/metiers Standards</t>
  </si>
  <si>
    <t>SiPH Deliverable:
 Export Control Assessment Questionnaire for Projects and Platforms
 https://docs.google.com/spreadsheets/d/1bjw_RHxsg8CH9QyMrWEP1MVq0oK1tYFY7gb6mi8qbIg/edit?gid=824920226#gid=824920226</t>
  </si>
  <si>
    <t>Mandatory Group Instruction
 The purpose of this procedure is to describe the Valeo rules and processes applicable to detect and manage electronic parts that can be subject to Export Controls. It completes other procedures that are implemented at product levels.</t>
  </si>
  <si>
    <t>§ 734.4 and Supplement No. 2 to part 734 of the EAR
 (as modified on 11 April 2018)</t>
  </si>
  <si>
    <t>Sections relevant: 
 CCL3_Electronics
 CCL4_Computers
 CCL5_PT2_Information Security
 CCL6_Sensors and Lasers
 CCL7_Navigation and Avionics</t>
  </si>
  <si>
    <t>2019-05-23
 2018-10-29
 2019-05-23
 2019-05-23
 2018-12-20</t>
  </si>
  <si>
    <t>3.2 Radio &amp; Laser Spectrum Matters</t>
  </si>
  <si>
    <t>3.2.1 Radio Regulations and Frequency Allocations</t>
  </si>
  <si>
    <t>Worldwide
 ITU Region 1 
 ITU Region 2
 ITU Region 3</t>
  </si>
  <si>
    <t>Product Marking
 Testing
 Documentation (e.g. Datasheet; Drawing, FMEA,..)
 Certification</t>
  </si>
  <si>
    <t>Taiwan
 ITU Region 3</t>
  </si>
  <si>
    <t>Telecom Technical Regulations
 Test Requirements</t>
  </si>
  <si>
    <t>USA
 ITU Region 2</t>
  </si>
  <si>
    <t>(a) This part sets out the regulations under which an intentional, unintentional, or incidental radiator may be operated without an individual license.
 It also contains the technical specifications, administrative requirements and other conditions relating to the marketing of part 15 devices.
 (b) The operation of an intentional or unintentional radiator that is not in accordance with the regulations in this part must be licensed pursuant to the provisions of section 301 of the Communications Act of 1934, as amended, unless otherwise exempted from the licensing requirements elsewhere in this chapter.
 (c) Unless specifically exempted, the operation or marketing of an intentional or unintentional radiator that is ot in compliance with the administrative and technical provisions in this art, including prior Commission authorization or verification, as appropriate, is prohibited under section 302 f the Communications Act of 1934, as mended, and subpart I of part 2 of this chapter. The equipment authorization and verification procedures are detailed in subpart J of part 2 of this chapter.</t>
  </si>
  <si>
    <t>DRS - Radar
 ECU w WIFI/Bluetooth</t>
  </si>
  <si>
    <t>(b) Operation of an intentional, unintentional, or incidental radiator is subject to the conditions that no harmful interference is caused and that interference must be accepted that may be caused by the operation of an authorized radio station, by another intentional or unintentional radiator, by industrial, scientific and medical (ISM) equipment, or by an incidental radiator.
 (c) The operator of a radio frequency device shall be required to cease operating the device upon notification by a Commission representative that the device is causing harmful interference. Operation shall not resume until the condition causing the harmful interference has been corrected.</t>
  </si>
  <si>
    <t>Radar Certification Process
 https://docs.google.com/document/d/1qoTMIj6CXI1i8SLTnXcLUmJ-aJF2RQ023sF_L0aJjag/edit</t>
  </si>
  <si>
    <t>Product Marking
 Testing
 Documentation (e.g. Datasheet; Drawing, FMEA,..)
 Type Approval</t>
  </si>
  <si>
    <t>Title 47 §15.103 Exempted devices
 -- allocated devices do not need to apply FCC specific EMC requirements --</t>
  </si>
  <si>
    <t>The following devices are subject only to the general conditions of operation in §§15.5 and 15.29 and are exempt from the specific technical standards and other requirements contained in this part. ... Although not mandatory, it is strongly recommended that the manufacturer of an exempted device endeavor to have the device meet the specific technical standards in this part.
 (a) A digital device utilized exclusively in any transportation vehicle including motor vehicles and aircraft.</t>
  </si>
  <si>
    <t>DRS - RLT
 DRS - ULS &amp; ECU
 DVS - Vision System
 DVS - Viewing Camera
 DVS - ECU &amp; Domain Controller
 DFC - Front Camera
 DRS - Solid State Lidar
 DRS - Laserscanner
 DFC - Zone Controller</t>
  </si>
  <si>
    <t>Europe
 ITU Region 1</t>
  </si>
  <si>
    <t>Definition of classes:
 Class 1: can be placed on the market and be put into service without restrictions
 Class 2: equipment where restrictians acc. to other legislations apply (e.g. Radio Equipment Directive)</t>
  </si>
  <si>
    <t>Apr-00</t>
  </si>
  <si>
    <t>COMMISSION DECISION
 of 9 November 2006 on harmonisation of the radio spectrum for use by short-range devices</t>
  </si>
  <si>
    <t>The purpose of this Decision is to harmonise the frequency bands and
 the related technical parameters for the availability and efficient use of radio spectrum for short-range devices so that such devices may benefit from ‘Class 1’ classification under Commission Decision 2000/299/EC.</t>
  </si>
  <si>
    <t>Product Marking
 Testing
 Documentation (e.g. Datasheet; Drawing, FMEA,..)</t>
  </si>
  <si>
    <t>1. This Directive establishes a regulatory framework for the making available on the market and putting into service in the Union of radio equipment.
 2. This Directive shall not apply to equipment listed in Annex I.
 3. This Directive shall not apply to radio equipment exclusively used for activities concerning public security, defence, State security, including the economic well-being of the State in the case of activities pertaining to State security matters, and the activities of the State in the area of criminal law.
 4. Radio equipment falling within the scope of this Directive shall not be subject to Directive 2014/35/EU, except as set out in point (a) of Article 3(1) of this Directive.</t>
  </si>
  <si>
    <t>Europe
 ITU Region 1 
 ITU Region 3</t>
  </si>
  <si>
    <t>Guide to the application of harmonised standards covering
 articles 3.1b and 3.2 of the Directive 2014/53/EU (RED)
 to multi-radio and combined radio and non-radio equipment</t>
  </si>
  <si>
    <t>The document provides guidance on the application of harmonised standards to multi-radio and combined
 equipment to demonstrate conformity with article 3.1b (EMC) and article 3.2 (effective and efficient use of the radio spectrum) of the Radio Equipment Directive (RED) i.1.</t>
  </si>
  <si>
    <t>DRS - ULS &amp; ECU
 DVS - Vision System
 DRS - Radar
 ECU w WIFI/Bluetooth</t>
  </si>
  <si>
    <t>3.2.2 Short Range Radar 24 GHz Range</t>
  </si>
  <si>
    <t>Title 47 §15.245 
 24 GHz range (24.075-24.175)</t>
  </si>
  <si>
    <t>Testing
 Documentation (e.g. Datasheet; Drawing, FMEA,..)</t>
  </si>
  <si>
    <t>Title 47 §15.249
 24 GHz range (24.0-24.25)</t>
  </si>
  <si>
    <t>2005/50/EC 24GHz Range
 24,15 +/– 2,50 GHz</t>
  </si>
  <si>
    <t>The purpose of this Decision is to harmonise the conditions for the
 availability and efficient use of the 24 GHz range radio spectrum band for automotive short-range radar equipment.</t>
  </si>
  <si>
    <t>2013/752/EU Radio Spectrum
 amending 2006/771/EC</t>
  </si>
  <si>
    <t>Commission Decision 2006/771/EC (2) harmonises the technical conditions for use of spectrum for a wide variety of short-range devices, including applications
 such as alarms, local communications equipment, door
 openers, medical implants and for intelligent transport
 systems. Short-range devices are typically mass-market and/or portable products which can easily be taken and used across borders;</t>
  </si>
  <si>
    <t>3.2.3 Short Range Radar 79 GHz Range</t>
  </si>
  <si>
    <t>Title 47 §95 
 76-81 GHz range</t>
  </si>
  <si>
    <t>2004/545/EC 79GHz range
 77-81 GHz</t>
  </si>
  <si>
    <t>The purpose of this Decision is to harmonise the conditions for the availability and efficient use of the 79 GHz range radio spectrum band for automotive short-range radar equipment.
 "Article 3
 The maximum mean power density shall be of – 3 dBm/MHz effective isotropic radiated power (e.i.r.p.) associated with a peak
 limit of 55 dBm e.i.r.p.
 The maximum mean power density outside a vehicle resulting from the operation of one short-range radar shall not exceed – 9 dBm/MHz e.i.r.p."</t>
  </si>
  <si>
    <t>ARIB STD-T48
 76-77 GHz</t>
  </si>
  <si>
    <t>MILLIMETER-WAVE RADAR
 EQUIPMENT FOR SPECIFIED LOW POWER RADIO STATION</t>
  </si>
  <si>
    <t>This standard defines requirements for millimeter wave radar equipment (a radar that uses radio waves in a millimeter band for radiolocation service, and hereinafter this is called as a millimeter wave radar) using 60-61GHz or 76-77GHz frequency bands which is categorized as a Specified Low Power Radio Station designated in Article 6 of the Regulations for Enforcement of the Radio Law.</t>
  </si>
  <si>
    <t>ARIB STD-T111
 77-81 GHz</t>
  </si>
  <si>
    <t>79 GHz BAND HIGH-RESOLUTION RADAR</t>
  </si>
  <si>
    <t>This ARIB Standard (referred to as this “Standard”) sets forth provisions concerning a radio equipment (referred to as “79 GHz Band High-Resolution Radar”) for millimeter wave radar
 (radar that uses radio waves in a millimeter band for radiolocation service) that uses radio waves in the band from 77 GHz to 81 GHz under the definition of the specified low-power radio stations designated in Article 6, Paragraph 4, Item 2 of the Regulations for Enforcement of the Radio Law. Pursuant to Ministry of Internal Affairs and Communications (referred to as
 “MIC”).</t>
  </si>
  <si>
    <t>Radio Standard Specification RSS-251, issue 2
 76-81 GHz</t>
  </si>
  <si>
    <t>Vehicular Radar and Airport Fixed or Mobile Radar in the
 76-81 GHz Frequency Band replaces RSS-251, issue 1, Field Disturbance Sensors in the Bands 46.7-46.9 GHz (Vehicular Radar) and 76-77 GHz (Vehicular and Airport Fixed Radar).</t>
  </si>
  <si>
    <t>Radio Standards Specification RSS-251, Vehicular Radar and Airport Fixed or Mobile Radar in the 76-81 GHz Frequency Band, sets out the certification requirements for licence-exempt radio apparatus operating in the 76-81 GHz frequency band. Such radio apparatus consists of vehicular radar and airport fixed or mobile radar.</t>
  </si>
  <si>
    <t>https://ised-isde.canada.ca/site/spectrum-management-telecommunications/sites/default/files/attachments/2022/RSS-251-I2-EN.pdf</t>
  </si>
  <si>
    <t>ANATEL Act No. 4476
 76-81 GHz</t>
  </si>
  <si>
    <t>CONSIDERING the emergence of vehicle connectivity solutions for mobile communications networks in urban, rural and highway environments, for sending and receiving data and information to assist driving in traffic, traffic conditions and preventive vehicle maintenance</t>
  </si>
  <si>
    <t>12307_Brazil Anatel Act No. 4776 of September 1 2020 76 81 GHz Radar</t>
  </si>
  <si>
    <t>https://informacoes.anatel.gov.br/legislacao/atos-de-certificacao-de-produtos/2020/1467-ato-4776#</t>
  </si>
  <si>
    <t>Interim provisions for regulation exterior radar 76-79 GHz (Notice No.181)
 76-79 GHz</t>
  </si>
  <si>
    <t>Technical standard for wireless equipment Article 7 
 76-81 GHz</t>
  </si>
  <si>
    <t>Regulation on Radar Radio Management</t>
  </si>
  <si>
    <t>Article 10: Based on the main service divisions of radiolocation, the frequency range used by Foreign Object Debris (FOD) detection equipment on airport
 runways is 76-77 GHz and 92-94 GHz. The setup and use of this equipment shall comply with the "Interim Regulations on Radio Management of Civil Airport
 Runway Foreign Object Debris Detection Equipment" (Ministry of Industry and Information Technology Lian Wu [2023] No. 34).</t>
  </si>
  <si>
    <t>GB/T 36654-2018</t>
  </si>
  <si>
    <t>RF Technical Requirements and Test Methods for 76 GHz Vehicle Radio Equipment</t>
  </si>
  <si>
    <t>This standard specifies the technical requirements and test methods of the equivalent isotropic radiated power (EIRP) of radio equipment the spurious emission of transmitter, the spurious
 emission and out-of-band emission of receiver, etc. of the vehicle radio equipment working at the frequency band of 76 GHz.
 This standard applies to the radio equipment of the vehicles working at the frequency range of
 76 GHz~77 GHz.</t>
  </si>
  <si>
    <t>12356_China GB T 36654 1018 Technical requirements for 76-77 GHz radar</t>
  </si>
  <si>
    <t>3.2.4 Laser Emissions</t>
  </si>
  <si>
    <t>DRS - Solid State Lidar
 DRS - Laserscanner</t>
  </si>
  <si>
    <t>ISO 11252:2013 specifies the minimum documentation, marking and labelling for all laser products classified in accordance with IEC 60825-1 including laser diodes and all laser devices defined in ISO 11145.
 It is applicable to laser systems being integrated in a laser product in accordance with IEC 60825-1 and laser devices being integrated in a laser unit or processing machine in accordance with ISO 11553-1 and ISO 11553-2.
 ISO 11252:2013 specifies requirements for technical data sheets and information for the user.
 The requirements in ISO 11252:2013 augment but do not supersede any of the requirements in IEC 60825-1.</t>
  </si>
  <si>
    <t>North America
 USA</t>
  </si>
  <si>
    <t>refer to FDA Laser Scanner Requirements 
 https://docs.google.com/spreadsheets/d/1xR9PNiIQDzKieUCWsl16PUp2U-lixE5lYnRIvm4PjTI/edit?usp=drive_open&amp;ouid=115910244335210838264</t>
  </si>
  <si>
    <t>Product Marking
 Documentation (e.g. Datasheet; Drawing, FMEA,..)</t>
  </si>
  <si>
    <t>3.3 Product Safety Regulations</t>
  </si>
  <si>
    <t>2014/30/EU Harmonisation of EMC laws</t>
  </si>
  <si>
    <t>This Directive regulates the electromagnetic compatibility of equipment. It aims to ensure the functioning of the internal market by requiring equipment to comply with an adequate level of electromagnetic compatibility.
 Relevant only for Aftermarket Products</t>
  </si>
  <si>
    <t>DRS - ULS &amp; ECU
 DRS - Radar
 ECU w WIFI/Bluetooth</t>
  </si>
  <si>
    <t>The purpose of this Directive is to ensure that electrical equipment on the market fulfils the requirements providing for a high level of protection of health and safety of persons, and of domestic animals and property, while guaranteeing the functioning of the internal market.
 This Directive shall apply to electrical equipment designed for use with a voltage rating of between 50 and 1 000 V for alternating current and between 75 and 1 500 V for direct current, other than the equipment and phenomena listed in Annex II.</t>
  </si>
  <si>
    <t>Products placed on the EU market must be safe.
 They must bear information enabling them to be traced, such as the manufacturer’s identity and a product reference. Where necessary for safe use, products must be accompanied by warnings and information about any inherent risks.
 A product is considered safe if it meets specific national requirements or EU standards. If no such requirements or standards exist, the safety assessment must be based on: 
 - Commission guidelines,
 - best practice in the sector concerned,
 - state of the art and technology,
 - reasonable consumer safety expectations.</t>
  </si>
  <si>
    <t>Simple Process House
 https://siph.appengine.valeo.com/home</t>
  </si>
  <si>
    <t>CDA] RD_&lt;Project Name&gt; Environmental Test Plan 
 https://docs.google.com/document/d/1Lj4KCHJ7ZfmqnJGKwoo9t5Amo_yhabAB3yXVup1Ivjg/edit</t>
  </si>
  <si>
    <t>INDUSTRIAL, SCIENTIFIC,
 AND MEDICAL EQUIPMENT</t>
  </si>
  <si>
    <t>ISM equipment shall be designed and
 constructed in accordance with good
 engineering practice with sufficient shielding and filtering to provide adequate suppression of emissions on frequencies outside the frequency bands specified in § 18.301.</t>
  </si>
  <si>
    <t>PERFORMANCE
 STANDARDS FOR ELECTRONIC
 PRODUCTS: GENERAL</t>
  </si>
  <si>
    <t>The standards listed in this sub-chapter are prescribed pursuant to section 534 of Subchapter C—Electronic Product Radiation Control of the Federal Food, Drug, and Cosmetic Act (formerly the Radiation Control for Health and Safety Act of 1968) (21 U.S.C.
 360kk) and are applicable to electronic products as specified herein, to control electronic product radiation from such products. Standards so prescribed are subject to amendment or revocation and additional standards may be prescribed as are determined necessary for the protection of the public health and safety.</t>
  </si>
  <si>
    <t>IS 616 : 2017 / IEC 60065 : 2014
 "Electronics and IT Goods (Requirement of Compulsory Registration) Order, 2012"</t>
  </si>
  <si>
    <t>Specifically applicable to automotiv cameras:
 (iv) The finished cameras being used in automotive are covered under the scope of CRO.
 (v) The cameras, if imported as integral part of the vehicle, would not attract the provisions of CRO.
 (vi) The notified goods in open form /which do not have a specific model number are not covered under the Order.</t>
  </si>
  <si>
    <t>M1 
 M2 (Bus &lt;5t)
 M3 (Bus &gt;5t)
 N1 (3,5t)
 N2 (3,5t &gt; 12t)
 N3 (&gt;12t)
 L</t>
  </si>
  <si>
    <t>DVS - Vision System
 DVS - Viewing Camera
 DFC - Front Camera</t>
  </si>
  <si>
    <t>Product Marking
 Certification</t>
  </si>
  <si>
    <t>3.4 General Material Restrictions</t>
  </si>
  <si>
    <t>This Directive lays down rules on the restriction of the use of hazardous substances in electrical and electronic equipment (EEE) with a view to contributing to the protection of human health and the environment, including the environmentally sound recovery and disposal of waste EEE.
 Restriction of following chemicals:
 - Cadmium(Cd) and its compounds: 0.01%
 - Mercury and its compounds: 0.1%
 - Lead(Pb) and its compounds : 0.1%
 - Hexavalent chromium (Cr6+) and its compounds: 0.1%
 - Polybrominated biphenyls (PBB): 0.1 %;
 - Polybrominated diphenyl ethers (PBDE): 0.1 %</t>
  </si>
  <si>
    <t>GSP-RD-538 C01 IMDS
 https://docs.google.com/document/d/1fu_FnGrRSXsfSxAGTJbacBUPxO8FmYLUSUilofgfvPo/edit?hl=en&amp;forcehl=1</t>
  </si>
  <si>
    <t>IMDS REPORT from MDS 
 -&gt; export to be provided by Q PTM or Mech PTM</t>
  </si>
  <si>
    <t>EC 1907/2006 Registration, Evaluation, Authorisation and Restriction of Chemicals (REACH)</t>
  </si>
  <si>
    <t>A maximum concentration value up to 0,1 % by weight in homogeneous material for lead, hexavalent chromium and mercury and up to 0,01 % by weight in homogeneous material for cadmium shall be tolerated.
 Spare parts put on the market after 1 July 2003 which are used for vehicles put on the market before 1 July 2003, except for wheel balance weights, carbon brushes for electric motors and brake linings, shall be exempted from the provisions of Article 4(2)(a) of Directive 2000/53/EC.</t>
  </si>
  <si>
    <t>AIS-129 Including Amendment 1 &amp; 2
 End-of-Life Vehicles</t>
  </si>
  <si>
    <t>End-of-Life Vehicles 
 The requirements specified in this Regulation are applicable to vehicle categories of M1, L1 and L2, produced in India or imported to India for sale in India and type approved as per CMV Rule 126.</t>
  </si>
  <si>
    <t>A maximum concentration value up
 to 0.1% by weight and in
 homogeneous material, for lead,
 hexavalent chromium and mercury
 and up to 0.01% by weight in
 homogeneous material for cadmium
 shall be tolerated. An equipped
 electronic circuit board is considered
 as homogeneous material, if limits
 above are fulfilled.
 EU directive covers spare parts also. However, in India, there is no
 regulation in existence controlling the after market parts. Hence this
 regulation does not cover any of the requirements for after market parts
 covered by EU</t>
  </si>
  <si>
    <t>M1 
 L</t>
  </si>
  <si>
    <t>2012/19/EU Directive, WEEE
 -- Aftermarket --</t>
  </si>
  <si>
    <t>GB/T 26572-2011 China-RoHS 
 - Covered via IMDS / EU RoHS -</t>
  </si>
  <si>
    <t>3.5 Automotive Specific</t>
  </si>
  <si>
    <t>3.5.1 Framework Regulations</t>
  </si>
  <si>
    <t>North America
 Canada</t>
  </si>
  <si>
    <t>Canadian Motor Vehicle Safety Standards 
 Related to the FMVSS of the United States of America. But deviations in legislations might be possible. 
 For Canada also UN Regulations are recognized as alternative proof of compliance.</t>
  </si>
  <si>
    <t>Federal Motor Vehicle Safety Standards (FMVSS)
 Title 49 Transportation §566 Manufacturer Identification</t>
  </si>
  <si>
    <t>This Regulation lays down the administrative provisions and technical requirements for the type-approval and placing on the market of all new vehicles, systems, components and separate technical units, referred to in Article 2(1), and for individual vehicle approvals.
 This Regulation also lays down provisions for the placing on the market and the entry into service of parts and equipment that may pose a serious risk to the correct functioning of the essential systems of the vehicles referred to in Article 2(1)</t>
  </si>
  <si>
    <t>Type Approval Process Description
 https://sites.google.com/valeo.com/cdvnr/norms-regulations/processes-and-guidelines-areg-certifications?authuser=0</t>
  </si>
  <si>
    <t>Documentation (e.g. Datasheet; Drawing, FMEA,..)
 Type Approval</t>
  </si>
  <si>
    <t>Conformity of Production/ Market Surveillance
 --&gt; SPPC
 --&gt; Tracking Sheet from Quality/ Test Lab
 SiPH Deliverables:
 [CDA] QA_&lt;Project Name&gt; SYS/SW QA Checklist
 https://docs.google.com/spreadsheets/d/1BztE9VB5yo6z34Etnxyj8GS-AVar6jbKLz21lM8tIcw/edit?gid=1809681570#gid=1809681570</t>
  </si>
  <si>
    <t>(EU) 2019/2144
 Revision of the General Safety Regulation</t>
  </si>
  <si>
    <t>The Central Motor Vehicles Rules, 1989
 - compliance to India achieved via UN Regulations -</t>
  </si>
  <si>
    <t>CHAPTER V
 CONSTRUCTION, EQUIPMENT AND MAINTENANCE OF MOTOR VEHICLES</t>
  </si>
  <si>
    <t>92. General.–
 ...
 (3) Whenever a part, component or assembly is used in a vehicle complying with standards in lieu of those notified in these rules such as an international standard (for example, EEC/ECE/IEC/ISO or such other standards) or a foreign national standard, permission for use
 of such parts, component or assembly complying with such standards shall be approved by the Central Government.
 In such cases, the compliance of parts, components or assemblies to such international or foreign national standards will be established for the purpose of rule1 26, by a certificate of
 compliance issued by an authorized certifying agency or by an accredited certifying agency of the country of origin for such international or foreign national standards and vetted by a
 testing agency as referred to in rule 126.]</t>
  </si>
  <si>
    <t>Korean Motor Vehicle Safety Standards (KMVSS)
 - Performance requirements equal UN Vehicle Regulations, exceptions possible -</t>
  </si>
  <si>
    <t>The purpose of the Regulations is to establish the safety standards and self-certification standards for vehicles applicable to the structures and systems of motor vehicles and two-wheeled motor vehicles, and the standards and methods applicable to the safety and the Safety Compliance Test of vehicles, their parts or systems</t>
  </si>
  <si>
    <t>Others/ SiPH Deliverable</t>
  </si>
  <si>
    <t>3.5.2 Material Restrictions and Requirements</t>
  </si>
  <si>
    <t>Global Automotive Declarable Substance List (GADSL) 
 -- covered via IMDS (International Material Data System) --</t>
  </si>
  <si>
    <t>DRS - RLT
 DRS - ULS &amp; ECU
 DVS - Vision System
 DVS - Viewing Camera
 DVS - ECU &amp; Domain Controller
 DRS - Radar
 DFC - Front Camera
 DRS - Solid State Lidar
 DRS - Laserscanner
 DFC - Zone Controller
 ECU w WIFI/Bluetooth</t>
  </si>
  <si>
    <t>Regulation is addressed to vehicle manufacturer
 -&gt; Vehicle mass and material management (85-95%)/ recyclbility of single E/E componentes not defined in detail 
 "The vehicle manufacturer shall be required to demonstrate that, through contractual arrangements with his suppliers, management of material and substance restrictions for not allowed applications of lead, mercury, cadmium, hexavalent chromium is ensured."
 Electronic control units and sensors shall not be reused in new cars
 EU Directive 2000/53/EC defines specific limits of the restricted materials.</t>
  </si>
  <si>
    <t>DRS - RLT
 DFC - Front Camera</t>
  </si>
  <si>
    <t>Testing is optional;
 Documentation about materials flammability is sufficient</t>
  </si>
  <si>
    <t>This Regulation applies to the burning behaviour (ignitibility, burning rate and
 melting behaviour) and to the capability to repel fuel or lubricants of materials
 used in vehicles of categories M3, Classes II and III1</t>
  </si>
  <si>
    <t>Scope
 This Regulation applies to:
 (a) Safety glazing materials intended for installation as windscreens or other
 panes, or as partitioning, on vehicles of category L with bodywork, M, N, O,
 and T; 1)
 (b) Vehicles of categories M, N and O with regard to the installation of these
 materials;
 In both cases, to the exclusion of:
 (i) Glazing for lighting and light-signalling devices, instrument panels, special
 bullet-proof glazing and double-windows;
 (ii) Small plastic glazing that is not required for either the driver's forward or rearward field of vision.</t>
  </si>
  <si>
    <t>03-2023
 Suppl.10 to 01</t>
  </si>
  <si>
    <t>3.5.3 General &amp; passiv safety</t>
  </si>
  <si>
    <t>Uniform provisions concerning the approval of vehicles with regard to
 their interior fittings</t>
  </si>
  <si>
    <t>This regulation applies to the interior fittings of passenger cars with regard to the arrangement of controls, the roof and the sliding roof, and the seat-back and the rear parts of seats.
 - not applicable for CDV 
 --&gt; CIC Database</t>
  </si>
  <si>
    <t>Rev2
 09-1986</t>
  </si>
  <si>
    <t>Uniform provisions concerning the approval of vehicles with regard to
 their external projections</t>
  </si>
  <si>
    <t>Rev1
 08-2013</t>
  </si>
  <si>
    <t>DRS - ULS &amp; ECU
 DVS - Vision System
 DVS - Viewing Camera
 DRS - Solid State Lidar
 DRS - Laserscanner</t>
  </si>
  <si>
    <t>Documentation (e.g. Datasheet; Drawing, FMEA,..)
 Customer Responsibility (Customer Requirements reflect regulation)</t>
  </si>
  <si>
    <t>Rev1_Am1
 06-2016</t>
  </si>
  <si>
    <t>This standard establishes requirements for the impact resistance of vehicles in low speed front and rear collisions.
 -- sensing equipment made as base equipment of vehicle located within or behind bumper need to consider the perpendicular test --</t>
  </si>
  <si>
    <t>Jun-98</t>
  </si>
  <si>
    <t>Adaption of UN R21 Revision 2
 For compliance refer to UN R21</t>
  </si>
  <si>
    <t>DVS - Vision System
 DVS - Viewing Camera</t>
  </si>
  <si>
    <t>Adaption of IEC 60529:2001
 For compliance refer to IEC 60529:2001</t>
  </si>
  <si>
    <t>3.5.4 In-Vehicle Data</t>
  </si>
  <si>
    <t>UN Regulation on uniform provisions concerning the
 approval of motor vehicles with regard to the Event Data
 Recorder</t>
  </si>
  <si>
    <t>The provisions concern the minimum collection, storage and crash
 survivability of motor vehicle crash event data. It does not include
 specifications for data retrieval tools and methods as that is subject to
 national/regional level requirement.
 The purpose of these provisions is to ensure that EDRs record, in a readily
 usable manner, data valuable for effective crash investigations and for analysis of safety equipment performance (e.g., advanced restraint systems). These data will help provide a better understanding of the circumstances in which crashes and injuries occur and will facilitate the development of safer vehicle designs.</t>
  </si>
  <si>
    <t>Rev1 
 10-2022</t>
  </si>
  <si>
    <t>07/2022 (EU-GSR)
 Series 1 - 07/2024</t>
  </si>
  <si>
    <t>DVS - ECU &amp; Domain Controller
 DFC - Front Camera
 DSW - LSMS (low speed)
 DSW - ADSP</t>
  </si>
  <si>
    <t>AIS-192 - EDR</t>
  </si>
  <si>
    <t>Approval of motor vehicles with regard to the Event Data Recorder
 The purpose of these provisions is to ensure that EDRs record, in a readily
 usable manner, data valuable for effective crash investigations and for analysis of safety equipment performance (e.g., advanced restraint systems). These data will help provide a better understanding of the circumstances in which crashes and injuries occur and will facilitate the development of safer vehicle designs.</t>
  </si>
  <si>
    <t>1.1 This Regulation applies to the approval of vehicles of M1 category with regard to their Event Data Recorder (EDR).
 1.2 This Regulation is without prejudice to requirements of national laws related to privacy, data protection and personal data processing.
 1.3 The following data elements are excluded from the scope: VIN,
 associated vehicle details, location/positioning data, information of the driver, date and time of an event.
 1.4 If there is no system or sensor designed to provide the data element to be recorded and stored under clause 3, in the format (range, resolution, and sample rate) indicated in Annexure C. "DATA ELEMENTS" or it is not operational at the time of recording, this document requires neither recording of such data nor fitting or making such systems or sensorsoperational. However, if the vehicle is fitted with an original equipment manufacturer sensor or system designed to provide the data element in the format specified in Annexure C. "DATA ELEMENTS", then it is mandatory to report the data element in the specified format when the sensor or system is operational. In the case the reason for not being operational at the time of recording is a failure of this system or sensor, this failure state shall be recorded by the EDR as defined in the data elements Annexure C – “Data elements”.</t>
  </si>
  <si>
    <t>This standard specifies the terms and definitions, technical requirements, test methods and requirements,
 appearance and marking, vehicle type extension, and instructions of the event data recorder system for Category M1 vehicles.
 This standard applies to Category M1 vehicles equipped with event data recorder system. Other vehicles can refer to this standard</t>
  </si>
  <si>
    <t>DFC - Front Camera
 DSW - ADSP</t>
  </si>
  <si>
    <t>DFC Platform: Not a provided feature by Camera (e.g. resulotion is not matching the std)
 -&gt; not applicable</t>
  </si>
  <si>
    <t>This standard stipulates the requirements and test methods of on-board driving video recording system.
 This standard is applicable for the on-board driving video recording system (hereinafter referred to as the
 system) of category M1 vehicles. For systems used on other categories of vehicles, this standard may also apply.</t>
  </si>
  <si>
    <t>GB 44497-2024</t>
  </si>
  <si>
    <t>Intelligent and connected vehicle—Data storage system for automated driving</t>
  </si>
  <si>
    <t>Data</t>
  </si>
  <si>
    <t>GB/T 44464-2024</t>
  </si>
  <si>
    <t>General requirements of vehicle data (Referred in GB 44495, will be mandatory)</t>
  </si>
  <si>
    <t>3.5.5 Controls and Displays</t>
  </si>
  <si>
    <t>Uniform provisions concerning the approval of vehicles with regard to
 the location and identification of hand controls, tell-tales and indicators</t>
  </si>
  <si>
    <t>This Regulation applies to vehicles of categories M and N.
 It specifies requirements for the location, identification, colour, and illumination of motor vehicle hand controls, tell-tales and indicators. It is designed to ensure the accessibility and visibility of vehicle controls, tell-tales and indicators, and to facilitate their selection under daylight and night-time conditions, in order to reduce the safety hazards caused by the diversion of the driver's attention from the driving task and by mistakes in selecting controls.</t>
  </si>
  <si>
    <t>Rev2
 11-2015</t>
  </si>
  <si>
    <t>DSW - LSMS (low speed)
 DSW - ADSP</t>
  </si>
  <si>
    <t>UN Regulation No. 121 Amendment 1</t>
  </si>
  <si>
    <t>Rev2_Am1
 06-2017</t>
  </si>
  <si>
    <t>This standard specifies performance requirements for location, identification, color, and illumination of motor vehicle controls, telltales and indicators.
 Similarities to UN R 121</t>
  </si>
  <si>
    <t>DVS - ECU &amp; Domain Controller
 DSW - LSMS (low speed)
 DSW - ADSP</t>
  </si>
  <si>
    <t>3.5.6 Electrical &amp; Electronic</t>
  </si>
  <si>
    <t>3.5.6.1 Electromagnetic Compatibility</t>
  </si>
  <si>
    <t>Uniform provisions concerning the approval of vehicles with regard to
 electromagnetic compatibility</t>
  </si>
  <si>
    <t>It covers:
 (a) Requirements regarding the immunity to radiated and conducted disturbances for functions related to direct control of the vehicle, related to driver, passenger and other road users' protection, related to disturbances, which would cause confusion to the driver or other road users, related to vehicle data bus functionality, related to disturbances, which would affect vehicle statutory data;
 (b) Requirements regarding the control of unwanted radiated and conducted emissions to protect the intended use of electrical or electronic equipment at own or adjacent vehicles or nearby, and the control of disturbances from accessories that may be retrofitted to the vehicle.
 (c) Additional requirements for vehicles and ESAs providing coupling systems for charging the REESS regarding the control of emissions and immunity from this connection between vehicle and power grid.</t>
  </si>
  <si>
    <t>Rev6
 10-2019</t>
  </si>
  <si>
    <t>Product Marking
 Testing
 Documentation (e.g. Datasheet; Drawing, FMEA,..)
 Customer Responsibility (Customer Requirements reflect regulation)
 Type Approval
 Covered by Platform/metiers Standards</t>
  </si>
  <si>
    <t>SiPH Deliverables:
 GEEDS_EMC-temp-PT-001-B
 https://docs.google.com/document/d/10ERNEPH0WwJh1RVpYP9DyJvoMHGTZOCeIMpftLe0-c8/edit
 Responsibility for type approval needs to be clarified with customer, dependend on responsibility type approval might be necessary</t>
  </si>
  <si>
    <t>Road vehicles – Requirements and test methods of
 electromagnetic compatibility</t>
  </si>
  <si>
    <t>This Standard specifies the electromagnetic emission limits, immunity performance and test
 procedures for vehicles and their electrical/electronic sub-assemblies.</t>
  </si>
  <si>
    <t>DRS - RLT
 DRS - ULS &amp; ECU
 DVS - Vision System
 DVS - Viewing Camera
 DVS - ECU &amp; Domain Controller
 DRS - Radar
 DFC - Front Camera
 DRS - Solid State Lidar
 DRS - Laserscanner
 DFC - Zone Controller</t>
  </si>
  <si>
    <t>Testing
 Documentation (e.g. Datasheet; Drawing, FMEA,..)
 Customer Responsibility (Customer Requirements reflect regulation)</t>
  </si>
  <si>
    <t>GEEDS_EMC-temp-PT-001-B
 https://docs.google.com/document/d/10ERNEPH0WwJh1RVpYP9DyJvoMHGTZOCeIMpftLe0-c8/edit
 Responsibility for type approval needs to be clarified with customer, dependend on responsibility type approval might be necessary</t>
  </si>
  <si>
    <t>GB/T 17619-1998
 -- adaptaion of R10 --</t>
  </si>
  <si>
    <t>This Standard adopts the relevant specifications specified in the EEC Directive 95/54/EC (1995)
 “Electromagnetic Compatibility of Motor Vehicles”: the limits of immunity to electromagnetic radiation are
 equivalent to the immunity thresholds for the electrical/electronic sub-assemblies of vehicle set out in Annex 1, while the methods of measurement are equivalent to those specified in Annex IX.</t>
  </si>
  <si>
    <t>Dec-98</t>
  </si>
  <si>
    <t>Dec-99</t>
  </si>
  <si>
    <t>DRS - RLT
 DRS - ULS &amp; ECU
 DVS - Vision System
 DVS - Viewing Camera
 DVS - ECU &amp; Domain Controller
 DRS - Radar
 DFC - Front Camera
 DRS - Solid State Lidar
 DFC - Zone Controller</t>
  </si>
  <si>
    <t>This Regulation AIS-004 (Part 3) is prepared in line with R 10 Rev. 3.</t>
  </si>
  <si>
    <t>07-2009
 Am1_04-2015</t>
  </si>
  <si>
    <t>3.5.6.2 Radio Disturbance Characteristics</t>
  </si>
  <si>
    <t>GB 14023-2011
 -- relevant for aftermarket --</t>
  </si>
  <si>
    <t>GB/T 18387-2017
 -- Only Applicable on Vehicle level --</t>
  </si>
  <si>
    <t>This Standard specifies the limits of the electric field and magnetic field emission intensity and the test methods for the vehicles. The test frequency shall be within the range of 150kHz to 30MHz.
 This Standard is applicable to the blade electric vehicles, hybrid electric vehicles, fuel cell electric vehicles and other types of electric vehicles.</t>
  </si>
  <si>
    <t>GB/T 18655-2018
 -- adaptation of CISPR 25:2016, MOD --</t>
  </si>
  <si>
    <t>This Standard specifies the disturbance limit and test methods of radio from 150 kHz - 2500MHz. This Standard is applicable to any electronic / electrical parts for vehicles, trailers and devices. The detailed frequency distribution stated in this Standard refers to the publications issued by the International
 Telecommunications Union (ITU) and its actual application in China. The limit specified in this Standard is intended to protect on-board receiver from the disturbance generated by the parts / modules inside the same vehicle</t>
  </si>
  <si>
    <t>3.5.7 Product/ Component Specific</t>
  </si>
  <si>
    <t>3.5.8 Other Vehicle Systems</t>
  </si>
  <si>
    <t>UN Regulation No. 116 Anti Theft/ Immobilizers
 -&gt; Special requirements on EMC</t>
  </si>
  <si>
    <t>Approval of a vehicle of category M1 and N1 with regard to its devices to
 prevent unauthorized use.
 The fitting of devices to vehicles of other categories is optional but any such
 device fitted is required to comply with all relevant provisions of this
 Regulation.</t>
  </si>
  <si>
    <t>06-2022
 01 Series Amendment 9</t>
  </si>
  <si>
    <t>UN Regulation No. 161 Locking Systems
 -&gt; Special requirements on EMC</t>
  </si>
  <si>
    <t>"Device to prevent unauthorized use" means a locking system designed to
 prevent unauthorized normal activation of the engine or other source of main
 engine power of the vehicle in combination with at least one system which:
 (a) locks the steering; or
 (b) locks the transmission; or
 (c) locks the gearshift control; or
 (d) locks brakes.
 In the case of a system which locks brakes, deactivation of the device shall not automatically release the brakes contrary to the driver's intention.</t>
  </si>
  <si>
    <t>UN Regulation No. 162 Immobilizers
 -&gt; Special requirements on EMC</t>
  </si>
  <si>
    <t>"Type of immobilizer" means systems which do not differ significantly in such
 essential aspects as:
 (a) The manufacturer's trade name or mark;
 (b) The kind of control equipment;
 (c) The design of their operation on the relevant vehicle system(s) (as
 referred to in paragraph 5.2.1. below).</t>
  </si>
  <si>
    <t>UN Regulation No. 163 Vehicle Alert Systems
 -&gt; Special requirements on EMC</t>
  </si>
  <si>
    <t>Uniform provisions concerning the approval of vehicle alarm
 system and approval of a vehicle with regard to its vehicle alarm system</t>
  </si>
  <si>
    <t>"Type of vehicle alarm system" means systems which do not differ significantly
 in such essential aspects as:
 (a) The manufacturer's trade name or mark;
 (b) The kind of sensor;
 (c) The kind of warning device;
 (d) The kind of control equipment</t>
  </si>
  <si>
    <t>Suppl.6 to 00
 08-2020</t>
  </si>
  <si>
    <t>3.5.9 Drivers vision &amp; indirect vision</t>
  </si>
  <si>
    <t>For the purposes of this Regulation: 
 "Devices for indirect vision" means devices intended to give a clear view of the rear, side or front of the vehicle within the fields of vision defined in paragraph 15.2.4. These can be conventional mirrors, camera-monitors or other devices able to present information about the indirect field of vision to the driver.</t>
  </si>
  <si>
    <t>Rev6
 Series 5
 09/2022</t>
  </si>
  <si>
    <t>Product Marking
 Testing
 Documentation (e.g. Datasheet; Drawing, FMEA,..)
 Customer Responsibility (Customer Requirements reflect regulation)
 Type Approval</t>
  </si>
  <si>
    <t>AIS-001 (Part 1) (Revision 2)
 - yet to be regulated</t>
  </si>
  <si>
    <t>Approval of Devices for Indirect Vision Intended for use on A, M, N Category and L Category with Bodywork Vehicles – Specification</t>
  </si>
  <si>
    <t>For the purposes of this Regulation: 
 "Devices for indirect vision" means devices intended to give a clear
 view of the rear, side or front of the vehicle within the fields of vision
 defined in clause 15.2.4. These may be conventional mirrors, cameramonitors or other devices able to present information about the indirect
 field of vision to the driver.</t>
  </si>
  <si>
    <t>Rev2
 05-2023</t>
  </si>
  <si>
    <t>AIS-145
 -- equal with UN R158/ ISO 17386:2010 MALSO --</t>
  </si>
  <si>
    <t>Additional Safety features for
 Category M &amp; N Vehicles</t>
  </si>
  <si>
    <t>Requirements on 
 --&gt; reverse parking aid systems</t>
  </si>
  <si>
    <t>M1 
 M2 (Bus &lt;5t)
 M3 (Bus &gt;5t)
 N1 (3,5t)
 N2 (3,5t &gt; 12t)
 N3 (&gt;12t)</t>
  </si>
  <si>
    <t>DRS - ULS &amp; ECU
 DVS - Vision System
 DVS - Viewing Camera
 DSW - LSMS (low speed)</t>
  </si>
  <si>
    <t>This standard specifies requirements for rear visibility devices and systems.
 Definitions:
 Rearview image means a visual image, detected by means of a single source, of the area directly behind a vehicle that is provided in a single location to the vehicle operator and by means of indirect vision.
 Rear visibility system means the set of devices or components which together perform the function of producing the rearview image as required under this standard</t>
  </si>
  <si>
    <t>DVS - Vision System
 DVS - Viewing Camera
 DVS - ECU &amp; Domain Controller</t>
  </si>
  <si>
    <t>Brazil: Resolution CONTRAN 759/2018
 -- ANNEX 1 equal with UN R158/ ISO 17386:2010 MALSO --
 -- ANNEX 2 equal with FMVSS 571.111 --</t>
  </si>
  <si>
    <t>Setting out performance requirements for rear warning and monitoring systems installed on vehicles. 
 ANNEX I: Detection requirements are based on ISO 17386:2010 MALSO; 
 ANNEX II: Rear view image based on FMVSS 571.111</t>
  </si>
  <si>
    <t>KMVSS - Article 53-2 (Rear pedestrian safety device)
 - Amendment applicable starting 12-2021
 -- UN R158 mutually accepted in Korea --</t>
  </si>
  <si>
    <t>Sensor, camera or reversing alarm outside 
 Sensor:
 ".. the system shall detect the rods (76 millimeters in diameter and 1,000 millimeters in height) in the rear pedestrian detection area of vehicle (it means a rectangular area on a horizontal plane, which has the width with each line parallel to x-axis at the left/right outmost side of vehicle and the length with lines parallel to y-axis at each point 250 mm and 1000 mm apart from the rear-end of vehicle along the vehicle centerline)" 
 "Rear camera-monitor system with which observations rods (89 millimeters in diameter and 500 millimeters in height) installed in an area of 1,000 mm from the vehicle centerline to the directions of +/-y can be seen, if the gear shift (including button-type gear) is positioned in the reverse (R)"</t>
  </si>
  <si>
    <t>Japanese Safety Regulation - Article 44 Rear View Mirror
 -- UN R158 mutually accepted in Japan --</t>
  </si>
  <si>
    <t>Attachment 81 
 -- UN R166 mutually accepted in Japan --</t>
  </si>
  <si>
    <t>This Regulation applies to the blind spot information system of vehicles of
 categories N2 (&gt; 8 t of technically permissible maximum mass) and N3.
 Vehicles of categories N2 (≤ 8 t of technically permissible maximum mass),
 M2 and M3 may be approved at the request of the manufacturer.</t>
  </si>
  <si>
    <t>Suppl 4
 06/2023</t>
  </si>
  <si>
    <t>M2 (Bus &lt;5t)
 M3 (Bus &gt;5t)
 N2 (3,5t &gt; 12t)
 N3 (&gt;12t)</t>
  </si>
  <si>
    <t>DRS - ULS &amp; ECU
 DSW - LSMS (low speed)</t>
  </si>
  <si>
    <t>AIS-186 (BSIS)</t>
  </si>
  <si>
    <t>1.1. This Regulation applies to the Blind Spot Information System of vehicles of categories N2, N3, M2 and M3 as specified in IS 14272.
 1.2 Based on mutual agreement between testing agency and vehicle manufacturer, the requirements of this standard do not apply to:
 1.2.1 off-road vehicles of categories N2G and N3G;
 1.2.2 vehicles designed and constructed for special purpose where it is not possible, for practical reasons, to fit such Blind Spot Information System.</t>
  </si>
  <si>
    <t>UN Regulation on uniform provisions concerning the approval of motor vehicles with regard to the Moving Off Information System for the Detection of Pedestrians and Cyclists (Moving Off Information Systems
 (MOIS))</t>
  </si>
  <si>
    <t>This Regulation applies to the approval of vehicles of categories M2, M3, N2 and N3 with regard to an onboard system to detect and inform the driver of the presence of pedestrians and cyclists in the close-proximity forward blind-spot
 of the vehicle and, if deemed necessary based on manufacturer strategy, warn the driver of a potential collision</t>
  </si>
  <si>
    <t>Suppl 6
 06/2023</t>
  </si>
  <si>
    <t>UN: 05/2021
 EU: 07/2022 -07/2024</t>
  </si>
  <si>
    <t>AIS-187 (MOIS)</t>
  </si>
  <si>
    <t>Moving Off Information System for the detection of Pedestrians and Cyclists</t>
  </si>
  <si>
    <t>1.1 This regulations applies to the approval of vehicles of categories M2, M3, N2 and N3 as specified in IS 14272 with regard to an onboard system to detect and inform the driver of the presence of pedestrians and cyclists
 in the close-proximity forward blind-spot of the vehicle and, if deemed necessary based on manufacturer strategy, warn the driver of a potential collision.
 1.2 The following vehicles of category M and N shall be exempted from this standard:
 Vehicles where installation of any device for moving off information system is incompatible with their on-road use may be partly or fully exempted from this standard, subject to the decision of the Testing Agency.
 1.3 Based on mutual agreement between testing agency and vehicle manufacturer, the requirements of this standard do not apply to:
 1.3.1 off-road vehicles of categories N2G and N3G;
 1.3.2 vehicles designed and constructed for special purpose where it is not possible, for practical reasons, to fit such Moving Off Information System.</t>
  </si>
  <si>
    <t>"Devices for reversing motion" means devices intended to give a clear view of the rear of the vehicle within the fields of vision defined in paragraph 15.2.
 These can be conventional mirrors, Rear-View Camera System or other
 devices able to present information about the field of vision to the driver.</t>
  </si>
  <si>
    <t>Suppl.2
 06/2022</t>
  </si>
  <si>
    <t>UN Regulation on Uniform Provisions Concerning the Approval of Devices and Motor Vehicles with Regard to the Driver’s Awareness of Vulnerable Road Users in CloseProximity to the Front and Lateral Sides of Vehicles</t>
  </si>
  <si>
    <t>"Devices for means of front and lateral vision or detection" means devices intended to give a clear driver vision of the front and lateral of the vehicle within the fields of vision defined in paragraph 15.2. or intended to detect objects in the field of detection defined in paragraph 15.3.
 These can be conventional mirrors, front and lateral view camera system,
 detection systems or any other devices having the same purpose</t>
  </si>
  <si>
    <t>M1 
 N1 (3,5t)</t>
  </si>
  <si>
    <t>12278_UN Regulation 166_VRU Front Side</t>
  </si>
  <si>
    <t>This Standard corresponds to and is nearly equivalent to ISO/TR 12155:1994 (E) “Commercial vehicles – Obstacle detection device during reversing – Requirements and tests”, and consults DIN 75031 “Commercial
 vehicles and towed vehicles – Obstacle detection devices during reversing – Requirements and tests”.</t>
  </si>
  <si>
    <t>This standard specifies the general requirements, performance requirements, and testing
 methods for the vehicle blind spot detection (BSD) system.
 This standard applies to Categories M and N vehicles installed with the BSD system.</t>
  </si>
  <si>
    <t>12207_GB-T 39265-2020 - Performance requirements and testing methods for blind spot detection BSD system</t>
  </si>
  <si>
    <t>DRS - ULS &amp; ECU
 DSW - LSMS (low speed)
 DSW - ADSP</t>
  </si>
  <si>
    <t>DOWS</t>
  </si>
  <si>
    <t>GB/T 44173-2024</t>
  </si>
  <si>
    <t>Performance Requirements and Testing Methods for Door Open Warning System of Passenger Cars</t>
  </si>
  <si>
    <t>Door open warning system; DOWS
 a system that monitors the areas on the sides of and on the side rear of the stationary vehicle for other road users when a door is about to be opened, and gives a warning in case of a latent collision hazard due to the door opening</t>
  </si>
  <si>
    <t>DRS - ULS &amp; ECU
 DVS - Vision System
 DVS - Viewing Camera
 DSW - LSMS (low speed)
 DSW - ADSP</t>
  </si>
  <si>
    <t>Around View</t>
  </si>
  <si>
    <t>GB/T 44176-2024</t>
  </si>
  <si>
    <t>This document specifies the general requirements and performance requirements for the around view monitoring system when the vehicle is stationary or running at low speed, and
 describes the testing methods.
 This document is applicable to non-articulated vehicles of categories M and N equipped with an around view monitoring system, and can be used as a reference for other vehicle types.</t>
  </si>
  <si>
    <t>DVS - Vision System
 DVS - Viewing Camera
 DVS - ECU &amp; Domain Controller
 DSW - LSMS (low speed)</t>
  </si>
  <si>
    <t>Night Vision</t>
  </si>
  <si>
    <t>GB/T 44174-2024</t>
  </si>
  <si>
    <t>Performance requirements and testing methods for night vision system of passenger cars</t>
  </si>
  <si>
    <t>RCTA</t>
  </si>
  <si>
    <t>This document specifies the performance requirements for rear cross traffic alert system of passenger cars and describes the corresponding testing methods. This document is applicable to M1 vehicles equipped with the rear cross traffic alert system.</t>
  </si>
  <si>
    <t>DRS - ULS &amp; ECU
 DVS - Vision System
 DVS - Viewing Camera
 DVS - ECU &amp; Domain Controller
 DSW - LSMS (low speed)
 DSW - ADSP</t>
  </si>
  <si>
    <t>KMVSS - Article 65 (Rear pedestrian safety device test)
 - MOLIT Notificatino No: 2021-1300 of 2021-11-29
 -- UN R158 mutually accepted in Korea --</t>
  </si>
  <si>
    <t>Rear Pedestrian Safety Device test</t>
  </si>
  <si>
    <t>This regulation defines the detailed requirements and test procedures of the rear pedestrian safety device which is installed to prevent the pedestrian accident caused by driving in rearward direction and applies to the rear pedestrian safety device installed pursuant to Article 53 -2 of KMVSS.</t>
  </si>
  <si>
    <t>3.5.10 Lighting and Light Signalling Equipment (automated lighting)</t>
  </si>
  <si>
    <t>Uniform provisions concerning the approval of vehicles with regard to
 the installation of lighting and light-signalling devices</t>
  </si>
  <si>
    <t>Rev12
 10-2014</t>
  </si>
  <si>
    <t>AIS-008 (Rev 3) (Final Draft)</t>
  </si>
  <si>
    <t>Approval of vehicles with regard to
 the installation of lighting and light-signalling devices</t>
  </si>
  <si>
    <t>Regulation addresses requriements to sensor system for automated activation and deactivation of main beam headlamps.
 This Regulation applies to the approval of power-driven vehicles intended for use on the road, with or without bodywork, with not less than four wheels and a maximum design speed exceeding 25 km/h, and of their trailers, with the exception of vehicles, which run
 on rails, agricultural or forestry tractors and machinery, and public works vehicles.
 Note: “This Regulation does not apply to Special Purpose Vehicle
 except Motor Caravans.”</t>
  </si>
  <si>
    <t>Rev3
 Drafting Stage</t>
  </si>
  <si>
    <t>UN Regulation No. 123
 -- Sensor related requirements specified in UN R48 --</t>
  </si>
  <si>
    <t>Rev2
 10-2013</t>
  </si>
  <si>
    <t>3.5.11 Safety Guidelines</t>
  </si>
  <si>
    <t>Appendices A, B and C provide lists of voluntary standards, which can be applied to develop safe automated systems.
 --&gt; included in Section Standards 4.4. Safety Guidelines &amp; Standards</t>
  </si>
  <si>
    <t>DOT HS 812 623 
 A Framework for Automated Driving System Testable Cases and Scenarios</t>
  </si>
  <si>
    <t>The Safety Assessment for Automated Driving Systems (ADS) in Canada is a voluntary tool to help ADS developers review the safety of vehicles equipped with
 SAE level 3 to 5 ADS features, which they intend to manufacture, import, operate and/or sell in Canada.</t>
  </si>
  <si>
    <t>3.5.12 Cyber Security &amp; Software Updates</t>
  </si>
  <si>
    <t>Uniform provisions
 concerning the approval of vehicles with regards to cyber security and cyber security management system</t>
  </si>
  <si>
    <t>"Cyber security" means the condition in which road vehicles and their functions are protected from cyber threats to electrical or electronic components.
 "Cyber Security Management System (CSMS)" means a systematic risk-based
 approach defining organisational processes, responsibilities and governance to treat risk associated with cyber threats to vehicles and protect them from cyberattacks.</t>
  </si>
  <si>
    <t>EU:
 07/2022</t>
  </si>
  <si>
    <t>SiPH Cybersecurity 
 (CSMS-V) Cybersecurity Policy for Vehicle and Product</t>
  </si>
  <si>
    <t>Documentation (e.g. Datasheet; Drawing, FMEA,..)
 Others/ SiPH Deliverable</t>
  </si>
  <si>
    <t>See SiPH deliverables: 
 GST-RD-H01-0823-A03_Cybersecurity Risk Analysis Template_RELEASED
 GST-RD-H01-0827-A01_Threat Analysis and Risk Analysis Report Template_RELEASED
 GST-RD-H01-0824-A01_Cybersecurity Concept Template_RELEASED
 GST-RD-H01-0821-A02_Cybersecurity Case Template_RELEASED</t>
  </si>
  <si>
    <t>AIS-189 - Cyber Security</t>
  </si>
  <si>
    <t>Approval of vehicles with regards to cyber security and cyber security management system</t>
  </si>
  <si>
    <t>"Cyber security" means the condition in which road vehicles and their functions are protected from cyber threats to electrical or electronic components.
 "Cyber Security Management System (CSMS)" means a systematic risk-based
 approach defining organisational processes, responsibilities and governance to treat risk associated with cyber threats to vehicles and protect them from cyberattacks. 
 1.1 This Regulation applies to vehicles of Categories M and N, with regard to cyber security. This Standard also applies to vehicles of Category T, if fitted with at least one electronic control unit.
 1.2 This Regulation also applies to vehicles of Categories L7, if equipped with automated driving functionalities from level 3 onwards*.</t>
  </si>
  <si>
    <t>GB/T 41871-2022</t>
  </si>
  <si>
    <t>This document specifies the general safety requirements, external data safety requirements, cabin data safety requirements, and management safety requirements for motor vehicle data processors to collect and transmit motor vehicle data.
 This document is applicable to the motor vehicle data processing activities carried out by motor vehicle data processors, the design, production, sales, use and operation of automobiles, and the supervision, management and evaluation of motor vehicle data processing activities by competent regulatory authorities and third-party evaluation agencies.</t>
  </si>
  <si>
    <t>GB 44495-2024</t>
  </si>
  <si>
    <t>Technical requirements for vehicle cybersecurity</t>
  </si>
  <si>
    <t>This document specifies the protection objects and technical requirements of
 vehicle cybersecurity.
 This document is applicable to Category M and Category N vehicles and their
 electronic and electrical systems and components.</t>
  </si>
  <si>
    <t>This Document specifies the technical requirements and test methods for
 cybersecurity of on-board information interactive system in terms of
 hardware, communication protocols and interfaces, operating system,
 application software, and data.
 This Document applies to guiding the automakers, part suppliers, software
 suppliers and other enterprises to carry out design development, verification
 and production, etc. for the cybersecurity technology of on-board
 information interactive system.</t>
  </si>
  <si>
    <t>Documentation (e.g. Datasheet; Drawing, FMEA,..)
 Customer Responsibility (Customer Requirements reflect regulation)
 Covered by Platform/metiers Standards</t>
  </si>
  <si>
    <t>This document specifies the technical requirements and test methods for
 cybersecurity of the hardware, communication, firmware and data of vehicle gateway products.
 This document is applicable to the design and implementation of cybersecurity of
 vehicle gateway products, and can also be used for product test, assessment and
 management.</t>
  </si>
  <si>
    <t>This document specifies the technical requirements and test methods for the cybersecurity of electric vehicle
 charging system.
 This document is applicable to the design, development and test of cybersecurity technology of the electric
 vehicle charging system.</t>
  </si>
  <si>
    <t>"Software update" means a package used to upgrade software to a new version
 including a change of the configuration parameters. 
 "Software Update Management System (SUMS)" means a systematic approach
 defining organizational processes and procedures to comply with the
 requirements for delivery of software updates according to this Regulation.</t>
  </si>
  <si>
    <t>GSI-RD-H01-0204
 [CDA] PM_805 Change Request Management Method</t>
  </si>
  <si>
    <t>SiPH Deliverables:
 [CDA] RD_&lt;Project name&gt; System Release Notes
 [CDA] RD_&lt;Project name&gt; SW Release Documentation</t>
  </si>
  <si>
    <t>AIS-190 - Software Updates</t>
  </si>
  <si>
    <t>Approval of vehicles with regards to software update and software updates management system</t>
  </si>
  <si>
    <t>"Software update" means a package used to upgrade software to a new version
 including a change of the configuration parameters. 
 "Software Update Management System (SUMS)" means a systematic approach
 defining organizational processes and procedures to comply with the
 requirements for delivery of software updates according to this Regulation.
 This Regulation applies to vehicles of Categories M, N, T, A and C as defined in IS 14272, as amended from time to time, and that permit software updates.</t>
  </si>
  <si>
    <t>General Technical Requirements for Software Update of Vehicles</t>
  </si>
  <si>
    <t>This document specifies requirements for software update management systems, requirements for vehicles, extension criteria, motor vehicle product instructions and describes corresponding testing methods.
 This document applies to vehicles of categories M, N and O that permit software
 updates.</t>
  </si>
  <si>
    <t>3.5.13 Driver Assistance Systems (Level 1)</t>
  </si>
  <si>
    <t>3.5.13.1 Braking</t>
  </si>
  <si>
    <t>Annex 8 - Special requirements to be applied to the safety aspects of complex electronic vehicle control systems
 --&gt; Requirements to be respected for function communicating with braking system</t>
  </si>
  <si>
    <t>Rev3
 02-2014</t>
  </si>
  <si>
    <t>DRS - ULS &amp; ECU
 DFC - Zone Controller
 DSW - LSMS (low speed)
 DSW - ADSP</t>
  </si>
  <si>
    <t>SiPH Deliverables:
 [CDA] RD_&lt;Project name&gt; System reuse &amp; risk analysis
 [CDA] RD_Project name (Level) Test Report - Software.docx</t>
  </si>
  <si>
    <t>GB 21670-2008
 -- covered by appliying UN R13-H Annex 8 --</t>
  </si>
  <si>
    <t>This Standard is nearly equivalent to R13-H “Uniform Provisions Concerning the Approval of Passenger Cars with Regard to Braking”. 
 Applicable section:
 Annex D Special Requirements to be Applied to the Safety Aspects of Complex Electronic Vehicle Control Systems 
 Annex D is the assimilation of Annex 8 to R13-H</t>
  </si>
  <si>
    <t>3.5.13.2 Traffic Sign Recognition</t>
  </si>
  <si>
    <t>(EU) 2021/1958 ISA - Intelligent Speed Assistant
 - mandated by GSR Article 6a) Intelligent Speed Assistant</t>
  </si>
  <si>
    <t>2019/2144 GSR, Definitions: 
 ‘intelligent speed assistance’ means a system to aid the driver in maintaining the appropriate speed for the road environment by providing dedicated and appropriate feedback;</t>
  </si>
  <si>
    <t>GB 5768.5-2017
 Road Traffic Signs and Markings - Part 5: Speed Limit</t>
  </si>
  <si>
    <t>GB 5768 "Road Traffic Signs and Markings" is divided into eight parts:
 - Part 1: General;
 - Part 2: Road Traffic Signs;
 - Part 3: Road Traffic Markings;
 - Part 4: Work Zone;
 - Part 5: Speed Limit;
 - Part 6: Highway-Railway Grade Crossing;
 - Part 7: Non-Motor Vehicles and Pedestrians;
 - Part 8: School Zone.
 This part is Part 5 of GB 5768.</t>
  </si>
  <si>
    <t>This part of GB 5768 specifies the general requirements and use of speed limit signs and markings on roads.
 This part is applicable to the installation of speed limit signs and markings on highways, urban roads, and various types of roads in sites that are under the jurisdiction of a unit but where social motor vehicles are allowed to pass through, squares, public parking lots and other places used for public passage. It may serve as a reference for speed limit signs and markings installed in other places for passage of motor vehicles, and in parking lots.</t>
  </si>
  <si>
    <t>Performance Requirements and Testing Methods for Intelligent Speed Limit System of Vehicles</t>
  </si>
  <si>
    <t>This document specifies the general requirements, performance requirements and describes the corresponding testing methods for the vehicle intelligent speed limit system.
 This document is applicable to M and N vehicles with an intelligent speed limit system. The technical requirements and testing methods related to the intelligent speed limit control function are applicable to M1 vehicles, and also serves as a reference for other types of vehicles.</t>
  </si>
  <si>
    <t>3.5.13.3 Parking and low speed functions</t>
  </si>
  <si>
    <t>UN Regulation No. 79 
 ACSF Category A, RCP
 RCM - Remote Controlled Manoeuvring</t>
  </si>
  <si>
    <t>UNIFORM PROVISIONS CONCERNING THE APPROVAL OF VEHICLES
 WITH REGARD TO STEERING EQUIPMENT</t>
  </si>
  <si>
    <t>2.3.4.1.1. "ACSF of Category A" means a function that operates at a speed no greater than 10 km/h to assist the driver, on demand, in low speed or parking
 manoeuvring.
 2.4.8. "Remote Controlled Parking (RCP)" means an ACSF of category A, actuated
 by the driver, providing parking or low speed manoeuvring. The actuation is
 made by remote control in close proximity to the vehicle.</t>
  </si>
  <si>
    <t>This standard specifies the terms and definitions, requirements and test methods of the intelligent parking assist system.
 This standard applies to Category M1 vehicles equipped with intelligent parking assist system.
 For other vehicles, this standard may also apply.</t>
  </si>
  <si>
    <t>Intelligent and Connected Vehicles - Performance Requirements and Test Methods for Automated Parking System</t>
  </si>
  <si>
    <t>This document specifies the general requirements, performance requirements and describes the test conditions and methods for the automated parking system.
 While applicable to M1 vehicles with automated parking functions, this document also serves as a reference for other categories of vehicles.</t>
  </si>
  <si>
    <t>Draft</t>
  </si>
  <si>
    <t>3.5.13.4 Lateral Functions</t>
  </si>
  <si>
    <t>UN Regulation No. 79 
 - Automatically Commanded Steering Functions (ACSF Category A, B1, C (lane change assist))
 - CSF (Corrective Steering Function)
 - ESF (Emergency Steering Function)
 - RMF (Risk Mitigation Function)
 - RCP (Remote Controlled Parking)
 - RCM (Remote Controlled Manouvring)</t>
  </si>
  <si>
    <t>2.3.4.1.2. "ACSF of Category B1" means a function which assists the driver in keeping
 the vehicle within the chosen lane, by influencing the lateral movement of the
 vehicle.
 2.3.4.2. "Corrective Steering Function (CSF)" means a control function within an electronic control system whereby, for a limited duration, changes to the steering angle of one or more wheels may result from the automatic evaluation of signals initiated on-board the vehicle, in order:
 (a) To compensate a sudden, unexpected change in the side force of the vehicle, or;
 (b) To improve the vehicle stability (e.g. side wind, differing adhesion road conditions "μ-split"), or;
 (c) To correct lane departure. (e.g. to avoid crossing lane markings, leaving the road).
 "Risk Mitigation Function (RMF)" means a function which can in case of
 confirmed driver unavailability automatically activate the vehicle steering system for a limited duration to steer the vehicle with the purpose of bringing the vehicle to a safe stop within a target stop area."
 "ACSF of Category C" means, a function which is initiated/activated by the
 driver and which can perform a single lateral manoeuvre (e.g. lane change)
 when commanded by the driver.</t>
  </si>
  <si>
    <t>DFC - Front Camera
 DSW - LSMS (low speed)
 DSW - ADSP</t>
  </si>
  <si>
    <t>AIS-193
 - Automatically Commanded Steering Functions (ACSF Category A, B1, C (lane change assist))
 - CSF (Corrective Steering Function)
 - ESF (Emergency Steering Function)
 - RMF (Risk Mitigation Function)
 - RCP (Remote Controlled Parking)
 - RCM (Remote Controlled Manouvring)</t>
  </si>
  <si>
    <t>Automotive Vehicles — Steering Equipment’s— Method of Evaluation
 This Regulation applies to the steering equipment of vehicles of categories M, N and T as defined in IS 14272: 2011 ‘Automotive Vehicles – Types – Terminology, as amended from time to time.</t>
  </si>
  <si>
    <t>"ACSF of Category B1" means a function which assists the driver in keeping the vehicle within the chosen lane, by influencing the lateral movement of the
 vehicle.
 "ACSF of Category C" means, a function which is initiated/activated by the
 driver and which can perform a single lateral manoeuvre (e.g. lane change)
 when commanded by the driver. 
 "Corrective Steering Function (CSF)" means a control function within an electronic control system whereby, for a limited duration, changes to the steering angle of one or more wheels may result from the automatic evaluation of signals initiated on-board the vehicle, in order:
 (a) To compensate a sudden, unexpected change in the side force of the vehicle, or;
 (b) To improve the vehicle stability (e.g. side wind, differing adhesion road conditions "μ-split"), or;
 (c) To correct lane departure. (e.g. to avoid crossing lane markings, leaving the road).
 "Risk Mitigation Function (RMF)" means a function which can in case of
 confirmed driver unavailability automatically activate the vehicle steering system for a limited duration to steer the vehicle with the purpose of bringing the vehicle to a safe stop within a target stop area."
 "ESF (Emergency Steering Function)"</t>
  </si>
  <si>
    <t>UN Regulation No. 130
 --&gt; See Annex 3 Visible lane marking identification</t>
  </si>
  <si>
    <t>AIS-188
 --&gt; See Annex B Visible lane marking identification
 The visibility of lane markings shall be as per the Code of Practice for Road Markings (Second Revision) Prepared and Published by the Indian Road Congress IRC:35-2015) as amended from time to time.</t>
  </si>
  <si>
    <t>Approval of vehicles with regard to the Lane Departure Warning System (LDWS)</t>
  </si>
  <si>
    <t>1.1 This Regulation applies to the lane departure warning system of vehicles of
 categories M2, M3, N2 and N3.
 Note: The requirements of this standard may be optional for the following category of vehicles, as per the choice of manufacturer;
 1. Type I buses as defined under AIS 052 (Rev. 1), as amended from time to time.
 2. Off road vehicles (N2G and N3G) as defined under IS 14272, as amended from time to time.
 1.2 The Regulation cannot include all the traffic conditions and infrastructure features in the type-approval process. Actual conditions and features in the real world should not result in false warnings to the extent that they encourage the driver to switch the system off.</t>
  </si>
  <si>
    <t>EU 2021/646 ELKS
 - GSR Article 7) Emergency Lane Keeping System</t>
  </si>
  <si>
    <t>COMMISSION IMPLEMENTING REGULATION (EU) 2021/646 of 19 April 2021
 laying down rules for the application of Regulation (EU) 2019/2144 of the European Parliament and of the Council as regards uniform procedures and technical specifications for the type-approval of motor vehicles with regard to their emergency lane-keeping systems (ELKS)</t>
  </si>
  <si>
    <t>2019/2144 GSR, Definitions: 
 ‘emergency lane-keeping system’ means a system that assists the driver in keeping a safe position of the vehicle with respect to the lane or road boundary, at least when a lane departure occurs or is about to occur and a collision might be imminent;</t>
  </si>
  <si>
    <t>AIS-191 (Part 1) ELKS
 The visibility of lane markings shall be as per the Code of Practice for Road Markings (Second Revision) Prepared and Published by the Indian Road Congress IRC:35-2015) as amended from time to time.</t>
  </si>
  <si>
    <t>Approval of vehicles with regards to Emergency Lane Keeping System (ELKS)</t>
  </si>
  <si>
    <t>An Emergency Lane Keeping System (ELKS) shall comprise a lane
 Departure Warning System (LDWS) and a Corrective Directional Control
 Function (CDCF).
 This Regulation applies to the type approval of vehicles of Category M1
 when equipped with Emergency Lane Keeping System.</t>
  </si>
  <si>
    <t>This standard corresponds to ISO 17361:2007 (E) Intelligent Transport Systems - Lane
 Departure Warning Systems - Performance Requirements and Test Procedures (English Version), and its conformance degree with ISO 17361:2007 (E) is not equivalent.</t>
  </si>
  <si>
    <t>This standard specifies the requirements, test conditions and testing methods for the lane keeping assistance system (LKA) of passenger vehicles.
 This standard is applicable to the vehicles of Class M1 with LKA, and also applies to other types of vehicles as reference.</t>
  </si>
  <si>
    <t>12206_GB-T 39323-2020 - Performance requirement and testing method for lane keeping assist LKA system of passenger cars</t>
  </si>
  <si>
    <t>3.5.13.5 Longitudinal Functions</t>
  </si>
  <si>
    <t>Title 49 Transportation §571.127 FMVSS Standard No. 127</t>
  </si>
  <si>
    <t>Automatic emergency braking systems for light vehicles.
 This standard applies to passenger cars and to multipurpose passenger vehicles, trucks, and buses with a gross vehicle weight rating (GVWR) of 4,536 kilograms (10,000 pounds) or less.</t>
  </si>
  <si>
    <t>This standard establishes performance requirements for automatic emergency braking (AEB) systems for light vehicles.</t>
  </si>
  <si>
    <t>M1 
 M2 (Bus &lt;5t)
 N1 (3,5t)
 N2 (3,5t &gt; 12t)</t>
  </si>
  <si>
    <t>Testing
 Documentation (e.g. Datasheet; Drawing, FMEA,..)
 Certification</t>
  </si>
  <si>
    <t>Title 49 Transportation §571.128 FMVSS Standard No. 128
 -DRAFT STAGE-</t>
  </si>
  <si>
    <t>Automatic emergency braking systems for Heavy vehicles.
 This standard applies to multipurpose passenger vehicles, trucks, and
 buses with a gross vehicle weight rating greater than 4,536 kilograms (10,000 pounds)</t>
  </si>
  <si>
    <t>This standard establishes performance requirements for automatic emergency braking (AEB) systems for Heavy vehicles.</t>
  </si>
  <si>
    <t>TBD</t>
  </si>
  <si>
    <t>New chapter for robustness and test repeatability
 - New N1 C2C requirements
 - New C2P requirements
 - New informative Annex about false positive scenarios
 - Introducing Bicycle Target and performance reuqirements</t>
  </si>
  <si>
    <t>Rev 2 Am2
 06-2022</t>
  </si>
  <si>
    <t>Series 2
 01/2023</t>
  </si>
  <si>
    <t>KMVSS Article 90-3
 Table 7-8</t>
  </si>
  <si>
    <t>[Table 7-8]
 The Criteria for Structure and Performance Requirements of AEBS installed in buses and
 trucks/special-purposed vehicles with a GVW exceeding 3.5 tons (Related to Article 90-3, Subparagraph 1)</t>
  </si>
  <si>
    <t>11/23/2023</t>
  </si>
  <si>
    <t>KMVSS Article 90-3
 Table 7-9</t>
  </si>
  <si>
    <t>[Table 7-9]
 The criteria for the structure and performance of advanced emergency braking sys tems installed in passenger cars and trucks/special-purposed vehicles with a GVW of 3.5 tons or less (Related to Article 90-3, Subparagraph 2)</t>
  </si>
  <si>
    <t>Performance Requirements and Test Methods for Advanced Emergency
 Braking System (AEBS) of Passenger Cars</t>
  </si>
  <si>
    <t>This standard specifies the terms and definitions, technical requirements, and test methods of the advanced
 emergency braking system (AEBS) of passenger cars.</t>
  </si>
  <si>
    <t>Testing
 Documentation (e.g. Datasheet; Drawing, FMEA,..)
 Customer Responsibility (Customer Requirements reflect regulation)
 Type Approval</t>
  </si>
  <si>
    <t>GB 39901-XXXX</t>
  </si>
  <si>
    <t>Performance Requirements and Test Methods for Advanced Emergency
 Braking System (AEBS) of Light Duty Vehicles (M1 &amp; N1)</t>
  </si>
  <si>
    <t>This standard specifies the terms and definitions, technical requirements, and test methods of the advanced
 emergency braking system (AEBS) of Light Duty Vehicles (M1 &amp; N1)</t>
  </si>
  <si>
    <t>This standard specifies the terms and definitions, technical requirements, and test methods of the advanced
 emergency braking system (AEBS) of commercial vehicles.</t>
  </si>
  <si>
    <t>M2 (Bus &lt;5t)
 M3 (Bus &gt;5t)
 N1 (3,5t)
 N2 (3,5t &gt; 12t)
 N3 (&gt;12t)</t>
  </si>
  <si>
    <t>AIS 162 AEB HDV 
 -&gt; see UN Regulation 131</t>
  </si>
  <si>
    <t>Performance Requirements and Test Methods for Advanced Emergency
 Braking System (AEBS) of High Duty Vehicles (M2, M3, N2, N3)</t>
  </si>
  <si>
    <t>This Regulation applies to the approval of vehicles of category M2, N2,
 M3 and N3 with regard to an on-board system to avoid or mitigate the
 severity of a rear-end in lane collision with preceding vehicle.</t>
  </si>
  <si>
    <t>AIS 185 AEB (FINAL DRAFT)
 -&gt; see UN Regulation 152</t>
  </si>
  <si>
    <t>Performance Requirements and Test Methods for Advanced Emergency
 Braking System (AEBS) of M1 &amp; N1 Category Vehicles</t>
  </si>
  <si>
    <t>This Regulation specifies the terms and definitions, technical requirements, and test methods of the advanced
 emergency braking system (AEBS) of M1 &amp; N1 Category Vehicles
 Part 1 : Avoid or mitigate the severity of a rear-end in lane collision with a passenger car.
 Part 2 : Avoid or mitigate the severity of an impact with a pedestrian.</t>
  </si>
  <si>
    <t>Final Draft</t>
  </si>
  <si>
    <t>UN Regulation No. 175</t>
  </si>
  <si>
    <t>UN Regulation on Acceleration Control for Pedal Error (ACPE)</t>
  </si>
  <si>
    <t>“Acceleration Control for Pedal Error (ACPE)” means a system to detect
 misapplication of the accelerator control by the driver and to control
 unintended acceleration.</t>
  </si>
  <si>
    <t>3.5.13.6 Driver Monitoring</t>
  </si>
  <si>
    <t>(EU) 2021/1341 DDAW
 - GSR Article 6) Driver Drowsiness and Attention Warning</t>
  </si>
  <si>
    <t>COMMISSION DELEGATED REGULATION (EU) 2021/1341
 of 23 April 2021 supplementing Regulation (EU) 2019/2144 of the European Parliament and of the Council by laying down detailed rules concerning the specific test procedures and technical requirements for the type-approval of motor vehicles with regard to their driver drowsiness and attention warning systems and amending Annex II to that Regulation</t>
  </si>
  <si>
    <t>AIS-184
 Driver Drowsiness and Attention Warning Systems for M, N2 and N3 category vehicles</t>
  </si>
  <si>
    <t>This Regulation applies to motor vehicles of categories M, N2 and N3, as defined in AIS-053 / IS 14272, as amended from time to time, and with a
 maximum design speed as follows:
 1.1 In case of vehicles of category M1 with a maximum design speed above 70 km/h.
 1.2 In case of vehicles of categories M2, M3, N2 and N3 with a maximum design speed above 60 km/h.
 1.3 Following special categories of vehicles are not covered under the scope of this standard, however, at the choice of manufacturer(s) they may comply
 with the requirements of this standard.
 Off road (G category vehicles), Intra city buses, School buses, Double decker buses, Concrete mixers/ boom pump trucks, Garbage Collectors, water sprinklers, Rock breakers, vehicle with Hoists, wreckers, Hearse, Armored vehicles.</t>
  </si>
  <si>
    <t>M1 
 M2 (Bus &lt;5t)
 M3 (Bus &gt;5t)
 N2 (3,5t &gt; 12t)
 N3 (&gt;12t)</t>
  </si>
  <si>
    <t>GB/T 41797-2022</t>
  </si>
  <si>
    <t>Performance Requirements and Test Methods for Driver Attention Monitoring System</t>
  </si>
  <si>
    <t>This document specifies the general requirements, performance requirements, and test methods for the driver attention monitoring system (hereinafter referred to as "the system").
 This document applies to Categories M and N vehicles equipped with the driver attention monitoring system based on image recognition technology. Other systems with the same function may also apply.</t>
  </si>
  <si>
    <t>3.5.14 Automated Driving Systems (Level 2 - 4)</t>
  </si>
  <si>
    <t>-- Level 2 System -- 
 This UN Regulation addresses the Driver Control Assistance Systems (DCAS), which are a subset of ADAS. DCAS are driver-operated vehicle systems assisting a human driver in performing vehicle dynamic control via sustained lateral and longitudinal motion-control support. DCAS, while active, provide support to the driving tasks, and increase comfort and reduce the drivers’ workload by actively stabilising or manoeuvring the vehicle. DCAS assist the driver, when operated within the system boundaries, but do not completely take over the driving task, thus the responsibility remains with the driver.</t>
  </si>
  <si>
    <t>-- Level 3 System -- 
 "Automated Lane Keeping System (ALKS)" for low speed application is a
 system which is activated by the driver and which keeps the vehicle within its lane for travelling speed of 130 km/h or less by controlling the lateral and longitudinal movements of the vehicle for extended periods without the need for further driver input.</t>
  </si>
  <si>
    <t>This Regulation applies to the type-approval of fully automated vehicles of category M and N, with regard to their automated driving system, for the following use cases:
 (a)
 Fully automated vehicles, including dual mode vehicles, designed and constructed for the carriage of passengers or carriage of goods on a predefined area.
 (b)
 ‘Hub-to-hub’: fully automated vehicles, including dual mode vehicles, designed and constructed for the carriage of passengers or carriage of goods on a predefined route with fixed start and end points of a journey/trip.
 (c)
 ‘Automated valet parking’: dual mode vehicles with a fully automated driving mode for parking applications within predefined parking facilities. The system may use or not external infrastructure (e.g. localization markers, perception sensors, etc.) of the parking facility to perform the dynamic driving task.</t>
  </si>
  <si>
    <t>GB/T 44461.1-2024</t>
  </si>
  <si>
    <t>Intelligent and connected vehicle—Technical requirements and testing methods for combined driver assistance system—Part 1：Single⁃lane manoeuvre</t>
  </si>
  <si>
    <t>This Document specifies the general requirements and performance requirements for the single-lane
 manoeuvre system of intelligent and connected vehicles, and describes the test methods.
 This Document applies to Categories M and N vehicles equipped with single-lane manoeuvre system.
 Note: Without causing any confusion, the “single-lane manoeuvre system” as mentioned herein will be referred as
 the “system”.</t>
  </si>
  <si>
    <t>Testing
 Documentation (e.g. Datasheet; Drawing, FMEA,..)
 Others/ SiPH Deliverable</t>
  </si>
  <si>
    <t>GB/T 44461.2-2024</t>
  </si>
  <si>
    <t>Intelligent and connected vehicle—Technical requirements and testing methods for combined driver assistance system—Part 2：Multi⁃lane manoeuvre</t>
  </si>
  <si>
    <t>This Document specifies the general requirements and performance requirements for the multi-lane
 manoeuvre system of the intelligent and connected vehicles, and describes the test methods.
 This Document applies to categories M and N vehicles equipped with multi-lane manoeuvre system.
 Note: Without causing any confusion, the “multi-lane manoeuvre system” as mentioned herein will be referred as
 the “system”.</t>
  </si>
  <si>
    <t>ADS Generic</t>
  </si>
  <si>
    <t>GB/T 44373-2024</t>
  </si>
  <si>
    <t>Intelligent and connected vehicle—Terms and definitions</t>
  </si>
  <si>
    <t>3.6 Motor vehicles with less than four wheels</t>
  </si>
  <si>
    <t>3.6.1 Framework Regulations</t>
  </si>
  <si>
    <t>3.6.2 ARAS - Advanced Rider Assistant Systems</t>
  </si>
  <si>
    <t>ADB</t>
  </si>
  <si>
    <t>UN Regulation No. 53</t>
  </si>
  <si>
    <t>Uniform provisions concerning the approval of category L3 vehicles with regard to the installation of lighting and light-signalling devices</t>
  </si>
  <si>
    <t>"Adaptive Driving-Beam" (or "ADB") means a front lighting system consisting
 of driving-beam(s) only and type-approved according to UN Regulation No. 149 that adapts its beam pattern to the presence of oncoming and preceding
 vehicles in order to improve the long-range visibility for the driver without
 causing discomfort, distraction or glare to other road users..."</t>
  </si>
  <si>
    <t>Rev 5 – Am 3</t>
  </si>
  <si>
    <t>L</t>
  </si>
  <si>
    <t>AIS-009 (Revision 3)
 - ADB is not included in this revision (final draft)</t>
  </si>
  <si>
    <t>Installation Requirements of Lighting and Light-signaling
 devices for Two and Three Wheeled Motor Vehicles and E-Rickshaw/E-Cart
 vehicles, their Trailers and Semi-Trailers</t>
  </si>
  <si>
    <t>This Regulation applies to vehicles of category L1, L2 &amp; L5, and E-rickshaw/Ecart vehicles as defined in IS 14272:2011 as amended from time to time and their trailers and Semi-trailers with regards to the installation of lighting
 and light-signalling devices.
 For the purpose of this standard, the limiting speed of L1 category is 50 km/h
 instead of 70 km/h.</t>
  </si>
  <si>
    <t>Rev 3</t>
  </si>
  <si>
    <t>4 Standards</t>
  </si>
  <si>
    <t>4.1 Harmonized ERM Standards</t>
  </si>
  <si>
    <t>ETSI EN 301 091 V1.1.1 
 76-77GHz - requirements and EMC</t>
  </si>
  <si>
    <t>Electromagnetic compatibility
 and Radio spectrum Matters (ERM);
 Road Transport and Traffic Telematics (RTTT);
 Technical characteristics and test methods for radar equipment operating in the 76 GHz to 77 GHz band</t>
  </si>
  <si>
    <t>ETSI EN 301 091-2 V1.3.2
 76-77GHz
 Compliance to Article 3(2) of 2014/53/EU Radio Equipment Directive
 This harmonised standard does not address requirements relating to receiver performance parameters and does not confer a presumption of conformity as regards those parameters.</t>
  </si>
  <si>
    <t>Electromagnetic compatibility
 and Radio spectrum Matters (ERM);
 Short Range Devices;
 Road Transport and Traffic Telematics (RTTT);
 Radar equipment operating in the 76 GHz to 77 GHz range;
 Part 2: Harmonized EN covering essential requirements of article 3.2 of the R&amp;TTE Directive</t>
  </si>
  <si>
    <t>ETSI EN 301 091-1 V2.1.1 - NOT CITID IN OJ
 76-77GHz - Technical characteristics and test methods</t>
  </si>
  <si>
    <t>Short Range Devices;
 Transport and Traffic Telematics (TTT);
 Radar equipment operating in the 76 GHz to 77 GHz range;
 Harmonised Standard covering the essential requirements of article 3.2 of Directive 2014/53/EU;
 Part 1: Ground based vehicular radar</t>
  </si>
  <si>
    <t>The present document specifies technical characteristics and methods of measurements for radar equipment for ground based vehicle applications in the frequency range from 76 GHz to 77 GHz. It covers integrated transceivers and separate transmit/receive modules.
 Also the present document specifies the requirements for Short Range Devices (SRD) intended for the use in ground based vehicles. Example applications are: Adaptive Cruise Control (ACC), Collision Warning, Anti-Collision (AC) systems, obstacle detection, Stop and Go, blind spot detection, parking aid, backup aid and other future applications.</t>
  </si>
  <si>
    <t>1262_ETSI EN 301 091-1 V2.1.1 2017-01</t>
  </si>
  <si>
    <t>ETSI EN 302 264-1 V1.1.1
 79GHz - Technical characteristics and test methods</t>
  </si>
  <si>
    <t>Electromagnetic compatibility
 and Radio spectrum Matters (ERM);
 Short Range Devices;
 Road Transport and Traffic Telematics (RTTT);
 Short Range Radar equipment operating in the 77 GHz to 81 GHz band;
 Part 1: Technical requirements and methods of measurement</t>
  </si>
  <si>
    <t>The present document specifies the technical requirements and methods of measurement for Short Range Devices (SRD) working as broadband devices with at least 50 MHz occupied bandwidth in the 77 GHz to 81 GHz frequency range, hereinafter referred to as the 79 GHz range, intended for Road Transport and Traffic Telematics (RTTT) applications. Applications include e.g. Short Range Radar (SRR) for obstacle detection, stop&amp;go, blind spot detection, parking aid, backup aid, precrash and other automotive applications. Applications that might interfere with automotive
 SRR systems, e.g. road infrastructure systems, are explicitly excluded.</t>
  </si>
  <si>
    <t>ETSI EN 302 264-2 V1.1.1
 79GHz
 Compliance to Article 3(2) of 2014/53/EU Radio Equipment Directive
 This harmonised standard does not address requirements relating to receiver performance parameters and does not confer a presumption of conformity as regards those parameters.</t>
  </si>
  <si>
    <t>Electromagnetic compatibility
 and Radio spectrum Matters (ERM);
 Short Range Devices;
 Road Transport and Traffic Telematics (RTTT);
 Short Range Radar equipment operating in the 77 GHz to 81 GHz band;
 Part 2: Harmonized EN covering the essential requirements of article 3.2 of the R&amp;TTE Directive</t>
  </si>
  <si>
    <t>The present document:
 • contains the technical characteristics and test methods for short range radar equipment fitted with integral antennas operating in the 79 GHz range;
 • covers short range radar vehicle applications in the 79 GHz range. It covers integrated transceivers and
 separate transmit/receive modules.</t>
  </si>
  <si>
    <t>ETSI EN 302 264 V2.1.1 - NOT CITID IN OJ
 79GHz - Technical characteristics and test methods</t>
  </si>
  <si>
    <t>Short Range Devices;
 Transport and Traffic Telematics (TTT);
 Short Range Radar equipment operating in the 77 GHz to 81 GHz band;
 Harmonised Standard covering the essential requirements of article 3.2 of Directive 2014/53/EU</t>
  </si>
  <si>
    <t>The present document:
 a) contains the technical characteristics and test methods for short range radar equipment fitted with integral antennas operating in 77 GHz to 81 GHz range;
 b) covers short range radar vehicle applications in the 77 GHz to 81 GHz range. It covers integrated transceivers and separate transmit/receive modules;
 c) integrated multi-mode transceivers defined in ETSI EG 203 367 i.9, transmitters and receivers in the 76 GHz
 to 77 GHz range which comply with ETSI EN 301 091-1 i.8 and which use the 77 GHz to 81 GHz range for one or several operation modes, within one EUT cycle or in different vehicle operation modes.
 For such sensors, the 77 GHz to 81 GHz operation modes should be available for testing separately from the 76 GHz to 77 GHz operation modes.</t>
  </si>
  <si>
    <t>1288_EN 302 264 V2.1.1</t>
  </si>
  <si>
    <t>ETSI EN 302 858-1 V1.3.1 
 24GHz - Technical characteristics and test methods</t>
  </si>
  <si>
    <t>Electromagnetic compatibility
 and Radio spectrum Matters (ERM);
 Road Transport and Traffic Telematics (RTTT); Automotive radar equipment operating in the 24,05 GHz up to 24,25 GHz or 24,50 GHz frequency range; Part 1: Technical characteristics and test methods</t>
  </si>
  <si>
    <t>The present document contains the technical characteristics and test methods for narrowband short range radar
 equipment fitted with integral antennas and applies to transmitters and receivers with integral antennas operating in all
 or part of the range from 24,05 GHz to 24,50 GHz.</t>
  </si>
  <si>
    <t>ETSI EN 302 858-2 V1.3.1
 24GHz
 Compliance to Article 3(2) of 2014/53/EU Radio Equipment Directive
 This harmonised standard does not address requirements relating to receiver performance parameters and does not confer a presumption of conformity as regards those parameters.</t>
  </si>
  <si>
    <t>ETSI EN 302 858 V2.1.1 - NOT CITID IN OJ
 24GHz - Technical characteristics and test methods
 Replaces V1.3.1?</t>
  </si>
  <si>
    <t>Short Range Devices;
 Transport and Traffic Telematics (TTT);
 Radar equipment operating in the 24,05 GHz to 24,25 GHz or 24,05 GHz to 24,50 GHz range; Harmonised Standard covering the essential requirements of article 3.2 of the Directive 2014/53/EU</t>
  </si>
  <si>
    <t>ETSI EN 303 396 V1.1.1
 Measurement techniques and procedures</t>
  </si>
  <si>
    <t>Short Range Devices;
 Measurement Techniques for Automotive
 and Surveillance Radar Equipment</t>
  </si>
  <si>
    <t>The present document describes possible measurement techniques and procedures for the conformance measurements applicable to automotive and surveillance radar equipments.
 The present document will be used as a reference for existing and future ETSI standards covering automotive and surveillance radar equipments.</t>
  </si>
  <si>
    <t>ETSI EN 301 489-1 V1.9.2
 Common technical requirements EMC</t>
  </si>
  <si>
    <t>Electromagnetic compatibility and Radio spectrum Matters (ERM);
 ElectroMagnetic Compatibility (EMC) standard for radio equipment and services;
 Part 1: Common technical requirements</t>
  </si>
  <si>
    <t>ETSI EN 301 489-1 V2.2.0
 Assessment in respect to EMC</t>
  </si>
  <si>
    <t>ElectroMagnetic Compatibility (EMC)
 standard for radio equipment and services;
 Part 1: Common technical requirements;
 Harmonised Standard covering the essential requirements of article 3.1(b) of Directive 2014/53/EU and the essential requirements of article 6 of Directive 2014/30/EU</t>
  </si>
  <si>
    <t>ETSI EN 301 489-1 V2.2.3
 Assessment in respect to EMC</t>
  </si>
  <si>
    <t>ElectroMagnetic Compatibility (EMC)
 standard for radio equipment and services;
 Part 1: Common technical requirements;
 Harmonised Standard for ElectroMagnetic Compatibility</t>
  </si>
  <si>
    <t>The present document specifies methods of measurements and technical characteristics for radio equipment and associated ancillary equipment, excluding broadcast receivers, in respect of ElectroMagnetic Compatibility (EMC).
 Technical specifications related to the antenna port of radio equipment and radiated emissions from the enclosure port of radio equipment and combinations of radio and ancillary equipment are not included in the present document. Such technical specifications are normally found in the relevant product standards for the effective use of the radio spectrum.
 NOTE 1: The relationship between the present document and essential requirements of article 3.1(b) of Directive 2014/53/EU [i.1] is given in annex A.
 NOTE 2: Other standards may apply in place of the present document, e.g. product specific standards in the ETSI
 EN 301 489 [i.13] series.</t>
  </si>
  <si>
    <t>https://www.etsi.org/deliver/etsi_en/301400_301499/30148901/02.02.03_60/en_30148901v020203p.pdf</t>
  </si>
  <si>
    <t>ETSI EN 301 489-3 V1.6.1
 Assessment in respect to EMC
 Short range devices 9kHz - 246GHz</t>
  </si>
  <si>
    <t>Electromagnetic compatibility
 and Radio spectrum Matters (ERM);
 ElectroMagnetic Compatibility (EMC)
 standard for radio equipment and services;
 Part 3: Specific conditions for Short-Range Devices (SRD)
 operating on frequencies between 9 kHz and 246 GHz</t>
  </si>
  <si>
    <t>ETSI EN 301 489-51 V2.1.0 - DRAFT
 Assessment in respect to EMC
 24 GHz &amp; 79GHz</t>
  </si>
  <si>
    <t>ElectroMagnetic Compatibility (EMC) standard for radio equipment and services;
 Part 51: Specific conditions for Automotive, Ground based Vehicles and Surveillance Radar Devices using 24,05 GHz to 24,25 GHz, 24,05 GHz to 24,5 GHz, 76 GHz to 77 GHz and 77 GHz to 81 GHz; Harmonised Standard covering the essential requirements of article 3.1b of Directive 2014/53/EU</t>
  </si>
  <si>
    <t>ETSI EN 301 489-51 V2.1.1
 Assessment in respect to EMC
 24 GHz &amp; 79GHz</t>
  </si>
  <si>
    <t>ElectroMagnetic Compatibility (EMC) standard for radio equipment and services;
 Part 51: Specific conditions for Automotive, Ground based Vehicles and Surveillance Radar Devices using 24,05 GHz to 24,25 GHz, 24,05 GHz to 24,5 GHz, 76 GHz to 77 GHz and 77 GHz to 81 GHz;
 Harmonised Standard covering the essential requirements
 of article 3.1(b) of Directive 2014/53/EU</t>
  </si>
  <si>
    <t>https://www.etsi.org/deliver/etsi_en/301400_301499/30148951/02.01.01_60/en_30148951v020101p.pdf</t>
  </si>
  <si>
    <t>Recommendation ITU-R M.1452-2
 77GHz &amp; 79 GHz</t>
  </si>
  <si>
    <t>Millimetre wave vehicular collision avoidance radars and radiocommunication
 systems for intelligent transport
 system applications</t>
  </si>
  <si>
    <t>This Recommendation provides system requirements, technical and operational characteristics of millimetre wave radiocommunication systems for intelligent transport system applications to be used for system design objectives. The Recommendation covers vehicular collision avoidance radar operating in the 76-77 GHz and 77-81 GHz bands, as well as integrated millimetre wave radiocommunication systems for ITS applications in the 57-66 GHz range for vehicle-to-vehicle radiocommunications and radiocommunications between the
 vehicle and roadside infrastructure.</t>
  </si>
  <si>
    <t>Recommendation ITU-R M.2057-2
 77GHz &amp; 79 GHz</t>
  </si>
  <si>
    <t>Systems characteristics of automotive radars operating in the frequency band 76-81 GHz for intelligent transport systems applications</t>
  </si>
  <si>
    <t>This Recommendation specifies the system characteristics of automotive radars operating under the radiolocation service in the frequency band 76-81 GHz. These technical and operational characteristics should be used in compatibility studies between automotive radars operating in the radiolocation service and systems operating in other services.</t>
  </si>
  <si>
    <t>4.2 Environmental Testing</t>
  </si>
  <si>
    <t>ISO 16750 applies to electric and electronic systems/components for vehicles. It describes the potential environmental stresses and specifies tests and requirements recommended for the specific mounting location on/in the vehicle.
 ISO 16750-1:2018 contains definitions and general notes. Electromagnetic compatibility (EMC) is not covered by ISO 16750.</t>
  </si>
  <si>
    <t>ISO 16750-3:2012 applies to electric and electronic systems/components for road vehicles. It describes the potential environmental stresses and specifies tests and requirements recommended for the specific mounting location on/in the vehicle.
 ISO 16750-3:2012 describes mechanical loads.</t>
  </si>
  <si>
    <t>ISO 16750-4:2010 applies to electrical and electronic systems/components for road vehicles. ISO 16750-4:2010 describes the potential environmental stresses and specifies tests and requirements recommended for the specific mounting location on/in the road vehicle.
 ISO 16750-4:2010 describes climatic loads.</t>
  </si>
  <si>
    <t>4.3 Product Safety Standards</t>
  </si>
  <si>
    <t>ISO 17215-1:2014 describes the general use cases and communication scenarios, for a video communication interface for cameras used in video-based driver assistant systems.
 ISO 17215-1:2014 gives an overview of the structure and the partitioning of the ISO 17215 series and shows the relation between the different parts.
 ISO 17215-1:2014 serves as communication infrastructure for driver assistant applications that could be presenting video images to the driver, presenting warnings to the driver (e.g. using an HMI), or interacting with the vehicle (e.g. emergency breaking).
 The terminology defined in ISO 17215-1:2014 is common for all video communication interfaces for cameras communication systems and is used throughout all parts of the ISO 17215 series.</t>
  </si>
  <si>
    <t>DVS - Vision System
 DVS - Viewing Camera
 DVS - ECU &amp; Domain Controller
 DFC - Front Camera
 DSW - Computer Vision SW</t>
  </si>
  <si>
    <t>ISO 17215-3:2014 specifies the standardized camera messages and data types used by a VCIC camera (OSI Layer 7).
 Applications hosted on ECUs want to communicate with one or more cameras (e.g. "Ask camera for parameters."). If the applications can use standardized services supported by the cameras (API layer 7), the development of a vision application should be independent of the camera used. The services can be implemented by general libraries.
 The definition of streaming data are not an issue of this API.</t>
  </si>
  <si>
    <t>DVS - Vision System
 DVS - Viewing Camera
 DVS - ECU &amp; Domain Controller
 DSW - Computer Vision SW</t>
  </si>
  <si>
    <t>EN 50498:2010 
 - COVERED BY UN REGULATION 10
 Electromagnetic compatibility (EMC)</t>
  </si>
  <si>
    <t>4.4 Safety Guidelines &amp; Standards</t>
  </si>
  <si>
    <t>This publication summarizes widely known safety by design and verification and validation (V&amp;V) methods of SAE
 L3 and L4 automated driving. This summary is required for maximizing the evidence of a positive risk balance of
 automated driving solutions compared to the average human driving performance.</t>
  </si>
  <si>
    <t>DRS - ULS &amp; ECU
 DVS - Vision System
 DVS - ECU &amp; Domain Controller
 DFC - Zone Controller
 DSW - LSMS (low speed)
 DSW - ADSP
 DSW - Computer Vision SW</t>
  </si>
  <si>
    <t>DRS - ULS &amp; ECU
 DVS - Vision System
 DVS - Viewing Camera
 DVS - ECU &amp; Domain Controller
 DRS - Radar
 DFC - Front Camera
 DRS - Solid State Lidar
 DRS - Laserscanner
 DFC - Zone Controller
 DSW - LSMS (low speed)
 DSW - ADSP
 DSW - Computer Vision SW</t>
  </si>
  <si>
    <t>This document provides general safety-relevant guidance for testing prototype automated driving systems (ADS) equipped
 on test vehicles operated in mixed-traffic environments on public roads (hereafter, prototype ADS-operated vehicles). This
 document is being substantially updated in order to incorporate lessons-learned based on accumulated field experience in
 testing prototype ADS-operated vehicles on public roads, and to make it compatible with related SAE documents.</t>
  </si>
  <si>
    <t>ISO 262622 Series</t>
  </si>
  <si>
    <t>This document is intended to be applied to safety-related systems that include one or more electrical and/or electronic (E/E) systems and that are installed in series production road vehicles, excluding mopeds. This document does not address unique E/E systems in special vehicles such as E/E systems
 designed for drivers with disabilities.</t>
  </si>
  <si>
    <t>SiPH Deliverables:
 [CDA] RD_&lt;Project Name&gt; ISO26262 SW Compliance Matrix Template</t>
  </si>
  <si>
    <t>DRS - ULS &amp; ECU
 DVS - Vision System
 DVS - ECU &amp; Domain Controller
 DFC - Front Camera
 DFC - Zone Controller
 ECU w WIFI/Bluetooth
 DSW - LSMS (low speed)
 DSW - ADSP</t>
  </si>
  <si>
    <t>UL 4600
 - Still in development</t>
  </si>
  <si>
    <t>Underwriters Laboratories (UL) and Edge Case Research (ECR) are collaborating to
 develop of a comprehensive set of proposals that will be advanced through UL’s standards development process. The resulting UL Standard, UL 4600, will address safety principles and processes for the evaluation of autonomous products. The initiative to develop this Standard will be undertaken by a balanced panel with representatives from relevant stakeholder groups and subject matter expertise. This collaborative development approach includes a review and comment process, which is open to public participation.</t>
  </si>
  <si>
    <t>Q4 2019</t>
  </si>
  <si>
    <t>4.5 In-Vehicle Data &amp; Diagnostics</t>
  </si>
  <si>
    <t>Worldwide
 USA</t>
  </si>
  <si>
    <t>Diagnostic</t>
  </si>
  <si>
    <t>ISO 14229 Series</t>
  </si>
  <si>
    <t>Unified diagnostic services (UDS)</t>
  </si>
  <si>
    <t>ISO 14229 has been established in order to define common requirements for diagnostic systems, whatever the serial data link is.
 To achieve this, ISO 14229 is based on the Open Systems Interconnection (OSI) Basic Reference Model in accordance with ISO/IEC 7498-1 and ISO/IEC 10731, which structures communication systems into seven layers. When mapped on this model, the services used by a diagnostic tester (client) and an Electronic Control Unit (ECU, server) are broken into the following layers in accordance with Table 1:
 — Application layer (layer 7), unified diagnostic services specified in this document, ISO 14229-3 UDSonCAN, ISO 14229-4 UDSonFR, ISO 14229-5 UDSonIP, ISO 14229-6 UDSonK-Line, ISO 14229-7 UDSonLIN, ISO 14229-81 UDSonCXPI, further standards and ISO 27145-3 VOBD.
 — Presentation layer (layer 6), vehicle manufacturer specific, ISO°27145-2 VOBD.
 — Session layer services (layer 5) specified in ISO 14229-2.
 — Transport layer services (layer 4), specified in ISO 15765-2 DoCAN, ISO 10681-2 Communication on FlexRay, ISO 13400-2 DoIP, ISO 17987-2 LIN, ISO 20794-32 CXPI, ISO 27145-4 VOBD.
 — Network layer services (layer 3), specified in ISO 15765-2 DoCAN, ISO 10681-2 Communication on FlexRay, ISO 13400-2 DoIP, ISO 17987-2 LIN, ISO 20794-3 CXPI, ISO 27145-4 VOBD.
 — Data link layer (layer 2), specified in ISO 11898-1, ISO 11898-2, ISO 17458-2, ISO 13400-3, IEEE 802.3, ISO 14230-2, ISO 17987-3 LIN, ISO 20794-43 CXPI, and further standards, ISO 27145-4
 VOBD.
 — Physical layer (layer 1), specified in ISO 11898-1, ISO 11898-2, ISO 17458-4, ISO 13400-3, IEEE 802.3, ISO 14230-1, ISO 17987-4 LIN, ISO 20794-4 CXPI, and further standards, ISO 27145-4 VOBD.</t>
  </si>
  <si>
    <t>https://drive.google.com/file/d/1Rn-N76iVya6OlcErS-1Z6rxNCoMhEOBy/view?pli=1
 See NAUTOS</t>
  </si>
  <si>
    <t>DVS - ECU &amp; Domain Controller
 DFC - Zone Controller
 ECU w WIFI/Bluetooth</t>
  </si>
  <si>
    <t>4.6 Lighting and Light Signalling Equipment (automated lighting)</t>
  </si>
  <si>
    <t>4.7 Cyber Security &amp; Software Updates</t>
  </si>
  <si>
    <t>Road vehicles — Cybersecurity engineering</t>
  </si>
  <si>
    <t>This document specifies engineering requirements for cybersecurity risk management regarding concept, product development, production, operation, maintenance and decommissioning of electrical and electronic (E/E) systems in road vehicles, including their components and interfaces.
 A framework is defined that includes requirements for cybersecurity processes and a common language for communicating and managing cybersecurity risk.
 This document is applicable to series production road vehicle E/E systems, including their components and interfaces, whose development or modification began after the publication of this document.
 This document does not prescribe specific technology or solutions related to cybersecurity.</t>
  </si>
  <si>
    <t>Road vehicles
 Software update engineering</t>
  </si>
  <si>
    <t>This document specifies requirements and recommendations for software update engineering for road vehicles on both the organizational and the project level.
 This document is applicable to road vehicles whose software can be updated.
 The requirements and recommendations in this document apply to vehicles, vehicle systems, ECUs, infrastructure, and the assembly and deployment of software update packages after the initial development.
 This document is applicable to organizations involved in software update engineering for road vehicles. Such organizations can include vehicle manufacturers, suppliers, and their subsidiaries or partners.
 This document establishes a common understanding for communicating and managing activities and responsibilities among organizations and related parties.
 The development of software for vehicle functions, except for software update engineering, is outside the scope of this document.
 Finally, this document does not prescribe specific technologies or solutions for software update engineering.</t>
  </si>
  <si>
    <t>4.8 Taxonomy and Definitions</t>
  </si>
  <si>
    <t>This standard recommended practice describes motor vehicle driving automation systems that perform part or all of the dynamic driving task (DDT) on a sustained basis. It provides a taxonomy with detailed definitions for six levels of driving automation, ranging from no driving automation (Level 0) to full driving automation (Level 5), in the context of motor vehicles (hereafter also referred to as “vehicle” or “vehicles”) and their operation on roadways:
 Level 0: No Driving Automation
 Level 1: Driver AssistanceLevel 2: Partial Driving Automation
 Level 3: Conditional Driving Automation
 Level 4: High Driving Automation
 Level 5: Full Driving Automation</t>
  </si>
  <si>
    <t>This revision of SAE J3016 was undertaken in close cooperation between the SAE On-Road Automated Driving (ORAD) Committee and ISO TC204/WG14 through a Joint Working Group formed in 2018. This collaboration brought to bear the knowledge and expertise of global experts in driving automation technology and safety. Several new terms and definitions
 have been added and multiple corrections and clarifications have been made to address frequently misunderstood concepts and improve the utility of the document, especially for non-native English speakers. As in the previous version, it provides a taxonomy describing the full range of levels of driving automation in on-road motor vehicles and includes functional
 definitions for advanced levels of driving automation and related terms and definitions. This document does not provide specifications, or otherwise impose requirements on, driving automation systems</t>
  </si>
  <si>
    <t>4.9 Vehicle/Infrastructure Integration</t>
  </si>
  <si>
    <t>ISO PWI 23374 
 Automated valet parking systems (AVPS)</t>
  </si>
  <si>
    <t>4.10 Active Safety Test Equipment - Targets</t>
  </si>
  <si>
    <t>ISO 19206-1:2018
 2D Car</t>
  </si>
  <si>
    <t>Road vehicles — Test devices for target vehicles, vulnerable road users and other objects, for assessment of active safety functions — Part 1: Requirements for passenger vehicle rear-end targets</t>
  </si>
  <si>
    <t>DRS - ULS &amp; ECU
 DVS - Vision System
 DRS - Radar
 DFC - Front Camera
 DRS - Solid State Lidar
 DRS - Laserscanner</t>
  </si>
  <si>
    <t>ISO 19206-2:2018
 Pedestrian</t>
  </si>
  <si>
    <t>Road vehicles — Test devices for target vehicles, vulnerable road users and other objects, for assessment of active safety functions — Part 2: Requirements for pedestrian targets</t>
  </si>
  <si>
    <t>ISO 19206-3:2021
 3D Car</t>
  </si>
  <si>
    <t>Road vehicles — Test devices for target vehicles, vulnerable road users and other objects, for assessment of active safety functions — Part 3: Requirements for passenger vehicle 3D targets</t>
  </si>
  <si>
    <t>ISO 19206-4:2020
 Bicyclist</t>
  </si>
  <si>
    <t>Road vehicles — Test devices for target vehicles, vulnerable road users and other objects, for assessment of active safety functions — Part 4: Requirements for bicyclist targets</t>
  </si>
  <si>
    <t>ISO 19206-5: 
 Powered Two Wheeler Targets</t>
  </si>
  <si>
    <t>Road vehicles — Test devices for target vehicles, vulnerable road users and other objects, for assessment of active safety functions — Part 5:
 Requirements for Powered Two-Wheeler targets</t>
  </si>
  <si>
    <t>ISO 19206-6: 
 Animal Targets</t>
  </si>
  <si>
    <t>ISO 19206-7: 
 Target Carrier System Behavior</t>
  </si>
  <si>
    <t>4.11 ADAS (Level 1/ 2)</t>
  </si>
  <si>
    <t>4.11.1 Generic ADAS Standards</t>
  </si>
  <si>
    <t>Road vehicles — Partial driving automation — Technical characteristics of conditional hands-free driving systems</t>
  </si>
  <si>
    <t>This document provides technical characteristics of partial driving automation system according to
 ISO/SAE PAS 22736 and associated control strategies enabling hands-free driving.
 These technical characteristics, together with an appropriate operational design domain enable the
 proper usage of such partial driving automation systems which is supervised by drivers.
 This document does not address performance limits, verification and validation of such systems.</t>
  </si>
  <si>
    <t>4.11.2 Parking &amp; Low Speed</t>
  </si>
  <si>
    <t>DRS - ULS &amp; ECU
 DVS - Vision System
 DSW - LSMS (low speed)</t>
  </si>
  <si>
    <t>ISO 22178:2009 contains the basic control strategy, minimum functionality requirements, basic driver-interface elements, minimum requirements for diagnostics and reaction to failure, and performance test procedures for low speed following (LSF) systems.
 An LSF system is primarily intended to reduce the driver's workload of repeatedly operating the accelerator and the brake pedal under congested traffic in order to keep a proper following distance behind the target vehicle for a relatively long period on roadways where there are no objects like pedestrians and bicyclists who might interrupt motorized traffic flow. An LSF system provides automatic car-following at lower speed by use of a driver interface mechanism and a speed adjustment system. The LSF system does not normally provide speed regulator control.</t>
  </si>
  <si>
    <t>This document for Partially Automated Parking Systems (PAPS) addresses light-duty vehicles, e.g. passenger cars, pick-up trucks, light vans and sport utility vehicles (motorcycles excluded), equipped with such PAPS.
 This document establishes minimum functionality requirements that the driver can expect and the manufacturer should take into account.</t>
  </si>
  <si>
    <t>This test procedure applies exclusively to the "Rear View Monitor System" of passenger vehicles with 9 occupants or less and commercial vehicles with a gross vehicle mass of 2.8 tons or less conducted by the National Agency for Automotive Safety and Victims’ Aid (hereinafter referred to as “NASVA”) in the new car
 assessment program information supply project.</t>
  </si>
  <si>
    <t>C-ICAP Detailed Rules for Assessment of Memory Parking Assistance Edition 1.0</t>
  </si>
  <si>
    <t>Rules for Assessment of Memory Parking Assistance</t>
  </si>
  <si>
    <t>These Rules are applicable to the Memory Parking Assistance system.
 Memory Parking Assistance system: means the parking assistance system which needs to set the path in advance and can complete the cruise, berthing-in or berthing-out according to the path.</t>
  </si>
  <si>
    <t>Edition 1.0</t>
  </si>
  <si>
    <t>C-ICAP Detailed Rules for Assessment of Basic Parking Assistance Edition 1.0</t>
  </si>
  <si>
    <t>Rules for Assessment of Basic Parking Assistance</t>
  </si>
  <si>
    <t>4.11.3 Lane Keeping Support Systems</t>
  </si>
  <si>
    <t>This document contains the basic control strategy, minimum functionality requirements, basic driver interface elements, minimum requirements for diagnostics and reaction to failure, and performance test procedures for Partially Automated In-Lane Driving Systems, in the following referred to as PADS.
 PADS is fundamentally intended to provide partially automated driving by longitudinal and lateral control of equipped vehicles while travelling on roads where non-motorized vehicles and pedestrians are prohibited. Free-flowing as well as congested traffic conditions could be addressed by PADS. The functionality of the longitudinal control will be standardized referring to ISO 15622 Adaptive Cruise Control systems. The intention of the lateral control is to keep the vehicle in the lane and not to perform lane changes.</t>
  </si>
  <si>
    <t>This international standard specifies test methods to evaluate the behaviour of a vehicle equipped with LKAS (Lane Keeping Assistance System) whose purpose is to keep the vehicle within a lane at different driving situations. For this purpose relevant vehicle dynamic variables that are useful to assess the
 behaviour of a vehicle with LKAS and their measurement methods are defined.
 A system requiring a driver intervention is excluded from the scope.
 This standard applies to the vehicles of M1 category.</t>
  </si>
  <si>
    <t>ANCAP Test Protocol.
 Lane Support Systems v2.0.1</t>
  </si>
  <si>
    <t>4.11.4 Lane Change Aid</t>
  </si>
  <si>
    <t>Partially automated lane change systems (PALS) — Functional / operational requirements and test procedures</t>
  </si>
  <si>
    <t>This international standard contains the basic control strategy, minimum functionality requirements, basic driver interface elements, minimum requirements for diagnostics and reaction to failure, and performance test procedures for Partially Automated Lane Change Systems (PALS).
 PALS is a system which performs a lane change manoeuvre under driver’s supervision; on roads with visible lane markings, where non-motorized vehicles and pedestrians are prohibited (e.g. well- developed and standardized freeways or highways). PALS is intended to perform a lane change into a lane with traffic moving in the same direction. Support on sections of roadway having temporary or irregular lane markings (such as roadwork zones) is not within the scope of this international standard.</t>
  </si>
  <si>
    <t>4.11.5 Collision Avoidance (longitudinal)</t>
  </si>
  <si>
    <t>Bicyclist detection and collision
 mitigation systems (BDCMS) —Performance requirements and
 test procedures</t>
  </si>
  <si>
    <t>This document specifies the concept of operation, minimum functionality, system requirements, system interfaces, and test procedures for Bicyclist Detection and Collision Mitigation Systems (BDCMS). It also defines the system test criteria necessary to verify that a given implementation meets the requirements
 of this document. Implementation choices are left to system designers, wherever possible.</t>
  </si>
  <si>
    <t>Test method to evaluate the performance of autonomous braking systems 
 Part 1: Car to car</t>
  </si>
  <si>
    <t>This international standard specifies a measurement method to evaluate the behaviour of a vehicle equipped with an autonomous braking system during several accidents scenarios. These scenarios all occurs during a straight line driving when the vehicle under test approaches a car in the same driving line, the longitudinal axis of the two vehicles are almost the same.
 Depending on accidentology only a part of the scenarios can be used for an evaluation of performance.
 Most important part of vehicle behaviour during these accidents scenarios is the capacity to avoid or mitigate the collision.
 A system requiring a driver intervention is excluded from the scope.</t>
  </si>
  <si>
    <t>Vehicle to Vehicle Intersection
 Collision Warning System (VVICW) – Performance requirements and test procedures</t>
  </si>
  <si>
    <t>This international standard draft specifies performance requirements and test procedures for systems capable of warning the subject vehicle driver of a potential crossing-path collision with other vehicles at road junction. The Vehicle to Vehicle Intersection Collision Warning Systems (VVICW) rely on vehicle-
 to-vehicle communications and relative positioning between the subject and crossing-path vehicles (remote vehicles). V2V data such as position, speed and heading are used to evaluate if an intersection collision is imminent between the subject and remote vehicles. The performance requirement specifies the warning criteria for these systems. In addition, VVICW operate in specified subject and remote vehicle speed ranges, road intersection geometries and target vehicle types. Moreover, the requirements for the V2V data will be specified. The scope of this international standard covers operations on intersecting road segments (physically intersecting roads), and motor vehicle including cars, trucks, buses, and motorcycles. Responsibility for the safe operation of the vehicle remains with
 the driver.</t>
  </si>
  <si>
    <t>ANCAP Test Protocol.
 AEB Vulnerable Road User Systems v2.0.2</t>
  </si>
  <si>
    <t>This protocol specifies the AEB VRU test procedure for both AEB Pedestrian and AEB
 Bicyclist, which is part of Pedestrian Protection.</t>
  </si>
  <si>
    <t>ANCAP Test Protocol.
 AEB Car-to-Car Systems v2.0.1</t>
  </si>
  <si>
    <t>This protocol specifies the AEB City and AEB Inter-Urban test procedures, which are part of the Adult Occupant Protection and the Safety Assist assessment, respectively. For AEB City, only the CCRs scenario is applicable where the AEB functionality at lower speed is tested. To be eligible to score points for AEB City, a good Whiplash score must be achieved for the front seat.
 For AEB Inter-Urban, the system is tested in three scenarios (CCRs, CCRm and CCRb). For this type of AEB system, both the AEB and FCW functionality is assessed.</t>
  </si>
  <si>
    <t>This protocol specifies the AEB Car-to-Car test procedures, which are part of the Safety Assist assessment. To be eligible to score points for AEB CCRs (10-50km/h), a good Whiplash score must be achieved for the front seat. 
 For AEB Car-to-Car, the system is tested in three scenarios (CCRs, CCRm and CCRb). For this type of AEB system, both the AEB and FCW functionality is assessed. The turn-across-path scenario (CCFtap) is only assessed for AEB performance.</t>
  </si>
  <si>
    <t>Complete NCAP program
 - Autonomous Emergency Braking System (AEB) of Vehicle (AEB CCR) in rear collision of vehicle 
 - Pedestrian autonomous emergency braking system (AEB VRU_Ped)</t>
  </si>
  <si>
    <t>Complete NCAP program
 - Autonomous Emergency Braking System (AEB) of Vehicle (AEB CCR) in rear collision of vehicle 
 - Pedestrian autonomous emergency braking system (AEB VRU_Ped) 
 - Lane Keeping Assist (LKA)
 - Speed Assist System (SAS)
 - Blind Spot Detection System (BSD)</t>
  </si>
  <si>
    <t>Procedure for assessing the performance of
 Reverse Autonomous Emergency Braking (R-AEB) systems in rear collisions</t>
  </si>
  <si>
    <t>Version 1.0
 01-2017</t>
  </si>
  <si>
    <t>NHTSA-2015-0119 
 Rear Automatic Braking Feature Confirmation Test Procedure (U.S. NCAP)</t>
  </si>
  <si>
    <t>ISO 19486</t>
  </si>
  <si>
    <t>Road vehicles - Test method to evaluate the performance of Acceleration Control Pedal Error (ACPE)</t>
  </si>
  <si>
    <t>This document specifies test methods to evaluate the behavior of a vehicle equipped with acceleration control pedal error system ACPE as defined in PAS19486.. Those forward and reverse accidents occur during a straight-line acceleration when the vehicle under test (VUT) accelerates due to driver misapplication of accelerator pedal instead of intended brake pedal. Both vehicles are aligned in longitudinal axis to each other. Also, This standard is limited to ACPE Systems of light vehicles only classified in UN-ECE (TRANS/WP.29/1045) Vehicle: “Category 1-1 vehicle” and does not apply to such devices installed in vehicles of other categories, such as heavy vehicles or motorcycles. The most
 important part of the vehicle behavior during these accidents scenarios is the capacity to avoid or mitigate the collision.</t>
  </si>
  <si>
    <t>NHTSA-2024
 Pedestrian Automatic Emergency Braking and Forward Collision Warning System Confirmation Test Procedure</t>
  </si>
  <si>
    <t>Pedestrian Automatic Emergency Braking and Forward Collision Warning System Confirmation Test Procedure, Nov 2024</t>
  </si>
  <si>
    <t>This document provides specifications used by the National Highway Traffic Safety Administration (NHTSA) to evaluate PAEB system performance and FCW operation on light vehicles with gross vehicle weight ratings (GVWR) of up to 10,000 lbs (4,536 kg) for the agency’s New Car Assessment Program (NCAP). The tests described herein emulate real-world scenarios where the subject vehicle (SV) approaches a pedestrian crossing the roadway or is standing or moving within the roadway.</t>
  </si>
  <si>
    <t>Version 1.0
 11-2024</t>
  </si>
  <si>
    <t>NHTSA-2024
 Automatic Energency Braking and forward collision warning system confirmation test procedure (U.S. NCAP)</t>
  </si>
  <si>
    <t>Automatic Energency Braking and forward collision warning system confirmation test procedure, Nov 2024</t>
  </si>
  <si>
    <t>This test procedure provides specifications used by the National Highway Traffic Safety Administration (NHTSA) to evaluate AEB system performance and FCW operation on light vehicles with gross vehicle weight ratings (GVWR) of up to 4,536 kg (10,000 lbs.) for the agency’s New Car Assessment Program (NCAP). The tests described herein emulate four real-world scenarios; three crash-imminent driving situations where the subject vehicle (SV) approaches the rear of a principal other vehicle (POV) centered within the SV travel lane, and a false positive scenario where an AEB intervention is neither necessary nor desired.</t>
  </si>
  <si>
    <t>4.11.6 Collision Avoidance (lateral)</t>
  </si>
  <si>
    <t>This document contains basic control strategies, minimum functional requirements, basic driver interface elements, diagnostic/reaction and performance test procedures for Collision Avoidance In-
 lane Lateral Control systems (CALC).
 CALC is a safety system aiming at avoiding collisions with objects which are caused by driver carelessness or operational mistakes. When a collision is imminent, CALC controls the vehicle’s lateral position within the current lane or moves the vehicle back to its original lane to avoid collisions. CALC is intended to be used on roads with visible lane markings.
 Specific methods to detect the objects and lane markings are excluded from the scope of this standard.
 This document applies to the vehicle categories of light duty passenger vehicles and heavy vehicles.</t>
  </si>
  <si>
    <t>ESS</t>
  </si>
  <si>
    <t>Euro NCAP ESS V1.0</t>
  </si>
  <si>
    <t>Test of Emergency Steering Support Systems</t>
  </si>
  <si>
    <t>This Technical Bulletin (TB 037) defines the performance requirements and testing procedure for the assessment of Emergency Steering Support (ESS) Systems.
 Where Autonomous Emergency Braking (AEB) systems are not able to fully avoid impacts and accidents (especially at higher speeds), an additional ESS function that supports the driver
 steering around a hazard and avoiding imminent collisions and help to step back in-lane is beneficial. These ESS functions are considered a supplementary function to the AEB system.
 This document should be used in conjunction with the Euro NCAP AEB Car-to-car Test protocol, the AEB/LSS VRU Test protocol and the Safety Assist Assessment Protocol – Collision Avoidance.</t>
  </si>
  <si>
    <t>Version 1.0</t>
  </si>
  <si>
    <t>4.11.7 Adaptiv Cruise Control &amp; Speed Assistance Systems</t>
  </si>
  <si>
    <t>DFC - Front Camera
 DFC - Zone Controller
 DSW - LSMS (low speed)
 DSW - ADSP</t>
  </si>
  <si>
    <t>This document addresses two types of Cooperative Adaptive Cruise Control (CACC): V2V, and I2V. Both types of CACC system require active sensing using for example radar, lidar, or camera systems. The combined V2V and I2V CACC is not addressed in this document. The following requirements are addressed in this document:
 — classification of the types of CACC;
 — definition of the performance requirements for each CACC type;
 — CACC state transitions diagram;
 — minimum set of wireless data requirements;
 — test procedures.
 CACC:
 — does only longitudinal vehicle speed control;
 — uses time gap control strategy similar to ACC;
 — has similar engagement criteria as ACC.</t>
  </si>
  <si>
    <t>ANCAP Test Protocol.
 Speed Assist Systems v2.0</t>
  </si>
  <si>
    <t>DFC - Front Camera
 DFC - Zone Controller</t>
  </si>
  <si>
    <t>Testing according to ISO_22179 Intelligent
 transport systems — Full speed range adaptive cruise control (FSRA) systems —Performance requirements and test procedures</t>
  </si>
  <si>
    <t>http://www.i-vista.org/filespath/files/File/01%E8%87%AA%E9%80%82%E5%BA%94%E5%B7%A1%E8%88%AA%E6%8E%A7%E5%88%B6%E7%B3%BB%E7%BB%9F%E8%AF%95%E9%AA%8C%E8%A7%84%E7%A8%8Bi-VISTA%20SM-ADAS-ACCT-A0-2018.pdf</t>
  </si>
  <si>
    <t>4.12 Automated Driving Systems (Level 3/ 4)</t>
  </si>
  <si>
    <t>4.12.1 Risk Mitigation</t>
  </si>
  <si>
    <t>ISO PWI 23793-1
 - Status unclear, about to be canceled?</t>
  </si>
  <si>
    <t>Minimal Risk Maneuver for automated driving
 (MRM)
 - Part 1 Framework, Straight Stop, and In-Lane Stop</t>
  </si>
  <si>
    <t>The scope of this document includes minimal risk maneuver performance and the attainment of minimal risk condition.
 The scope of this document does not include decision-making process to initiate the minimal risk maneuver, methods for detecting failures of the automated driving system, driver monitoring system, and implementation of minimal risk maneuver function.
 The document shall apply to light duty vehicles and heavy vehicles with four or more wheels. Minimal risk maneuver for automated driving system is not intended for off-road use.
 This document can be applied to any automated driving system features from SAE Level 3 to 5.</t>
  </si>
  <si>
    <t>4.12.2 Low Speed Functions</t>
  </si>
  <si>
    <t>Low-Speed Automated Driving
 (LSAD) Systems for Limited Operational Design Domains —
 Performance requirements, system requirements and
 performance test procedures</t>
  </si>
  <si>
    <t>This document specifies the limited operational design domain, system requirements, minimum performance requirements and performance test procedures for safe operation of Low-Speed
 Automated Driving (LSAD) systems which will operate on pre-defined routes. Low-Speed Automated Driving (LSAD) systems are designed to operate at Level 4 automation in accordance to SAE J3016,
 within specific Operational Design Domains (ODD).
 This document doesn’t specify sensor technology present in vehicles equipped with LSAD systems.</t>
  </si>
  <si>
    <t>DRS - ULS &amp; ECU
 DVS - Vision System
 DVS - ECU &amp; Domain Controller
 DFC - Front Camera
 DFC - Zone Controller
 DSW - LSMS (low speed)
 DSW - ADSP</t>
  </si>
  <si>
    <t>4.12.3 High Speed Functions</t>
  </si>
  <si>
    <t>Motorway chauffeur systems (MCS)
 - Part 1: Framework and general requirements</t>
  </si>
  <si>
    <t>The Motorway Chauffeur System (MCS) is a level 3 automated driving system (ADS)[1]. MCS is designed to automatically operate a vehicle on an access-controlled motorway with the presence of a fallback-ready user (FRU).
 MCS will be provided in various features depending on their capability in responding to different driving scenarios. This document defines a framework for MCS features and specifies their general requirements. 
 This document provides a system classification, system states and transition conditions, system functionalities, and guidance to define an operational design domain (ODD)[1] as the system framework.
 This document specifies general requirements of MCS and how those requirements should be verified. The requirements include the vehicle operation to perform the complete dynamic driving task (DDT)[1] within the current lane of travel, to issue a request to intervene (RTI)[1] upon disengagement conditions, and to perform failure mitigation strategy[1] when the FRU does not respond to the RTI.</t>
  </si>
  <si>
    <t>4.12.4 Scenario Categorization &amp; Creation</t>
  </si>
  <si>
    <t>Scenarios</t>
  </si>
  <si>
    <t>ISO 34501</t>
  </si>
  <si>
    <t>Terms and definitions of test scenarios for automated driving systems</t>
  </si>
  <si>
    <t>The document specifies terms and definitions of test scenarios for Automated Driving Systems (ADSs). The contents are intended to be applied to Level 3 and higher ADS defined in ISO/SAE 22736.</t>
  </si>
  <si>
    <t>see NAUTOS</t>
  </si>
  <si>
    <t>https://nautos.de/WXV/search/item-detail/IX30570087</t>
  </si>
  <si>
    <t>ISO 34502</t>
  </si>
  <si>
    <t>Engineering framework and process of scenario-based safety evaluation</t>
  </si>
  <si>
    <t>This document provides guidance and a state-of-the-art engineering framework for automated driving (AD) system test scenarios and scenario-based safety evaluation process. The engineering framework clarifies the overall scenario-based safety evaluation process to apply during product development. The guidance and framework are intended to be applied to Level 3 and higher AD systems defined in ISO/SAE 22736.</t>
  </si>
  <si>
    <t>https://nautos.de/WXV/search/item-detail/IX30570347</t>
  </si>
  <si>
    <t>ISO 34503</t>
  </si>
  <si>
    <t>Taxonomy for operational design domain for automated driving systems</t>
  </si>
  <si>
    <t>This document specifies the basic requirements for a hierarchical taxonomy for defining the
 Operational Design Domain (ODD) for an Automated Driving System (ADS). ODD includes static and dynamic attributes, that can be used to develop test scenarios, in which an ADS is designed to operate. This document also defines basic test procedures for attributes of the ODD.
 This document is applicable to automated driving systems to Level 3 and higher ADS as defined in ISO/SAE 22736.</t>
  </si>
  <si>
    <t>https://nautos.de/WXV/search/item-detail/IX30573102</t>
  </si>
  <si>
    <t>ISO 34504</t>
  </si>
  <si>
    <t>This work item defines packages concerning the different attributes of a scenario that convey information required to construct a complete test scenario. Those attributes may refer to complementary data sources, such as the related road network, 3D scenes and models. To ensure a certain quality standard, measures for the integrity and integrability of these attributes are defined.
 Additionally, this work item defines a categorization of the scenarios by providing tags that carry qualitative or quantitative information about the scenarios.</t>
  </si>
  <si>
    <t>https://nautos.de/WXV/search/item-detail/IX30574802</t>
  </si>
  <si>
    <t>ISO 34505</t>
  </si>
  <si>
    <t>Scenario evaluation and test case generation</t>
  </si>
  <si>
    <t>This standard defines a methodology to evaluate the test scenarios and provides a procedure extending test scenarios to test cases for a given function in a traceable way based on the testability. This standard also defines necessary characteristics of a test case that include but not limited to test initialization, test stimulation, test steps, pass/fail-criteria and expected results etc. This standard describes evaluation methods and criteria that include but not limited to the relation between the test case, real world as well as databases/information-sources, e.g. frequency, criticality, complexity, and the relation between the test scenario and the tested function, e.g. coverage of ODD. The contents are intended to be applied to Level 3 and higher ADS defined in ISO/SAE 22736.</t>
  </si>
  <si>
    <t>4.13 Autonomous Driving (Level 4/ 5)</t>
  </si>
  <si>
    <t>4.14 ARAS - Advanced Rider Assistant Systems</t>
  </si>
  <si>
    <t>SAE J3069 2021</t>
  </si>
  <si>
    <t>Adaptive Driving Beam System</t>
  </si>
  <si>
    <t>This SAE Recommended Practice provides test procedures, performance requirements, and design guidelines for adaptive driving beam (ADB) and associated equipment.</t>
  </si>
  <si>
    <t>5 ANNEX</t>
  </si>
  <si>
    <t>5.1 Special Provisions for Documentation</t>
  </si>
  <si>
    <t>System description 
 A simple explanation of all control functions and methods employed to achieve objectives</t>
  </si>
  <si>
    <t>Circuit Diagrams 
 Interconnections within System</t>
  </si>
  <si>
    <t>Software design 
 outline architecture, system logic</t>
  </si>
  <si>
    <t>5.2 Abbriviations</t>
  </si>
  <si>
    <t>5.2.1 Vehicle Categories</t>
  </si>
  <si>
    <t>Market Allocation</t>
  </si>
  <si>
    <t>Object Heading &amp; Object Text</t>
  </si>
  <si>
    <t>aDescription</t>
  </si>
  <si>
    <t>aRevision</t>
  </si>
  <si>
    <t>aURL</t>
  </si>
  <si>
    <t/>
  </si>
  <si>
    <t>[1] - Purpose/ Scope</t>
  </si>
  <si>
    <t>[2] - General Definitions</t>
  </si>
  <si>
    <t>[2.1] - Attributes</t>
  </si>
  <si>
    <t>[2.1.1] - Function</t>
  </si>
  <si>
    <t xml:space="preserve">With the attribute Function documents are allocated to a specific function they describe and specify (e.g. EMC = Electromagnetic Compatibilty; AEB = Autonomous Emergency Braking, ... ). </t>
  </si>
  <si>
    <t xml:space="preserve">The functions definitions and abbreviations are based on the ADASIS (Advanced Drivers Assistance Systems Interface Specifications) standard (see Appendix I). </t>
  </si>
  <si>
    <t xml:space="preserve">In case the document does not address specific functions but specifies general requirements it will be marked as generic. </t>
  </si>
  <si>
    <t>[2.1.2] - Market Allocation</t>
  </si>
  <si>
    <t>With the attribute Market documents are allocated according to the country and market they are applicable.</t>
  </si>
  <si>
    <t>[2.1.2.1] - Radio spectrum specific allocation</t>
  </si>
  <si>
    <t>[2.1.2.1.1] - International Telecommunication Union (ITU)</t>
  </si>
  <si>
    <t>ITU works on worldwide standards and norms in the telecommunication sector, but are due to the status of the ITU only named as recommendations.
In its International Radio Regulations, it divides the world into three ITU regions for the purposes of managing the global radio spectrum. Each region has its own set of frequency allocations, the main reason for defining the regions..</t>
  </si>
  <si>
    <t>[2.1.2.1.1.1] - ITU Region 1</t>
  </si>
  <si>
    <t>[2.1.2.1.1.2] - ITU Region 2</t>
  </si>
  <si>
    <t>[2.1.2.1.1.3] - ITU Region 3</t>
  </si>
  <si>
    <t>[2.1.3] - Metier Allocation</t>
  </si>
  <si>
    <t>With the attribute MetierAllocation documents are addressed according to their requirements which the metiers have to consider.</t>
  </si>
  <si>
    <t>[2.1.4] - Platform Allocation</t>
  </si>
  <si>
    <t>With the attribute Platform Allocation documents are allocated to the technology they address or which could be used to realize the defined function.</t>
  </si>
  <si>
    <t>[2.1.5] - Classification and Traceability</t>
  </si>
  <si>
    <t>In terms of traceability, regulations shall be distinguisehd in two kinds which will be classified in A or B: 
A - General Requriements, covered by Valeo processes and standards (no traceability needed)
B - Component/System/ Function specific (traceability required)
C - for information / Conformity to be considered</t>
  </si>
  <si>
    <t>[2.1.6] - Document Category</t>
  </si>
  <si>
    <t>Documents are categorized as:
- Regulation
- HN Standard (Harmonized Standard)
- Standard
- Guideline
- Internal</t>
  </si>
  <si>
    <t>[2.2] - UN &amp; Global Technical Regulations</t>
  </si>
  <si>
    <t xml:space="preserve">The fulfillment of applicable UN Regulations are mandatory to receive type approval for EU market and other 1958 agreement members. </t>
  </si>
  <si>
    <t>All E/E components and systems shall comply to the UN Regulations applicable. Depending on the project and customer requriement, type approval has to be made on component/ system or vehicle level. 
For type approval process please refer to your local validation department.</t>
  </si>
  <si>
    <t>UN regulations are applicable in the following 56 Contracting Parties:
Albania, Armenia, Australia, Austria, Azerbaijan, Belarus, Belgium, Bosnia and Herzegovina, Bulgaria, Croatia, Czech Republic, Denmark, Egypt, Estonia, European Union, Finland, France, Georgia, Germany, Greece, Hungary, Italy, Japan, Kazakhstan, Latvia, Lithuania, Luxembourg, Malaysia, Montenegro, Namibia, Netherlands, New Zealand, Nigeria, Norway, Pakistan, Poland, Portugal, Republic of Korea, Republic of Moldova, Romania, Russian Federation, San Marino, Serbia, Slovakia, Slovenia, South Africa, Spain, Sweden, Switzerland, Thailand, the former Yugoslav Republic of Macedonia, Tunisia, Turkey, Ukraine, United Kingdom of Great Britain and Northern Ireland.</t>
  </si>
  <si>
    <t>[2.3] - European Union (EU)</t>
  </si>
  <si>
    <t>EU law is divided into 'primary' and 'secondary' legislation. The treaties (primary legislation) are the basis or ground rules for all EU action.
Secondary legislation – which includes regulations, directives and decisions – are derived from the principles and objectives set out in the treaties. These are the essential legislations which have to be realized and considered.</t>
  </si>
  <si>
    <t>Regulations are directly applicable and binding in all EU Member States without the need for any national implementing legislation.</t>
  </si>
  <si>
    <t>Directives bind Member States as to the objectives to be achieved within a certain time-limit, while leaving to the national authorities the choice of form and means. Directives have to be implemented in national legislation in accordance with the procedures of the individual Member States.</t>
  </si>
  <si>
    <t>Decisions are binding in all their aspects for those to whom they are addressed. Decisions do not require national implementing legislation. A Decision may be addressed to any or all Member States, to enterprises or to individuals.</t>
  </si>
  <si>
    <t>[2.4] - Harmonised European Standards</t>
  </si>
  <si>
    <t>In regard to the Unions mission to harmonize laws to guarantee market accessibility between member states and thirds, harmonised European Standards shall help to comly to applicable legislations. They are published by European standardization organizations CEN, Cenelec and ETSI.</t>
  </si>
  <si>
    <t>By compliance to European Standards a presumption of conformity can be achieved. This is essential for product liabilty and recieving a CE marking. 
Even though companies and manufacturers are not obligated to use and be compliant to these standards, the special status of those give them a headsup and a character of legislation. 
In case these standards will not be used, other means to demonstrate compliance to EU legislation must be worked out between notified body and manufacturer.</t>
  </si>
  <si>
    <t xml:space="preserve"> Harmonized European standards are being published via the Official Journal of the European Union. </t>
  </si>
  <si>
    <t>[2.5] - China</t>
  </si>
  <si>
    <t xml:space="preserve">GB/T Standards - are recommended in their appliance. Certification and or CCC marking is not required. </t>
  </si>
  <si>
    <t xml:space="preserve">GB Standards - are required in their appliance. Certification and or CCC marking is obligatory. </t>
  </si>
  <si>
    <t>[3] - Regulations</t>
  </si>
  <si>
    <t>[3.1] - Export Control (not final)</t>
  </si>
  <si>
    <t>Mandatory Group Instruction
This instruction presents the rules to be applied in order to master the Export Control restrictions of the products that we develop.</t>
  </si>
  <si>
    <t xml:space="preserve">  A01</t>
  </si>
  <si>
    <t>no module available
GSI-RD-679-A01_Product development and Export Control restriction</t>
  </si>
  <si>
    <t>GSI-RD-679
https://sites.google.com/a/valeo.com/group-procedures/group-procedures?filterM=GSI-RD-H01-0679</t>
  </si>
  <si>
    <t>SiPH Deliverable:
Export Control Assessment Questionnaire for Projects and Platforms
https://docs.google.com/spreadsheets/d/1bjw_RHxsg8CH9QyMrWEP1MVq0oK1tYFY7gb6mi8qbIg/edit?gid=824920226#gid=824920226</t>
  </si>
  <si>
    <t>Mandatory Group Instruction
The purpose of this procedure is to describe the Valeo rules and processes applicable to detect and manage electronic parts that can be subject to Export Controls. It completes other procedures that are implemented at product levels.</t>
  </si>
  <si>
    <t>§ 734.4 and Supplement No. 2 to part 734 of the EAR
(as modified on 11 April 2018)</t>
  </si>
  <si>
    <t xml:space="preserve">US Export Administration Regulation (EAR) 
</t>
  </si>
  <si>
    <t xml:space="preserve">Sections relevant: 
CCL3_Electronics
CCL4_Computers
CCL5_PT2_Information Security
CCL6_Sensors and Lasers
CCL7_Navigation and Avionics
</t>
  </si>
  <si>
    <t xml:space="preserve">
2019-05-23
2018-10-29
2019-05-23
2019-05-23
2018-12-20</t>
  </si>
  <si>
    <t>[3.2] - Radio &amp; Laser Spectrum Matters</t>
  </si>
  <si>
    <t>[3.2.1] - Radio Regulations and Frequency Allocations</t>
  </si>
  <si>
    <t>Worldwide
ITU Region 1 
ITU Region 2
ITU Region 3</t>
  </si>
  <si>
    <t>Product Marking
Testing
Documentation (e.g. Datasheet; Drawing, FMEA,..)
Certification</t>
  </si>
  <si>
    <t>Taiwan
ITU Region 3</t>
  </si>
  <si>
    <t>Telecom Technical Regulations
Test Requirements</t>
  </si>
  <si>
    <t xml:space="preserve">Low-power Radio-frequency Devices Technical Regulations
</t>
  </si>
  <si>
    <t>USA
ITU Region 2</t>
  </si>
  <si>
    <t>DRS - Radar
ECU w WIFI/Bluetooth</t>
  </si>
  <si>
    <t xml:space="preserve">Title 47 Chapter I Subchapter A Part 15 - Radio Frequency Devices
</t>
  </si>
  <si>
    <t>(a) This part sets out the regulations under which an intentional, unintentional, or incidental radiator may be operated without an individual license.
It also contains the technical specifications, administrative requirements and other conditions relating to the marketing of part 15 devices.
(b) The operation of an intentional or unintentional radiator that is not in accordance with the regulations in this part must be licensed pursuant to the provisions of section 301 of the Communications Act of 1934, as amended, unless otherwise exempted from the licensing requirements elsewhere in this chapter.
(c) Unless specifically exempted, the operation or marketing of an intentional or unintentional radiator that is ot in compliance with the administrative and technical provisions in this art, including prior Commission authorization or verification, as appropriate, is prohibited under section 302 f the Communications Act of 1934, as mended, and subpart I of part 2 of this chapter. The equipment authorization and verification procedures are detailed in subpart J of part 2 of this chapter.</t>
  </si>
  <si>
    <t xml:space="preserve">Title 47 §15.5 General conditions of operation </t>
  </si>
  <si>
    <t xml:space="preserve">§15.5 General conditions of operation </t>
  </si>
  <si>
    <t>(b) Operation of an intentional, unintentional, or incidental radiator is subject to the conditions that no harmful interference is caused and that interference must be accepted that may be caused by the operation of an authorized radio station, by another intentional or unintentional radiator, by industrial, scientific and medical (ISM) equipment, or by an incidental radiator.
(c) The operator of a radio frequency device shall be required to cease operating the device upon notification by a Commission representative that the device is causing harmful interference. Operation shall not resume until the condition causing the harmful interference has been corrected.</t>
  </si>
  <si>
    <t>Radar Certification Process
https://docs.google.com/document/d/1qoTMIj6CXI1i8SLTnXcLUmJ-aJF2RQ023sF_L0aJjag/edit</t>
  </si>
  <si>
    <t xml:space="preserve">Title 47 §15.29 Inspection by the Commission
</t>
  </si>
  <si>
    <t xml:space="preserve">  10-2016</t>
  </si>
  <si>
    <t>Product Marking
Testing
Documentation (e.g. Datasheet; Drawing, FMEA,..)
Type Approval</t>
  </si>
  <si>
    <t>DRS - RLT
DRS - ULS &amp; ECU
DVS - Vision System
DVS - Viewing Camera
DVS - ECU &amp; Domain Controller
DFC - Front Camera
DRS - Solid State Lidar
DRS - Laserscanner
DFC - Zone Controller</t>
  </si>
  <si>
    <t xml:space="preserve">Title 47 §15.103 Exempted devices
-- allocated devices do not need to apply FCC specific EMC requirements --
</t>
  </si>
  <si>
    <t>The following devices are subject only to the general conditions of operation in §§15.5 and 15.29 and are exempt from the specific technical standards and other requirements contained in this part. ... Although not mandatory, it is strongly recommended that the manufacturer of an exempted device endeavor to have the device meet the specific technical standards in this part.
(a) A digital device utilized exclusively in any transportation vehicle including motor vehicles and aircraft.</t>
  </si>
  <si>
    <t xml:space="preserve">Europe
ITU Region 1 </t>
  </si>
  <si>
    <t>Definition of classes:
Class 1: can be placed on the market and be put into service without restrictions
Class 2: equipment where restrictians acc. to other legislations apply (e.g. Radio Equipment Directive)</t>
  </si>
  <si>
    <t>COMMISSION DECISION
of 9 November 2006 on harmonisation of the radio spectrum for use by short-range devices</t>
  </si>
  <si>
    <t>The purpose of this Decision is to harmonise the frequency bands and
the related technical parameters for the availability and efficient use of radio spectrum for short-range devices so that such devices may benefit from ‘Class 1’ classification under Commission Decision 2000/299/EC.</t>
  </si>
  <si>
    <t xml:space="preserve">  09-2014</t>
  </si>
  <si>
    <t>Product Marking
Testing
Documentation (e.g. Datasheet; Drawing, FMEA,..)</t>
  </si>
  <si>
    <t xml:space="preserve">2014/53/EU Radio Equipment Directive </t>
  </si>
  <si>
    <t xml:space="preserve">Directive 2014/53/EU of the European Parliament and of the Council of 16 April 2014 on the harmonisation of the laws of the Member States relating to the making available on the market of radio equipment and repealing Directive 1999/5/EC </t>
  </si>
  <si>
    <t>1. This Directive establishes a regulatory framework for the making available on the market and putting into service in the Union of radio equipment.
2. This Directive shall not apply to equipment listed in Annex I.
3. This Directive shall not apply to radio equipment exclusively used for activities concerning public security, defence, State security, including the economic well-being of the State in the case of activities pertaining to State security matters, and the activities of the State in the area of criminal law.
4. Radio equipment falling within the scope of this Directive shall not be subject to Directive 2014/35/EU, except as set out in point (a) of Article 3(1) of this Directive.</t>
  </si>
  <si>
    <t>Europe
ITU Region 1 
ITU Region 3</t>
  </si>
  <si>
    <t>DRS - ULS &amp; ECU
DVS - Vision System
DRS - Radar
ECU w WIFI/Bluetooth</t>
  </si>
  <si>
    <t xml:space="preserve">Guide to the appl. of harmonised standards acc. directive 2014/53/EU </t>
  </si>
  <si>
    <t xml:space="preserve">Guide to the application of harmonised standards covering
articles 3.1b and 3.2 of the Directive 2014/53/EU (RED)
to multi-radio and combined radio and non-radio equipment </t>
  </si>
  <si>
    <t xml:space="preserve">The document provides guidance on the application of harmonised standards to multi-radio and combined
equipment to demonstrate conformity with article 3.1b (EMC) and article 3.2 (effective and efficient use of the radio spectrum) of the Radio Equipment Directive (RED) i.1. </t>
  </si>
  <si>
    <t>[3.2.2] - Short Range Radar 24 GHz Range</t>
  </si>
  <si>
    <t xml:space="preserve">Title 47 §15.245 
24 GHz range (24.075-24.175)
</t>
  </si>
  <si>
    <t xml:space="preserve">12121_FCC_Part15_Radio_frequency_Devices
</t>
  </si>
  <si>
    <t>Testing
Documentation (e.g. Datasheet; Drawing, FMEA,..)</t>
  </si>
  <si>
    <t xml:space="preserve">Title 47 §15.249
24 GHz range (24.0-24.25)
</t>
  </si>
  <si>
    <t>2005/50/EC 24GHz Range
24,15 +/– 2,50 GHz</t>
  </si>
  <si>
    <t>The purpose of this Decision is to harmonise the conditions for the
availability and efficient use of the 24 GHz range radio spectrum band for automotive short-range radar equipment.</t>
  </si>
  <si>
    <t>2013/752/EU Radio Spectrum
amending 2006/771/EC</t>
  </si>
  <si>
    <t>Commission Decision 2006/771/EC (2) harmonises the technical conditions for use of spectrum for a wide variety of short-range devices, including applications
such as alarms, local communications equipment, door
openers, medical implants and for intelligent transport
systems. Short-range devices are typically mass-market and/or portable products which can easily be taken and used across borders;</t>
  </si>
  <si>
    <t>[3.2.3] - Short Range Radar 79 GHz Range</t>
  </si>
  <si>
    <t>Title 47 §95 
76-81 GHz range</t>
  </si>
  <si>
    <t>2004/545/EC 79GHz range
77-81 GHz</t>
  </si>
  <si>
    <t>The purpose of this Decision is to harmonise the conditions for the availability and efficient use of the 79 GHz range radio spectrum band for automotive short-range radar equipment.
"Article 3
The maximum mean power density shall be of – 3 dBm/MHz effective isotropic radiated power (e.i.r.p.) associated with a peak
limit of 55 dBm e.i.r.p.
The maximum mean power density outside a vehicle resulting from the operation of one short-range radar shall not exceed – 9 dBm/MHz e.i.r.p."</t>
  </si>
  <si>
    <t>ARIB STD-T48
76-77 GHz</t>
  </si>
  <si>
    <t>MILLIMETER-WAVE RADAR
EQUIPMENT FOR SPECIFIED LOW POWER RADIO STATION</t>
  </si>
  <si>
    <t>ARIB STD-T111
77-81 GHz</t>
  </si>
  <si>
    <t>This ARIB Standard (referred to as this “Standard”) sets forth provisions concerning a radio equipment (referred to as “79 GHz Band High-Resolution Radar”) for millimeter wave radar
(radar that uses radio waves in a millimeter band for radiolocation service) that uses radio waves in the band from 77 GHz to 81 GHz under the definition of the specified low-power radio stations designated in Article 6, Paragraph 4, Item 2 of the Regulations for Enforcement of the Radio Law. Pursuant to Ministry of Internal Affairs and Communications (referred to as
“MIC”).</t>
  </si>
  <si>
    <t>Radio Standard Specification RSS-251, issue 2
76-81 GHz</t>
  </si>
  <si>
    <t>Vehicular Radar and Airport Fixed or Mobile Radar in the
76-81 GHz Frequency Band replaces RSS-251, issue 1, Field Disturbance Sensors in the Bands 46.7-46.9 GHz (Vehicular Radar) and 76-77 GHz (Vehicular and Airport Fixed Radar).</t>
  </si>
  <si>
    <t>ANATEL Act No. 4476
76-81 GHz</t>
  </si>
  <si>
    <t>Interim provisions for regulation exterior radar 76-79 GHz (Notice No.181)
76-79 GHz</t>
  </si>
  <si>
    <t>Technical standard for wireless equipment Article 7 
76-81 GHz</t>
  </si>
  <si>
    <t>Article 10: Based on the main service divisions of radiolocation, the frequency range used by Foreign Object Debris (FOD) detection equipment on airport
runways is 76-77 GHz and 92-94 GHz. The setup and use of this equipment shall comply with the "Interim Regulations on Radio Management of Civil Airport
Runway Foreign Object Debris Detection Equipment" (Ministry of Industry and Information Technology Lian Wu [2023] No. 34).</t>
  </si>
  <si>
    <t>This standard specifies the technical requirements and test methods of the equivalent isotropic radiated power (EIRP) of radio equipment the spurious emission of transmitter, the spurious
emission and out-of-band emission of receiver, etc. of the vehicle radio equipment working at the frequency band of 76 GHz.
This standard applies to the radio equipment of the vehicles working at the frequency range of
76 GHz~77 GHz.</t>
  </si>
  <si>
    <t>DRS - Solid State Lidar
DRS - Laserscanner</t>
  </si>
  <si>
    <t>[3.2.4] - Laser Emissions</t>
  </si>
  <si>
    <t>ISO 11252:2013 specifies the minimum documentation, marking and labelling for all laser products classified in accordance with IEC 60825-1 including laser diodes and all laser devices defined in ISO 11145.
It is applicable to laser systems being integrated in a laser product in accordance with IEC 60825-1 and laser devices being integrated in a laser unit or processing machine in accordance with ISO 11553-1 and ISO 11553-2.
ISO 11252:2013 specifies requirements for technical data sheets and information for the user.
The requirements in ISO 11252:2013 augment but do not supersede any of the requirements in IEC 60825-1.</t>
  </si>
  <si>
    <t xml:space="preserve">http://lis9-svprp01.vnet.valeo.com:8092/mlogin.pl?search=e6:DE30051434
</t>
  </si>
  <si>
    <t xml:space="preserve">http://lis9-svprp01.vnet.valeo.com:8092/mlogin.pl?search=e6:IX45628641
</t>
  </si>
  <si>
    <t>North America
USA</t>
  </si>
  <si>
    <t xml:space="preserve">  04-2017</t>
  </si>
  <si>
    <t>refer to FDA Laser Scanner Requirements 
https://docs.google.com/spreadsheets/d/1xR9PNiIQDzKieUCWsl16PUp2U-lixE5lYnRIvm4PjTI/edit?usp=drive_open&amp;ouid=115910244335210838264</t>
  </si>
  <si>
    <t>Product Marking
Documentation (e.g. Datasheet; Drawing, FMEA,..)</t>
  </si>
  <si>
    <t>[3.3] - Product Safety Regulations</t>
  </si>
  <si>
    <t>DRS - ULS &amp; ECU
DRS - Radar
ECU w WIFI/Bluetooth</t>
  </si>
  <si>
    <t xml:space="preserve">Directive 2014/30/EU of the European Parliament and of the Council of 26 February 2014 on the harmonisation of the laws of the Member States relating to electromagnetic compatibility (recast) </t>
  </si>
  <si>
    <t>This Directive regulates the electromagnetic compatibility of equipment. It aims to ensure the functioning of the internal market by requiring equipment to comply with an adequate level of electromagnetic compatibility.
Relevant only for Aftermarket Products</t>
  </si>
  <si>
    <t>The purpose of this Directive is to ensure that electrical equipment on the market fulfils the requirements providing for a high level of protection of health and safety of persons, and of domestic animals and property, while guaranteeing the functioning of the internal market.
This Directive shall apply to electrical equipment designed for use with a voltage rating of between 50 and 1 000 V for alternating current and between 75 and 1 500 V for direct current, other than the equipment and phenomena listed in Annex II.</t>
  </si>
  <si>
    <t>Products placed on the EU market must be safe.
They must bear information enabling them to be traced, such as the manufacturer’s identity and a product reference. Where necessary for safe use, products must be accompanied by warnings and information about any inherent risks.
A product is considered safe if it meets specific national requirements or EU standards. If no such requirements or standards exist, the safety assessment must be based on: 
- Commission guidelines,
- best practice in the sector concerned,
- state of the art and technology,
- reasonable consumer safety expectations.</t>
  </si>
  <si>
    <t>Simple Process House
https://siph.appengine.valeo.com/home</t>
  </si>
  <si>
    <t>CDA] RD_&lt;Project Name&gt; Environmental Test Plan 
https://docs.google.com/document/d/1Lj4KCHJ7ZfmqnJGKwoo9t5Amo_yhabAB3yXVup1Ivjg/edit</t>
  </si>
  <si>
    <t xml:space="preserve">Title 47 §18 ISM Equipment
</t>
  </si>
  <si>
    <t>INDUSTRIAL, SCIENTIFIC,
AND MEDICAL EQUIPMENT</t>
  </si>
  <si>
    <t>ISM equipment shall be designed and
constructed in accordance with good
engineering practice with sufficient shielding and filtering to provide adequate suppression of emissions on frequencies outside the frequency bands specified in § 18.301.</t>
  </si>
  <si>
    <t>PERFORMANCE
STANDARDS FOR ELECTRONIC
PRODUCTS: GENERAL</t>
  </si>
  <si>
    <t>The standards listed in this sub-chapter are prescribed pursuant to section 534 of Subchapter C—Electronic Product Radiation Control of the Federal Food, Drug, and Cosmetic Act (formerly the Radiation Control for Health and Safety Act of 1968) (21 U.S.C.
360kk) and are applicable to electronic products as specified herein, to control electronic product radiation from such products. Standards so prescribed are subject to amendment or revocation and additional standards may be prescribed as are determined necessary for the protection of the public health and safety.</t>
  </si>
  <si>
    <t>DVS - Vision System
DVS - Viewing Camera
DFC - Front Camera</t>
  </si>
  <si>
    <t>IS 616 : 2017 / IEC 60065 : 2014
"Electronics and IT Goods (Requirement of Compulsory Registration) Order, 2012"</t>
  </si>
  <si>
    <t>Specifically applicable to automotiv cameras:
(iv) The finished cameras being used in automotive are covered under the scope of CRO.
(v) The cameras, if imported as integral part of the vehicle, would not attract the provisions of CRO.
(vi) The notified goods in open form /which do not have a specific model number are not covered under the Order.</t>
  </si>
  <si>
    <t>M1 
M2 (Bus &lt;5t)
M3 (Bus &gt;5t)
N1 (3,5t)
N2 (3,5t &gt; 12t)
N3 (&gt;12t)
L</t>
  </si>
  <si>
    <t>Product Marking
Certification</t>
  </si>
  <si>
    <t>[3.4] - General Material Restrictions</t>
  </si>
  <si>
    <t>This Directive lays down rules on the restriction of the use of hazardous substances in electrical and electronic equipment (EEE) with a view to contributing to the protection of human health and the environment, including the environmentally sound recovery and disposal of waste EEE.
Restriction of following chemicals:
- Cadmium(Cd) and its compounds: 0.01%
- Mercury and its compounds: 0.1%
- Lead(Pb) and its compounds : 0.1%
- Hexavalent chromium (Cr6+) and its compounds: 0.1%
- Polybrominated biphenyls (PBB): 0.1 %;
- Polybrominated diphenyl ethers (PBDE): 0.1 %</t>
  </si>
  <si>
    <t>GSP-RD-538 C01 IMDS
https://docs.google.com/document/d/1fu_FnGrRSXsfSxAGTJbacBUPxO8FmYLUSUilofgfvPo/edit?hl=en&amp;forcehl=1</t>
  </si>
  <si>
    <t xml:space="preserve">  31.08.2017</t>
  </si>
  <si>
    <t>A maximum concentration value up to 0,1 % by weight in homogeneous material for lead, hexavalent chromium and mercury and up to 0,01 % by weight in homogeneous material for cadmium shall be tolerated.
Spare parts put on the market after 1 July 2003 which are used for vehicles put on the market before 1 July 2003, except for wheel balance weights, carbon brushes for electric motors and brake linings, shall be exempted from the provisions of Article 4(2)(a) of Directive 2000/53/EC.</t>
  </si>
  <si>
    <t>AIS-129 Including Amendment 1 &amp; 2
End-of-Life Vehicles</t>
  </si>
  <si>
    <t>End-of-Life Vehicles 
The requirements specified in this Regulation are applicable to vehicle categories of M1, L1 and L2, produced in India or imported to India for sale in India and type approved as per CMV Rule 126.</t>
  </si>
  <si>
    <t>A maximum concentration value up
to 0.1% by weight and in
homogeneous material, for lead,
hexavalent chromium and mercury
and up to 0.01% by weight in
homogeneous material for cadmium
shall be tolerated. An equipped
electronic circuit board is considered
as homogeneous material, if limits
above are fulfilled.
EU directive covers spare parts also. However, in India, there is no
regulation in existence controlling the after market parts. Hence this
regulation does not cover any of the requirements for after market parts
covered by EU</t>
  </si>
  <si>
    <t>M1 
L</t>
  </si>
  <si>
    <t>2012/19/EU Directive, WEEE
-- Aftermarket --</t>
  </si>
  <si>
    <t xml:space="preserve">This Directive lays down measures to protect the environment and human health by preventing or reducing the adverse impacts of the generation and management of waste from electrical and electronic equipment (WEEE) and by reducing overall impacts of resource use and improving the efficiency of such use in accordance with Articles 1 and 4 of Directive 2008/98/EC, thereby contributing to sustainable development.
</t>
  </si>
  <si>
    <t>GB/T 26572-2011 China-RoHS 
- Covered via IMDS / EU RoHS -</t>
  </si>
  <si>
    <t>[3.5] - Automotive Specific</t>
  </si>
  <si>
    <t>[3.5.1] - Framework Regulations</t>
  </si>
  <si>
    <t>North America
Canada</t>
  </si>
  <si>
    <t>Canadian Motor Vehicle Safety Standards 
Related to the FMVSS of the United States of America. But deviations in legislations might be possible. 
For Canada also UN Regulations are recognized as alternative proof of compliance.</t>
  </si>
  <si>
    <t xml:space="preserve"> Federal Motor Vehicle Safety Standards (FMVSS)
Title 49 Transportation §566 Manufacturer Identification</t>
  </si>
  <si>
    <t xml:space="preserve">This part requires manufacturers of motor vehicles, and of motor vehicle equipment to which a motor vehicle safety standard applies, to submit identifying information and a description of the items they produce.
</t>
  </si>
  <si>
    <t xml:space="preserve"> Regulation (EU) 2018/858
</t>
  </si>
  <si>
    <t>This Regulation lays down the administrative provisions and technical requirements for the type-approval and placing on the market of all new vehicles, systems, components and separate technical units, referred to in Article 2(1), and for individual vehicle approvals.
This Regulation also lays down provisions for the placing on the market and the entry into service of parts and equipment that may pose a serious risk to the correct functioning of the essential systems of the vehicles referred to in Article 2(1)</t>
  </si>
  <si>
    <t>Type Approval Process Description
https://sites.google.com/valeo.com/cdvnr/norms-regulations/processes-and-guidelines-areg-certifications?authuser=0</t>
  </si>
  <si>
    <t>Documentation (e.g. Datasheet; Drawing, FMEA,..)
Type Approval</t>
  </si>
  <si>
    <t>Conformity of Production/ Market Surveillance
--&gt; SPPC
--&gt; Tracking Sheet from Quality/ Test Lab
SiPH Deliverables:
[CDA] QA_&lt;Project Name&gt; SYS/SW QA Checklist
https://docs.google.com/spreadsheets/d/1BztE9VB5yo6z34Etnxyj8GS-AVar6jbKLz21lM8tIcw/edit?gid=1809681570#gid=1809681570</t>
  </si>
  <si>
    <t>(EU) 2019/2144
Revision of the General Safety Regulation</t>
  </si>
  <si>
    <t>The Central Motor Vehicles Rules, 1989
- compliance to India achieved via UN Regulations -</t>
  </si>
  <si>
    <t>CHAPTER V
CONSTRUCTION, EQUIPMENT AND MAINTENANCE OF MOTOR VEHICLES</t>
  </si>
  <si>
    <t>92. General.–
...
(3) Whenever a part, component or assembly is used in a vehicle complying with standards in lieu of those notified in these rules such as an international standard (for example, EEC/ECE/IEC/ISO or such other standards) or a foreign national standard, permission for use
of such parts, component or assembly complying with such standards shall be approved by the Central Government.
In such cases, the compliance of parts, components or assemblies to such international or foreign national standards will be established for the purpose of rule1 26, by a certificate of
compliance issued by an authorized certifying agency or by an accredited certifying agency of the country of origin for such international or foreign national standards and vetted by a
testing agency as referred to in rule 126.]</t>
  </si>
  <si>
    <t xml:space="preserve">depends on project scope and related technical regulation of the specified function
</t>
  </si>
  <si>
    <t xml:space="preserve">Korean Motor Vehicle Safety Standards (KMVSS)
- Performance requirements equal UN Vehicle Regulations, exceptions possible -
</t>
  </si>
  <si>
    <t>[3.5.2] - Material Restrictions and Requirements</t>
  </si>
  <si>
    <t>DRS - RLT
DRS - ULS &amp; ECU
DVS - Vision System
DVS - Viewing Camera
DVS - ECU &amp; Domain Controller
DRS - Radar
DFC - Front Camera
DRS - Solid State Lidar
DRS - Laserscanner
DFC - Zone Controller
ECU w WIFI/Bluetooth</t>
  </si>
  <si>
    <t>Global Automotive Declarable Substance List (GADSL) 
-- covered via IMDS (International Material Data System) --</t>
  </si>
  <si>
    <t>Regulation is addressed to vehicle manufacturer
-&gt; Vehicle mass and material management (85-95%)/ recyclbility of single E/E componentes not defined in detail 
"The vehicle manufacturer shall be required to demonstrate that, through contractual arrangements with his suppliers, management of material and substance restrictions for not allowed applications of lead, mercury, cadmium, hexavalent chromium is ensured."
Electronic control units and sensors shall not be reused in new cars
EU Directive 2000/53/EC defines specific limits of the restricted materials.</t>
  </si>
  <si>
    <t xml:space="preserve">  06-2014</t>
  </si>
  <si>
    <t>DRS - RLT
DFC - Front Camera</t>
  </si>
  <si>
    <t xml:space="preserve">Title 49 Transportation §571.302 Flammability
</t>
  </si>
  <si>
    <t xml:space="preserve">Testing is optional;
Documentation about materials flammability is sufficient
</t>
  </si>
  <si>
    <t>This Regulation applies to the burning behaviour (ignitibility, burning rate and
melting behaviour) and to the capability to repel fuel or lubricants of materials
used in vehicles of categories M3, Classes II and III1</t>
  </si>
  <si>
    <t>Testing is optional;
Documentation about materials flammability is sufficient</t>
  </si>
  <si>
    <t xml:space="preserve">Flammability of automotive interior materials
</t>
  </si>
  <si>
    <t xml:space="preserve">This standard specifies the technical requirements and test methods of horizontal flammability of automotive interior materials.
</t>
  </si>
  <si>
    <t>Scope
This Regulation applies to:
(a) Safety glazing materials intended for installation as windscreens or other
panes, or as partitioning, on vehicles of category L with bodywork, M, N, O,
and T; 1)
(b) Vehicles of categories M, N and O with regard to the installation of these
materials;
In both cases, to the exclusion of:
(i) Glazing for lighting and light-signalling devices, instrument panels, special
bullet-proof glazing and double-windows;
(ii) Small plastic glazing that is not required for either the driver's forward or rearward field of vision.</t>
  </si>
  <si>
    <t>03-2023
Suppl.10 to 01</t>
  </si>
  <si>
    <t>[3.5.3] - General &amp; passiv safety</t>
  </si>
  <si>
    <t xml:space="preserve">UN Regulation No. 21
</t>
  </si>
  <si>
    <t>Uniform provisions concerning the approval of vehicles with regard to
their interior fittings</t>
  </si>
  <si>
    <t>This regulation applies to the interior fittings of passenger cars with regard to the arrangement of controls, the roof and the sliding roof, and the seat-back and the rear parts of seats.
- not applicable for CDV 
--&gt; CIC Database</t>
  </si>
  <si>
    <t>Rev2
09-1986</t>
  </si>
  <si>
    <t>DRS - ULS &amp; ECU
DVS - Vision System
DVS - Viewing Camera
DRS - Solid State Lidar
DRS - Laserscanner</t>
  </si>
  <si>
    <t>Uniform provisions concerning the approval of vehicles with regard to
their external projections</t>
  </si>
  <si>
    <t>Rev1
08-2013</t>
  </si>
  <si>
    <t>Documentation (e.g. Datasheet; Drawing, FMEA,..)
Customer Responsibility (Customer Requirements reflect regulation)</t>
  </si>
  <si>
    <t>Rev1_Am1
06-2016</t>
  </si>
  <si>
    <t xml:space="preserve">Depending on installation location on the vehicle body, product housing/ outer design should not have sharp edges
</t>
  </si>
  <si>
    <t xml:space="preserve">Bumper Standard
</t>
  </si>
  <si>
    <t>This standard establishes requirements for the impact resistance of vehicles in low speed front and rear collisions.
-- sensing equipment made as base equipment of vehicle located within or behind bumper need to consider the perpendicular test --</t>
  </si>
  <si>
    <t>DVS - Vision System
DVS - Viewing Camera</t>
  </si>
  <si>
    <t xml:space="preserve">Adaption of UN R21 Revision 2
For compliance refer to UN R21
</t>
  </si>
  <si>
    <t xml:space="preserve">- no module available -
</t>
  </si>
  <si>
    <t>Adaption of IEC 60529:2001
For compliance refer to IEC 60529:2001</t>
  </si>
  <si>
    <t xml:space="preserve">http://lis9-svprp01.vnet.valeo.com:8092/mlogin.pl?search=e6:IX45963640
</t>
  </si>
  <si>
    <t>[3.5.4] - In-Vehicle Data</t>
  </si>
  <si>
    <t>DVS - ECU &amp; Domain Controller
DFC - Front Camera
DSW - LSMS (low speed)
DSW - ADSP</t>
  </si>
  <si>
    <t>UN Regulation on uniform provisions concerning the
approval of motor vehicles with regard to the Event Data
Recorder</t>
  </si>
  <si>
    <t>The provisions concern the minimum collection, storage and crash
survivability of motor vehicle crash event data. It does not include
specifications for data retrieval tools and methods as that is subject to
national/regional level requirement.
The purpose of these provisions is to ensure that EDRs record, in a readily
usable manner, data valuable for effective crash investigations and for analysis of safety equipment performance (e.g., advanced restraint systems). These data will help provide a better understanding of the circumstances in which crashes and injuries occur and will facilitate the development of safer vehicle designs.</t>
  </si>
  <si>
    <t>Rev1 
10-2022</t>
  </si>
  <si>
    <t>07/2022 (EU-GSR)
Series 1 - 07/2024</t>
  </si>
  <si>
    <t>Approval of motor vehicles with regard to the Event Data Recorder
The purpose of these provisions is to ensure that EDRs record, in a readily
usable manner, data valuable for effective crash investigations and for analysis of safety equipment performance (e.g., advanced restraint systems). These data will help provide a better understanding of the circumstances in which crashes and injuries occur and will facilitate the development of safer vehicle designs.</t>
  </si>
  <si>
    <t>1.1 This Regulation applies to the approval of vehicles of M1 category with regard to their Event Data Recorder (EDR).
1.2 This Regulation is without prejudice to requirements of national laws related to privacy, data protection and personal data processing.
1.3 The following data elements are excluded from the scope: VIN,
associated vehicle details, location/positioning data, information of the driver, date and time of an event.
1.4 If there is no system or sensor designed to provide the data element to be recorded and stored under clause 3, in the format (range, resolution, and sample rate) indicated in Annexure C. "DATA ELEMENTS" or it is not operational at the time of recording, this document requires neither recording of such data nor fitting or making such systems or sensorsoperational. However, if the vehicle is fitted with an original equipment manufacturer sensor or system designed to provide the data element in the format specified in Annexure C. "DATA ELEMENTS", then it is mandatory to report the data element in the specified format when the sensor or system is operational. In the case the reason for not being operational at the time of recording is a failure of this system or sensor, this failure state shall be recorded by the EDR as defined in the data elements Annexure C – “Data elements”.</t>
  </si>
  <si>
    <t>DFC - Front Camera
DSW - ADSP</t>
  </si>
  <si>
    <t>This standard specifies the terms and definitions, technical requirements, test methods and requirements,
appearance and marking, vehicle type extension, and instructions of the event data recorder system for Category M1 vehicles.
This standard applies to Category M1 vehicles equipped with event data recorder system. Other vehicles can refer to this standard</t>
  </si>
  <si>
    <t xml:space="preserve">
</t>
  </si>
  <si>
    <t>DFC Platform: Not a provided feature by Camera (e.g. resulotion is not matching the std)
-&gt; not applicable</t>
  </si>
  <si>
    <t>This standard stipulates the requirements and test methods of on-board driving video recording system.
This standard is applicable for the on-board driving video recording system (hereinafter referred to as the
system) of category M1 vehicles. For systems used on other categories of vehicles, this standard may also apply.</t>
  </si>
  <si>
    <t>[3.5.5] - Controls and Displays</t>
  </si>
  <si>
    <t>DSW - LSMS (low speed)
DSW - ADSP</t>
  </si>
  <si>
    <t>Uniform provisions concerning the approval of vehicles with regard to
the location and identification of hand controls, tell-tales and indicators</t>
  </si>
  <si>
    <t>This Regulation applies to vehicles of categories M and N.
It specifies requirements for the location, identification, colour, and illumination of motor vehicle hand controls, tell-tales and indicators. It is designed to ensure the accessibility and visibility of vehicle controls, tell-tales and indicators, and to facilitate their selection under daylight and night-time conditions, in order to reduce the safety hazards caused by the diversion of the driver's attention from the driving task and by mistakes in selecting controls.</t>
  </si>
  <si>
    <t>Rev2
11-2015</t>
  </si>
  <si>
    <t xml:space="preserve">UN Regulation No. 121 Amendment 1
</t>
  </si>
  <si>
    <t>Rev2_Am1
06-2017</t>
  </si>
  <si>
    <t xml:space="preserve">  06-2017</t>
  </si>
  <si>
    <t>DVS - ECU &amp; Domain Controller
DSW - LSMS (low speed)
DSW - ADSP</t>
  </si>
  <si>
    <t xml:space="preserve">Title 49 Transportation §571.101 FMVSS Standard No. 101
</t>
  </si>
  <si>
    <t>This standard specifies performance requirements for location, identification, color, and illumination of motor vehicle controls, telltales and indicators.
Similarities to UN R 121</t>
  </si>
  <si>
    <t>[3.5.6] - Electrical &amp; Electronic</t>
  </si>
  <si>
    <t>[3.5.6.1] - Electromagnetic Compatibility</t>
  </si>
  <si>
    <t xml:space="preserve">UN Regulation No. 10 Revision 5
--See revision 6 in case of REESS relevant systems/components--
</t>
  </si>
  <si>
    <t>Uniform provisions concerning the approval of vehicles with regard to
electromagnetic compatibility</t>
  </si>
  <si>
    <t>It covers:
(a) Requirements regarding the immunity to radiated and conducted disturbances for functions related to direct control of the vehicle, related to driver, passenger and other road users' protection, related to disturbances, which would cause confusion to the driver or other road users, related to vehicle data bus functionality, related to disturbances, which would affect vehicle statutory data;
(b) Requirements regarding the control of unwanted radiated and conducted emissions to protect the intended use of electrical or electronic equipment at own or adjacent vehicles or nearby, and the control of disturbances from accessories that may be retrofitted to the vehicle.
(c) Additional requirements for vehicles and ESAs providing coupling systems for charging the REESS regarding the control of emissions and immunity from this connection between vehicle and power grid.</t>
  </si>
  <si>
    <t xml:space="preserve"> Rev5
10-2014</t>
  </si>
  <si>
    <t xml:space="preserve">  10-2017</t>
  </si>
  <si>
    <t>1255_ECE R010</t>
  </si>
  <si>
    <t xml:space="preserve">GSI-RD-H01-0852
</t>
  </si>
  <si>
    <t>Product Marking
Testing
Documentation (e.g. Datasheet; Drawing, FMEA,..)
Customer Responsibility (Customer Requirements reflect regulation)
Type Approval
Covered by Platform/metiers Standards</t>
  </si>
  <si>
    <t>Rev6
10-2019</t>
  </si>
  <si>
    <t>SiPH Deliverables:
GEEDS_EMC-temp-PT-001-B
https://docs.google.com/document/d/10ERNEPH0WwJh1RVpYP9DyJvoMHGTZOCeIMpftLe0-c8/edit
Responsibility for type approval needs to be clarified with customer, dependend on responsibility type approval might be necessary</t>
  </si>
  <si>
    <t>DRS - RLT
DRS - ULS &amp; ECU
DVS - Vision System
DVS - Viewing Camera
DVS - ECU &amp; Domain Controller
DRS - Radar
DFC - Front Camera
DRS - Solid State Lidar
DRS - Laserscanner
DFC - Zone Controller</t>
  </si>
  <si>
    <t>Road vehicles – Requirements and test methods of
electromagnetic compatibility</t>
  </si>
  <si>
    <t>This Standard specifies the electromagnetic emission limits, immunity performance and test
procedures for vehicles and their electrical/electronic sub-assemblies.</t>
  </si>
  <si>
    <t>Testing
Documentation (e.g. Datasheet; Drawing, FMEA,..)
Customer Responsibility (Customer Requirements reflect regulation)</t>
  </si>
  <si>
    <t>GEEDS_EMC-temp-PT-001-B
https://docs.google.com/document/d/10ERNEPH0WwJh1RVpYP9DyJvoMHGTZOCeIMpftLe0-c8/edit
Responsibility for type approval needs to be clarified with customer, dependend on responsibility type approval might be necessary</t>
  </si>
  <si>
    <t>DRS - RLT
DRS - ULS &amp; ECU
DVS - Vision System
DVS - Viewing Camera
DVS - ECU &amp; Domain Controller
DRS - Radar
DFC - Front Camera
DRS - Solid State Lidar
DFC - Zone Controller</t>
  </si>
  <si>
    <t>GB/T 17619-1998
-- adaptaion of R10 --</t>
  </si>
  <si>
    <t>This Standard adopts the relevant specifications specified in the EEC Directive 95/54/EC (1995)
“Electromagnetic Compatibility of Motor Vehicles”: the limits of immunity to electromagnetic radiation are
equivalent to the immunity thresholds for the electrical/electronic sub-assemblies of vehicle set out in Annex 1, while the methods of measurement are equivalent to those specified in Annex IX.</t>
  </si>
  <si>
    <t>07-2009
Am1_04-2015</t>
  </si>
  <si>
    <t xml:space="preserve">  04_2015</t>
  </si>
  <si>
    <t>[3.5.6.2] - Radio Disturbance Characteristics</t>
  </si>
  <si>
    <t>GB 14023-2011
-- relevant for aftermarket --</t>
  </si>
  <si>
    <t>GB/T 18387-2017
-- Only Applicable on Vehicle level --</t>
  </si>
  <si>
    <t xml:space="preserve">This Standard specifies the limits of the electric field and magnetic field emission intensity and the test methods for the vehicles. The test frequency shall be within the range of 150kHz to 30MHz.
This Standard is applicable to the blade electric vehicles, hybrid electric vehicles, fuel cell electric vehicles and other types of electric vehicles. </t>
  </si>
  <si>
    <t>GB/T 18655-2018
-- adaptation of CISPR 25:2016, MOD --</t>
  </si>
  <si>
    <t>This Standard specifies the disturbance limit and test methods of radio from 150 kHz - 2500MHz. This Standard is applicable to any electronic / electrical parts for vehicles, trailers and devices. The detailed frequency distribution stated in this Standard refers to the publications issued by the International
Telecommunications Union (ITU) and its actual application in China. The limit specified in this Standard is intended to protect on-board receiver from the disturbance generated by the parts / modules inside the same vehicle</t>
  </si>
  <si>
    <t xml:space="preserve">http://lis9-svprp01.vnet.valeo.com:8092/mlogin.pl?search=e6:IX88459750
</t>
  </si>
  <si>
    <t>[3.5.7] - Product/ Component Specific</t>
  </si>
  <si>
    <t>[3.5.8] - Other Vehicle Systems</t>
  </si>
  <si>
    <t>UN Regulation No. 116 Anti Theft/ Immobilizers
-&gt; Special requirements on EMC</t>
  </si>
  <si>
    <t>Approval of a vehicle of category M1 and N1 with regard to its devices to
prevent unauthorized use.
The fitting of devices to vehicles of other categories is optional but any such
device fitted is required to comply with all relevant provisions of this
Regulation.</t>
  </si>
  <si>
    <t>06-2022
01 Series Amendment 9</t>
  </si>
  <si>
    <t>UN Regulation No. 161 Locking Systems
-&gt; Special requirements on EMC</t>
  </si>
  <si>
    <t>"Device to prevent unauthorized use" means a locking system designed to
prevent unauthorized normal activation of the engine or other source of main
engine power of the vehicle in combination with at least one system which:
(a) locks the steering; or
(b) locks the transmission; or
(c) locks the gearshift control; or
(d) locks brakes.
In the case of a system which locks brakes, deactivation of the device shall not automatically release the brakes contrary to the driver's intention.</t>
  </si>
  <si>
    <t>UN Regulation No. 162 Immobilizers
-&gt; Special requirements on EMC</t>
  </si>
  <si>
    <t>"Type of immobilizer" means systems which do not differ significantly in such
essential aspects as:
(a) The manufacturer's trade name or mark;
(b) The kind of control equipment;
(c) The design of their operation on the relevant vehicle system(s) (as
referred to in paragraph 5.2.1. below).</t>
  </si>
  <si>
    <t>UN Regulation No. 163 Vehicle Alert Systems
-&gt; Special requirements on EMC</t>
  </si>
  <si>
    <t>Uniform provisions concerning the approval of vehicle alarm
system and approval of a vehicle with regard to its vehicle alarm system</t>
  </si>
  <si>
    <t>"Type of vehicle alarm system" means systems which do not differ significantly
in such essential aspects as:
(a) The manufacturer's trade name or mark;
(b) The kind of sensor;
(c) The kind of warning device;
(d) The kind of control equipment</t>
  </si>
  <si>
    <t>Suppl.6 to 00
08-2020</t>
  </si>
  <si>
    <t>[3.5.9] - Drivers vision &amp; indirect vision</t>
  </si>
  <si>
    <t xml:space="preserve">Uniform provisions concerning the approval of devices for indirect vision and of motor vehicles with regard to the installation of these devices </t>
  </si>
  <si>
    <t>For the purposes of this Regulation: 
"Devices for indirect vision" means devices intended to give a clear view of the rear, side or front of the vehicle within the fields of vision defined in paragraph 15.2.4. These can be conventional mirrors, camera-monitors or other devices able to present information about the indirect field of vision to the driver.</t>
  </si>
  <si>
    <t>Rev6
Series 5
09/2022</t>
  </si>
  <si>
    <t>Product Marking
Testing
Documentation (e.g. Datasheet; Drawing, FMEA,..)
Customer Responsibility (Customer Requirements reflect regulation)
Type Approval</t>
  </si>
  <si>
    <t xml:space="preserve">Type Approval depends on project scope and assignment by the customer (who has the complete responsibility of the complete system (HMI/monitor+cameras))
</t>
  </si>
  <si>
    <t>AIS-001 (Part 1) (Revision 2)
- yet to be regulated</t>
  </si>
  <si>
    <t>For the purposes of this Regulation: 
"Devices for indirect vision" means devices intended to give a clear
view of the rear, side or front of the vehicle within the fields of vision
defined in clause 15.2.4. These may be conventional mirrors, cameramonitors or other devices able to present information about the indirect
field of vision to the driver.</t>
  </si>
  <si>
    <t>Rev2
05-2023</t>
  </si>
  <si>
    <t>DRS - ULS &amp; ECU
DVS - Vision System
DVS - Viewing Camera
DSW - LSMS (low speed)</t>
  </si>
  <si>
    <t>AIS-145
-- equal with UN R158/ ISO 17386:2010 MALSO  --</t>
  </si>
  <si>
    <t>Additional Safety features for
Category M &amp; N Vehicles</t>
  </si>
  <si>
    <t>Requirements on 
--&gt; reverse parking aid systems</t>
  </si>
  <si>
    <t>M1 
M2 (Bus &lt;5t)
M3 (Bus &gt;5t)
N1 (3,5t)
N2 (3,5t &gt; 12t)
N3 (&gt;12t)</t>
  </si>
  <si>
    <t>DVS - Vision System
DVS - Viewing Camera
DVS - ECU &amp; Domain Controller</t>
  </si>
  <si>
    <t xml:space="preserve"> Rear visibility</t>
  </si>
  <si>
    <t>This standard specifies requirements for rear visibility devices and systems.
Definitions:
Rearview image means a visual image, detected by means of a single source, of the area directly behind a vehicle that is provided in a single location to the vehicle operator and by means of indirect vision.
Rear visibility system means the set of devices or components which together perform the function of producing the rearview image as required under this standard</t>
  </si>
  <si>
    <t>Brazil: Resolution CONTRAN 759/2018
-- ANNEX 1 equal with UN R158/ ISO 17386:2010 MALSO  --
-- ANNEX 2 equal with FMVSS 571.111 --</t>
  </si>
  <si>
    <t xml:space="preserve">Camera-monitor devices; Field of view: Indirect vision; Indirect vision; Mirror; Pedestrian protection </t>
  </si>
  <si>
    <t>Setting out performance requirements for rear warning and monitoring systems installed on vehicles. 
ANNEX I: Detection requirements are based on ISO 17386:2010 MALSO; 
ANNEX II: Rear view image based on FMVSS 571.111</t>
  </si>
  <si>
    <t>KMVSS - Article 53-2 (Rear pedestrian safety device)
- Amendment applicable starting 12-2021
-- UN R158 mutually accepted in Korea --</t>
  </si>
  <si>
    <t xml:space="preserve">Rear pedestrian safety device
</t>
  </si>
  <si>
    <t xml:space="preserve">Sensor, camera or reversing alarm outside 
Sensor:
".. the system shall detect the rods (76 millimeters in diameter and 1,000 millimeters in height) in the rear pedestrian detection area of vehicle (it means a rectangular area on a horizontal plane, which has the width with each line parallel to x-axis at the left/right outmost side of vehicle and the length with lines parallel to y-axis at each point 250 mm and 1000 mm apart from the rear-end of vehicle along the vehicle centerline)" 
"Rear camera-monitor system with which observations rods (89 millimeters in diameter and 500 millimeters in height) installed in an area of 1,000 mm from the vehicle centerline to the directions of +/-y can be seen, if the gear shift (including button-type gear) is positioned in the reverse (R)"
</t>
  </si>
  <si>
    <t>Japanese Safety Regulation - Article 44 Rear View Mirror
-- UN R158 mutually accepted in Japan --</t>
  </si>
  <si>
    <t>Attachment 81 
-- UN R166 mutually accepted in Japan --</t>
  </si>
  <si>
    <t>DRS - ULS &amp; ECU
DSW - LSMS (low speed)</t>
  </si>
  <si>
    <t>This Regulation applies to the blind spot information system of vehicles of
categories N2 (&gt; 8 t of technically permissible maximum mass) and N3.
Vehicles of categories N2 (≤ 8 t of technically permissible maximum mass),
M2 and M3 may be approved at the request of the manufacturer.</t>
  </si>
  <si>
    <t>Suppl 4
06/2023</t>
  </si>
  <si>
    <t xml:space="preserve">  EU: 07/2022 -07/2024</t>
  </si>
  <si>
    <t>M2 (Bus &lt;5t)
M3 (Bus &gt;5t)
N2 (3,5t &gt; 12t)
N3 (&gt;12t)</t>
  </si>
  <si>
    <t>1.1. This Regulation applies to the Blind Spot Information System of vehicles of categories N2, N3, M2 and M3 as specified in IS 14272.
1.2 Based on mutual agreement between testing agency and vehicle manufacturer, the requirements of this standard do not apply to:
1.2.1 off-road vehicles of categories N2G and N3G;
1.2.2 vehicles designed and constructed for special purpose where it is not possible, for practical reasons, to fit such Blind Spot Information System.</t>
  </si>
  <si>
    <t>UN Regulation on uniform provisions concerning the approval of motor vehicles with regard to the Moving Off Information System for the Detection of Pedestrians and Cyclists (Moving Off Information Systems
(MOIS))</t>
  </si>
  <si>
    <t>This Regulation applies to the approval of vehicles of categories M2, M3, N2 and N3 with regard to an onboard system to detect and inform the driver of the presence of pedestrians and cyclists in the close-proximity forward blind-spot
of the vehicle and, if deemed necessary based on manufacturer strategy, warn the driver of a potential collision</t>
  </si>
  <si>
    <t>Suppl 6
06/2023</t>
  </si>
  <si>
    <t>UN: 05/2021
EU: 07/2022 -07/2024</t>
  </si>
  <si>
    <t>1.1 This regulations applies to the approval of vehicles of categories M2, M3, N2 and N3 as specified in IS 14272 with regard to an onboard system to detect and inform the driver of the presence of pedestrians and cyclists
in the close-proximity forward blind-spot of the vehicle and, if deemed necessary based on manufacturer strategy, warn the driver of a potential collision.
1.2 The following vehicles of category M and N shall be exempted from this standard:
Vehicles where installation of any device for moving off information system is incompatible with their on-road use may be partly or fully exempted from this standard, subject to the decision of the Testing Agency.
1.3 Based on mutual agreement between testing agency and vehicle manufacturer, the requirements of this standard do not apply to:
1.3.1 off-road vehicles of categories N2G and N3G;
1.3.2 vehicles designed and constructed for special purpose where it is not possible, for practical reasons, to fit such Moving Off Information System.</t>
  </si>
  <si>
    <t>"Devices for reversing motion" means devices intended to give a clear view of the rear of the vehicle within the fields of vision defined in paragraph 15.2.
These can be conventional mirrors, Rear-View Camera System or other
devices able to present information about the field of vision to the driver.</t>
  </si>
  <si>
    <t>Suppl.2
06/2022</t>
  </si>
  <si>
    <t>"Devices for means of front and lateral vision or detection" means devices intended to give a clear driver vision of the front and lateral of the vehicle within the fields of vision defined in paragraph 15.2. or intended to detect objects in the field of detection defined in paragraph 15.3.
These can be conventional mirrors, front and lateral view camera system,
detection systems or any other devices having the same purpose</t>
  </si>
  <si>
    <t>M1 
N1 (3,5t)</t>
  </si>
  <si>
    <t xml:space="preserve">GB/T 21436-2008 </t>
  </si>
  <si>
    <t xml:space="preserve">Parking Distance Monitoring and Warning Device for Motor Vehicle </t>
  </si>
  <si>
    <t>This Standard corresponds to and is nearly equivalent to ISO/TR 12155:1994 (E) “Commercial vehicles – Obstacle detection device during reversing – Requirements and tests”, and consults DIN 75031 “Commercial
vehicles and towed vehicles – Obstacle detection devices during reversing – Requirements and tests”.</t>
  </si>
  <si>
    <t xml:space="preserve">http://lis9-svprp01.vnet.valeo.com:8092/mlogin.pl?search=e6:IX18959697
</t>
  </si>
  <si>
    <t>DRS - ULS &amp; ECU
DSW - LSMS (low speed)
DSW - ADSP</t>
  </si>
  <si>
    <t>This standard specifies the general requirements, performance requirements, and testing
methods for the vehicle blind spot detection (BSD) system.
This standard applies to Categories M and N vehicles installed with the BSD system.</t>
  </si>
  <si>
    <t>DRS - ULS &amp; ECU
DVS - Vision System
DVS - Viewing Camera
DSW - LSMS (low speed)
DSW - ADSP</t>
  </si>
  <si>
    <t>DVS - Vision System
DVS - Viewing Camera
DVS - ECU &amp; Domain Controller
DSW - LSMS (low speed)</t>
  </si>
  <si>
    <t>This document specifies the general requirements and performance requirements for the around view monitoring system when the vehicle is stationary or running at low speed, and
describes the testing methods.
This document is applicable to non-articulated vehicles of categories M and N equipped with an around view monitoring system, and can be used as a reference for other vehicle types.</t>
  </si>
  <si>
    <t>DRS - ULS &amp; ECU
DVS - Vision System
DVS - Viewing Camera
DVS - ECU &amp; Domain Controller
DSW - LSMS (low speed)
DSW - ADSP</t>
  </si>
  <si>
    <t>KMVSS - Article 65 (Rear pedestrian safety device test)
- MOLIT Notificatino No: 2021-1300 of 2021-11-29
-- UN R158 mutually accepted in Korea --</t>
  </si>
  <si>
    <t>[3.5.10] - Lighting and Light Signalling Equipment (automated lighting)</t>
  </si>
  <si>
    <t>Uniform provisions concerning the approval of vehicles with regard to
the installation of lighting and light-signalling devices</t>
  </si>
  <si>
    <t>Rev12
10-2014</t>
  </si>
  <si>
    <t>Approval of vehicles with regard to
the installation of lighting and light-signalling devices</t>
  </si>
  <si>
    <t>Regulation addresses requriements to sensor system for automated activation and deactivation of main beam headlamps.
This Regulation applies to the approval of power-driven vehicles intended for use on the road, with or without bodywork, with not less than four wheels and a maximum design speed exceeding 25 km/h, and of their trailers, with the exception of vehicles, which run
on rails, agricultural or forestry tractors and machinery, and public works vehicles.
Note: “This Regulation does not apply to Special Purpose Vehicle
except Motor Caravans.”</t>
  </si>
  <si>
    <t>Rev3
Drafting Stage</t>
  </si>
  <si>
    <t>UN Regulation No. 123
-- Sensor related requirements specified in UN R48 --</t>
  </si>
  <si>
    <t>Rev2
10-2013</t>
  </si>
  <si>
    <t>[3.5.11] - Safety Guidelines</t>
  </si>
  <si>
    <t xml:space="preserve">VOLUNTARY TECHNICAL STANDARDS FOR AUTOMATION </t>
  </si>
  <si>
    <t>Appendices A, B and C provide lists of voluntary standards, which can be applied to develop safe automated systems.
--&gt; included in Section Standards 4.4. Safety Guidelines &amp; Standards</t>
  </si>
  <si>
    <t>DOT HS 812 623 
A Framework for Automated Driving System Testable Cases and Scenarios</t>
  </si>
  <si>
    <t>The Safety Assessment for Automated Driving Systems (ADS) in Canada is a voluntary tool to help ADS developers review the safety of vehicles equipped with
SAE level 3 to 5 ADS features, which they intend to manufacture, import, operate and/or sell in Canada.</t>
  </si>
  <si>
    <t>[3.5.12] - Cyber Security &amp; Software Updates</t>
  </si>
  <si>
    <t>Uniform provisions
concerning the approval of vehicles with regards to cyber security and cyber security management system</t>
  </si>
  <si>
    <t xml:space="preserve">"Cyber security" means the condition in which road vehicles and their functions are protected from cyber threats to electrical or electronic components.
"Cyber Security Management System (CSMS)" means a systematic risk-based
approach defining organisational processes, responsibilities and governance to treat risk associated with cyber threats to vehicles and protect them from cyberattacks. </t>
  </si>
  <si>
    <t>EU:
07/2022</t>
  </si>
  <si>
    <t>SiPH Cybersecurity 
(CSMS-V) Cybersecurity Policy for Vehicle and Product</t>
  </si>
  <si>
    <t>Documentation (e.g. Datasheet; Drawing, FMEA,..)
Others/ SiPH Deliverable</t>
  </si>
  <si>
    <t>See SiPH deliverables: 
GST-RD-H01-0823-A03_Cybersecurity Risk Analysis Template_RELEASED
GST-RD-H01-0827-A01_Threat Analysis and Risk Analysis Report Template_RELEASED
GST-RD-H01-0824-A01_Cybersecurity Concept Template_RELEASED
GST-RD-H01-0821-A02_Cybersecurity Case Template_RELEASED</t>
  </si>
  <si>
    <t>"Cyber security" means the condition in which road vehicles and their functions are protected from cyber threats to electrical or electronic components.
"Cyber Security Management System (CSMS)" means a systematic risk-based
approach defining organisational processes, responsibilities and governance to treat risk associated with cyber threats to vehicles and protect them from cyberattacks. 
1.1 This Regulation applies to vehicles of Categories M and N, with regard to cyber security. This Standard also applies to vehicles of Category T, if fitted with at least one electronic control unit.
1.2 This Regulation also applies to vehicles of Categories L7, if equipped with automated driving functionalities from level 3 onwards*.</t>
  </si>
  <si>
    <t>This document specifies the general safety requirements, external data safety requirements, cabin data safety requirements, and management safety requirements for motor vehicle data processors to collect and transmit motor vehicle data.
This document is applicable to the motor vehicle data processing activities carried out by motor vehicle data processors, the design, production, sales, use and operation of automobiles, and the supervision, management and evaluation of motor vehicle data processing activities by competent regulatory authorities and third-party evaluation agencies.</t>
  </si>
  <si>
    <t>01, 2026</t>
  </si>
  <si>
    <t>This Document specifies the technical requirements and test methods for
cybersecurity of on-board information interactive system in terms of
hardware, communication protocols and interfaces, operating system,
application software, and data.
This Document applies to guiding the automakers, part suppliers, software
suppliers and other enterprises to carry out design development, verification
and production, etc. for the cybersecurity technology of on-board
information interactive system.</t>
  </si>
  <si>
    <t>Documentation (e.g. Datasheet; Drawing, FMEA,..)
Customer Responsibility (Customer Requirements reflect regulation)
Covered by Platform/metiers Standards</t>
  </si>
  <si>
    <t>This document specifies the technical requirements and test methods for
cybersecurity of the hardware, communication, firmware and data of vehicle gateway products.
This document is applicable to the design and implementation of cybersecurity of
vehicle gateway products, and can also be used for product test, assessment and
management.</t>
  </si>
  <si>
    <t>This document specifies the technical requirements and test methods for the cybersecurity of electric vehicle
charging system.
This document is applicable to the design, development and test of cybersecurity technology of the electric
vehicle charging system.</t>
  </si>
  <si>
    <t>"Software update" means a package used to upgrade software to a new version
including a change of the configuration parameters. 
"Software Update Management System (SUMS)" means a systematic approach
defining organizational processes and procedures to comply with the
requirements for delivery of software updates according to this Regulation.</t>
  </si>
  <si>
    <t>GSI-RD-H01-0204
[CDA] PM_805 Change Request Management Method</t>
  </si>
  <si>
    <t>SiPH Deliverables:
[CDA] RD_&lt;Project name&gt; System Release Notes
[CDA] RD_&lt;Project name&gt;  SW Release Documentation</t>
  </si>
  <si>
    <t>"Software update" means a package used to upgrade software to a new version
including a change of the configuration parameters. 
"Software Update Management System (SUMS)" means a systematic approach
defining organizational processes and procedures to comply with the
requirements for delivery of software updates according to this Regulation.
This Regulation applies to vehicles of Categories M, N, T, A and C as defined in IS 14272, as amended from time to time, and that permit software updates.</t>
  </si>
  <si>
    <t>This document specifies requirements for software update management systems, requirements for vehicles, extension criteria, motor vehicle product instructions and describes corresponding testing methods.
This document applies to vehicles of categories M, N and O that permit software
updates.</t>
  </si>
  <si>
    <t>/CDV/Regulations/12394_GB_44496-2024</t>
  </si>
  <si>
    <t>[3.5.13] - Driver Assistance Systems (Level 1)</t>
  </si>
  <si>
    <t>[3.5.13.1] - Braking</t>
  </si>
  <si>
    <t>DRS - ULS &amp; ECU
DFC - Zone Controller
DSW - LSMS (low speed)
DSW - ADSP</t>
  </si>
  <si>
    <t>Annex 8 - Special requirements to be applied to the safety aspects of complex electronic vehicle control systems
--&gt; Requirements to be respected for function communicating with braking system</t>
  </si>
  <si>
    <t>Rev3
02-2014</t>
  </si>
  <si>
    <t>SiPH Deliverables:
[CDA] RD_&lt;Project name&gt; System reuse &amp; risk analysis
[CDA] RD_Project name  (Level) Test Report - Software.docx</t>
  </si>
  <si>
    <t>GB 21670-2008
-- covered by appliying UN R13-H Annex 8 --</t>
  </si>
  <si>
    <t>This Standard is nearly equivalent to R13-H “Uniform Provisions Concerning the Approval of Passenger Cars with Regard to Braking”. 
Applicable section:
Annex D Special Requirements to be Applied to the Safety Aspects of Complex Electronic Vehicle Control Systems 
Annex D is the assimilation of Annex 8 to R13-H</t>
  </si>
  <si>
    <t xml:space="preserve">  11-2016</t>
  </si>
  <si>
    <t>[3.5.13.2] - Traffic Sign Recognition</t>
  </si>
  <si>
    <t>(EU) 2021/1958 ISA - Intelligent Speed Assistant
- mandated by GSR Article 6a) Intelligent Speed Assistant</t>
  </si>
  <si>
    <t>2019/2144 GSR, Definitions: 
‘intelligent speed assistance’ means a system to aid the driver in maintaining the appropriate speed for the road environment by providing dedicated and appropriate feedback;</t>
  </si>
  <si>
    <t>GB 5768.5-2017
Road Traffic Signs and Markings - Part 5: Speed Limit</t>
  </si>
  <si>
    <t>GB 5768 "Road Traffic Signs and Markings" is divided into eight parts:
- Part 1: General;
- Part 2: Road Traffic Signs;
- Part 3: Road Traffic Markings;
- Part 4: Work Zone;
- Part 5: Speed Limit;
- Part 6: Highway-Railway Grade Crossing;
- Part 7: Non-Motor Vehicles and Pedestrians;
- Part 8: School Zone.
This part is Part 5 of GB 5768.</t>
  </si>
  <si>
    <t>This part of GB 5768 specifies the general requirements and use of speed limit signs and markings on roads.
This part is applicable to the installation of speed limit signs and markings on highways, urban roads, and various types of roads in sites that are under the jurisdiction of a unit but where social motor vehicles are allowed to pass through, squares, public parking lots and other places used for public passage. It may serve as a reference for speed limit signs and markings installed in other places for passage of motor vehicles, and in parking lots.</t>
  </si>
  <si>
    <t>This document specifies the general requirements, performance requirements and describes the corresponding testing methods for the vehicle intelligent speed limit system.
This document is applicable to M and N vehicles with an intelligent speed limit system. The technical requirements and testing methods related to the intelligent speed limit control function are applicable to M1 vehicles, and also serves as a reference for other types of vehicles.</t>
  </si>
  <si>
    <t>[3.5.13.3] - Parking and low speed functions</t>
  </si>
  <si>
    <t>UN Regulation No. 79 
ACSF Category A, RCP
RCM - Remote Controlled Manoeuvring</t>
  </si>
  <si>
    <t>UNIFORM PROVISIONS CONCERNING THE APPROVAL OF VEHICLES
WITH REGARD TO STEERING EQUIPMENT</t>
  </si>
  <si>
    <t>2.3.4.1.1. "ACSF of Category A" means a function that operates at a speed no greater than 10 km/h to assist the driver, on demand, in low speed or parking
manoeuvring.
2.4.8. "Remote Controlled Parking (RCP)" means an ACSF of category A, actuated
by the driver, providing parking or low speed manoeuvring. The actuation is
made by remote control in close proximity to the vehicle.</t>
  </si>
  <si>
    <t>This standard specifies the terms and definitions, requirements and test methods of the intelligent parking assist system.
This standard applies to Category M1 vehicles equipped with intelligent parking assist system.
For other vehicles, this standard may also apply.</t>
  </si>
  <si>
    <t>This document specifies the general requirements, performance requirements and describes the test conditions and methods for the automated parking system.
While applicable to M1 vehicles with automated parking functions, this document also serves as a reference for other categories of vehicles.</t>
  </si>
  <si>
    <t>[3.5.13.4] - Lateral Functions</t>
  </si>
  <si>
    <t>DFC - Front Camera
DSW - LSMS (low speed)
DSW - ADSP</t>
  </si>
  <si>
    <t>UN Regulation No. 79 
- Automatically Commanded Steering Functions (ACSF Category A, B1, C (lane change assist))
- CSF (Corrective Steering Function)
- ESF (Emergency Steering Function)
- RMF (Risk Mitigation Function)
- RCP (Remote Controlled Parking)
- RCM (Remote Controlled Manouvring)</t>
  </si>
  <si>
    <t>2.3.4.1.2. "ACSF of Category B1" means a function which assists the driver in keeping
the vehicle within the chosen lane, by influencing the lateral movement of the
vehicle.
2.3.4.2. "Corrective Steering Function (CSF)" means a control function within an electronic control system whereby, for a limited duration, changes to the steering angle of one or more wheels may result from the automatic evaluation of signals initiated on-board the vehicle, in order:
(a) To compensate a sudden, unexpected change in the side force of the vehicle, or;
(b) To improve the vehicle stability (e.g. side wind, differing adhesion road conditions "μ-split"), or;
(c) To correct lane departure. (e.g. to avoid crossing lane markings, leaving the road).
"Risk Mitigation Function (RMF)" means a function which can in case of
confirmed driver unavailability automatically activate the vehicle steering system for a limited duration to steer the vehicle with the purpose of bringing the vehicle to a safe stop within a target stop area."
"ACSF of Category C" means, a function which is initiated/activated by the
driver and which can perform a single lateral manoeuvre (e.g. lane change)
when commanded by the driver.</t>
  </si>
  <si>
    <t>AIS-193
- Automatically Commanded Steering Functions (ACSF Category A, B1, C (lane change assist))
- CSF (Corrective Steering Function)
- ESF (Emergency Steering Function)
- RMF (Risk Mitigation Function)
- RCP (Remote Controlled Parking)
- RCM (Remote Controlled Manouvring)</t>
  </si>
  <si>
    <t>Automotive Vehicles — Steering Equipment’s— Method of Evaluation
This Regulation applies to the steering equipment of vehicles of categories M, N and T as defined in IS 14272: 2011 ‘Automotive Vehicles – Types – Terminology, as amended from time to time.</t>
  </si>
  <si>
    <t>"ACSF of Category B1" means a function which assists the driver in keeping the vehicle within the chosen lane, by influencing the lateral movement of the
vehicle.
"ACSF of Category C" means, a function which is initiated/activated by the
driver and which can perform a single lateral manoeuvre (e.g. lane change)
when commanded by the driver. 
"Corrective Steering Function (CSF)" means a control function within an electronic control system whereby, for a limited duration, changes to the steering angle of one or more wheels may result from the automatic evaluation of signals initiated on-board the vehicle, in order:
(a) To compensate a sudden, unexpected change in the side force of the vehicle, or;
(b) To improve the vehicle stability (e.g. side wind, differing adhesion road conditions "μ-split"), or;
(c) To correct lane departure. (e.g. to avoid crossing lane markings, leaving the road).
"Risk Mitigation Function (RMF)" means a function which can in case of
confirmed driver unavailability automatically activate the vehicle steering system for a limited duration to steer the vehicle with the purpose of bringing the vehicle to a safe stop within a target stop area."
"ESF (Emergency Steering Function)"</t>
  </si>
  <si>
    <t>UN Regulation No. 130
--&gt; See Annex 3 Visible lane marking identification</t>
  </si>
  <si>
    <t>AIS-188
--&gt; See Annex B Visible lane marking identification
The visibility of lane markings shall be as per the Code of Practice for Road Markings (Second Revision) Prepared and Published by the Indian Road Congress IRC:35-2015) as amended from time to time.</t>
  </si>
  <si>
    <t>1.1 This Regulation applies to the lane departure warning system of vehicles of
categories M2, M3, N2 and N3.
Note: The requirements of this standard may be optional for the following category of vehicles, as per the choice of manufacturer;
1. Type I buses as defined under AIS 052 (Rev. 1), as amended from time to time.
2. Off road vehicles (N2G and N3G) as defined under IS 14272, as amended from time to time.
1.2 The Regulation cannot include all the traffic conditions and infrastructure features in the type-approval process. Actual conditions and features in the real world should not result in false warnings to the extent that they encourage the driver to switch the system off.</t>
  </si>
  <si>
    <t>EU 2021/646 ELKS
- GSR Article 7) Emergency Lane Keeping System</t>
  </si>
  <si>
    <t>COMMISSION IMPLEMENTING REGULATION (EU) 2021/646 of 19 April 2021
laying down rules for the application of Regulation (EU) 2019/2144 of the European Parliament and of the Council as regards uniform procedures and technical specifications for the type-approval of motor vehicles with regard to their emergency lane-keeping systems (ELKS)</t>
  </si>
  <si>
    <t>2019/2144 GSR, Definitions: 
‘emergency lane-keeping system’ means a system that assists the driver in keeping a safe position of the vehicle with respect to the lane or road boundary, at least when a lane departure occurs or is about to occur and a collision might be imminent;</t>
  </si>
  <si>
    <t>AIS-191 (Part 1) ELKS
The visibility of lane markings shall be as per the Code of Practice for Road Markings (Second Revision) Prepared and Published by the Indian Road Congress IRC:35-2015) as amended from time to time.</t>
  </si>
  <si>
    <t>An Emergency Lane Keeping System (ELKS) shall comprise a lane
Departure Warning System (LDWS) and a Corrective Directional Control
Function (CDCF).
This Regulation applies to the type approval of vehicles of Category M1
when equipped with Emergency Lane Keeping System.</t>
  </si>
  <si>
    <t>This standard corresponds to ISO 17361:2007 (E) Intelligent Transport Systems - Lane
Departure Warning Systems - Performance Requirements and Test Procedures (English Version), and its conformance degree with ISO 17361:2007 (E) is not equivalent.</t>
  </si>
  <si>
    <t>This standard specifies the requirements, test conditions and testing methods for the lane keeping assistance system (LKA) of passenger vehicles.
This standard is applicable to the vehicles of Class M1 with LKA, and also applies to other types of vehicles as reference.</t>
  </si>
  <si>
    <t xml:space="preserve">M1 </t>
  </si>
  <si>
    <t>[3.5.13.5] - Longitudinal Functions</t>
  </si>
  <si>
    <t>Automatic emergency braking systems for light vehicles.
This standard applies to passenger cars and to multipurpose passenger vehicles, trucks, and buses with a gross vehicle weight rating (GVWR) of 4,536 kilograms (10,000 pounds) or less.</t>
  </si>
  <si>
    <t>M1 
M2 (Bus &lt;5t)
N1 (3,5t)
N2 (3,5t &gt; 12t)</t>
  </si>
  <si>
    <t>Testing
Documentation (e.g. Datasheet; Drawing, FMEA,..)
Certification</t>
  </si>
  <si>
    <t>Title 49 Transportation §571.128 FMVSS Standard No. 128
-DRAFT STAGE-</t>
  </si>
  <si>
    <t>Automatic emergency braking systems for Heavy vehicles.
This standard applies to multipurpose passenger vehicles, trucks, and
buses with a gross vehicle weight rating greater than 4,536 kilograms (10,000 pounds)</t>
  </si>
  <si>
    <t>New chapter for robustness and test repeatability
- New N1 C2C requirements
- New C2P requirements
- New informative Annex about false positive scenarios
- Introducing Bicycle Target and performance reuqirements</t>
  </si>
  <si>
    <t>Rev 2 Am2
06-2022</t>
  </si>
  <si>
    <t>Series 2
01/2023</t>
  </si>
  <si>
    <t>KMVSS Article 90-3
Table 7-8</t>
  </si>
  <si>
    <t>[Table 7-8]
The Criteria for Structure and Performance Requirements of AEBS installed in buses and
trucks/special-purposed vehicles with a GVW exceeding 3.5 tons (Related to Article 90-3, Subparagraph 1)</t>
  </si>
  <si>
    <t>########</t>
  </si>
  <si>
    <t>KMVSS Article 90-3
Table 7-9</t>
  </si>
  <si>
    <t>[Table 7-9]
The criteria for the structure and performance of advanced emergency braking sys tems installed in passenger cars and trucks/special-purposed vehicles with a GVW of 3.5 tons or less (Related to Article 90-3, Subparagraph 2)</t>
  </si>
  <si>
    <t xml:space="preserve">Forward vehicle collision warning systems -- Performance requirements and test procedures </t>
  </si>
  <si>
    <t>Performance Requirements and Test Methods for Advanced Emergency
Braking System (AEBS) of Passenger Cars</t>
  </si>
  <si>
    <t>This standard specifies the terms and definitions, technical requirements, and test methods of the advanced
emergency braking system (AEBS) of passenger cars.</t>
  </si>
  <si>
    <t>Testing
Documentation (e.g. Datasheet; Drawing, FMEA,..)
Customer Responsibility (Customer Requirements reflect regulation)
Type Approval</t>
  </si>
  <si>
    <t>Performance Requirements and Test Methods for Advanced Emergency
Braking System (AEBS) of Light Duty Vehicles (M1 &amp; N1)</t>
  </si>
  <si>
    <t>This standard specifies the terms and definitions, technical requirements, and test methods of the advanced
emergency braking system (AEBS) of Light Duty Vehicles (M1 &amp; N1)</t>
  </si>
  <si>
    <t>This standard specifies the terms and definitions, technical requirements, and test methods of the advanced
emergency braking system (AEBS) of commercial vehicles.</t>
  </si>
  <si>
    <t>M2 (Bus &lt;5t)
M3 (Bus &gt;5t)
N1 (3,5t)
N2 (3,5t &gt; 12t)
N3 (&gt;12t)</t>
  </si>
  <si>
    <t>AIS 162 AEB HDV 
-&gt; see UN Regulation 131</t>
  </si>
  <si>
    <t>Performance Requirements and Test Methods for Advanced Emergency
Braking System (AEBS) of High Duty Vehicles (M2, M3, N2, N3)</t>
  </si>
  <si>
    <t>This Regulation applies to the approval of vehicles of category M2, N2,
M3 and N3 with regard to an on-board system to avoid or mitigate the
severity of a rear-end in lane collision with preceding vehicle.</t>
  </si>
  <si>
    <t>AIS 185 AEB (FINAL DRAFT)
-&gt; see UN Regulation 152</t>
  </si>
  <si>
    <t>Performance Requirements and Test Methods for Advanced Emergency
Braking System (AEBS) of M1 &amp; N1 Category Vehicles</t>
  </si>
  <si>
    <t>This Regulation specifies the terms and definitions, technical requirements, and test methods of the advanced
emergency braking system (AEBS) of M1 &amp; N1 Category Vehicles
Part 1 : Avoid or mitigate the severity of a rear-end in lane collision with a passenger car.
Part 2 : Avoid or mitigate the severity of an impact with a pedestrian.</t>
  </si>
  <si>
    <t>“Acceleration Control for Pedal Error (ACPE)” means a system to detect
misapplication of the accelerator control by the driver and to control
unintended acceleration.</t>
  </si>
  <si>
    <t>[3.5.13.6] - Driver Monitoring</t>
  </si>
  <si>
    <t>(EU) 2021/1341 DDAW
- GSR Article 6) Driver Drowsiness and Attention Warning</t>
  </si>
  <si>
    <t>COMMISSION DELEGATED REGULATION (EU) 2021/1341
of 23 April 2021 supplementing Regulation (EU) 2019/2144 of the European Parliament and of the Council by laying down detailed rules concerning the specific test procedures and technical requirements for the type-approval of motor vehicles with regard to their driver drowsiness and attention warning systems and amending Annex II to that Regulation</t>
  </si>
  <si>
    <t>AIS-184
Driver Drowsiness and Attention Warning Systems for M, N2 and N3 category vehicles</t>
  </si>
  <si>
    <t>This Regulation applies to motor vehicles of categories M, N2 and N3, as defined in AIS-053 / IS 14272, as amended from time to time, and with a
maximum design speed as follows:
1.1 In case of vehicles of category M1 with a maximum design speed above 70 km/h.
1.2 In case of vehicles of categories M2, M3, N2 and N3 with a maximum design speed above 60 km/h.
1.3 Following special categories of vehicles are not covered under the scope of this standard, however, at the choice of manufacturer(s) they may comply
with the requirements of this standard.
Off road (G category vehicles), Intra city buses, School buses, Double decker buses, Concrete mixers/ boom pump trucks, Garbage Collectors, water sprinklers, Rock breakers, vehicle with Hoists, wreckers, Hearse, Armored vehicles.</t>
  </si>
  <si>
    <t>M1 
M2 (Bus &lt;5t)
M3 (Bus &gt;5t)
N2 (3,5t &gt; 12t)
N3 (&gt;12t)</t>
  </si>
  <si>
    <t>This document specifies the general requirements, performance requirements, and test methods for the driver attention monitoring system (hereinafter referred to as "the system").
This document applies to Categories M and N vehicles equipped with the driver attention monitoring system based on image recognition technology. Other systems with the same function may also apply.</t>
  </si>
  <si>
    <t>[3.5.14] - Automated Driving Systems (Level 2 - 4)</t>
  </si>
  <si>
    <t>-- Level 2 System -- 
This UN Regulation addresses the Driver Control Assistance Systems (DCAS), which are a subset of ADAS. DCAS are driver-operated vehicle systems assisting a human driver in performing vehicle dynamic control via sustained lateral and longitudinal motion-control support. DCAS, while active, provide support to the driving tasks, and increase comfort and reduce the drivers’ workload by actively stabilising or manoeuvring the vehicle. DCAS assist the driver, when operated within the system boundaries, but do not completely take over the driving task, thus the responsibility remains with the driver.</t>
  </si>
  <si>
    <t>-- Level 3 System -- 
"Automated Lane Keeping System (ALKS)" for low speed application is a
system which is activated by the driver and which keeps the vehicle within its lane for travelling speed of 130 km/h or less by controlling the lateral and longitudinal movements of the vehicle for extended periods without the need for further driver input.</t>
  </si>
  <si>
    <t>This Regulation applies to the type-approval of fully automated vehicles of category M and N, with regard to their automated driving system, for the following use cases:
(a)
Fully automated vehicles, including dual mode vehicles, designed and constructed for the carriage of passengers or carriage of goods on a predefined area.
(b)
‘Hub-to-hub’: fully automated vehicles, including dual mode vehicles, designed and constructed for the carriage of passengers or carriage of goods on a predefined route with fixed start and end points of a journey/trip.
(c)
‘Automated valet parking’: dual mode vehicles with a fully automated driving mode for parking applications within predefined parking facilities. The system may use or not external infrastructure (e.g. localization markers, perception sensors, etc.) of the parking facility to perform the dynamic driving task.</t>
  </si>
  <si>
    <t>This Document specifies the general requirements and performance requirements for the single-lane
manoeuvre system of intelligent and connected vehicles, and describes the test methods.
This Document applies to Categories M and N vehicles equipped with single-lane manoeuvre system.
Note: Without causing any confusion, the “single-lane manoeuvre system” as mentioned herein will be referred as
the “system”.</t>
  </si>
  <si>
    <t>Testing
Documentation (e.g. Datasheet; Drawing, FMEA,..)
Others/ SiPH Deliverable</t>
  </si>
  <si>
    <t>This Document specifies the general requirements and performance requirements for the multi-lane
manoeuvre system of the intelligent and connected vehicles, and describes the test methods.
This Document applies to categories M and N vehicles equipped with multi-lane manoeuvre system.
Note: Without causing any confusion, the “multi-lane manoeuvre system” as mentioned herein will be referred as
the “system”.</t>
  </si>
  <si>
    <t>[3.6] - Motor vehicles with less than four wheels</t>
  </si>
  <si>
    <t>[3.6.1] - Framework Regulations</t>
  </si>
  <si>
    <t>[3.6.2] - ARAS - Advanced Rider Assistant Systems</t>
  </si>
  <si>
    <t>"Adaptive Driving-Beam" (or "ADB") means a front lighting system consisting
of driving-beam(s) only and type-approved according to UN Regulation No. 149 that adapts its beam pattern to the presence of oncoming and preceding
vehicles in order to improve the long-range visibility for the driver without
causing discomfort, distraction or glare to other road users..."</t>
  </si>
  <si>
    <t>AIS-009 (Revision 3)
- ADB is not included in this revision (final draft)</t>
  </si>
  <si>
    <t>Installation Requirements of Lighting and Light-signaling
devices for Two and Three Wheeled Motor Vehicles and E-Rickshaw/E-Cart
vehicles, their Trailers and Semi-Trailers</t>
  </si>
  <si>
    <t>This Regulation applies to vehicles of category L1, L2 &amp; L5, and E-rickshaw/Ecart vehicles as defined in IS 14272:2011 as amended from time to time and their trailers and Semi-trailers with regards to the installation of lighting
and light-signalling devices.
For the purpose of this standard, the limiting speed of L1 category is 50 km/h
instead of 70 km/h.</t>
  </si>
  <si>
    <t>[4] - Standards</t>
  </si>
  <si>
    <t>[4.1] - Harmonized ERM Standards</t>
  </si>
  <si>
    <t>ETSI EN 301 091 V1.1.1 
76-77GHz - requirements and EMC</t>
  </si>
  <si>
    <t>Electromagnetic compatibility
and Radio spectrum Matters (ERM);
Road Transport and Traffic Telematics (RTTT);
Technical characteristics and test methods for radar equipment operating in the 76 GHz to 77 GHz band</t>
  </si>
  <si>
    <t>ETSI EN 301 091-2 V1.3.2
76-77GHz
Compliance to Article 3(2) of 2014/53/EU Radio Equipment Directive
This harmonised standard does not address requirements relating to receiver performance parameters and does not confer a presumption of conformity as regards those parameters.</t>
  </si>
  <si>
    <t>Electromagnetic compatibility
and Radio spectrum Matters (ERM);
Short Range Devices;
Road Transport and Traffic Telematics (RTTT);
Radar equipment operating in the 76 GHz to 77 GHz range;
Part 2: Harmonized EN covering essential requirements of article 3.2 of the R&amp;TTE Directive</t>
  </si>
  <si>
    <t xml:space="preserve">The applicability of the present document covers only the 76 GHz to 77 GHz automotive Radar equipment for road vehicles. The present document does not necessarily include all the characteristics which may be required by a user, nor does it necessarily represent the optimum performance achievable. </t>
  </si>
  <si>
    <t xml:space="preserve">ETSI EN 301 091-1 V2.1.1 - NOT CITID IN OJ
76-77GHz - Technical characteristics and test methods </t>
  </si>
  <si>
    <t>Short Range Devices;
Transport and Traffic Telematics (TTT);
Radar equipment operating in the 76 GHz to 77 GHz range;
Harmonised Standard covering the essential requirements of article 3.2 of Directive 2014/53/EU;
Part 1: Ground based vehicular radar</t>
  </si>
  <si>
    <t xml:space="preserve">The present document specifies technical characteristics and methods of measurements for radar equipment for ground based vehicle applications in the frequency range from 76 GHz to 77 GHz. It covers integrated transceivers and separate transmit/receive modules.
Also the present document specifies the requirements for Short Range Devices (SRD) intended for the use in ground based vehicles. Example applications are: Adaptive Cruise Control (ACC), Collision Warning, Anti-Collision (AC) systems, obstacle detection, Stop and Go, blind spot detection, parking aid, backup aid and other future applications. </t>
  </si>
  <si>
    <t xml:space="preserve">ETSI EN 302 264-1 V1.1.1
79GHz - Technical characteristics and test methods 
</t>
  </si>
  <si>
    <t>Electromagnetic compatibility
and Radio spectrum Matters (ERM);
Short Range Devices;
Road Transport and Traffic Telematics (RTTT);
Short Range Radar equipment operating in the 77 GHz to 81 GHz band;
Part 1: Technical requirements and methods of measurement</t>
  </si>
  <si>
    <t xml:space="preserve">The present document specifies the technical requirements and methods of measurement for Short Range Devices (SRD) working as broadband devices with at least 50 MHz occupied bandwidth in the 77 GHz to 81 GHz frequency range, hereinafter referred to as the 79 GHz range, intended for Road Transport and Traffic Telematics (RTTT) applications. Applications include e.g. Short Range Radar (SRR) for obstacle detection, stop&amp;go, blind spot detection, parking aid, backup aid, precrash and other automotive applications. Applications that might interfere with automotive
SRR systems, e.g. road infrastructure systems, are explicitly excluded. </t>
  </si>
  <si>
    <t>ETSI EN 302 264-2 V1.1.1
79GHz
Compliance to Article 3(2) of 2014/53/EU Radio Equipment Directive
This harmonised standard does not address requirements relating to receiver performance parameters and does not confer a presumption of conformity as regards those parameters.</t>
  </si>
  <si>
    <t>Electromagnetic compatibility
and Radio spectrum Matters (ERM);
Short Range Devices;
Road Transport and Traffic Telematics (RTTT);
Short Range Radar equipment operating in the 77 GHz to 81 GHz band;
Part 2: Harmonized EN covering the essential requirements of article 3.2 of the R&amp;TTE Directive</t>
  </si>
  <si>
    <t xml:space="preserve">The present document:
• contains the technical characteristics and test methods for short range radar equipment fitted with integral antennas operating in the 79 GHz range;
• covers short range radar vehicle applications in the 79 GHz range. It covers integrated transceivers and
separate transmit/receive modules. </t>
  </si>
  <si>
    <t xml:space="preserve">ETSI EN 302 264 V2.1.1 - NOT CITID IN OJ
79GHz - Technical characteristics and test methods
</t>
  </si>
  <si>
    <t xml:space="preserve">Short Range Devices;
Transport and Traffic Telematics (TTT);
Short Range Radar equipment operating in the 77 GHz to 81 GHz band;
Harmonised Standard covering the essential requirements of article 3.2 of Directive 2014/53/EU </t>
  </si>
  <si>
    <t xml:space="preserve">The present document:
a) contains the technical characteristics and test methods for short range radar equipment fitted with integral antennas operating in 77 GHz to 81 GHz range;
b) covers short range radar vehicle applications in the 77 GHz to 81 GHz range. It covers integrated transceivers and separate transmit/receive modules;
c) integrated multi-mode transceivers defined in ETSI EG 203 367 i.9, transmitters and receivers in the 76 GHz
to 77 GHz range which comply with ETSI EN 301 091-1 i.8 and which use the 77 GHz to 81 GHz range for one or several operation modes, within one EUT cycle or in different vehicle operation modes.
For such sensors, the 77 GHz to 81 GHz operation modes should be available for testing separately from the 76 GHz to 77 GHz operation modes. </t>
  </si>
  <si>
    <t xml:space="preserve">ETSI EN 302 858-1 V1.3.1 
24GHz - Technical characteristics and test methods </t>
  </si>
  <si>
    <t xml:space="preserve">Electromagnetic compatibility
and Radio spectrum Matters (ERM);
Road Transport and Traffic Telematics (RTTT); Automotive radar equipment operating in the 24,05 GHz up to 24,25 GHz or 24,50 GHz frequency range; Part 1: Technical characteristics and test methods </t>
  </si>
  <si>
    <t xml:space="preserve">The present document contains the technical characteristics and test methods for narrowband short range radar
equipment fitted with integral antennas and applies to transmitters and receivers with integral antennas operating in all
or part of the range from 24,05 GHz to 24,50 GHz. </t>
  </si>
  <si>
    <t>ETSI EN 302 858-2 V1.3.1
24GHz
Compliance to Article 3(2) of 2014/53/EU Radio Equipment Directive
This harmonised standard does not address requirements relating to receiver performance parameters and does not confer a presumption of conformity as regards those parameters.</t>
  </si>
  <si>
    <t xml:space="preserve">ETSI EN 302 858 V2.1.1 - NOT CITID IN OJ
24GHz - Technical characteristics and test methods
Replaces V1.3.1?
</t>
  </si>
  <si>
    <t>Short Range Devices;
Transport and Traffic Telematics (TTT);
Radar equipment operating in the 24,05 GHz to 24,25 GHz or 24,05 GHz to 24,50 GHz range; Harmonised Standard covering the essential requirements of article 3.2 of the Directive 2014/53/EU</t>
  </si>
  <si>
    <t xml:space="preserve">The present document contains the technical characteristics and test methods for narrowband radar equipment fitted with integral antennas operating in the frequency range from 24,05 GHz to 24,25 GHz or from 24,05 GHz to 24,50 GHz and references CEPT/ERC Recommendation 70-03 i.1 and EC Decision 2013/752/EU i.2. </t>
  </si>
  <si>
    <t>ETSI EN 303 396 V1.1.1
Measurement techniques and procedures</t>
  </si>
  <si>
    <t xml:space="preserve">Short Range Devices;
Measurement Techniques for Automotive
and Surveillance Radar Equipment </t>
  </si>
  <si>
    <t xml:space="preserve">The present document describes possible measurement techniques and procedures for the conformance measurements applicable to automotive and surveillance radar equipments.
The present document will be used as a reference for existing and future ETSI standards covering automotive and surveillance radar equipments. </t>
  </si>
  <si>
    <t xml:space="preserve">ETSI EN 301 489-1 V1.9.2
Common technical requirements EMC
</t>
  </si>
  <si>
    <t xml:space="preserve">Electromagnetic compatibility and Radio spectrum Matters (ERM);
ElectroMagnetic Compatibility (EMC) standard for radio equipment and services;
Part 1: Common technical requirements </t>
  </si>
  <si>
    <t>ETSI EN 301 489-1 V2.2.0
Assessment in respect to EMC</t>
  </si>
  <si>
    <t>ElectroMagnetic Compatibility (EMC)
standard for radio equipment and services;
Part 1: Common technical requirements;
Harmonised Standard covering the essential requirements of article 3.1(b) of Directive 2014/53/EU and the essential requirements of article 6 of Directive 2014/30/EU</t>
  </si>
  <si>
    <t xml:space="preserve">The present document covers the essential requirements of article 3.1(b) of Directive 2014/53/EU i.1 and article 6 of Directive 2014/30/EU i.2 for radio equipment and associated ancillary equipment, excluding broadcast receivers, in respect of ElectroMagnetic Compatibility (EMC). </t>
  </si>
  <si>
    <t>ETSI EN 301 489-1 V2.2.3
Assessment in respect to EMC</t>
  </si>
  <si>
    <t>ElectroMagnetic Compatibility (EMC)
standard for radio equipment and services;
Part 1: Common technical requirements;
Harmonised Standard for ElectroMagnetic Compatibility</t>
  </si>
  <si>
    <t>The present document specifies methods of measurements and technical characteristics for radio equipment and associated ancillary equipment, excluding broadcast receivers, in respect of ElectroMagnetic Compatibility (EMC).
Technical specifications related to the antenna port of radio equipment and radiated emissions from the enclosure port of radio equipment and combinations of radio and ancillary equipment are not included in the present document. Such technical specifications are normally found in the relevant product standards for the effective use of the radio spectrum.
NOTE 1: The relationship between the present document and essential requirements of article 3.1(b) of Directive 2014/53/EU [i.1] is given in annex A.
NOTE 2: Other standards may apply in place of the present document, e.g. product specific standards in the ETSI
EN 301 489 [i.13] series.</t>
  </si>
  <si>
    <t>ETSI EN 301 489-3 V1.6.1
Assessment in respect to EMC
Short range devices 9kHz - 246GHz</t>
  </si>
  <si>
    <t>Electromagnetic compatibility
and Radio spectrum Matters (ERM);
ElectroMagnetic Compatibility (EMC)
standard for radio equipment and services;
Part 3: Specific conditions for Short-Range Devices (SRD)
operating on frequencies between 9 kHz and 246 GHz</t>
  </si>
  <si>
    <t>ETSI EN 301 489-51 V2.1.0 - DRAFT
Assessment in respect to EMC
24 GHz &amp; 79GHz</t>
  </si>
  <si>
    <t>ElectroMagnetic Compatibility (EMC) standard for radio equipment and services;
Part 51: Specific conditions for Automotive, Ground based Vehicles and Surveillance Radar Devices using 24,05 GHz to 24,25 GHz, 24,05 GHz to 24,5 GHz, 76 GHz to 77 GHz and 77 GHz to 81 GHz; Harmonised Standard covering the essential requirements of article 3.1b of Directive 2014/53/EU</t>
  </si>
  <si>
    <t xml:space="preserve">The present document, together with ETSI EN 301 489-1 1, covers the assessment of automotive, ground based vehicles and surveillance radar devices using 24,05 GHz to 24,25 GHz, 24,05 GHz to 24,5 GHz, 76 GHz to 77 GHz and 77 GHz to 81 GHz in respect of ElectroMagnetic Compatibility (EMC). </t>
  </si>
  <si>
    <t>ETSI EN 301 489-51 V2.1.1
Assessment in respect to EMC
24 GHz &amp; 79GHz</t>
  </si>
  <si>
    <t>ElectroMagnetic Compatibility (EMC) standard for radio equipment and services;
Part 51: Specific conditions for Automotive, Ground based Vehicles and Surveillance Radar Devices using 24,05 GHz to 24,25 GHz, 24,05 GHz to 24,5 GHz, 76 GHz to 77 GHz and 77 GHz to 81 GHz;
Harmonised Standard covering the essential requirements
of article 3.1(b) of Directive 2014/53/EU</t>
  </si>
  <si>
    <t>Recommendation ITU-R M.1452-2
77GHz &amp; 79 GHz</t>
  </si>
  <si>
    <t>Millimetre wave vehicular collision avoidance radars and radiocommunication
systems for intelligent transport
system applications</t>
  </si>
  <si>
    <t>This Recommendation provides system requirements, technical and operational characteristics of millimetre wave radiocommunication systems for intelligent transport system applications to be used for system design objectives. The Recommendation covers vehicular collision avoidance radar operating in the 76-77 GHz and 77-81 GHz bands, as well as integrated millimetre wave radiocommunication systems for ITS applications in the 57-66 GHz range for vehicle-to-vehicle radiocommunications and radiocommunications between the
vehicle and roadside infrastructure.</t>
  </si>
  <si>
    <t>Recommendation ITU-R M.2057-2
77GHz &amp; 79 GHz</t>
  </si>
  <si>
    <t>This Recommendation specifies the system characteristics of automotive radars operating under the  radiolocation service in the frequency band 76-81 GHz. These technical and operational characteristics should be used in compatibility studies between automotive radars operating in the radiolocation service and systems operating in other services.</t>
  </si>
  <si>
    <t>[4.2] - Environmental Testing</t>
  </si>
  <si>
    <t>ISO 16750 applies to electric and electronic systems/components for vehicles. It describes the potential environmental stresses and specifies tests and requirements recommended for the specific mounting location on/in the vehicle.
ISO 16750-1:2018 contains definitions and general notes. Electromagnetic compatibility (EMC) is not covered by ISO 16750.</t>
  </si>
  <si>
    <t xml:space="preserve">http://lis9-svprp01.vnet.valeo.com:8092/mlogin.pl?search=e6:IX30555185
</t>
  </si>
  <si>
    <t xml:space="preserve">http://lis9-svprp01.vnet.valeo.com:8092/mlogin.pl?search=e6:IX30532607
</t>
  </si>
  <si>
    <t>ISO 16750-3:2012 applies to electric and electronic systems/components for road vehicles. It describes the potential environmental stresses and specifies tests and requirements recommended for the specific mounting location on/in the vehicle.
ISO 16750-3:2012 describes mechanical loads.</t>
  </si>
  <si>
    <t xml:space="preserve">http://lis9-svprp01.vnet.valeo.com:8092/mlogin.pl?search=e6:IX30533004
</t>
  </si>
  <si>
    <t>ISO 16750-4:2010 applies to electrical and electronic systems/components for road vehicles. ISO 16750-4:2010 describes the potential environmental stresses and specifies tests and requirements recommended for the specific mounting location on/in the road vehicle.
ISO 16750-4:2010 describes climatic loads.</t>
  </si>
  <si>
    <t xml:space="preserve">http://lis9-svprp01.vnet.valeo.com:8092/mlogin.pl?search=e6:IX30522932
</t>
  </si>
  <si>
    <t xml:space="preserve">http://lis9-svprp01.vnet.valeo.com:8092/mlogin.pl?search=e6:IX30522931
</t>
  </si>
  <si>
    <t>[4.3] - Product Safety Standards</t>
  </si>
  <si>
    <t xml:space="preserve">http://lis9-svprp01.vnet.valeo.com:8092/mlogin.pl?search=e6:IX88675013
</t>
  </si>
  <si>
    <t xml:space="preserve">http://lis9-svprp01.vnet.valeo.com:8092/mlogin.pl?search=e6:DE30053772
</t>
  </si>
  <si>
    <t>DVS - Vision System
DVS - Viewing Camera
DVS - ECU &amp; Domain Controller
DFC - Front Camera
DSW - Computer Vision SW</t>
  </si>
  <si>
    <t>ISO 17215-1:2014 describes the general use cases and communication scenarios, for a video communication interface for cameras used in video-based driver assistant systems.
ISO 17215-1:2014 gives an overview of the structure and the partitioning of the ISO 17215 series and shows the relation between the different parts.
ISO 17215-1:2014 serves as communication infrastructure for driver assistant applications that could be presenting video images to the driver, presenting warnings to the driver (e.g. using an HMI), or interacting with the vehicle (e.g. emergency breaking).
The terminology defined in ISO 17215-1:2014 is common for all video communication interfaces for cameras communication systems and is used throughout all parts of the ISO 17215 series.</t>
  </si>
  <si>
    <t>ISO 17215-3:2014 specifies the standardized camera messages and data types used by a VCIC camera (OSI Layer 7).
Applications hosted on ECUs want to communicate with one or more cameras (e.g. "Ask camera for parameters."). If the applications can use standardized services supported by the cameras (API layer 7), the development of a vision application should be independent of the camera used. The services can be implemented by general libraries.
The definition of streaming data are not an issue of this API.</t>
  </si>
  <si>
    <t>DVS - Vision System
DVS - Viewing Camera
DVS - ECU &amp; Domain Controller
DSW - Computer Vision SW</t>
  </si>
  <si>
    <t>EN 50498:2010 
- COVERED BY UN REGULATION 10
Electromagnetic compatibility (EMC)</t>
  </si>
  <si>
    <t xml:space="preserve">http://lis9-svprp01.vnet.valeo.com:8092/mlogin.pl?search=e6:AT87998914
</t>
  </si>
  <si>
    <t xml:space="preserve">IEC 62311:2008 </t>
  </si>
  <si>
    <t xml:space="preserve">http://lis9-svprp01.vnet.valeo.com:8092/mlogin.pl?search=e6:IX45562979
</t>
  </si>
  <si>
    <t>[4.4] - Safety Guidelines &amp; Standards</t>
  </si>
  <si>
    <t xml:space="preserve"> SAFETY FIRST FOR AUTOMATED DRIVING</t>
  </si>
  <si>
    <t xml:space="preserve">This publication summarizes widely known safety by design and verification and validation (V&amp;V) methods of SAE
L3 and L4 automated driving. This summary is required for maximizing the evidence of a positive risk balance of
automated driving solutions compared to the average human driving performance. </t>
  </si>
  <si>
    <t>DRS - ULS &amp; ECU
DVS - Vision System
DVS - ECU &amp; Domain Controller
DFC - Zone Controller
DSW - LSMS (low speed)
DSW - ADSP
DSW - Computer Vision SW</t>
  </si>
  <si>
    <t xml:space="preserve">SAE J3061 </t>
  </si>
  <si>
    <t xml:space="preserve">http://lis9-svprp01.vnet.valeo.com:8092/mlogin.pl?search=e6:US88327308
</t>
  </si>
  <si>
    <t>DRS - ULS &amp; ECU
DVS - Vision System
DVS - Viewing Camera
DVS - ECU &amp; Domain Controller
DRS - Radar
DFC - Front Camera
DRS - Solid State Lidar
DRS - Laserscanner
DFC - Zone Controller
DSW - LSMS (low speed)
DSW - ADSP
DSW - Computer Vision SW</t>
  </si>
  <si>
    <t xml:space="preserve">https://saemobilus.sae.org/content/J3016_201806/
</t>
  </si>
  <si>
    <t>This document provides general safety-relevant guidance for testing prototype automated driving systems (ADS) equipped
on test vehicles operated in mixed-traffic environments on public roads (hereafter, prototype ADS-operated vehicles). This
document is being substantially updated in order to incorporate lessons-learned based on accumulated field experience in
testing prototype ADS-operated vehicles on public roads, and to make it compatible with related SAE documents.</t>
  </si>
  <si>
    <t xml:space="preserve">https://saemobilus.sae.org/content/J3018_201909/
</t>
  </si>
  <si>
    <t xml:space="preserve">Functional safety 
</t>
  </si>
  <si>
    <t>This document is intended to be applied to safety-related systems that include one or more electrical and/or electronic (E/E) systems and that are installed in series production road vehicles, excluding mopeds. This document does not address unique E/E systems in special vehicles such as E/E systems
designed for drivers with disabilities.</t>
  </si>
  <si>
    <t xml:space="preserve">http://lis9-svprp01.vnet.valeo.com:8092/mlogin.pl?search=e6:IX30555409
</t>
  </si>
  <si>
    <t>SiPH Deliverables:
[CDA] RD_&lt;Project Name&gt; ISO26262 SW Compliance Matrix Template</t>
  </si>
  <si>
    <t>DRS - ULS &amp; ECU
DVS - Vision System
DVS - ECU &amp; Domain Controller
DFC - Front Camera
DFC - Zone Controller
ECU w WIFI/Bluetooth
DSW - LSMS (low speed)
DSW - ADSP</t>
  </si>
  <si>
    <t xml:space="preserve"> UL 4600
- Still in development</t>
  </si>
  <si>
    <t xml:space="preserve">Underwriters Laboratories (UL) and Edge Case Research (ECR) are collaborating to
develop of a comprehensive set of proposals that will be advanced through UL’s standards development process. The resulting UL Standard, UL 4600, will address safety principles and processes for the evaluation of autonomous products. The initiative to develop this Standard will be undertaken by a balanced panel with representatives from relevant stakeholder groups and subject matter expertise. This collaborative development approach includes a review and comment process, which is open to public participation. </t>
  </si>
  <si>
    <t xml:space="preserve">  Q4 2019</t>
  </si>
  <si>
    <t>[4.5] - In-Vehicle Data &amp; Diagnostics</t>
  </si>
  <si>
    <t>Worldwide
USA</t>
  </si>
  <si>
    <t>DVS - ECU &amp; Domain Controller
DFC - Zone Controller
ECU w WIFI/Bluetooth</t>
  </si>
  <si>
    <t>ISO 14229 has been established in order to define common requirements for diagnostic systems, whatever the serial data link is.
To achieve this, ISO 14229 is based on the Open Systems Interconnection (OSI) Basic Reference Model in accordance with ISO/IEC 7498-1 and ISO/IEC 10731, which structures communication systems into seven layers. When mapped on this model, the services used by a diagnostic tester (client) and an Electronic Control Unit (ECU, server) are broken into the following layers in accordance with Table 1:
— Application layer (layer 7), unified diagnostic services specified in this document, ISO 14229-3 UDSonCAN, ISO 14229-4 UDSonFR, ISO 14229-5 UDSonIP, ISO 14229-6 UDSonK-Line, ISO 14229-7 UDSonLIN, ISO 14229-81 UDSonCXPI, further standards and ISO 27145-3 VOBD.
— Presentation layer (layer 6), vehicle manufacturer specific, ISO°27145-2 VOBD.
— Session layer services (layer 5) specified in ISO 14229-2.
— Transport layer services (layer 4), specified in ISO 15765-2 DoCAN, ISO 10681-2 Communication on FlexRay, ISO 13400-2 DoIP, ISO 17987-2 LIN, ISO 20794-32 CXPI, ISO 27145-4 VOBD.
— Network layer services (layer 3), specified in ISO 15765-2 DoCAN, ISO 10681-2 Communication on FlexRay, ISO 13400-2 DoIP, ISO 17987-2 LIN, ISO 20794-3 CXPI, ISO 27145-4 VOBD.
— Data link layer (layer 2), specified in ISO 11898-1, ISO 11898-2, ISO 17458-2, ISO 13400-3, IEEE 802.3, ISO 14230-2, ISO 17987-3 LIN, ISO 20794-43 CXPI, and further standards, ISO 27145-4
VOBD.
— Physical layer (layer 1), specified in ISO 11898-1, ISO 11898-2, ISO 17458-4, ISO 13400-3, IEEE 802.3, ISO 14230-1, ISO 17987-4 LIN, ISO 20794-4 CXPI, and further standards, ISO 27145-4 VOBD.</t>
  </si>
  <si>
    <t>https://drive.google.com/file/d/1Rn-N76iVya6OlcErS-1Z6rxNCoMhEOBy/view?pli=1
See NAUTOS</t>
  </si>
  <si>
    <t>[4.6] - Lighting and Light Signalling Equipment (automated lighting)</t>
  </si>
  <si>
    <t>[4.7] - Cyber Security &amp; Software Updates</t>
  </si>
  <si>
    <t>This document specifies engineering requirements for cybersecurity risk management regarding concept, product development, production, operation, maintenance and decommissioning of electrical and electronic (E/E) systems in road vehicles, including their components and interfaces.
A framework is defined that includes requirements for cybersecurity processes and a common language for communicating and managing cybersecurity risk.
This document is applicable to series production road vehicle E/E systems, including their components and interfaces, whose development or modification began after the publication of this document.
This document does not prescribe specific technology or solutions related to cybersecurity.</t>
  </si>
  <si>
    <t>Road vehicles
Software update engineering</t>
  </si>
  <si>
    <t>This document specifies requirements and recommendations for software update engineering for road vehicles on both the organizational and the project level.
This document is applicable to road vehicles whose software can be updated.
The requirements and recommendations in this document apply to vehicles, vehicle systems, ECUs, infrastructure, and the assembly and deployment of software update packages after the initial development.
This document is applicable to organizations involved in software update engineering for road vehicles. Such organizations can include vehicle manufacturers, suppliers, and their subsidiaries or partners.
This document establishes a common understanding for communicating and managing activities and responsibilities among organizations and related parties.
The development of software for vehicle functions, except for software update engineering, is outside the scope of this document.
Finally, this document does not prescribe specific technologies or solutions for software update engineering.</t>
  </si>
  <si>
    <t>[4.8] - Taxonomy and Definitions</t>
  </si>
  <si>
    <t>This standard recommended practice describes motor vehicle driving automation systems that perform part or all of the dynamic driving task (DDT) on a sustained basis. It provides a taxonomy with detailed definitions for six levels of driving automation, ranging from no driving automation (Level 0) to full driving automation (Level 5), in the context of motor vehicles (hereafter also referred to as “vehicle” or “vehicles”) and their operation on roadways:
Level 0: No Driving Automation
Level 1: Driver AssistanceLevel 2: Partial Driving Automation
Level 3: Conditional Driving Automation
Level 4: High Driving Automation
Level 5: Full Driving Automation</t>
  </si>
  <si>
    <t>This revision of SAE J3016 was undertaken in close cooperation between the SAE On-Road Automated Driving (ORAD) Committee and ISO TC204/WG14 through a Joint Working Group formed in 2018. This collaboration brought to bear the knowledge and expertise of global experts in driving automation technology and safety. Several new terms and definitions
have been added and multiple corrections and clarifications have been made to address frequently misunderstood concepts and improve the utility of the document, especially for non-native English speakers. As in the previous version, it provides a taxonomy describing the full range of levels of driving automation in on-road motor vehicles and includes functional
definitions for advanced levels of driving automation and related terms and definitions. This document does not provide specifications, or otherwise impose requirements on, driving automation systems</t>
  </si>
  <si>
    <t>[4.9] - Vehicle/Infrastructure Integration</t>
  </si>
  <si>
    <t>ISO PWI 23374 
Automated valet parking systems (AVPS)</t>
  </si>
  <si>
    <t>[4.10] - Active Safety Test Equipment - Targets</t>
  </si>
  <si>
    <t>DRS - ULS &amp; ECU
DVS - Vision System
DRS - Radar
DFC - Front Camera
DRS - Solid State Lidar
DRS - Laserscanner</t>
  </si>
  <si>
    <t>ISO 19206-1:2018
2D Car</t>
  </si>
  <si>
    <t>ISO 19206-2:2018
Pedestrian</t>
  </si>
  <si>
    <t>ISO 19206-3:2021
3D Car</t>
  </si>
  <si>
    <t>ISO 19206-4:2020
Bicyclist</t>
  </si>
  <si>
    <t xml:space="preserve">This document establishes the detection requirements for a BT in terms of sensing technologies commonly in use at the time of publication of this document, and where possible, anticipated future sensing technologies. It also establishes methodologies to verify the target response properties to these sensors, as well as some performance requirements for the target carrier.
</t>
  </si>
  <si>
    <t>ISO 19206-5: 
Powered Two Wheeler Targets</t>
  </si>
  <si>
    <t>Road vehicles — Test devices for target vehicles, vulnerable road users and other objects, for assessment of active safety functions — Part 5:
Requirements for Powered Two-Wheeler targets</t>
  </si>
  <si>
    <t xml:space="preserve">  pending</t>
  </si>
  <si>
    <t>ISO 19206-6: 
Animal Targets</t>
  </si>
  <si>
    <t>ISO 19206-7: 
Target Carrier System Behavior</t>
  </si>
  <si>
    <t xml:space="preserve">-- In development --
</t>
  </si>
  <si>
    <t>[4.11] - ADAS (Level 1/ 2)</t>
  </si>
  <si>
    <t>[4.11.1] - Generic ADAS Standards</t>
  </si>
  <si>
    <t>This document provides technical characteristics of partial driving automation system according to
ISO/SAE PAS 22736 and associated control strategies enabling hands-free driving.
These technical characteristics, together with an appropriate operational design domain enable the
proper usage of such partial driving automation systems which is supervised by drivers.
This document does not address performance limits, verification and validation of such systems.</t>
  </si>
  <si>
    <t>[4.11.2] - Parking &amp; Low Speed</t>
  </si>
  <si>
    <t>DRS - ULS &amp; ECU
DVS - Vision System
DSW - LSMS (low speed)</t>
  </si>
  <si>
    <t xml:space="preserve">http://pronorm.vnet.valeo.com:8092/mlogin.pl?search=e6:IX30551651
</t>
  </si>
  <si>
    <t>ISO 22178:2009 contains the basic control strategy, minimum functionality requirements, basic driver-interface elements, minimum requirements for diagnostics and reaction to failure, and performance test procedures for low speed following (LSF) systems.
An LSF system is primarily intended to reduce the driver's workload of repeatedly operating the accelerator and the brake pedal under congested traffic in order to keep a proper following distance behind the target vehicle for a relatively long period on roadways where there are no objects like pedestrians and bicyclists who might interrupt motorized traffic flow. An LSF system provides automatic car-following at lower speed by use of a driver interface mechanism and a speed adjustment system. The LSF system does not normally provide speed regulator control.</t>
  </si>
  <si>
    <t xml:space="preserve">http://lis9-svprp01.vnet.valeo.com:8092/mlogin.pl?search=e6:IX30519659
</t>
  </si>
  <si>
    <t>This document for Partially Automated Parking Systems (PAPS) addresses light-duty vehicles, e.g. passenger cars, pick-up trucks, light vans and sport utility vehicles (motorcycles excluded), equipped with such PAPS.
This document establishes minimum functionality requirements that the driver can expect and the manufacturer should take into account.</t>
  </si>
  <si>
    <t xml:space="preserve">  2019-05</t>
  </si>
  <si>
    <t xml:space="preserve">http://lis9-svprp01.vnet.valeo.com:8092/mlogin.pl?search=e6:IX30557206
</t>
  </si>
  <si>
    <t xml:space="preserve">i-VISTA Automatic Parking Assist </t>
  </si>
  <si>
    <t xml:space="preserve">  DRAFT 2019</t>
  </si>
  <si>
    <t xml:space="preserve">This test procedure applies exclusively to the "Rear View Monitor System" of passenger vehicles with 9 occupants or less and commercial vehicles with a gross vehicle mass of 2.8 tons or less conducted by the National Agency for Automotive Safety and Victims’ Aid (hereinafter referred to as “NASVA”) in the new car
assessment program information supply project. </t>
  </si>
  <si>
    <t xml:space="preserve">  03-2018</t>
  </si>
  <si>
    <t xml:space="preserve">  05-2018</t>
  </si>
  <si>
    <t>These Rules are applicable to the Memory Parking Assistance system.
Memory Parking Assistance system: means the parking assistance system which needs to set the path in advance and can complete the cruise, berthing-in or berthing-out according to the path.</t>
  </si>
  <si>
    <t>[4.11.3] - Lane Keeping Support Systems</t>
  </si>
  <si>
    <t>This document contains the basic control strategy, minimum functionality requirements, basic driver interface elements, minimum requirements for diagnostics and reaction to failure, and performance test procedures for Partially Automated In-Lane Driving Systems, in the following referred to as PADS.
PADS is fundamentally intended to provide partially automated driving by longitudinal and lateral control of equipped vehicles while travelling on roads where non-motorized vehicles and pedestrians are prohibited. Free-flowing as well as congested traffic conditions could be addressed by PADS. The functionality of the longitudinal control will be standardized referring to ISO 15622 Adaptive Cruise Control systems. The intention of the lateral control is to keep the vehicle in the lane and not to perform lane changes.</t>
  </si>
  <si>
    <t xml:space="preserve">http://lis9-svprp01.vnet.valeo.com:8092/mlogin.pl?search=e6:IX30554318
</t>
  </si>
  <si>
    <t xml:space="preserve">ISO 11270:2014 </t>
  </si>
  <si>
    <t xml:space="preserve">ISO 11270:2014 contains the basic control strategy, minimum functionality requirements, basic driver interface elements, minimum requirements for diagnostics and reaction to failure, and performance test procedures for Lane Keeping Assistance Systems (LKAS). LKAS provide support for safe lane keeping operations by drivers and do not perform automatic driving nor prevent possible lane departures. The responsibility for the safe operation of the vehicle always remains with the driver. LKAS is intended to operate on highways and equivalent roads. LKAS consist of means for recognizing the location of the vehicle inside its lane and means for influencing lateral vehicle movement. LKAS should react consistently with the driver expectations with respect to the visible lane markings. The support at roadway sections having temporary or irregular lane markings (such as roadwork zones) is not within the scope of ISO 11270:2014. ISO 11270:2014 is applicable to passenger cars, commercial vehicles, and buses.
</t>
  </si>
  <si>
    <t xml:space="preserve">http://lis9-svprp01.vnet.valeo.com:8092/mlogin.pl?search=e6:IX30537963
</t>
  </si>
  <si>
    <t xml:space="preserve">http://lis9-svprp01.vnet.valeo.com:8092/mlogin.pl?search=e6:IX30554209
</t>
  </si>
  <si>
    <t>This international standard specifies test methods to evaluate the behaviour of a vehicle equipped with LKAS (Lane Keeping Assistance System) whose purpose is to keep the vehicle within a lane at different driving situations. For this purpose relevant vehicle dynamic variables that are useful to assess the
behaviour of a vehicle with LKAS and their measurement methods are defined.
A system requiring a driver intervention is excluded from the scope.
This standard applies to the vehicles of M1 category.</t>
  </si>
  <si>
    <t xml:space="preserve">  DRAFT</t>
  </si>
  <si>
    <t>ANCAP Test Protocol.
Lane Support Systems v2.0.1</t>
  </si>
  <si>
    <t xml:space="preserve">This test procedure applies exclusively to the "Lane Departure Prevention Systems" and "Lane Departure Warning Systems" (referred to hereinafter as, "Lane Departure Prevention Systems, etc.")ofpassenger vehicles with 9occupants or less and commercial vehicles with a gross vehicle mass of 2.8 tons or less conducted by the National Agency for Automotive Safety and Victims’ Aid in the new car assessment program information supply project. </t>
  </si>
  <si>
    <t xml:space="preserve">TEST PROTOCOL – Lane Support Systems </t>
  </si>
  <si>
    <t>[4.11.4] - Lane Change Aid</t>
  </si>
  <si>
    <t>This international standard contains the basic control strategy, minimum functionality requirements, basic driver interface elements, minimum requirements for diagnostics and reaction to failure, and performance test procedures for Partially Automated Lane Change Systems (PALS).
PALS is a system which performs a lane change manoeuvre under driver’s supervision; on roads with visible lane markings, where non-motorized vehicles and pedestrians are prohibited (e.g. well- developed and standardized freeways or highways). PALS is intended to perform a lane change into a lane with traffic moving in the same direction. Support on sections of roadway having temporary or irregular lane markings (such as roadwork zones) is not within the scope of this international standard.</t>
  </si>
  <si>
    <t xml:space="preserve">http://pronorm.vnet.valeo.com:8092/mlogin.pl?search=e6:IX30561045
</t>
  </si>
  <si>
    <t>[4.11.5] - Collision Avoidance (longitudinal)</t>
  </si>
  <si>
    <t xml:space="preserve">http://lis9-svprp01.vnet.valeo.com:8092/mlogin.pl?search=e6:IX30551585
</t>
  </si>
  <si>
    <t xml:space="preserve">ISO 22078 </t>
  </si>
  <si>
    <t>Bicyclist detection and collision
mitigation systems (BDCMS) —Performance requirements and
test procedures</t>
  </si>
  <si>
    <t>This document specifies the concept of operation, minimum functionality, system requirements, system interfaces, and test procedures for Bicyclist Detection and Collision Mitigation Systems (BDCMS). It also defines the system test criteria necessary to verify that a given implementation meets the requirements
of this document. Implementation choices are left to system designers, wherever possible.</t>
  </si>
  <si>
    <t>Test method to evaluate the performance of autonomous braking systems 
Part 1: Car to car</t>
  </si>
  <si>
    <t>This international standard specifies a measurement method to evaluate the behaviour of a vehicle equipped with an autonomous braking system during several accidents scenarios. These scenarios all occurs during a straight line driving when the vehicle under test approaches a car in the same driving line, the longitudinal axis of the two vehicles are almost the same.
Depending on accidentology only a part of the scenarios can be used for an evaluation of performance.
Most important part of vehicle behaviour during these accidents scenarios is the capacity to avoid or mitigate the collision.
A system requiring a driver intervention is excluded from the scope.</t>
  </si>
  <si>
    <t>Vehicle to Vehicle Intersection
Collision Warning System (VVICW) – Performance requirements and test procedures</t>
  </si>
  <si>
    <t>This international standard draft specifies performance requirements and test procedures for systems capable of warning the subject vehicle driver of a potential crossing-path collision with other vehicles at road junction. The Vehicle to Vehicle Intersection Collision Warning Systems (VVICW) rely on vehicle-
to-vehicle communications and relative positioning between the subject and crossing-path vehicles (remote vehicles). V2V data such as position, speed and heading are used to evaluate if an intersection collision is imminent between the subject and remote vehicles. The performance requirement specifies the warning criteria for these systems. In addition, VVICW operate in specified subject and remote vehicle speed ranges, road intersection geometries and target vehicle types. Moreover, the requirements for the V2V data will be specified. The scope of this international standard covers operations on intersecting road segments (physically intersecting roads), and motor vehicle including cars, trucks, buses, and motorcycles. Responsibility for the safe operation of the vehicle remains with
the driver.</t>
  </si>
  <si>
    <t>ANCAP Test Protocol.
AEB Vulnerable Road User Systems v2.0.2</t>
  </si>
  <si>
    <t>This protocol specifies the AEB VRU test procedure for both AEB Pedestrian and AEB
Bicyclist, which is part of Pedestrian Protection.</t>
  </si>
  <si>
    <t>ANCAP Test Protocol.
AEB Car-to-Car Systems v2.0.1</t>
  </si>
  <si>
    <t>This protocol specifies the AEB City and AEB Inter-Urban test procedures, which are part of the Adult Occupant Protection and the Safety Assist assessment, respectively. For AEB City, only the CCRs scenario is applicable where the AEB functionality at lower speed is tested. To be eligible to score points for AEB City, a good Whiplash score must be achieved for the front seat.
For AEB Inter-Urban, the system is tested in three scenarios (CCRs, CCRm and CCRb). For this type of AEB system, both the AEB and FCW functionality is assessed.</t>
  </si>
  <si>
    <t xml:space="preserve">TEST PROTOCOL – AEB Car-to-Car systems </t>
  </si>
  <si>
    <t xml:space="preserve">This protocol specifies the AEB Car-to-Car test procedures, which are part of the Safety Assist assessment. To be eligible to score points for AEB CCRs (10-50km/h), a good Whiplash score must be achieved for the front seat. 
For AEB Car-to-Car, the system is tested in three scenarios (CCRs, CCRm and CCRb). For this type of AEB system, both the AEB and FCW functionality is assessed. The turn-across-path scenario (CCFtap) is only assessed for AEB performance. </t>
  </si>
  <si>
    <t xml:space="preserve">TEST PROTOCOL – AEB VRU systems </t>
  </si>
  <si>
    <t xml:space="preserve">This protocol specifies the AEB VRU test procedure for both AEB Pedestrian and AEB Bicyclist, which is part of Vulnerable Road User protection. </t>
  </si>
  <si>
    <t xml:space="preserve">Complete NCAP program
- Autonomous Emergency Braking System (AEB) of Vehicle (AEB CCR) in rear collision of vehicle 
- Pedestrian autonomous emergency braking system (AEB VRU_Ped) </t>
  </si>
  <si>
    <t>Complete NCAP program
- Autonomous Emergency Braking System (AEB) of Vehicle (AEB CCR) in rear collision of vehicle 
- Pedestrian autonomous emergency braking system (AEB VRU_Ped) 
- Lane Keeping Assist (LKA)
- Speed Assist System (SAS)
- Blind Spot Detection System (BSD)</t>
  </si>
  <si>
    <t>Procedure for assessing the performance of
Reverse Autonomous Emergency Braking (R-AEB) systems in rear collisions</t>
  </si>
  <si>
    <t>Version 1.0
01-2017</t>
  </si>
  <si>
    <t>NHTSA-2015-0119 
Rear Automatic Braking Feature Confirmation Test Procedure (U.S. NCAP)</t>
  </si>
  <si>
    <t>This document specifies test methods to evaluate the behavior of a vehicle equipped with acceleration control pedal error system ACPE as defined in PAS19486.. Those forward and reverse accidents occur during a straight-line acceleration when the vehicle under test (VUT) accelerates due to driver misapplication of accelerator pedal instead of intended brake pedal. Both vehicles are aligned in longitudinal axis to each other. Also, This standard is limited to ACPE Systems of light vehicles only classified in UN-ECE (TRANS/WP.29/1045) Vehicle: “Category 1-1 vehicle” and does not apply to such devices installed in vehicles of other categories, such as heavy vehicles or motorcycles. The most
important part of the vehicle behavior during these accidents scenarios is the capacity to avoid or mitigate the collision.</t>
  </si>
  <si>
    <t>NHTSA-2024
Pedestrian Automatic Emergency Braking and Forward Collision Warning System Confirmation Test Procedure</t>
  </si>
  <si>
    <t>Version 1.0
11-2024</t>
  </si>
  <si>
    <t>NHTSA-2024
Automatic Energency Braking and forward collision warning system confirmation test procedure (U.S. NCAP)</t>
  </si>
  <si>
    <t>[4.11.6] - Collision Avoidance (lateral)</t>
  </si>
  <si>
    <t>This document contains basic control strategies, minimum functional requirements, basic driver interface elements, diagnostic/reaction and performance test procedures for Collision Avoidance In-
lane Lateral Control systems (CALC).
CALC is a safety system aiming at avoiding collisions with objects which are caused by driver carelessness or operational mistakes. When a collision is imminent, CALC controls the vehicle’s lateral position within the current lane or moves the vehicle back to its original lane to avoid collisions. CALC is intended to be used on roads with visible lane markings.
Specific methods to detect the objects and lane markings are excluded from the scope of this standard.
This document applies to the vehicle categories of light duty passenger vehicles and heavy vehicles.</t>
  </si>
  <si>
    <t xml:space="preserve">ask your N&amp;R expert for latest draft
</t>
  </si>
  <si>
    <t>This Technical Bulletin (TB 037) defines the performance requirements and testing procedure for the assessment of Emergency Steering Support (ESS) Systems.
Where Autonomous Emergency Braking (AEB) systems are not able to fully avoid impacts and accidents (especially at higher speeds), an additional ESS function that supports the driver
steering around a hazard and avoiding imminent collisions and help to step back in-lane is beneficial. These ESS functions are considered a supplementary function to the AEB system.
This document should be used in conjunction with the Euro NCAP AEB Car-to-car Test protocol, the AEB/LSS VRU Test protocol and the Safety Assist Assessment Protocol – Collision Avoidance.</t>
  </si>
  <si>
    <t>[4.11.7] - Adaptiv Cruise Control &amp; Speed Assistance Systems</t>
  </si>
  <si>
    <t>DFC - Front Camera
DFC - Zone Controller
DSW - LSMS (low speed)
DSW - ADSP</t>
  </si>
  <si>
    <t xml:space="preserve">  2018-09</t>
  </si>
  <si>
    <t xml:space="preserve">http://lis9-svprp01.vnet.valeo.com:8092/mlogin.pl?search=e6:IX30554442
</t>
  </si>
  <si>
    <t>ISO 22179:2009 contains the basic control strategy, minimum functionality requirements, basic driver interface elements, minimum requirements for diagnostics and reaction to failure, and performance test procedures for full speed range adaptive cruise control (FSRA) systems. FSRA is fundamentally intended to provide longitudinal control of equipped vehicles while travelling on highways (roads where non-motorized vehicles and pedestrians are prohibited) under free-flowing and congested traffic conditions. FSRA provides support within the speed domain of standstill up to the designed maximum speed of the system. The system will attempt to stop behind an already tracked vehicle within its limited deceleration capabilities and will be able to start again after the driver has input a request to the system to resume the journey from standstill. The system is not required to react to stationary or slow moving objects {in accordance with ISO 15622 adaptive cruise control (ACC)}.</t>
  </si>
  <si>
    <t>This document addresses two types of Cooperative Adaptive Cruise Control (CACC): V2V, and I2V. Both types of CACC system require active sensing using for example radar, lidar, or camera systems. The combined V2V and I2V CACC is not addressed in this document. The following requirements are addressed in this document:
— classification of the types of CACC;
— definition of the performance requirements for each CACC type;
— CACC state transitions diagram;
— minimum set of wireless data requirements;
— test procedures.
CACC:
— does only longitudinal vehicle speed control;
— uses time gap control strategy similar to ACC;
— has similar engagement criteria as ACC.</t>
  </si>
  <si>
    <t xml:space="preserve">http://lis9-svprp01.vnet.valeo.com:8092/mlogin.pl?search=e6:IX30555827
</t>
  </si>
  <si>
    <t>ANCAP Test Protocol.
Speed Assist Systems v2.0</t>
  </si>
  <si>
    <t xml:space="preserve">Traffic sign recognition </t>
  </si>
  <si>
    <t>DFC - Front Camera
DFC - Zone Controller</t>
  </si>
  <si>
    <t xml:space="preserve">TEST PROTOCOL – SPEED ASSIST SYSTEMS
</t>
  </si>
  <si>
    <t>Testing according to ISO_22179 Intelligent
transport systems — Full speed range adaptive cruise control (FSRA) systems —Performance requirements and test procedures</t>
  </si>
  <si>
    <t xml:space="preserve"> http://www.i-vista.org/filespath/files/File/01%E8%87%AA%E9%80%82%E5%BA%94%E5%B7%A1%E8%88%AA%E6%8E%A7%E5%88%B6%E7%B3%BB%E7%BB%9F%E8%AF%95%E9%AA%8C%E8%A7%84%E7%A8%8Bi-VISTA%20SM-ADAS-ACCT-A0-2018.pdf</t>
  </si>
  <si>
    <t>[4.12] - Automated Driving Systems (Level 3/ 4)</t>
  </si>
  <si>
    <t>[4.12.1] - Risk Mitigation</t>
  </si>
  <si>
    <t>ISO PWI 23793-1
- Status unclear, about to be canceled?</t>
  </si>
  <si>
    <t>Minimal Risk Maneuver for automated driving
(MRM)
- Part 1 Framework, Straight Stop, and In-Lane Stop</t>
  </si>
  <si>
    <t>The scope of this document includes minimal risk maneuver performance and the attainment of minimal risk condition.
The scope of this document does not include decision-making process to initiate the minimal risk maneuver, methods for detecting failures of the automated driving system, driver monitoring system, and implementation of minimal risk maneuver function.
The document shall apply to light duty vehicles and heavy vehicles with four or more wheels. Minimal risk maneuver for automated driving system is not intended for off-road use.
This document can be applied to any automated driving system features from SAE Level 3 to 5.</t>
  </si>
  <si>
    <t>[4.12.2] - Low Speed Functions</t>
  </si>
  <si>
    <t>DRS - ULS &amp; ECU
DVS - Vision System
DVS - ECU &amp; Domain Controller
DFC - Front Camera
DFC - Zone Controller
DSW - LSMS (low speed)
DSW - ADSP</t>
  </si>
  <si>
    <t xml:space="preserve">ISO 22737 </t>
  </si>
  <si>
    <t>Low-Speed Automated Driving
(LSAD) Systems for Limited Operational Design Domains —
Performance requirements, system requirements and
performance test procedures</t>
  </si>
  <si>
    <t>This document specifies the limited operational design domain, system requirements, minimum performance requirements and performance test procedures for safe operation of Low-Speed
Automated Driving (LSAD) systems which will operate on pre-defined routes. Low-Speed Automated Driving (LSAD) systems are designed to operate at Level 4 automation in accordance to SAE J3016,
within specific Operational Design Domains (ODD).
This document doesn’t specify sensor technology present in vehicles equipped with LSAD systems.</t>
  </si>
  <si>
    <t>[4.12.3] - High Speed Functions</t>
  </si>
  <si>
    <t>Motorway chauffeur systems (MCS)
- Part 1: Framework and general requirements</t>
  </si>
  <si>
    <t>The Motorway Chauffeur System (MCS) is a level 3 automated driving system (ADS)[1]. MCS is designed to automatically operate a vehicle on an access-controlled motorway with the presence of a fallback-ready user (FRU).
MCS will be provided in various features depending on their capability in responding to different driving scenarios. This document defines a framework for MCS features and specifies their general requirements. 
This document provides a system classification, system states and transition conditions, system functionalities, and guidance to define an operational design domain (ODD)[1] as the system framework.
This document specifies general requirements of MCS and how those requirements should be verified. The requirements include the vehicle operation to perform the complete dynamic driving task (DDT)[1] within the current lane of travel, to issue a request to intervene (RTI)[1] upon disengagement conditions, and to perform failure mitigation strategy[1] when the FRU does not respond to the RTI.</t>
  </si>
  <si>
    <t>[4.12.4] - Scenario Categorization &amp; Creation</t>
  </si>
  <si>
    <t>This document specifies the basic requirements for a hierarchical taxonomy for defining the
Operational Design Domain (ODD) for an Automated Driving System (ADS). ODD includes static and dynamic attributes, that can be used to develop test scenarios, in which an ADS is designed to operate. This document also defines basic test procedures for attributes of the ODD.
This document is applicable to automated driving systems to Level 3 and higher ADS as defined in ISO/SAE 22736.</t>
  </si>
  <si>
    <t>This work item defines packages concerning the different attributes of a scenario that convey information required to construct a complete test scenario. Those attributes may refer to complementary data sources, such as the related road network, 3D scenes and models. To ensure a certain quality standard, measures for the integrity and integrability of these attributes are defined.
Additionally, this work item defines a categorization of the scenarios by providing tags that carry qualitative or quantitative information about the scenarios.</t>
  </si>
  <si>
    <t>[4.13] - Autonomous Driving (Level 4/ 5)</t>
  </si>
  <si>
    <t>[4.14] - ARAS - Advanced Rider Assistant Systems</t>
  </si>
  <si>
    <t>[5] - ANNEX</t>
  </si>
  <si>
    <t>[5.1] - Special Provisions for Documentation</t>
  </si>
  <si>
    <t>System description 
A simple explanation of all control functions and methods employed to achieve objectives</t>
  </si>
  <si>
    <t>Circuit Diagrams 
Interconnections within System</t>
  </si>
  <si>
    <t>Software design 
outline architecture, system logic</t>
  </si>
  <si>
    <t xml:space="preserve">Type approva and liability relevant data (Testing Reports; Declaration of Conformity; product certifications; Conformity of Production; …) </t>
  </si>
  <si>
    <t>[5.2] - Abbriviations</t>
  </si>
  <si>
    <t>[5.2.1] - Vehicle Categories</t>
  </si>
  <si>
    <t xml:space="preserve">M2
</t>
  </si>
  <si>
    <t xml:space="preserve">M3	
</t>
  </si>
  <si>
    <t xml:space="preserve">N	
</t>
  </si>
  <si>
    <t xml:space="preserve">Traction Control System	</t>
  </si>
  <si>
    <t xml:space="preserve"> Green Light Optimal Speed Advisory</t>
  </si>
  <si>
    <t xml:space="preserve">EMC and Radio Spectrum Matters </t>
  </si>
  <si>
    <t>2024 DRS_Radar_List of countries 77GHz_79GHz</t>
  </si>
  <si>
    <t>FOLDER PATH</t>
  </si>
  <si>
    <t>MODULE NAME</t>
  </si>
  <si>
    <t>BASELINE_SELECT=FALSE</t>
  </si>
  <si>
    <t>Module Owner</t>
  </si>
  <si>
    <t>/Generic/40 Regulation/CDV/Regulations</t>
  </si>
  <si>
    <t>REACH</t>
  </si>
  <si>
    <t>12339_UN Regulation 156 Software Updates</t>
  </si>
  <si>
    <t>part of change management process/ coverage status is not correctly reflected at the moment</t>
  </si>
  <si>
    <t>VUS/VUS_VIS/DAS FC Platform/DFC Platform/10 Stakeholder/Legal/Regulation/</t>
  </si>
  <si>
    <t>12118_UN ECE R79_Rev3</t>
  </si>
  <si>
    <t>12181_UN Regulation 157 ALKS</t>
  </si>
  <si>
    <t>VUS/VUS_VIS/DAS FC Platform/DFC Platform/10 Stakeholder/Legal/Standards/</t>
  </si>
  <si>
    <t>101xx_CustReq_C-NCAP MANAGEMENT REGULATION 2021</t>
  </si>
  <si>
    <t>101xx_CustReq_JP_JNCAP_Autonomous_Emergency_Braking_System_car-to-car_2018_EN_2019-04-26</t>
  </si>
  <si>
    <t>101xx_CustReq_JP_JNCAP_Autonomous_Emergency_Braking_System_vehicle-to-pedestrian_2018_EN_2019-04-26</t>
  </si>
  <si>
    <t>101xx_CustReq_JP_JNCAP_Lane_Departure_Prevention_and_Warning_System_2018_EN_2019-04-26</t>
  </si>
  <si>
    <t>101xx_CustReq_JP_JNCAP_Peddle_misapplication_2018_EN_2019-04-26</t>
  </si>
  <si>
    <t>12183_ECE_TRANS_WP.29_2020_98_E</t>
  </si>
  <si>
    <t>12217_UN Regulation 79 ACSF_Series 4</t>
  </si>
  <si>
    <t>via Ilija report</t>
  </si>
  <si>
    <t>Camera_Vision_System</t>
  </si>
  <si>
    <t>https://docs.google.com/spreadsheets/d/1Q_jZxjlfv64TVzyozkDZfCVftM-047cysCd6dJ7dxvQ</t>
  </si>
  <si>
    <t>Computer_Vision</t>
  </si>
  <si>
    <t>https://docs.google.com/spreadsheets/d/1MsdCx_MVRgCFgRVSjawd-iJRwJ5--6T7tyQzEihbNLI</t>
  </si>
  <si>
    <t>BG:</t>
  </si>
  <si>
    <t>Type:</t>
  </si>
  <si>
    <t>Applicable:</t>
  </si>
  <si>
    <t>CIC</t>
  </si>
  <si>
    <t>CCC</t>
  </si>
  <si>
    <t>CCC-CAR</t>
  </si>
  <si>
    <t>CCC-CVP</t>
  </si>
  <si>
    <t>CDV, CIC</t>
  </si>
  <si>
    <t>CDV, CCC-CVP, CIC</t>
  </si>
  <si>
    <t>CDV, CCC-CAR, CIC</t>
  </si>
  <si>
    <t>CDV, CCC-CVP</t>
  </si>
  <si>
    <t>CDV, CCC-CAR</t>
  </si>
  <si>
    <t>CCC-CVP, CIC</t>
  </si>
  <si>
    <t>CCC-CAR, CIC</t>
  </si>
  <si>
    <t>Review status</t>
  </si>
  <si>
    <t>in review</t>
  </si>
  <si>
    <t>Dist. Number</t>
  </si>
  <si>
    <t>Country</t>
  </si>
  <si>
    <t>Effective Date</t>
  </si>
  <si>
    <t>Notes</t>
  </si>
  <si>
    <t>Source: Wikipedia</t>
  </si>
  <si>
    <t>28 January 1965</t>
  </si>
  <si>
    <t>20 June 1959</t>
  </si>
  <si>
    <t>2 July 1960</t>
  </si>
  <si>
    <t>1 January 1993</t>
  </si>
  <si>
    <t>(formerly Czechoslovakia)</t>
  </si>
  <si>
    <t>10 October 1961</t>
  </si>
  <si>
    <t>12 March 2001</t>
  </si>
  <si>
    <t>(formerly Yugoslavia)</t>
  </si>
  <si>
    <t>16 March 1963</t>
  </si>
  <si>
    <t>11 May 1971</t>
  </si>
  <si>
    <t>12 December 1971</t>
  </si>
  <si>
    <t>20 December 1976</t>
  </si>
  <si>
    <t>21 February 1977</t>
  </si>
  <si>
    <t>13 March 1979</t>
  </si>
  <si>
    <t>28 March 1980</t>
  </si>
  <si>
    <t>17 February 1987</t>
  </si>
  <si>
    <t>5 December 1992</t>
  </si>
  <si>
    <t>24 March 1998</t>
  </si>
  <si>
    <t>8 October 1991</t>
  </si>
  <si>
    <t>25 June 1991</t>
  </si>
  <si>
    <t>2 July 1995</t>
  </si>
  <si>
    <t>1 May 1995</t>
  </si>
  <si>
    <t>Republic of Moldova</t>
  </si>
  <si>
    <t>6 March 1992</t>
  </si>
  <si>
    <t>18 January 1999</t>
  </si>
  <si>
    <t>21 January 2000</t>
  </si>
  <si>
    <t>8 January 2011</t>
  </si>
  <si>
    <t>29 March 2002</t>
  </si>
  <si>
    <t>27 February 1996</t>
  </si>
  <si>
    <t>14 June 2002</t>
  </si>
  <si>
    <t>North Macedonia</t>
  </si>
  <si>
    <t>European Union</t>
  </si>
  <si>
    <t>30 June 2000</t>
  </si>
  <si>
    <t>17 June 2001</t>
  </si>
  <si>
    <t>26 January 2002</t>
  </si>
  <si>
    <t>1 May 2004</t>
  </si>
  <si>
    <t>South Korea</t>
  </si>
  <si>
    <t>31 December 2004</t>
  </si>
  <si>
    <t>1 May 2006</t>
  </si>
  <si>
    <t>3 June 2006</t>
  </si>
  <si>
    <t>26 January 2016</t>
  </si>
  <si>
    <t>1 January 2008</t>
  </si>
  <si>
    <t>25 May 2015</t>
  </si>
  <si>
    <t>3 February 2013</t>
  </si>
  <si>
    <t>18 October 2018</t>
  </si>
  <si>
    <t>22 October 2022</t>
  </si>
  <si>
    <t>2 January 2023</t>
  </si>
  <si>
    <t>Vietnam</t>
  </si>
  <si>
    <t>26 July 2023</t>
  </si>
  <si>
    <t>Abbriviation</t>
  </si>
  <si>
    <t>Meaning</t>
  </si>
  <si>
    <t>Comment</t>
  </si>
  <si>
    <t>RAEB</t>
  </si>
  <si>
    <t xml:space="preserve">rear automatic emergency breaking  </t>
  </si>
  <si>
    <t xml:space="preserve">automatic emergency breaking </t>
  </si>
  <si>
    <t xml:space="preserve"> = FCW + DBS (Dynamic Brake Support) + CIB (Crash Imminent Braking)</t>
  </si>
  <si>
    <t>Lane Support System</t>
  </si>
  <si>
    <t>BSD</t>
  </si>
  <si>
    <t>Blind Spot Detection</t>
  </si>
  <si>
    <t>SAS</t>
  </si>
  <si>
    <t>Speed Assistance Systems</t>
  </si>
  <si>
    <t>Curve Speed warning systems</t>
  </si>
  <si>
    <t>ERBA</t>
  </si>
  <si>
    <t>Extended-range backing aid systems</t>
  </si>
  <si>
    <t>LDW</t>
  </si>
  <si>
    <t>Lane Departure Warning</t>
  </si>
  <si>
    <t>IWG</t>
  </si>
  <si>
    <t>Informal working group</t>
  </si>
  <si>
    <t>mainly active for UNECE regulation making</t>
  </si>
  <si>
    <t>DSSA</t>
  </si>
  <si>
    <t>Data Storage System ACSF</t>
  </si>
  <si>
    <t>FuSa</t>
  </si>
  <si>
    <t>Functional Safety</t>
  </si>
  <si>
    <t>Sys-V</t>
  </si>
  <si>
    <t>System Validation (System/Vehicle)</t>
  </si>
  <si>
    <t xml:space="preserve">MD </t>
  </si>
  <si>
    <t>Mechanical Design</t>
  </si>
  <si>
    <t>Hardware</t>
  </si>
  <si>
    <t>Software</t>
  </si>
  <si>
    <t>VAL</t>
  </si>
  <si>
    <t>Validation</t>
  </si>
  <si>
    <t>ECU</t>
  </si>
  <si>
    <t>Electrical Control Unit</t>
  </si>
  <si>
    <t>SCALA</t>
  </si>
  <si>
    <t>LiDAR (Light detection and ranging)</t>
  </si>
  <si>
    <t>SSL</t>
  </si>
  <si>
    <t>Solid State Lidar</t>
  </si>
  <si>
    <t>Buzzer</t>
  </si>
  <si>
    <t>Parking and ranging alarm</t>
  </si>
  <si>
    <t>P4U Sys</t>
  </si>
  <si>
    <t>Park for you System</t>
  </si>
  <si>
    <t>An automated parking system of AD level 2</t>
  </si>
  <si>
    <t>AP Sys</t>
  </si>
  <si>
    <t>Advanced Parking System</t>
  </si>
  <si>
    <t>FCam</t>
  </si>
  <si>
    <t>Front Camera</t>
  </si>
  <si>
    <t>eMirror</t>
  </si>
  <si>
    <t>Electrical Mirror - Mirrorless system</t>
  </si>
  <si>
    <t>A camera monitoring system replacing std mirrors for indirect vision</t>
  </si>
  <si>
    <t>RVCAM</t>
  </si>
  <si>
    <t>Reverse View Camera</t>
  </si>
  <si>
    <t>Rain Light Sensor</t>
  </si>
  <si>
    <t>ULS</t>
  </si>
  <si>
    <t>Ultrasonic Sensors</t>
  </si>
  <si>
    <t>AS Sys</t>
  </si>
  <si>
    <t>Active Safety Systems</t>
  </si>
  <si>
    <t>World Wide</t>
  </si>
  <si>
    <t>United Nation (1958 Agreement)</t>
  </si>
  <si>
    <t>51 Member States of the 1958 Agreement:
Albania, Australia, Austria, Azerbaijan, Belarus, Belgium, Bosnia and Herzegovina, Bulgaria, Croatia, Czech Republic, Denmark, Egypt, Estonia, European Union, Finland, France, Georgia, Germany, Greece, Hungary, Italy, Japan, Kazakhstan, Latvia, Lithuania, Luxembourg, Malaysia, Montenegro, Netherlands, New Zealand, Norway, Poland, Portugal, Republic of Korea, Republic of Moldova, Romania, Russian Federation, San Marino, Serbia, Slovakia, Slovenia, South Africa, Spain, Sweden, Switzerland, Thailand, the former Yugoslav Republic of Macedonia, Tunisia, Turkey, Ukraine, United Kingdom of Great Britain and Northern Ireland.</t>
  </si>
  <si>
    <t>GTR</t>
  </si>
  <si>
    <t>Global Technical Regulation (1996 Agreement)</t>
  </si>
  <si>
    <t>36 Contracting Parties:
Australia, Azerbaijan, Belarus, Canada, China, Cyprus, European Union, Finland, France, Germany, Hungary, India, Italy, Japan, Kazakhstan, Lithuania, Luxembourg, Malaysia, Netherlands, New Zealand, Norway, Republic of Korea, Republic of Moldova, Romania, Russian Federation, San Marino, Slovakia, Slovenia, South Africa, Spain, Sweden, Tajikistan, Tunisia, Turkey, United Kingdom of Great Britain and Northern Ireland, United States of America.</t>
  </si>
  <si>
    <t>US</t>
  </si>
  <si>
    <t>United States of America</t>
  </si>
  <si>
    <t>28 member states
1      Belgien        België/Belgique/Belgien        BE
2      Bulgarien        България        BG
3      Dänemark        Danmark        DK
4      Deutschland        Deutschland        DE
5      Estland        Eesti        EE
6      Finnland        Suomi/Finland        FI
7      Frankreich        France        FR
8      Griechenland        Ελλάδα, Ελλάς        GR
9      Irland        Éire/Ireland        IE
10    Italien        Italia        IT
11    Kroatien        Hrvatska        HR
12    Lettland        Latvija        LV
13    Litauen        Lietuva        LT
14    Luxemburg        Lëtzebuerg/Luxemburg/Luxembourg        LU
15    Malta        Malta        MT
16    Niederlande        Nederland        NL
17    Österreich        Österreich        AT
18    Polen        Polska        PL
19    Portugal        Portugal        PT
20    Rumänien        România        RO
21    Schweden        Sverige        SE
22	Slowakei	Slovensko	SK
23	Slowenien	Slovenija	SI
24	Spanien	España	ES
25	Tschechien	Česko	CZ
26	Ungarn	Magyarország	HU
27	Vereinigtes Königreich	United Kingdom	GB
28	Zypern	Κύπρος/Kıbrıs	CY</t>
  </si>
  <si>
    <t>NAFTA</t>
  </si>
  <si>
    <t>North American Free Trade Agreement</t>
  </si>
  <si>
    <t>3 member states:
- USA
- Canada
- Mexico</t>
  </si>
  <si>
    <t>JP</t>
  </si>
  <si>
    <t>CN</t>
  </si>
  <si>
    <t>ROK</t>
  </si>
  <si>
    <t>Republik of Korea</t>
  </si>
  <si>
    <t>D</t>
  </si>
  <si>
    <t>Deutschland (Germany)</t>
  </si>
  <si>
    <t>BIE</t>
  </si>
  <si>
    <t>Bietigheim</t>
  </si>
  <si>
    <t>TW</t>
  </si>
  <si>
    <t>BR</t>
  </si>
  <si>
    <t>Brasil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</si>
</sst>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 mmmm\ yyyy"/>
    <numFmt numFmtId="177" formatCode="mmmm\-d"/>
    <numFmt numFmtId="178" formatCode="mmm\-d"/>
    <numFmt numFmtId="179" formatCode="mmm\-dd"/>
    <numFmt numFmtId="180" formatCode="mm\,\ yyyy"/>
    <numFmt numFmtId="181" formatCode="yyyy\-mm"/>
    <numFmt numFmtId="182" formatCode="mmmm\-dd"/>
    <numFmt numFmtId="183" formatCode="mm/yyyy"/>
    <numFmt numFmtId="184" formatCode="m/yyyy"/>
    <numFmt numFmtId="185" formatCode="yyyy\-mm\-dd"/>
  </numFmts>
  <fonts count="113">
    <font>
      <sz val="10"/>
      <color rgb="FF000000"/>
      <name val="Arial"/>
      <charset val="134"/>
    </font>
    <font>
      <b/>
      <sz val="10"/>
      <color rgb="FFEFEFEF"/>
      <name val="Arial"/>
      <charset val="134"/>
    </font>
    <font>
      <sz val="10"/>
      <name val="Arial"/>
      <charset val="134"/>
    </font>
    <font>
      <sz val="10"/>
      <color rgb="FF222222"/>
      <name val="Arial"/>
      <charset val="134"/>
    </font>
    <font>
      <sz val="11"/>
      <color rgb="FF000000"/>
      <name val="Calibri"/>
      <charset val="134"/>
    </font>
    <font>
      <b/>
      <sz val="11"/>
      <color rgb="FF202122"/>
      <name val="Sans-serif"/>
      <charset val="134"/>
    </font>
    <font>
      <u/>
      <sz val="10"/>
      <color rgb="FF0000FF"/>
      <name val="Arial"/>
      <charset val="134"/>
    </font>
    <font>
      <sz val="11"/>
      <color rgb="FF202122"/>
      <name val="Sans-serif"/>
      <charset val="134"/>
    </font>
    <font>
      <u/>
      <sz val="11"/>
      <color rgb="FF202122"/>
      <name val="Sans-serif"/>
      <charset val="134"/>
    </font>
    <font>
      <sz val="11"/>
      <color rgb="FF202122"/>
      <name val="Arial"/>
      <charset val="134"/>
    </font>
    <font>
      <b/>
      <sz val="10"/>
      <name val="Arial"/>
      <charset val="134"/>
    </font>
    <font>
      <b/>
      <sz val="10"/>
      <name val="Roboto Mono"/>
      <charset val="134"/>
    </font>
    <font>
      <sz val="10"/>
      <color rgb="FF000000"/>
      <name val="Roboto Mono"/>
      <charset val="134"/>
    </font>
    <font>
      <sz val="11"/>
      <name val="Calibri"/>
      <charset val="134"/>
    </font>
    <font>
      <sz val="11"/>
      <color rgb="FF777777"/>
      <name val="Inconsolata"/>
      <charset val="134"/>
    </font>
    <font>
      <sz val="11"/>
      <color rgb="FF000000"/>
      <name val="Inconsolata"/>
      <charset val="134"/>
    </font>
    <font>
      <sz val="9"/>
      <name val="&quot;Roboto Mono&quot;"/>
      <charset val="134"/>
    </font>
    <font>
      <u/>
      <sz val="9"/>
      <color rgb="FF1155CC"/>
      <name val="&quot;Roboto Mono&quot;"/>
      <charset val="134"/>
    </font>
    <font>
      <sz val="11"/>
      <color rgb="FF000000"/>
      <name val="Docs-Calibri"/>
      <charset val="134"/>
    </font>
    <font>
      <sz val="10"/>
      <name val="&quot;Roboto Mono&quot;"/>
      <charset val="134"/>
    </font>
    <font>
      <b/>
      <sz val="12"/>
      <color rgb="FF000000"/>
      <name val="Arial"/>
      <charset val="134"/>
    </font>
    <font>
      <b/>
      <sz val="11"/>
      <name val="Arial"/>
      <charset val="134"/>
    </font>
    <font>
      <b/>
      <sz val="9"/>
      <name val="Arial"/>
      <charset val="134"/>
    </font>
    <font>
      <i/>
      <sz val="10"/>
      <name val="Arial"/>
      <charset val="134"/>
    </font>
    <font>
      <sz val="9"/>
      <color rgb="FF1F1F1F"/>
      <name val="&quot;Google Sans&quot;"/>
      <charset val="134"/>
    </font>
    <font>
      <sz val="10"/>
      <color rgb="FF333333"/>
      <name val="Arial"/>
      <charset val="134"/>
    </font>
    <font>
      <sz val="10"/>
      <color rgb="FFFF0000"/>
      <name val="Arial"/>
      <charset val="134"/>
    </font>
    <font>
      <sz val="8"/>
      <name val="Arial"/>
      <charset val="134"/>
    </font>
    <font>
      <sz val="9"/>
      <name val="Arial"/>
      <charset val="134"/>
    </font>
    <font>
      <b/>
      <sz val="11"/>
      <name val="Calibri"/>
      <charset val="134"/>
    </font>
    <font>
      <b/>
      <sz val="11"/>
      <color rgb="FF000000"/>
      <name val="Calibri"/>
      <charset val="134"/>
    </font>
    <font>
      <u/>
      <sz val="11"/>
      <color rgb="FF000000"/>
      <name val="Calibri"/>
      <charset val="134"/>
    </font>
    <font>
      <i/>
      <sz val="11"/>
      <color rgb="FF000000"/>
      <name val="Calibri"/>
      <charset val="134"/>
    </font>
    <font>
      <b/>
      <sz val="9"/>
      <name val="Montserrat"/>
      <charset val="134"/>
    </font>
    <font>
      <b/>
      <sz val="10"/>
      <name val="Montserrat"/>
      <charset val="134"/>
    </font>
    <font>
      <b/>
      <sz val="10"/>
      <color rgb="FFFF0000"/>
      <name val="Montserrat"/>
      <charset val="134"/>
    </font>
    <font>
      <b/>
      <sz val="8"/>
      <name val="Montserrat"/>
      <charset val="134"/>
    </font>
    <font>
      <sz val="11"/>
      <color rgb="FF202124"/>
      <name val="&quot;Google Sans&quot;"/>
      <charset val="134"/>
    </font>
    <font>
      <sz val="10"/>
      <color rgb="FF000000"/>
      <name val="Calibri"/>
      <charset val="134"/>
    </font>
    <font>
      <sz val="9"/>
      <name val="Montserrat"/>
      <charset val="134"/>
    </font>
    <font>
      <sz val="10"/>
      <name val="Montserrat"/>
      <charset val="134"/>
    </font>
    <font>
      <sz val="11"/>
      <color rgb="FF0000FF"/>
      <name val="Calibri"/>
      <charset val="134"/>
    </font>
    <font>
      <u/>
      <sz val="7"/>
      <color rgb="FF0000FF"/>
      <name val="Montserrat"/>
      <charset val="134"/>
    </font>
    <font>
      <u/>
      <sz val="11"/>
      <color rgb="FF1155CC"/>
      <name val="Calibri"/>
      <charset val="134"/>
    </font>
    <font>
      <sz val="8"/>
      <name val="Montserrat"/>
      <charset val="134"/>
    </font>
    <font>
      <u/>
      <sz val="9"/>
      <color rgb="FF0000FF"/>
      <name val="Montserrat"/>
      <charset val="134"/>
    </font>
    <font>
      <sz val="7"/>
      <name val="Montserrat"/>
      <charset val="134"/>
    </font>
    <font>
      <u/>
      <sz val="11"/>
      <color rgb="FF0000FF"/>
      <name val="Calibri"/>
      <charset val="134"/>
    </font>
    <font>
      <b/>
      <sz val="10"/>
      <name val="Docs-Montserrat"/>
      <charset val="134"/>
    </font>
    <font>
      <sz val="11"/>
      <color rgb="FF000000"/>
      <name val="Arial"/>
      <charset val="134"/>
    </font>
    <font>
      <sz val="10"/>
      <color rgb="FFFFFFFF"/>
      <name val="Arial"/>
      <charset val="134"/>
    </font>
    <font>
      <b/>
      <sz val="10"/>
      <color rgb="FFFFFFFF"/>
      <name val="Arial"/>
      <charset val="134"/>
    </font>
    <font>
      <sz val="8"/>
      <color rgb="FF000000"/>
      <name val="Calibri"/>
      <charset val="134"/>
    </font>
    <font>
      <b/>
      <sz val="8"/>
      <name val="Arial"/>
      <charset val="134"/>
    </font>
    <font>
      <strike/>
      <u/>
      <sz val="10"/>
      <color rgb="FF0000FF"/>
      <name val="Arial"/>
      <charset val="134"/>
    </font>
    <font>
      <strike/>
      <sz val="10"/>
      <name val="Arial"/>
      <charset val="134"/>
    </font>
    <font>
      <strike/>
      <sz val="10"/>
      <color rgb="FF1155CC"/>
      <name val="Arial"/>
      <charset val="134"/>
    </font>
    <font>
      <strike/>
      <sz val="10"/>
      <color rgb="FF000000"/>
      <name val="Arial"/>
      <charset val="134"/>
    </font>
    <font>
      <strike/>
      <sz val="10"/>
      <color rgb="FF0000FF"/>
      <name val="Arial"/>
      <charset val="134"/>
    </font>
    <font>
      <u/>
      <sz val="10"/>
      <color rgb="FF1155CC"/>
      <name val="Arial"/>
      <charset val="134"/>
    </font>
    <font>
      <sz val="11"/>
      <name val="Arial"/>
      <charset val="134"/>
    </font>
    <font>
      <u/>
      <sz val="10"/>
      <name val="Arial"/>
      <charset val="134"/>
    </font>
    <font>
      <u/>
      <sz val="11"/>
      <color rgb="FF1155CC"/>
      <name val="DaimlerCS_Regular"/>
      <charset val="134"/>
    </font>
    <font>
      <sz val="11"/>
      <color rgb="FF000000"/>
      <name val="MBCorpoSText-Regular"/>
      <charset val="134"/>
    </font>
    <font>
      <sz val="9"/>
      <name val="DaimlerCS_Regular"/>
      <charset val="134"/>
    </font>
    <font>
      <b/>
      <sz val="11"/>
      <color rgb="FFFFFFFF"/>
      <name val="Calibri"/>
      <charset val="134"/>
    </font>
    <font>
      <u/>
      <sz val="11"/>
      <name val="Calibri"/>
      <charset val="134"/>
    </font>
    <font>
      <i/>
      <sz val="11"/>
      <name val="Calibri"/>
      <charset val="134"/>
    </font>
    <font>
      <sz val="8"/>
      <color rgb="FF000000"/>
      <name val="Arial"/>
      <charset val="134"/>
    </font>
    <font>
      <sz val="10"/>
      <color rgb="FF800080"/>
      <name val="宋体"/>
      <charset val="134"/>
    </font>
    <font>
      <u/>
      <sz val="8"/>
      <color rgb="FF800080"/>
      <name val="Arial"/>
      <charset val="134"/>
    </font>
    <font>
      <u/>
      <sz val="8"/>
      <color rgb="FF0000FF"/>
      <name val="Arial"/>
      <charset val="134"/>
    </font>
    <font>
      <u/>
      <sz val="8"/>
      <color rgb="FF000000"/>
      <name val="Arial"/>
      <charset val="134"/>
    </font>
    <font>
      <sz val="8"/>
      <color rgb="FFFFFFFF"/>
      <name val="Arial"/>
      <charset val="134"/>
    </font>
    <font>
      <sz val="10"/>
      <color rgb="FFF8F9FA"/>
      <name val="Arial"/>
      <charset val="134"/>
    </font>
    <font>
      <u/>
      <sz val="8"/>
      <color rgb="FFFFFFFF"/>
      <name val="Arial"/>
      <charset val="134"/>
    </font>
    <font>
      <b/>
      <sz val="11"/>
      <name val="Montserrat"/>
      <charset val="134"/>
    </font>
    <font>
      <u/>
      <sz val="10"/>
      <color rgb="FF80008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rgb="FF1155CC"/>
      <name val="宋体"/>
      <charset val="134"/>
    </font>
    <font>
      <sz val="10"/>
      <name val="宋体"/>
      <charset val="134"/>
    </font>
    <font>
      <b/>
      <i/>
      <sz val="11"/>
      <name val="Calibri"/>
      <charset val="134"/>
    </font>
    <font>
      <sz val="10"/>
      <color rgb="FF000000"/>
      <name val="宋体"/>
      <charset val="134"/>
    </font>
    <font>
      <u/>
      <sz val="10"/>
      <color rgb="FF1155CC"/>
      <name val="arial, sans, sans-serif"/>
      <charset val="134"/>
    </font>
    <font>
      <sz val="10"/>
      <name val="arial, sans, sans-serif"/>
      <charset val="134"/>
    </font>
    <font>
      <sz val="8"/>
      <color rgb="FF800080"/>
      <name val="Arial"/>
      <charset val="134"/>
    </font>
    <font>
      <b/>
      <sz val="10"/>
      <color rgb="FF980000"/>
      <name val="宋体"/>
      <charset val="134"/>
    </font>
    <font>
      <b/>
      <sz val="10"/>
      <color rgb="FFFF0000"/>
      <name val="宋体"/>
      <charset val="134"/>
    </font>
    <font>
      <u/>
      <sz val="10"/>
      <color rgb="FF800080"/>
      <name val="宋体"/>
      <charset val="134"/>
    </font>
    <font>
      <sz val="10"/>
      <color rgb="FF980000"/>
      <name val="宋体"/>
      <charset val="134"/>
    </font>
    <font>
      <b/>
      <sz val="10"/>
      <name val="宋体"/>
      <charset val="134"/>
    </font>
    <font>
      <u/>
      <sz val="8"/>
      <color rgb="FF1155CC"/>
      <name val="Arial"/>
      <charset val="134"/>
    </font>
    <font>
      <u/>
      <sz val="10"/>
      <color rgb="FF000000"/>
      <name val="宋体"/>
      <charset val="134"/>
    </font>
    <font>
      <sz val="10"/>
      <name val="宋体"/>
      <charset val="134"/>
    </font>
  </fonts>
  <fills count="70">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rgb="FFF8F9FA"/>
        <bgColor rgb="FFF8F9FA"/>
      </patternFill>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B6D7A8"/>
        <bgColor rgb="FFB6D7A8"/>
      </patternFill>
    </fill>
    <fill>
      <patternFill patternType="solid">
        <fgColor rgb="FFFFFF00"/>
        <bgColor rgb="FFFFFF00"/>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D9D9D9"/>
        <bgColor rgb="FFD9D9D9"/>
      </patternFill>
    </fill>
    <fill>
      <patternFill patternType="solid">
        <fgColor rgb="FFE6B8AF"/>
        <bgColor rgb="FFE6B8AF"/>
      </patternFill>
    </fill>
    <fill>
      <patternFill patternType="solid">
        <fgColor rgb="FFF6B26B"/>
        <bgColor rgb="FFF6B26B"/>
      </patternFill>
    </fill>
    <fill>
      <patternFill patternType="solid">
        <fgColor rgb="FF00FFFF"/>
        <bgColor rgb="FF00FFFF"/>
      </patternFill>
    </fill>
    <fill>
      <patternFill patternType="solid">
        <fgColor rgb="FF93C47D"/>
        <bgColor rgb="FF93C47D"/>
      </patternFill>
    </fill>
    <fill>
      <patternFill patternType="solid">
        <fgColor rgb="FFFF0000"/>
        <bgColor rgb="FFFF0000"/>
      </patternFill>
    </fill>
    <fill>
      <patternFill patternType="solid">
        <fgColor rgb="FF00FF00"/>
        <bgColor rgb="FF00FF00"/>
      </patternFill>
    </fill>
    <fill>
      <patternFill patternType="solid">
        <fgColor rgb="FF999999"/>
        <bgColor rgb="FF999999"/>
      </patternFill>
    </fill>
    <fill>
      <patternFill patternType="solid">
        <fgColor rgb="FFB7B7B7"/>
        <bgColor rgb="FFB7B7B7"/>
      </patternFill>
    </fill>
    <fill>
      <patternFill patternType="solid">
        <fgColor rgb="FFA8A8A8"/>
        <bgColor rgb="FFA8A8A8"/>
      </patternFill>
    </fill>
    <fill>
      <patternFill patternType="solid">
        <fgColor rgb="FFD1D1D1"/>
        <bgColor rgb="FFD1D1D1"/>
      </patternFill>
    </fill>
    <fill>
      <patternFill patternType="solid">
        <fgColor rgb="FFFF9900"/>
        <bgColor rgb="FFFF9900"/>
      </patternFill>
    </fill>
    <fill>
      <patternFill patternType="solid">
        <fgColor rgb="FFF9CB9C"/>
        <bgColor rgb="FFF9CB9C"/>
      </patternFill>
    </fill>
    <fill>
      <patternFill patternType="solid">
        <fgColor rgb="FFCCCCCC"/>
        <bgColor rgb="FFCCCCCC"/>
      </patternFill>
    </fill>
    <fill>
      <patternFill patternType="solid">
        <fgColor rgb="FFB7E1CD"/>
        <bgColor rgb="FFB7E1CD"/>
      </patternFill>
    </fill>
    <fill>
      <patternFill patternType="solid">
        <fgColor rgb="FFFFE599"/>
        <bgColor rgb="FFFFE599"/>
      </patternFill>
    </fill>
    <fill>
      <patternFill patternType="solid">
        <fgColor rgb="FFDDEBF7"/>
        <bgColor rgb="FFDDEBF7"/>
      </patternFill>
    </fill>
    <fill>
      <patternFill patternType="solid">
        <fgColor rgb="FFC9DAF8"/>
        <bgColor rgb="FFC9DAF8"/>
      </patternFill>
    </fill>
    <fill>
      <patternFill patternType="solid">
        <fgColor rgb="FF000000"/>
        <bgColor rgb="FF000000"/>
      </patternFill>
    </fill>
    <fill>
      <patternFill patternType="solid">
        <fgColor rgb="FFECECEC"/>
        <bgColor rgb="FFECECEC"/>
      </patternFill>
    </fill>
    <fill>
      <patternFill patternType="solid">
        <fgColor rgb="FF9FC5E8"/>
        <bgColor rgb="FF9FC5E8"/>
      </patternFill>
    </fill>
    <fill>
      <patternFill patternType="solid">
        <fgColor rgb="FF3C78D8"/>
        <bgColor rgb="FF3C78D8"/>
      </patternFill>
    </fill>
    <fill>
      <patternFill patternType="solid">
        <fgColor rgb="FF073763"/>
        <bgColor rgb="FF073763"/>
      </patternFill>
    </fill>
    <fill>
      <patternFill patternType="solid">
        <fgColor rgb="FF434343"/>
        <bgColor rgb="FF434343"/>
      </patternFill>
    </fill>
    <fill>
      <patternFill patternType="solid">
        <fgColor rgb="FFB4A7D6"/>
        <bgColor rgb="FFB4A7D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thin">
        <color rgb="FFA2A9B1"/>
      </left>
      <right style="thin">
        <color rgb="FFA2A9B1"/>
      </right>
      <top style="thin">
        <color rgb="FFA2A9B1"/>
      </top>
      <bottom style="thin">
        <color rgb="FFA2A9B1"/>
      </bottom>
      <diagonal/>
    </border>
    <border>
      <left style="thick">
        <color rgb="FF000000"/>
      </left>
      <right/>
      <top style="thick">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right style="thin">
        <color rgb="FF000000"/>
      </right>
      <top style="thin">
        <color rgb="FF000000"/>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right style="thin">
        <color rgb="FF000000"/>
      </right>
      <top/>
      <bottom style="thin">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diagonal/>
    </border>
    <border>
      <left style="thick">
        <color rgb="FF000000"/>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8" fillId="0" borderId="0" applyFont="0" applyFill="0" applyBorder="0" applyAlignment="0" applyProtection="0">
      <alignment vertical="center"/>
    </xf>
    <xf numFmtId="44" fontId="78" fillId="0" borderId="0" applyFont="0" applyFill="0" applyBorder="0" applyAlignment="0" applyProtection="0">
      <alignment vertical="center"/>
    </xf>
    <xf numFmtId="9" fontId="78" fillId="0" borderId="0" applyFont="0" applyFill="0" applyBorder="0" applyAlignment="0" applyProtection="0">
      <alignment vertical="center"/>
    </xf>
    <xf numFmtId="41" fontId="78" fillId="0" borderId="0" applyFont="0" applyFill="0" applyBorder="0" applyAlignment="0" applyProtection="0">
      <alignment vertical="center"/>
    </xf>
    <xf numFmtId="42" fontId="78" fillId="0" borderId="0" applyFon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78" fillId="39" borderId="39" applyNumberFormat="0" applyFon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40" applyNumberFormat="0" applyFill="0" applyAlignment="0" applyProtection="0">
      <alignment vertical="center"/>
    </xf>
    <xf numFmtId="0" fontId="85" fillId="0" borderId="40" applyNumberFormat="0" applyFill="0" applyAlignment="0" applyProtection="0">
      <alignment vertical="center"/>
    </xf>
    <xf numFmtId="0" fontId="86" fillId="0" borderId="41" applyNumberFormat="0" applyFill="0" applyAlignment="0" applyProtection="0">
      <alignment vertical="center"/>
    </xf>
    <xf numFmtId="0" fontId="86" fillId="0" borderId="0" applyNumberFormat="0" applyFill="0" applyBorder="0" applyAlignment="0" applyProtection="0">
      <alignment vertical="center"/>
    </xf>
    <xf numFmtId="0" fontId="87" fillId="40" borderId="42" applyNumberFormat="0" applyAlignment="0" applyProtection="0">
      <alignment vertical="center"/>
    </xf>
    <xf numFmtId="0" fontId="88" fillId="41" borderId="43" applyNumberFormat="0" applyAlignment="0" applyProtection="0">
      <alignment vertical="center"/>
    </xf>
    <xf numFmtId="0" fontId="89" fillId="41" borderId="42" applyNumberFormat="0" applyAlignment="0" applyProtection="0">
      <alignment vertical="center"/>
    </xf>
    <xf numFmtId="0" fontId="90" fillId="42" borderId="44" applyNumberFormat="0" applyAlignment="0" applyProtection="0">
      <alignment vertical="center"/>
    </xf>
    <xf numFmtId="0" fontId="91" fillId="0" borderId="45" applyNumberFormat="0" applyFill="0" applyAlignment="0" applyProtection="0">
      <alignment vertical="center"/>
    </xf>
    <xf numFmtId="0" fontId="92" fillId="0" borderId="46" applyNumberFormat="0" applyFill="0" applyAlignment="0" applyProtection="0">
      <alignment vertical="center"/>
    </xf>
    <xf numFmtId="0" fontId="93" fillId="43" borderId="0" applyNumberFormat="0" applyBorder="0" applyAlignment="0" applyProtection="0">
      <alignment vertical="center"/>
    </xf>
    <xf numFmtId="0" fontId="94" fillId="44" borderId="0" applyNumberFormat="0" applyBorder="0" applyAlignment="0" applyProtection="0">
      <alignment vertical="center"/>
    </xf>
    <xf numFmtId="0" fontId="95" fillId="45" borderId="0" applyNumberFormat="0" applyBorder="0" applyAlignment="0" applyProtection="0">
      <alignment vertical="center"/>
    </xf>
    <xf numFmtId="0" fontId="96" fillId="46" borderId="0" applyNumberFormat="0" applyBorder="0" applyAlignment="0" applyProtection="0">
      <alignment vertical="center"/>
    </xf>
    <xf numFmtId="0" fontId="97" fillId="47" borderId="0" applyNumberFormat="0" applyBorder="0" applyAlignment="0" applyProtection="0">
      <alignment vertical="center"/>
    </xf>
    <xf numFmtId="0" fontId="97" fillId="48" borderId="0" applyNumberFormat="0" applyBorder="0" applyAlignment="0" applyProtection="0">
      <alignment vertical="center"/>
    </xf>
    <xf numFmtId="0" fontId="96" fillId="49" borderId="0" applyNumberFormat="0" applyBorder="0" applyAlignment="0" applyProtection="0">
      <alignment vertical="center"/>
    </xf>
    <xf numFmtId="0" fontId="96" fillId="50" borderId="0" applyNumberFormat="0" applyBorder="0" applyAlignment="0" applyProtection="0">
      <alignment vertical="center"/>
    </xf>
    <xf numFmtId="0" fontId="97" fillId="51" borderId="0" applyNumberFormat="0" applyBorder="0" applyAlignment="0" applyProtection="0">
      <alignment vertical="center"/>
    </xf>
    <xf numFmtId="0" fontId="97" fillId="52" borderId="0" applyNumberFormat="0" applyBorder="0" applyAlignment="0" applyProtection="0">
      <alignment vertical="center"/>
    </xf>
    <xf numFmtId="0" fontId="96" fillId="53" borderId="0" applyNumberFormat="0" applyBorder="0" applyAlignment="0" applyProtection="0">
      <alignment vertical="center"/>
    </xf>
    <xf numFmtId="0" fontId="96" fillId="54" borderId="0" applyNumberFormat="0" applyBorder="0" applyAlignment="0" applyProtection="0">
      <alignment vertical="center"/>
    </xf>
    <xf numFmtId="0" fontId="97" fillId="55" borderId="0" applyNumberFormat="0" applyBorder="0" applyAlignment="0" applyProtection="0">
      <alignment vertical="center"/>
    </xf>
    <xf numFmtId="0" fontId="97" fillId="56" borderId="0" applyNumberFormat="0" applyBorder="0" applyAlignment="0" applyProtection="0">
      <alignment vertical="center"/>
    </xf>
    <xf numFmtId="0" fontId="96" fillId="57" borderId="0" applyNumberFormat="0" applyBorder="0" applyAlignment="0" applyProtection="0">
      <alignment vertical="center"/>
    </xf>
    <xf numFmtId="0" fontId="96" fillId="58" borderId="0" applyNumberFormat="0" applyBorder="0" applyAlignment="0" applyProtection="0">
      <alignment vertical="center"/>
    </xf>
    <xf numFmtId="0" fontId="97" fillId="59" borderId="0" applyNumberFormat="0" applyBorder="0" applyAlignment="0" applyProtection="0">
      <alignment vertical="center"/>
    </xf>
    <xf numFmtId="0" fontId="97" fillId="60" borderId="0" applyNumberFormat="0" applyBorder="0" applyAlignment="0" applyProtection="0">
      <alignment vertical="center"/>
    </xf>
    <xf numFmtId="0" fontId="96" fillId="61" borderId="0" applyNumberFormat="0" applyBorder="0" applyAlignment="0" applyProtection="0">
      <alignment vertical="center"/>
    </xf>
    <xf numFmtId="0" fontId="96" fillId="62" borderId="0" applyNumberFormat="0" applyBorder="0" applyAlignment="0" applyProtection="0">
      <alignment vertical="center"/>
    </xf>
    <xf numFmtId="0" fontId="97" fillId="63" borderId="0" applyNumberFormat="0" applyBorder="0" applyAlignment="0" applyProtection="0">
      <alignment vertical="center"/>
    </xf>
    <xf numFmtId="0" fontId="97" fillId="64" borderId="0" applyNumberFormat="0" applyBorder="0" applyAlignment="0" applyProtection="0">
      <alignment vertical="center"/>
    </xf>
    <xf numFmtId="0" fontId="96" fillId="65" borderId="0" applyNumberFormat="0" applyBorder="0" applyAlignment="0" applyProtection="0">
      <alignment vertical="center"/>
    </xf>
    <xf numFmtId="0" fontId="96" fillId="66" borderId="0" applyNumberFormat="0" applyBorder="0" applyAlignment="0" applyProtection="0">
      <alignment vertical="center"/>
    </xf>
    <xf numFmtId="0" fontId="97" fillId="67" borderId="0" applyNumberFormat="0" applyBorder="0" applyAlignment="0" applyProtection="0">
      <alignment vertical="center"/>
    </xf>
    <xf numFmtId="0" fontId="97" fillId="68" borderId="0" applyNumberFormat="0" applyBorder="0" applyAlignment="0" applyProtection="0">
      <alignment vertical="center"/>
    </xf>
    <xf numFmtId="0" fontId="96" fillId="69" borderId="0" applyNumberFormat="0" applyBorder="0" applyAlignment="0" applyProtection="0">
      <alignment vertical="center"/>
    </xf>
  </cellStyleXfs>
  <cellXfs count="594">
    <xf numFmtId="0" fontId="0" fillId="0" borderId="0" xfId="0" applyFont="1" applyAlignment="1"/>
    <xf numFmtId="0" fontId="1" fillId="2" borderId="0" xfId="0" applyFont="1" applyFill="1" applyAlignment="1"/>
    <xf numFmtId="0" fontId="2" fillId="0" borderId="0" xfId="0" applyFont="1" applyAlignment="1"/>
    <xf numFmtId="0" fontId="3" fillId="0" borderId="0" xfId="0" applyFont="1" applyAlignment="1"/>
    <xf numFmtId="0" fontId="3" fillId="3" borderId="0" xfId="0" applyFont="1" applyFill="1" applyAlignment="1">
      <alignment horizontal="left"/>
    </xf>
    <xf numFmtId="0" fontId="3" fillId="3" borderId="0" xfId="0" applyFont="1" applyFill="1" applyAlignment="1"/>
    <xf numFmtId="0" fontId="4" fillId="0" borderId="0" xfId="0" applyFont="1" applyAlignment="1"/>
    <xf numFmtId="0" fontId="2" fillId="0" borderId="0" xfId="0" applyFont="1" applyAlignment="1">
      <alignment vertical="center"/>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center"/>
    </xf>
    <xf numFmtId="0" fontId="2" fillId="0" borderId="0" xfId="0" applyFont="1" applyAlignment="1">
      <alignment horizontal="left"/>
    </xf>
    <xf numFmtId="0" fontId="5" fillId="4" borderId="1" xfId="0" applyFont="1" applyFill="1" applyBorder="1" applyAlignment="1">
      <alignment horizontal="center"/>
    </xf>
    <xf numFmtId="0" fontId="5" fillId="4" borderId="1" xfId="0" applyFont="1" applyFill="1" applyBorder="1" applyAlignment="1"/>
    <xf numFmtId="0" fontId="5" fillId="4" borderId="1" xfId="0" applyFont="1" applyFill="1" applyBorder="1" applyAlignment="1">
      <alignment horizontal="left"/>
    </xf>
    <xf numFmtId="0" fontId="5" fillId="4" borderId="1" xfId="0" applyFont="1" applyFill="1" applyBorder="1"/>
    <xf numFmtId="0" fontId="6" fillId="0" borderId="0" xfId="0" applyFont="1" applyAlignment="1"/>
    <xf numFmtId="0" fontId="7" fillId="4" borderId="1" xfId="0" applyFont="1" applyFill="1" applyBorder="1" applyAlignment="1">
      <alignment horizontal="center"/>
    </xf>
    <xf numFmtId="0" fontId="8" fillId="4" borderId="1" xfId="0" applyFont="1" applyFill="1" applyBorder="1" applyAlignment="1"/>
    <xf numFmtId="0" fontId="7" fillId="4" borderId="1" xfId="0" applyFont="1" applyFill="1" applyBorder="1" applyAlignment="1">
      <alignment horizontal="left"/>
    </xf>
    <xf numFmtId="0" fontId="7" fillId="4" borderId="1" xfId="0" applyFont="1" applyFill="1" applyBorder="1"/>
    <xf numFmtId="176" fontId="7" fillId="4" borderId="1" xfId="0" applyNumberFormat="1" applyFont="1" applyFill="1" applyBorder="1" applyAlignment="1">
      <alignment horizontal="left"/>
    </xf>
    <xf numFmtId="0" fontId="9" fillId="4" borderId="1" xfId="0" applyFont="1" applyFill="1" applyBorder="1" applyAlignment="1">
      <alignment horizontal="left"/>
    </xf>
    <xf numFmtId="0" fontId="10" fillId="0" borderId="0" xfId="0" applyFont="1" applyAlignment="1"/>
    <xf numFmtId="0" fontId="11" fillId="5" borderId="0" xfId="0" applyFont="1" applyFill="1" applyAlignment="1">
      <alignment horizontal="left"/>
    </xf>
    <xf numFmtId="0" fontId="11" fillId="6" borderId="0" xfId="0" applyFont="1" applyFill="1" applyAlignment="1">
      <alignment horizontal="left"/>
    </xf>
    <xf numFmtId="0" fontId="11" fillId="7" borderId="0" xfId="0" applyFont="1" applyFill="1" applyAlignment="1">
      <alignment horizontal="left"/>
    </xf>
    <xf numFmtId="0" fontId="4" fillId="0" borderId="0" xfId="0" applyFont="1" applyAlignment="1">
      <alignment horizontal="center"/>
    </xf>
    <xf numFmtId="0" fontId="12" fillId="0" borderId="0" xfId="0" applyFont="1" applyAlignment="1">
      <alignment horizontal="left" wrapText="1"/>
    </xf>
    <xf numFmtId="0" fontId="12" fillId="0" borderId="0" xfId="0" applyFont="1" applyAlignment="1">
      <alignment horizontal="left"/>
    </xf>
    <xf numFmtId="0" fontId="4" fillId="6" borderId="0" xfId="0" applyFont="1" applyFill="1" applyAlignment="1">
      <alignment horizontal="center"/>
    </xf>
    <xf numFmtId="0" fontId="13" fillId="6" borderId="0" xfId="0" applyFont="1" applyFill="1" applyAlignment="1">
      <alignment vertical="top"/>
    </xf>
    <xf numFmtId="0" fontId="14" fillId="3" borderId="0" xfId="0" applyFont="1" applyFill="1" applyAlignment="1">
      <alignment wrapText="1"/>
    </xf>
    <xf numFmtId="0" fontId="4" fillId="8" borderId="0" xfId="0" applyFont="1" applyFill="1" applyAlignment="1">
      <alignment horizontal="center"/>
    </xf>
    <xf numFmtId="0" fontId="13" fillId="8" borderId="0" xfId="0" applyFont="1" applyFill="1" applyAlignment="1">
      <alignment vertical="top"/>
    </xf>
    <xf numFmtId="0" fontId="13" fillId="0" borderId="0" xfId="0" applyFont="1" applyAlignment="1">
      <alignment vertical="top"/>
    </xf>
    <xf numFmtId="0" fontId="15" fillId="3" borderId="0" xfId="0" applyFont="1" applyFill="1"/>
    <xf numFmtId="0" fontId="13" fillId="0" borderId="0" xfId="0" applyFont="1" applyAlignment="1">
      <alignment horizontal="left" vertical="top"/>
    </xf>
    <xf numFmtId="0" fontId="12" fillId="8" borderId="0" xfId="0" applyFont="1" applyFill="1" applyAlignment="1">
      <alignment horizontal="left" wrapText="1"/>
    </xf>
    <xf numFmtId="0" fontId="12" fillId="8" borderId="0" xfId="0" applyFont="1" applyFill="1" applyAlignment="1">
      <alignment horizontal="left"/>
    </xf>
    <xf numFmtId="0" fontId="16" fillId="0" borderId="0" xfId="0" applyFont="1" applyAlignment="1"/>
    <xf numFmtId="0" fontId="17" fillId="0" borderId="0" xfId="0" applyFont="1" applyAlignment="1"/>
    <xf numFmtId="0" fontId="18" fillId="0" borderId="0" xfId="0" applyFont="1" applyAlignment="1">
      <alignment horizontal="center"/>
    </xf>
    <xf numFmtId="0" fontId="18" fillId="9" borderId="0" xfId="0" applyFont="1" applyFill="1" applyAlignment="1">
      <alignment horizontal="center"/>
    </xf>
    <xf numFmtId="0" fontId="13" fillId="9" borderId="0" xfId="0" applyFont="1" applyFill="1" applyAlignment="1">
      <alignment vertical="top"/>
    </xf>
    <xf numFmtId="1" fontId="15" fillId="3" borderId="0" xfId="0" applyNumberFormat="1" applyFont="1" applyFill="1"/>
    <xf numFmtId="0" fontId="13" fillId="10" borderId="0" xfId="0" applyFont="1" applyFill="1" applyAlignment="1">
      <alignment vertical="top"/>
    </xf>
    <xf numFmtId="0" fontId="19" fillId="0" borderId="0" xfId="0" applyFont="1" applyAlignment="1">
      <alignment wrapText="1"/>
    </xf>
    <xf numFmtId="0" fontId="13" fillId="0" borderId="0" xfId="0" applyFont="1" applyAlignment="1"/>
    <xf numFmtId="0" fontId="20" fillId="9" borderId="2" xfId="0" applyFont="1" applyFill="1" applyBorder="1" applyAlignment="1">
      <alignment horizontal="center" vertical="center" wrapText="1"/>
    </xf>
    <xf numFmtId="0" fontId="20" fillId="11" borderId="3" xfId="0" applyFont="1" applyFill="1" applyBorder="1" applyAlignment="1">
      <alignment horizontal="center" vertical="center" wrapText="1"/>
    </xf>
    <xf numFmtId="0" fontId="2" fillId="0" borderId="4" xfId="0" applyFont="1" applyBorder="1"/>
    <xf numFmtId="0" fontId="2" fillId="0" borderId="5" xfId="0" applyFont="1" applyBorder="1"/>
    <xf numFmtId="0" fontId="20" fillId="12" borderId="4" xfId="0" applyFont="1" applyFill="1" applyBorder="1" applyAlignment="1">
      <alignment horizontal="center" vertical="center" wrapText="1"/>
    </xf>
    <xf numFmtId="0" fontId="20" fillId="5" borderId="4"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1" fillId="14" borderId="6" xfId="0" applyFont="1" applyFill="1" applyBorder="1" applyAlignment="1">
      <alignment horizontal="center" vertical="center" wrapText="1"/>
    </xf>
    <xf numFmtId="0" fontId="2" fillId="0" borderId="7" xfId="0" applyFont="1" applyBorder="1"/>
    <xf numFmtId="0" fontId="21" fillId="9" borderId="2" xfId="0" applyFont="1" applyFill="1" applyBorder="1" applyAlignment="1">
      <alignment horizontal="left" vertical="center" wrapText="1"/>
    </xf>
    <xf numFmtId="0" fontId="21" fillId="11" borderId="8" xfId="0" applyFont="1" applyFill="1" applyBorder="1" applyAlignment="1">
      <alignment vertical="center" wrapText="1"/>
    </xf>
    <xf numFmtId="0" fontId="21" fillId="11" borderId="9" xfId="0" applyFont="1" applyFill="1" applyBorder="1" applyAlignment="1">
      <alignment vertical="center" wrapText="1"/>
    </xf>
    <xf numFmtId="0" fontId="21" fillId="11" borderId="10" xfId="0" applyFont="1" applyFill="1" applyBorder="1" applyAlignment="1">
      <alignment horizontal="left" vertical="center" wrapText="1"/>
    </xf>
    <xf numFmtId="0" fontId="21" fillId="11" borderId="11" xfId="0" applyFont="1" applyFill="1" applyBorder="1" applyAlignment="1">
      <alignment horizontal="left" vertical="center" wrapText="1"/>
    </xf>
    <xf numFmtId="0" fontId="21" fillId="11" borderId="12" xfId="0" applyFont="1" applyFill="1" applyBorder="1" applyAlignment="1">
      <alignment horizontal="left" vertical="center" wrapText="1"/>
    </xf>
    <xf numFmtId="0" fontId="21" fillId="12" borderId="13" xfId="0" applyFont="1" applyFill="1" applyBorder="1" applyAlignment="1">
      <alignment horizontal="left" vertical="center" wrapText="1"/>
    </xf>
    <xf numFmtId="0" fontId="21" fillId="12" borderId="11" xfId="0" applyFont="1" applyFill="1" applyBorder="1" applyAlignment="1">
      <alignment horizontal="left" vertical="center" wrapText="1"/>
    </xf>
    <xf numFmtId="0" fontId="21" fillId="12" borderId="14" xfId="0" applyFont="1" applyFill="1" applyBorder="1" applyAlignment="1">
      <alignment horizontal="left" vertical="center" wrapText="1"/>
    </xf>
    <xf numFmtId="0" fontId="21" fillId="12" borderId="15" xfId="0" applyFont="1" applyFill="1" applyBorder="1" applyAlignment="1">
      <alignment horizontal="left" vertical="center" wrapText="1"/>
    </xf>
    <xf numFmtId="0" fontId="21" fillId="5" borderId="16" xfId="0" applyFont="1" applyFill="1" applyBorder="1" applyAlignment="1">
      <alignment horizontal="left" vertical="center" wrapText="1"/>
    </xf>
    <xf numFmtId="0" fontId="21" fillId="5" borderId="10" xfId="0" applyFont="1" applyFill="1" applyBorder="1" applyAlignment="1">
      <alignment horizontal="left" vertical="center" wrapText="1"/>
    </xf>
    <xf numFmtId="0" fontId="21" fillId="13" borderId="17" xfId="0" applyFont="1" applyFill="1" applyBorder="1" applyAlignment="1">
      <alignment horizontal="left" vertical="center" wrapText="1"/>
    </xf>
    <xf numFmtId="0" fontId="21" fillId="13" borderId="6" xfId="0" applyFont="1" applyFill="1" applyBorder="1" applyAlignment="1">
      <alignment horizontal="left" vertical="center" wrapText="1"/>
    </xf>
    <xf numFmtId="0" fontId="22" fillId="14" borderId="18" xfId="0" applyFont="1" applyFill="1" applyBorder="1" applyAlignment="1">
      <alignment horizontal="left" vertical="center" wrapText="1"/>
    </xf>
    <xf numFmtId="0" fontId="22" fillId="15" borderId="18" xfId="0" applyFont="1" applyFill="1" applyBorder="1" applyAlignment="1">
      <alignment horizontal="left" vertical="center" wrapText="1"/>
    </xf>
    <xf numFmtId="0" fontId="10" fillId="10" borderId="19" xfId="0" applyFont="1" applyFill="1" applyBorder="1" applyAlignment="1">
      <alignment horizontal="left" vertical="center" wrapText="1"/>
    </xf>
    <xf numFmtId="0" fontId="23" fillId="8" borderId="20" xfId="0" applyFont="1" applyFill="1" applyBorder="1" applyAlignment="1">
      <alignment vertical="center" wrapText="1"/>
    </xf>
    <xf numFmtId="0" fontId="2" fillId="8" borderId="21" xfId="0" applyFont="1" applyFill="1" applyBorder="1" applyAlignment="1">
      <alignment vertical="center" wrapText="1"/>
    </xf>
    <xf numFmtId="0" fontId="2" fillId="8" borderId="22" xfId="0" applyFont="1" applyFill="1" applyBorder="1" applyAlignment="1">
      <alignment horizontal="left" vertical="center" wrapText="1"/>
    </xf>
    <xf numFmtId="0" fontId="2" fillId="8" borderId="21" xfId="0" applyFont="1" applyFill="1" applyBorder="1" applyAlignment="1">
      <alignment horizontal="left" vertical="center" wrapText="1"/>
    </xf>
    <xf numFmtId="0" fontId="2" fillId="8" borderId="23" xfId="0" applyFont="1" applyFill="1" applyBorder="1" applyAlignment="1">
      <alignment horizontal="left" vertical="center" wrapText="1"/>
    </xf>
    <xf numFmtId="0" fontId="2" fillId="8" borderId="20" xfId="0" applyFont="1" applyFill="1" applyBorder="1" applyAlignment="1">
      <alignment horizontal="left" vertical="center" wrapText="1"/>
    </xf>
    <xf numFmtId="0" fontId="2" fillId="8" borderId="24" xfId="0" applyFont="1" applyFill="1" applyBorder="1" applyAlignment="1">
      <alignment horizontal="left" vertical="center" wrapText="1"/>
    </xf>
    <xf numFmtId="0" fontId="2" fillId="8" borderId="7" xfId="0" applyFont="1" applyFill="1" applyBorder="1" applyAlignment="1">
      <alignment horizontal="left" vertical="center" wrapText="1"/>
    </xf>
    <xf numFmtId="0" fontId="2" fillId="0" borderId="20" xfId="0" applyFont="1" applyBorder="1" applyAlignment="1">
      <alignment horizontal="left" vertical="center" wrapText="1"/>
    </xf>
    <xf numFmtId="0" fontId="2" fillId="0" borderId="22" xfId="0" applyFont="1" applyBorder="1" applyAlignment="1">
      <alignment horizontal="left" vertical="center" wrapText="1"/>
    </xf>
    <xf numFmtId="0" fontId="2" fillId="0" borderId="25" xfId="0" applyFont="1" applyBorder="1" applyAlignment="1">
      <alignment horizontal="center" vertical="center" wrapText="1"/>
    </xf>
    <xf numFmtId="0" fontId="2" fillId="0" borderId="7" xfId="0" applyFont="1" applyBorder="1" applyAlignment="1">
      <alignment horizontal="left" vertical="center" wrapText="1"/>
    </xf>
    <xf numFmtId="0" fontId="2" fillId="8" borderId="20" xfId="0" applyFont="1" applyFill="1" applyBorder="1" applyAlignment="1">
      <alignment vertical="center" wrapText="1"/>
    </xf>
    <xf numFmtId="0" fontId="2" fillId="16" borderId="20" xfId="0" applyFont="1" applyFill="1" applyBorder="1" applyAlignment="1">
      <alignment horizontal="left" vertical="center" wrapText="1"/>
    </xf>
    <xf numFmtId="0" fontId="2" fillId="16" borderId="21" xfId="0" applyFont="1" applyFill="1" applyBorder="1" applyAlignment="1">
      <alignment horizontal="left" vertical="center" wrapText="1"/>
    </xf>
    <xf numFmtId="0" fontId="2" fillId="16" borderId="22" xfId="0" applyFont="1" applyFill="1" applyBorder="1" applyAlignment="1">
      <alignment horizontal="left" vertical="center" wrapText="1"/>
    </xf>
    <xf numFmtId="0" fontId="2" fillId="16" borderId="24" xfId="0" applyFont="1" applyFill="1" applyBorder="1" applyAlignment="1">
      <alignment horizontal="left" vertical="center" wrapText="1"/>
    </xf>
    <xf numFmtId="0" fontId="2" fillId="16" borderId="7" xfId="0" applyFont="1" applyFill="1" applyBorder="1" applyAlignment="1">
      <alignment horizontal="left" vertical="center" wrapText="1"/>
    </xf>
    <xf numFmtId="0" fontId="2" fillId="0" borderId="26" xfId="0" applyFont="1" applyBorder="1" applyAlignment="1">
      <alignment horizontal="center" vertical="center" wrapText="1"/>
    </xf>
    <xf numFmtId="0" fontId="24" fillId="8" borderId="0" xfId="0" applyFont="1" applyFill="1" applyAlignment="1"/>
    <xf numFmtId="0" fontId="2" fillId="8" borderId="23" xfId="0" applyFont="1" applyFill="1" applyBorder="1" applyAlignment="1">
      <alignment vertical="center" wrapText="1"/>
    </xf>
    <xf numFmtId="0" fontId="2" fillId="8" borderId="24" xfId="0" applyFont="1" applyFill="1" applyBorder="1" applyAlignment="1">
      <alignment vertical="center" wrapText="1"/>
    </xf>
    <xf numFmtId="0" fontId="2" fillId="17" borderId="20" xfId="0" applyFont="1" applyFill="1" applyBorder="1" applyAlignment="1">
      <alignment vertical="center" wrapText="1"/>
    </xf>
    <xf numFmtId="0" fontId="2" fillId="17" borderId="21" xfId="0" applyFont="1" applyFill="1" applyBorder="1" applyAlignment="1">
      <alignment vertical="center" wrapText="1"/>
    </xf>
    <xf numFmtId="0" fontId="2" fillId="17" borderId="22" xfId="0" applyFont="1" applyFill="1" applyBorder="1" applyAlignment="1">
      <alignment horizontal="left" vertical="center" wrapText="1"/>
    </xf>
    <xf numFmtId="0" fontId="2" fillId="17" borderId="21" xfId="0" applyFont="1" applyFill="1" applyBorder="1" applyAlignment="1">
      <alignment horizontal="left" vertical="center" wrapText="1"/>
    </xf>
    <xf numFmtId="0" fontId="2" fillId="17" borderId="23" xfId="0" applyFont="1" applyFill="1" applyBorder="1" applyAlignment="1">
      <alignment horizontal="left" vertical="center" wrapText="1"/>
    </xf>
    <xf numFmtId="0" fontId="2" fillId="17" borderId="20" xfId="0" applyFont="1" applyFill="1" applyBorder="1" applyAlignment="1">
      <alignment horizontal="left" vertical="center" wrapText="1"/>
    </xf>
    <xf numFmtId="0" fontId="2" fillId="17" borderId="24" xfId="0" applyFont="1" applyFill="1" applyBorder="1" applyAlignment="1">
      <alignment horizontal="left" vertical="center" wrapText="1"/>
    </xf>
    <xf numFmtId="0" fontId="2" fillId="17" borderId="7" xfId="0" applyFont="1" applyFill="1" applyBorder="1" applyAlignment="1">
      <alignment horizontal="left" vertical="center" wrapText="1"/>
    </xf>
    <xf numFmtId="0" fontId="2" fillId="18" borderId="20" xfId="0" applyFont="1" applyFill="1" applyBorder="1" applyAlignment="1">
      <alignment vertical="center" wrapText="1"/>
    </xf>
    <xf numFmtId="0" fontId="2" fillId="18" borderId="21" xfId="0" applyFont="1" applyFill="1" applyBorder="1" applyAlignment="1">
      <alignment vertical="center" wrapText="1"/>
    </xf>
    <xf numFmtId="0" fontId="2" fillId="18" borderId="22" xfId="0" applyFont="1" applyFill="1" applyBorder="1" applyAlignment="1">
      <alignment horizontal="left" vertical="center" wrapText="1"/>
    </xf>
    <xf numFmtId="0" fontId="2" fillId="18" borderId="21" xfId="0" applyFont="1" applyFill="1" applyBorder="1" applyAlignment="1">
      <alignment horizontal="left" vertical="center" wrapText="1"/>
    </xf>
    <xf numFmtId="0" fontId="2" fillId="18" borderId="23" xfId="0" applyFont="1" applyFill="1" applyBorder="1" applyAlignment="1">
      <alignment horizontal="left" vertical="center" wrapText="1"/>
    </xf>
    <xf numFmtId="0" fontId="2" fillId="18" borderId="20" xfId="0" applyFont="1" applyFill="1" applyBorder="1" applyAlignment="1">
      <alignment horizontal="left" vertical="center" wrapText="1"/>
    </xf>
    <xf numFmtId="0" fontId="2" fillId="18" borderId="24" xfId="0" applyFont="1" applyFill="1" applyBorder="1" applyAlignment="1">
      <alignment horizontal="left" vertical="center" wrapText="1"/>
    </xf>
    <xf numFmtId="0" fontId="2" fillId="18" borderId="7" xfId="0" applyFont="1" applyFill="1" applyBorder="1" applyAlignment="1">
      <alignment horizontal="left" vertical="center" wrapText="1"/>
    </xf>
    <xf numFmtId="0" fontId="25" fillId="8" borderId="21" xfId="0" applyFont="1" applyFill="1" applyBorder="1" applyAlignment="1">
      <alignment vertical="center" wrapText="1"/>
    </xf>
    <xf numFmtId="0" fontId="25" fillId="8" borderId="21" xfId="0" applyFont="1" applyFill="1" applyBorder="1" applyAlignment="1">
      <alignment horizontal="left" vertical="center" wrapText="1"/>
    </xf>
    <xf numFmtId="0" fontId="26" fillId="0" borderId="26" xfId="0" applyFont="1" applyBorder="1" applyAlignment="1">
      <alignment horizontal="center" vertical="center" wrapText="1"/>
    </xf>
    <xf numFmtId="0" fontId="26" fillId="0" borderId="7" xfId="0" applyFont="1" applyBorder="1" applyAlignment="1">
      <alignment horizontal="left" vertical="center" wrapText="1"/>
    </xf>
    <xf numFmtId="0" fontId="0" fillId="8" borderId="21" xfId="0" applyFont="1" applyFill="1" applyBorder="1" applyAlignment="1">
      <alignment horizontal="left" vertical="center" wrapText="1"/>
    </xf>
    <xf numFmtId="0" fontId="10" fillId="19" borderId="19" xfId="0" applyFont="1" applyFill="1" applyBorder="1" applyAlignment="1">
      <alignment horizontal="left" vertical="center" wrapText="1"/>
    </xf>
    <xf numFmtId="0" fontId="2" fillId="19" borderId="20" xfId="0" applyFont="1" applyFill="1" applyBorder="1" applyAlignment="1">
      <alignment vertical="center" wrapText="1"/>
    </xf>
    <xf numFmtId="0" fontId="2" fillId="19" borderId="21" xfId="0" applyFont="1" applyFill="1" applyBorder="1" applyAlignment="1">
      <alignment vertical="center" wrapText="1"/>
    </xf>
    <xf numFmtId="0" fontId="2" fillId="19" borderId="22" xfId="0" applyFont="1" applyFill="1" applyBorder="1" applyAlignment="1">
      <alignment horizontal="left" vertical="center" wrapText="1"/>
    </xf>
    <xf numFmtId="0" fontId="2" fillId="19" borderId="21" xfId="0" applyFont="1" applyFill="1" applyBorder="1" applyAlignment="1">
      <alignment horizontal="left" vertical="center" wrapText="1"/>
    </xf>
    <xf numFmtId="0" fontId="2" fillId="19" borderId="23" xfId="0" applyFont="1" applyFill="1" applyBorder="1" applyAlignment="1">
      <alignment horizontal="left" vertical="center" wrapText="1"/>
    </xf>
    <xf numFmtId="0" fontId="2" fillId="19" borderId="20" xfId="0" applyFont="1" applyFill="1" applyBorder="1" applyAlignment="1">
      <alignment horizontal="left" vertical="center" wrapText="1"/>
    </xf>
    <xf numFmtId="0" fontId="2" fillId="19" borderId="24" xfId="0" applyFont="1" applyFill="1" applyBorder="1" applyAlignment="1">
      <alignment horizontal="left" vertical="center" wrapText="1"/>
    </xf>
    <xf numFmtId="0" fontId="2" fillId="19" borderId="7" xfId="0" applyFont="1" applyFill="1" applyBorder="1" applyAlignment="1">
      <alignment horizontal="left" vertical="center" wrapText="1"/>
    </xf>
    <xf numFmtId="0" fontId="27" fillId="0" borderId="26" xfId="0" applyFont="1" applyBorder="1" applyAlignment="1">
      <alignment horizontal="center" vertical="center" wrapText="1"/>
    </xf>
    <xf numFmtId="0" fontId="27" fillId="0" borderId="7" xfId="0" applyFont="1" applyBorder="1" applyAlignment="1">
      <alignment horizontal="left" vertical="center" wrapText="1"/>
    </xf>
    <xf numFmtId="0" fontId="28" fillId="8" borderId="21" xfId="0" applyFont="1" applyFill="1" applyBorder="1" applyAlignment="1">
      <alignment horizontal="left" vertical="center" wrapText="1"/>
    </xf>
    <xf numFmtId="0" fontId="28" fillId="8" borderId="23" xfId="0" applyFont="1" applyFill="1" applyBorder="1" applyAlignment="1">
      <alignment horizontal="left" vertical="center" wrapText="1"/>
    </xf>
    <xf numFmtId="0" fontId="28" fillId="8" borderId="24" xfId="0" applyFont="1" applyFill="1" applyBorder="1" applyAlignment="1">
      <alignment horizontal="left" vertical="center" wrapText="1"/>
    </xf>
    <xf numFmtId="0" fontId="2" fillId="8" borderId="27" xfId="0" applyFont="1" applyFill="1" applyBorder="1" applyAlignment="1">
      <alignment horizontal="left" vertical="center" wrapText="1"/>
    </xf>
    <xf numFmtId="0" fontId="2" fillId="8" borderId="21" xfId="0" applyFont="1" applyFill="1" applyBorder="1" applyAlignment="1">
      <alignment wrapText="1"/>
    </xf>
    <xf numFmtId="0" fontId="28" fillId="8" borderId="22" xfId="0" applyFont="1" applyFill="1" applyBorder="1" applyAlignment="1">
      <alignment horizontal="left" vertical="center" wrapText="1"/>
    </xf>
    <xf numFmtId="0" fontId="2" fillId="3" borderId="20" xfId="0" applyFont="1" applyFill="1" applyBorder="1" applyAlignment="1">
      <alignment vertical="center" wrapText="1"/>
    </xf>
    <xf numFmtId="0" fontId="2" fillId="3" borderId="21" xfId="0" applyFont="1" applyFill="1" applyBorder="1" applyAlignment="1">
      <alignment vertical="center" wrapText="1"/>
    </xf>
    <xf numFmtId="0" fontId="2" fillId="3" borderId="22" xfId="0" applyFont="1" applyFill="1" applyBorder="1" applyAlignment="1">
      <alignment horizontal="left" vertical="center" wrapText="1"/>
    </xf>
    <xf numFmtId="0" fontId="2" fillId="3" borderId="21" xfId="0" applyFont="1" applyFill="1" applyBorder="1" applyAlignment="1">
      <alignment horizontal="left" vertical="center" wrapText="1"/>
    </xf>
    <xf numFmtId="0" fontId="2" fillId="3" borderId="23" xfId="0" applyFont="1" applyFill="1" applyBorder="1" applyAlignment="1">
      <alignment horizontal="left" vertical="center" wrapText="1"/>
    </xf>
    <xf numFmtId="0" fontId="2" fillId="3" borderId="20" xfId="0" applyFont="1" applyFill="1" applyBorder="1" applyAlignment="1">
      <alignment horizontal="left" vertical="center" wrapText="1"/>
    </xf>
    <xf numFmtId="0" fontId="2" fillId="3" borderId="24"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0" borderId="27" xfId="0" applyFont="1" applyBorder="1"/>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21" xfId="0" applyFont="1" applyBorder="1" applyAlignment="1">
      <alignment horizontal="left" vertical="center" wrapText="1"/>
    </xf>
    <xf numFmtId="0" fontId="2" fillId="0" borderId="23" xfId="0" applyFont="1" applyBorder="1" applyAlignment="1">
      <alignment horizontal="left" vertical="center" wrapText="1"/>
    </xf>
    <xf numFmtId="0" fontId="2" fillId="0" borderId="24" xfId="0" applyFont="1" applyBorder="1" applyAlignment="1">
      <alignment horizontal="left" vertical="center" wrapText="1"/>
    </xf>
    <xf numFmtId="0" fontId="28" fillId="8" borderId="7" xfId="0" applyFont="1" applyFill="1" applyBorder="1" applyAlignment="1">
      <alignment horizontal="left" vertical="center" wrapText="1"/>
    </xf>
    <xf numFmtId="0" fontId="2" fillId="8" borderId="28" xfId="0" applyFont="1" applyFill="1" applyBorder="1" applyAlignment="1">
      <alignment vertical="center" wrapText="1"/>
    </xf>
    <xf numFmtId="0" fontId="2" fillId="8" borderId="29" xfId="0" applyFont="1" applyFill="1" applyBorder="1" applyAlignment="1">
      <alignment vertical="center" wrapText="1"/>
    </xf>
    <xf numFmtId="0" fontId="2" fillId="8" borderId="30" xfId="0" applyFont="1" applyFill="1" applyBorder="1" applyAlignment="1">
      <alignment horizontal="left" vertical="center" wrapText="1"/>
    </xf>
    <xf numFmtId="0" fontId="2" fillId="8" borderId="29" xfId="0" applyFont="1" applyFill="1" applyBorder="1" applyAlignment="1">
      <alignment horizontal="left" vertical="center" wrapText="1"/>
    </xf>
    <xf numFmtId="0" fontId="2" fillId="8" borderId="31" xfId="0" applyFont="1" applyFill="1" applyBorder="1" applyAlignment="1">
      <alignment horizontal="left" vertical="center" wrapText="1"/>
    </xf>
    <xf numFmtId="0" fontId="2" fillId="8" borderId="28" xfId="0" applyFont="1" applyFill="1" applyBorder="1" applyAlignment="1">
      <alignment horizontal="left" vertical="center" wrapText="1"/>
    </xf>
    <xf numFmtId="0" fontId="2" fillId="8" borderId="32" xfId="0" applyFont="1" applyFill="1" applyBorder="1" applyAlignment="1">
      <alignment horizontal="left" vertical="center" wrapText="1"/>
    </xf>
    <xf numFmtId="0" fontId="2" fillId="0" borderId="28" xfId="0" applyFont="1" applyBorder="1" applyAlignment="1">
      <alignment horizontal="left" vertical="center" wrapText="1"/>
    </xf>
    <xf numFmtId="0" fontId="2" fillId="0" borderId="30" xfId="0" applyFont="1" applyBorder="1" applyAlignment="1">
      <alignment horizontal="left" vertical="center" wrapText="1"/>
    </xf>
    <xf numFmtId="0" fontId="2" fillId="0" borderId="33"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1" fontId="2" fillId="0" borderId="0" xfId="0" applyNumberFormat="1" applyFont="1" applyAlignment="1"/>
    <xf numFmtId="1" fontId="2" fillId="3" borderId="0" xfId="0" applyNumberFormat="1" applyFont="1" applyFill="1" applyAlignment="1"/>
    <xf numFmtId="0" fontId="2" fillId="3" borderId="0" xfId="0" applyFont="1" applyFill="1" applyAlignment="1">
      <alignment horizontal="center" vertical="center" wrapText="1"/>
    </xf>
    <xf numFmtId="0" fontId="2" fillId="20" borderId="0" xfId="0" applyFont="1" applyFill="1" applyAlignment="1">
      <alignment horizontal="left" vertical="center" wrapText="1"/>
    </xf>
    <xf numFmtId="0" fontId="2" fillId="20" borderId="0" xfId="0" applyFont="1" applyFill="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29" fillId="7" borderId="0" xfId="0" applyFont="1" applyFill="1" applyAlignment="1">
      <alignment horizontal="center" vertical="center" wrapText="1"/>
    </xf>
    <xf numFmtId="0" fontId="29" fillId="21" borderId="21" xfId="0" applyFont="1" applyFill="1" applyBorder="1" applyAlignment="1">
      <alignment horizontal="center" vertical="center" wrapText="1"/>
    </xf>
    <xf numFmtId="49" fontId="29" fillId="21" borderId="21" xfId="0" applyNumberFormat="1" applyFont="1" applyFill="1" applyBorder="1" applyAlignment="1">
      <alignment vertical="center" wrapText="1"/>
    </xf>
    <xf numFmtId="0" fontId="29" fillId="21" borderId="21" xfId="0" applyFont="1" applyFill="1" applyBorder="1" applyAlignment="1">
      <alignment vertical="center" wrapText="1"/>
    </xf>
    <xf numFmtId="49" fontId="29" fillId="17" borderId="21" xfId="0" applyNumberFormat="1" applyFont="1" applyFill="1" applyBorder="1" applyAlignment="1">
      <alignment vertical="center" wrapText="1"/>
    </xf>
    <xf numFmtId="0" fontId="29" fillId="17" borderId="21" xfId="0" applyFont="1" applyFill="1" applyBorder="1" applyAlignment="1">
      <alignment vertical="center" wrapText="1"/>
    </xf>
    <xf numFmtId="0" fontId="29" fillId="22" borderId="21" xfId="0" applyFont="1" applyFill="1" applyBorder="1" applyAlignment="1">
      <alignment horizontal="center" vertical="center" wrapText="1"/>
    </xf>
    <xf numFmtId="49" fontId="29" fillId="22" borderId="21" xfId="0" applyNumberFormat="1" applyFont="1" applyFill="1" applyBorder="1" applyAlignment="1">
      <alignment vertical="center" wrapText="1"/>
    </xf>
    <xf numFmtId="0" fontId="29" fillId="22" borderId="21" xfId="0" applyFont="1" applyFill="1" applyBorder="1" applyAlignment="1">
      <alignment vertical="center" wrapText="1"/>
    </xf>
    <xf numFmtId="0" fontId="13" fillId="0" borderId="21" xfId="0" applyFont="1" applyBorder="1" applyAlignment="1">
      <alignment horizontal="center" vertical="center" wrapText="1"/>
    </xf>
    <xf numFmtId="49" fontId="13" fillId="0" borderId="21" xfId="0" applyNumberFormat="1" applyFont="1" applyBorder="1" applyAlignment="1">
      <alignment vertical="center" wrapText="1"/>
    </xf>
    <xf numFmtId="0" fontId="13" fillId="0" borderId="21" xfId="0" applyFont="1" applyBorder="1" applyAlignment="1">
      <alignment vertical="center" wrapText="1"/>
    </xf>
    <xf numFmtId="17" fontId="13" fillId="0" borderId="21" xfId="0" applyNumberFormat="1" applyFont="1" applyBorder="1" applyAlignment="1">
      <alignment vertical="center" wrapText="1"/>
    </xf>
    <xf numFmtId="0" fontId="13" fillId="0" borderId="21" xfId="0" applyFont="1" applyBorder="1" applyAlignment="1">
      <alignment horizontal="right" vertical="center" wrapText="1"/>
    </xf>
    <xf numFmtId="16" fontId="13" fillId="0" borderId="21" xfId="0" applyNumberFormat="1" applyFont="1" applyBorder="1" applyAlignment="1">
      <alignment horizontal="right" vertical="center" wrapText="1"/>
    </xf>
    <xf numFmtId="17" fontId="13" fillId="0" borderId="21" xfId="0" applyNumberFormat="1" applyFont="1" applyBorder="1" applyAlignment="1">
      <alignment horizontal="right" vertical="center" wrapText="1"/>
    </xf>
    <xf numFmtId="17" fontId="29" fillId="22" borderId="21" xfId="0" applyNumberFormat="1" applyFont="1" applyFill="1" applyBorder="1" applyAlignment="1">
      <alignment vertical="center" wrapText="1"/>
    </xf>
    <xf numFmtId="15" fontId="13" fillId="0" borderId="21" xfId="0" applyNumberFormat="1" applyFont="1" applyBorder="1" applyAlignment="1">
      <alignment horizontal="right" vertical="center" wrapText="1"/>
    </xf>
    <xf numFmtId="0" fontId="13" fillId="0" borderId="0" xfId="0" applyFont="1" applyAlignment="1">
      <alignment horizontal="center" vertical="center" wrapText="1"/>
    </xf>
    <xf numFmtId="49" fontId="13" fillId="0" borderId="0" xfId="0" applyNumberFormat="1" applyFont="1" applyAlignment="1">
      <alignment vertical="center" wrapText="1"/>
    </xf>
    <xf numFmtId="0" fontId="13" fillId="0" borderId="0" xfId="0" applyFont="1" applyAlignment="1">
      <alignment vertical="center" wrapText="1"/>
    </xf>
    <xf numFmtId="0" fontId="13" fillId="0" borderId="0" xfId="0" applyFont="1" applyAlignment="1">
      <alignment vertical="center"/>
    </xf>
    <xf numFmtId="0" fontId="30" fillId="23" borderId="21" xfId="0" applyFont="1" applyFill="1" applyBorder="1" applyAlignment="1">
      <alignment horizontal="center"/>
    </xf>
    <xf numFmtId="49" fontId="30" fillId="23" borderId="21" xfId="0" applyNumberFormat="1" applyFont="1" applyFill="1" applyBorder="1" applyAlignment="1">
      <alignment horizontal="center"/>
    </xf>
    <xf numFmtId="0" fontId="30" fillId="23" borderId="21" xfId="0" applyFont="1" applyFill="1" applyBorder="1" applyAlignment="1">
      <alignment horizontal="center" wrapText="1"/>
    </xf>
    <xf numFmtId="0" fontId="4" fillId="24" borderId="21" xfId="0" applyFont="1" applyFill="1" applyBorder="1" applyAlignment="1">
      <alignment horizontal="left" vertical="top"/>
    </xf>
    <xf numFmtId="49" fontId="4" fillId="24" borderId="21" xfId="0" applyNumberFormat="1" applyFont="1" applyFill="1" applyBorder="1" applyAlignment="1">
      <alignment horizontal="left" vertical="top"/>
    </xf>
    <xf numFmtId="0" fontId="30" fillId="24" borderId="21" xfId="0" applyFont="1" applyFill="1" applyBorder="1" applyAlignment="1">
      <alignment horizontal="left" vertical="top" wrapText="1"/>
    </xf>
    <xf numFmtId="0" fontId="4" fillId="24" borderId="21" xfId="0" applyFont="1" applyFill="1" applyBorder="1" applyAlignment="1">
      <alignment horizontal="left" vertical="top" wrapText="1"/>
    </xf>
    <xf numFmtId="0" fontId="4" fillId="0" borderId="21" xfId="0" applyFont="1" applyBorder="1" applyAlignment="1">
      <alignment horizontal="left" vertical="top"/>
    </xf>
    <xf numFmtId="49" fontId="4" fillId="0" borderId="21" xfId="0" applyNumberFormat="1" applyFont="1" applyBorder="1" applyAlignment="1">
      <alignment horizontal="left" vertical="top"/>
    </xf>
    <xf numFmtId="0" fontId="4" fillId="0" borderId="21" xfId="0" applyFont="1" applyBorder="1" applyAlignment="1">
      <alignment horizontal="left" vertical="top" wrapText="1"/>
    </xf>
    <xf numFmtId="0" fontId="30" fillId="0" borderId="21" xfId="0" applyFont="1" applyBorder="1" applyAlignment="1">
      <alignment horizontal="left" vertical="top" wrapText="1"/>
    </xf>
    <xf numFmtId="0" fontId="31" fillId="0" borderId="21" xfId="0" applyFont="1" applyBorder="1" applyAlignment="1">
      <alignment horizontal="left" vertical="top"/>
    </xf>
    <xf numFmtId="17" fontId="4" fillId="0" borderId="21" xfId="0" applyNumberFormat="1" applyFont="1" applyBorder="1" applyAlignment="1">
      <alignment horizontal="left" vertical="top"/>
    </xf>
    <xf numFmtId="177" fontId="4" fillId="0" borderId="21" xfId="0" applyNumberFormat="1" applyFont="1" applyBorder="1" applyAlignment="1">
      <alignment horizontal="left" vertical="top"/>
    </xf>
    <xf numFmtId="178" fontId="4" fillId="0" borderId="21" xfId="0" applyNumberFormat="1" applyFont="1" applyBorder="1" applyAlignment="1">
      <alignment horizontal="left" vertical="top"/>
    </xf>
    <xf numFmtId="178" fontId="4" fillId="24" borderId="21" xfId="0" applyNumberFormat="1" applyFont="1" applyFill="1" applyBorder="1" applyAlignment="1">
      <alignment horizontal="left" vertical="top"/>
    </xf>
    <xf numFmtId="179" fontId="4" fillId="0" borderId="21" xfId="0" applyNumberFormat="1" applyFont="1" applyBorder="1" applyAlignment="1">
      <alignment horizontal="left" vertical="top"/>
    </xf>
    <xf numFmtId="0" fontId="32" fillId="0" borderId="21" xfId="0" applyFont="1" applyBorder="1" applyAlignment="1">
      <alignment horizontal="left" vertical="top" wrapText="1"/>
    </xf>
    <xf numFmtId="177" fontId="4" fillId="24" borderId="21" xfId="0" applyNumberFormat="1" applyFont="1" applyFill="1" applyBorder="1" applyAlignment="1">
      <alignment horizontal="left" vertical="top"/>
    </xf>
    <xf numFmtId="180" fontId="4" fillId="0" borderId="21" xfId="0" applyNumberFormat="1" applyFont="1" applyBorder="1" applyAlignment="1">
      <alignment horizontal="left" vertical="top"/>
    </xf>
    <xf numFmtId="15" fontId="4" fillId="0" borderId="21" xfId="0" applyNumberFormat="1" applyFont="1" applyBorder="1" applyAlignment="1">
      <alignment horizontal="left" vertical="top"/>
    </xf>
    <xf numFmtId="179" fontId="4" fillId="24" borderId="21" xfId="0" applyNumberFormat="1" applyFont="1" applyFill="1" applyBorder="1" applyAlignment="1">
      <alignment horizontal="left" vertical="top"/>
    </xf>
    <xf numFmtId="181" fontId="4" fillId="0" borderId="21" xfId="0" applyNumberFormat="1" applyFont="1" applyBorder="1" applyAlignment="1">
      <alignment horizontal="left" vertical="top"/>
    </xf>
    <xf numFmtId="182" fontId="4" fillId="0" borderId="21" xfId="0" applyNumberFormat="1" applyFont="1" applyBorder="1" applyAlignment="1">
      <alignment horizontal="left" vertical="top"/>
    </xf>
    <xf numFmtId="181" fontId="4" fillId="24" borderId="21" xfId="0" applyNumberFormat="1" applyFont="1" applyFill="1" applyBorder="1" applyAlignment="1">
      <alignment horizontal="left" vertical="top"/>
    </xf>
    <xf numFmtId="49" fontId="13" fillId="0" borderId="0" xfId="0" applyNumberFormat="1" applyFont="1" applyAlignment="1">
      <alignment vertical="center"/>
    </xf>
    <xf numFmtId="0" fontId="29" fillId="0" borderId="0" xfId="0" applyFont="1" applyAlignment="1">
      <alignment horizontal="center" wrapText="1"/>
    </xf>
    <xf numFmtId="0" fontId="29" fillId="25" borderId="0" xfId="0" applyFont="1" applyFill="1" applyAlignment="1">
      <alignment horizontal="center" wrapText="1"/>
    </xf>
    <xf numFmtId="0" fontId="33" fillId="0" borderId="0" xfId="0" applyFont="1" applyAlignment="1">
      <alignment horizontal="center" wrapText="1"/>
    </xf>
    <xf numFmtId="0" fontId="34" fillId="0" borderId="0" xfId="0" applyFont="1" applyAlignment="1">
      <alignment wrapText="1"/>
    </xf>
    <xf numFmtId="0" fontId="34" fillId="0" borderId="0" xfId="0" applyFont="1" applyAlignment="1">
      <alignment horizontal="center" wrapText="1"/>
    </xf>
    <xf numFmtId="0" fontId="35" fillId="0" borderId="0" xfId="0" applyFont="1" applyAlignment="1">
      <alignment horizontal="center" wrapText="1"/>
    </xf>
    <xf numFmtId="0" fontId="36" fillId="0" borderId="0" xfId="0" applyFont="1" applyAlignment="1">
      <alignment wrapText="1"/>
    </xf>
    <xf numFmtId="0" fontId="29" fillId="0" borderId="21" xfId="0" applyFont="1" applyBorder="1" applyAlignment="1">
      <alignment horizontal="center" wrapText="1"/>
    </xf>
    <xf numFmtId="0" fontId="29" fillId="25" borderId="21" xfId="0" applyFont="1" applyFill="1" applyBorder="1" applyAlignment="1">
      <alignment horizontal="center" wrapText="1"/>
    </xf>
    <xf numFmtId="0" fontId="33" fillId="0" borderId="21" xfId="0" applyFont="1" applyBorder="1" applyAlignment="1">
      <alignment horizontal="center" wrapText="1"/>
    </xf>
    <xf numFmtId="0" fontId="34" fillId="0" borderId="21" xfId="0" applyFont="1" applyBorder="1" applyAlignment="1">
      <alignment wrapText="1"/>
    </xf>
    <xf numFmtId="0" fontId="34" fillId="0" borderId="21" xfId="0" applyFont="1" applyBorder="1" applyAlignment="1">
      <alignment horizontal="center" wrapText="1"/>
    </xf>
    <xf numFmtId="0" fontId="35" fillId="0" borderId="21" xfId="0" applyFont="1" applyBorder="1" applyAlignment="1">
      <alignment horizontal="center" wrapText="1"/>
    </xf>
    <xf numFmtId="0" fontId="36" fillId="0" borderId="21" xfId="0" applyFont="1" applyBorder="1" applyAlignment="1">
      <alignment wrapText="1"/>
    </xf>
    <xf numFmtId="0" fontId="13" fillId="26" borderId="21" xfId="0" applyFont="1" applyFill="1" applyBorder="1" applyAlignment="1">
      <alignment horizontal="center"/>
    </xf>
    <xf numFmtId="0" fontId="4" fillId="26" borderId="21" xfId="0" applyFont="1" applyFill="1" applyBorder="1" applyAlignment="1">
      <alignment horizontal="center" wrapText="1"/>
    </xf>
    <xf numFmtId="0" fontId="37" fillId="3" borderId="34" xfId="0" applyFont="1" applyFill="1" applyBorder="1" applyAlignment="1">
      <alignment horizontal="center" vertical="center" wrapText="1"/>
    </xf>
    <xf numFmtId="0" fontId="4" fillId="0" borderId="34" xfId="0" applyFont="1" applyBorder="1" applyAlignment="1">
      <alignment horizontal="center" wrapText="1"/>
    </xf>
    <xf numFmtId="0" fontId="4" fillId="0" borderId="21" xfId="0" applyFont="1" applyBorder="1" applyAlignment="1">
      <alignment horizontal="center" wrapText="1"/>
    </xf>
    <xf numFmtId="0" fontId="38" fillId="0" borderId="21" xfId="0" applyFont="1" applyBorder="1" applyAlignment="1">
      <alignment horizontal="center" vertical="center" wrapText="1"/>
    </xf>
    <xf numFmtId="0" fontId="38" fillId="0" borderId="21" xfId="0" applyFont="1" applyBorder="1" applyAlignment="1">
      <alignment horizontal="center" wrapText="1"/>
    </xf>
    <xf numFmtId="0" fontId="4" fillId="0" borderId="21" xfId="0" applyFont="1" applyBorder="1" applyAlignment="1">
      <alignment horizontal="center"/>
    </xf>
    <xf numFmtId="0" fontId="4" fillId="25" borderId="21" xfId="0" applyFont="1" applyFill="1" applyBorder="1" applyAlignment="1">
      <alignment horizontal="center"/>
    </xf>
    <xf numFmtId="0" fontId="39" fillId="0" borderId="21" xfId="0" applyFont="1" applyBorder="1" applyAlignment="1"/>
    <xf numFmtId="0" fontId="2" fillId="0" borderId="21" xfId="0" applyFont="1" applyBorder="1"/>
    <xf numFmtId="0" fontId="2" fillId="26" borderId="21" xfId="0" applyFont="1" applyFill="1" applyBorder="1" applyAlignment="1"/>
    <xf numFmtId="0" fontId="26" fillId="0" borderId="21" xfId="0" applyFont="1" applyBorder="1" applyAlignment="1">
      <alignment horizontal="center"/>
    </xf>
    <xf numFmtId="0" fontId="2" fillId="0" borderId="21" xfId="0" applyFont="1" applyBorder="1" applyAlignment="1"/>
    <xf numFmtId="0" fontId="2" fillId="0" borderId="34" xfId="0" applyFont="1" applyBorder="1"/>
    <xf numFmtId="0" fontId="4" fillId="3" borderId="21" xfId="0" applyFont="1" applyFill="1" applyBorder="1" applyAlignment="1">
      <alignment horizontal="center" wrapText="1"/>
    </xf>
    <xf numFmtId="0" fontId="4" fillId="0" borderId="21" xfId="0" applyFont="1" applyBorder="1" applyAlignment="1">
      <alignment horizontal="left"/>
    </xf>
    <xf numFmtId="0" fontId="39" fillId="0" borderId="21" xfId="0" applyFont="1" applyBorder="1" applyAlignment="1">
      <alignment wrapText="1"/>
    </xf>
    <xf numFmtId="0" fontId="2" fillId="19" borderId="21" xfId="0" applyFont="1" applyFill="1" applyBorder="1" applyAlignment="1"/>
    <xf numFmtId="0" fontId="39" fillId="27" borderId="21" xfId="0" applyFont="1" applyFill="1" applyBorder="1" applyAlignment="1">
      <alignment horizontal="center"/>
    </xf>
    <xf numFmtId="0" fontId="40" fillId="0" borderId="21" xfId="0" applyFont="1" applyBorder="1" applyAlignment="1">
      <alignment wrapText="1"/>
    </xf>
    <xf numFmtId="0" fontId="13" fillId="0" borderId="21" xfId="0" applyFont="1" applyBorder="1" applyAlignment="1">
      <alignment horizontal="center"/>
    </xf>
    <xf numFmtId="0" fontId="2" fillId="0" borderId="16" xfId="0" applyFont="1" applyBorder="1"/>
    <xf numFmtId="0" fontId="41" fillId="3" borderId="21" xfId="0" applyFont="1" applyFill="1" applyBorder="1" applyAlignment="1">
      <alignment horizontal="center" wrapText="1"/>
    </xf>
    <xf numFmtId="0" fontId="42" fillId="18" borderId="21" xfId="0" applyFont="1" applyFill="1" applyBorder="1" applyAlignment="1"/>
    <xf numFmtId="0" fontId="40" fillId="28" borderId="21" xfId="0" applyFont="1" applyFill="1" applyBorder="1" applyAlignment="1">
      <alignment horizontal="center"/>
    </xf>
    <xf numFmtId="0" fontId="33" fillId="0" borderId="21" xfId="0" applyFont="1" applyBorder="1" applyAlignment="1"/>
    <xf numFmtId="0" fontId="33" fillId="0" borderId="21" xfId="0" applyFont="1" applyBorder="1" applyAlignment="1">
      <alignment wrapText="1"/>
    </xf>
    <xf numFmtId="0" fontId="13" fillId="29" borderId="21" xfId="0" applyFont="1" applyFill="1" applyBorder="1" applyAlignment="1">
      <alignment horizontal="center"/>
    </xf>
    <xf numFmtId="0" fontId="4" fillId="29" borderId="21" xfId="0" applyFont="1" applyFill="1" applyBorder="1" applyAlignment="1">
      <alignment horizontal="center" wrapText="1"/>
    </xf>
    <xf numFmtId="0" fontId="4" fillId="0" borderId="35" xfId="0" applyFont="1" applyBorder="1" applyAlignment="1">
      <alignment horizontal="center" vertical="center" wrapText="1"/>
    </xf>
    <xf numFmtId="0" fontId="38" fillId="0" borderId="35" xfId="0" applyFont="1" applyBorder="1" applyAlignment="1">
      <alignment horizontal="center" vertical="center" wrapText="1"/>
    </xf>
    <xf numFmtId="0" fontId="2" fillId="19" borderId="21" xfId="0" applyFont="1" applyFill="1" applyBorder="1"/>
    <xf numFmtId="0" fontId="4" fillId="0" borderId="36" xfId="0" applyFont="1" applyBorder="1" applyAlignment="1">
      <alignment horizontal="center" vertical="center" wrapText="1"/>
    </xf>
    <xf numFmtId="0" fontId="2" fillId="0" borderId="36" xfId="0" applyFont="1" applyBorder="1"/>
    <xf numFmtId="0" fontId="2" fillId="0" borderId="9" xfId="0" applyFont="1" applyBorder="1"/>
    <xf numFmtId="0" fontId="13" fillId="12" borderId="21" xfId="0" applyFont="1" applyFill="1" applyBorder="1" applyAlignment="1">
      <alignment horizontal="center"/>
    </xf>
    <xf numFmtId="0" fontId="4" fillId="12" borderId="21" xfId="0" applyFont="1" applyFill="1" applyBorder="1" applyAlignment="1">
      <alignment horizontal="center" wrapText="1"/>
    </xf>
    <xf numFmtId="0" fontId="4" fillId="0" borderId="21" xfId="0" applyFont="1" applyBorder="1" applyAlignment="1">
      <alignment horizontal="center" vertical="center" wrapText="1"/>
    </xf>
    <xf numFmtId="0" fontId="43" fillId="0" borderId="21" xfId="0" applyFont="1" applyBorder="1" applyAlignment="1">
      <alignment horizontal="center"/>
    </xf>
    <xf numFmtId="0" fontId="43" fillId="20" borderId="21" xfId="0" applyFont="1" applyFill="1" applyBorder="1" applyAlignment="1">
      <alignment horizontal="center"/>
    </xf>
    <xf numFmtId="0" fontId="44" fillId="28" borderId="21" xfId="0" applyFont="1" applyFill="1" applyBorder="1" applyAlignment="1">
      <alignment horizontal="center"/>
    </xf>
    <xf numFmtId="0" fontId="43" fillId="0" borderId="21" xfId="0" applyFont="1" applyBorder="1" applyAlignment="1">
      <alignment horizontal="center" wrapText="1"/>
    </xf>
    <xf numFmtId="0" fontId="45" fillId="0" borderId="21" xfId="0" applyFont="1" applyBorder="1" applyAlignment="1"/>
    <xf numFmtId="0" fontId="46" fillId="18" borderId="21" xfId="0" applyFont="1" applyFill="1" applyBorder="1" applyAlignment="1"/>
    <xf numFmtId="0" fontId="4" fillId="3" borderId="21" xfId="0" applyFont="1" applyFill="1" applyBorder="1" applyAlignment="1">
      <alignment horizontal="center" vertical="center" wrapText="1"/>
    </xf>
    <xf numFmtId="0" fontId="38" fillId="3" borderId="0" xfId="0" applyFont="1" applyFill="1" applyAlignment="1">
      <alignment horizontal="center" vertical="center" wrapText="1"/>
    </xf>
    <xf numFmtId="0" fontId="47" fillId="0" borderId="21" xfId="0" applyFont="1" applyBorder="1" applyAlignment="1">
      <alignment horizontal="center"/>
    </xf>
    <xf numFmtId="0" fontId="31" fillId="20" borderId="21" xfId="0" applyFont="1" applyFill="1" applyBorder="1" applyAlignment="1">
      <alignment horizontal="center"/>
    </xf>
    <xf numFmtId="0" fontId="48" fillId="3" borderId="21" xfId="0" applyFont="1" applyFill="1" applyBorder="1" applyAlignment="1">
      <alignment wrapText="1"/>
    </xf>
    <xf numFmtId="0" fontId="4" fillId="0" borderId="16" xfId="0" applyFont="1" applyBorder="1" applyAlignment="1">
      <alignment horizontal="center" wrapText="1"/>
    </xf>
    <xf numFmtId="0" fontId="4" fillId="0" borderId="9" xfId="0" applyFont="1" applyBorder="1" applyAlignment="1">
      <alignment horizontal="center" vertical="center" wrapText="1"/>
    </xf>
    <xf numFmtId="0" fontId="26" fillId="0" borderId="0" xfId="0" applyFont="1" applyAlignment="1">
      <alignment horizontal="center"/>
    </xf>
    <xf numFmtId="0" fontId="29" fillId="0" borderId="0" xfId="0" applyFont="1" applyAlignment="1">
      <alignment horizontal="center" vertical="center" wrapText="1"/>
    </xf>
    <xf numFmtId="0" fontId="29" fillId="0" borderId="0" xfId="0" applyFont="1" applyAlignment="1">
      <alignment horizontal="center"/>
    </xf>
    <xf numFmtId="0" fontId="13" fillId="0" borderId="0" xfId="0" applyFont="1" applyAlignment="1">
      <alignment horizontal="center"/>
    </xf>
    <xf numFmtId="0" fontId="13" fillId="0" borderId="0" xfId="0" applyFont="1" applyAlignment="1">
      <alignment horizontal="center" vertical="center"/>
    </xf>
    <xf numFmtId="0" fontId="13" fillId="3" borderId="0" xfId="0" applyFont="1" applyFill="1" applyAlignment="1">
      <alignment horizontal="center"/>
    </xf>
    <xf numFmtId="0" fontId="13" fillId="3" borderId="0" xfId="0" applyFont="1" applyFill="1" applyAlignment="1">
      <alignment horizontal="center" vertical="center"/>
    </xf>
    <xf numFmtId="0" fontId="49" fillId="0" borderId="0" xfId="0" applyFont="1" applyAlignment="1"/>
    <xf numFmtId="0" fontId="21" fillId="0" borderId="0" xfId="0" applyFont="1" applyAlignment="1">
      <alignment horizontal="left"/>
    </xf>
    <xf numFmtId="0" fontId="10" fillId="0" borderId="0" xfId="0" applyFont="1" applyAlignment="1">
      <alignment horizontal="left"/>
    </xf>
    <xf numFmtId="0" fontId="10" fillId="0" borderId="0" xfId="0" applyFont="1" applyAlignment="1">
      <alignment horizontal="left" wrapText="1"/>
    </xf>
    <xf numFmtId="3" fontId="2" fillId="0" borderId="0" xfId="0" applyNumberFormat="1" applyFont="1" applyAlignment="1">
      <alignment horizontal="center"/>
    </xf>
    <xf numFmtId="0" fontId="2" fillId="0" borderId="0" xfId="0" applyFont="1" applyAlignment="1">
      <alignment horizontal="left" wrapText="1"/>
    </xf>
    <xf numFmtId="0" fontId="6" fillId="0" borderId="0" xfId="0" applyFont="1" applyAlignment="1">
      <alignment horizontal="left" wrapText="1"/>
    </xf>
    <xf numFmtId="3" fontId="4" fillId="20" borderId="27" xfId="0" applyNumberFormat="1" applyFont="1" applyFill="1" applyBorder="1" applyAlignment="1">
      <alignment horizontal="center" vertical="center" wrapText="1"/>
    </xf>
    <xf numFmtId="3" fontId="4" fillId="18" borderId="7" xfId="0" applyNumberFormat="1" applyFont="1" applyFill="1" applyBorder="1" applyAlignment="1">
      <alignment horizontal="center" vertical="center" wrapText="1"/>
    </xf>
    <xf numFmtId="3" fontId="4" fillId="18" borderId="27" xfId="0" applyNumberFormat="1" applyFont="1" applyFill="1" applyBorder="1" applyAlignment="1">
      <alignment horizontal="center" vertical="center" wrapText="1"/>
    </xf>
    <xf numFmtId="3" fontId="4" fillId="30" borderId="22" xfId="0" applyNumberFormat="1" applyFont="1" applyFill="1" applyBorder="1" applyAlignment="1">
      <alignment horizontal="center" vertical="center" wrapText="1"/>
    </xf>
    <xf numFmtId="3" fontId="4" fillId="30" borderId="27" xfId="0" applyNumberFormat="1" applyFont="1" applyFill="1" applyBorder="1" applyAlignment="1">
      <alignment horizontal="center" vertical="center" wrapText="1"/>
    </xf>
    <xf numFmtId="3" fontId="4" fillId="25" borderId="27" xfId="0" applyNumberFormat="1" applyFont="1" applyFill="1" applyBorder="1" applyAlignment="1">
      <alignment horizontal="center" vertical="center" wrapText="1"/>
    </xf>
    <xf numFmtId="3" fontId="10" fillId="12" borderId="0" xfId="0" applyNumberFormat="1" applyFont="1" applyFill="1" applyAlignment="1">
      <alignment horizontal="center" vertical="center"/>
    </xf>
    <xf numFmtId="0" fontId="10" fillId="31" borderId="35" xfId="0" applyFont="1" applyFill="1" applyBorder="1" applyAlignment="1">
      <alignment horizontal="center" vertical="center" wrapText="1"/>
    </xf>
    <xf numFmtId="0" fontId="10" fillId="31" borderId="35" xfId="0" applyFont="1" applyFill="1" applyBorder="1" applyAlignment="1">
      <alignment horizontal="center" vertical="center"/>
    </xf>
    <xf numFmtId="0" fontId="10" fillId="31" borderId="35" xfId="0" applyFont="1" applyFill="1" applyBorder="1" applyAlignment="1">
      <alignment horizontal="left" vertical="center" wrapText="1"/>
    </xf>
    <xf numFmtId="0" fontId="50" fillId="32" borderId="0" xfId="0" applyFont="1" applyFill="1" applyAlignment="1">
      <alignment wrapText="1"/>
    </xf>
    <xf numFmtId="0" fontId="51" fillId="32" borderId="0" xfId="0" applyFont="1" applyFill="1" applyAlignment="1">
      <alignment wrapText="1"/>
    </xf>
    <xf numFmtId="0" fontId="51" fillId="32" borderId="0" xfId="0" applyFont="1" applyFill="1" applyAlignment="1"/>
    <xf numFmtId="0" fontId="10" fillId="31" borderId="35" xfId="0" applyFont="1" applyFill="1" applyBorder="1" applyAlignment="1">
      <alignment horizontal="left" vertical="center"/>
    </xf>
    <xf numFmtId="3" fontId="10" fillId="12" borderId="0" xfId="0" applyNumberFormat="1" applyFont="1" applyFill="1" applyAlignment="1">
      <alignment horizontal="center" vertical="center" wrapText="1"/>
    </xf>
    <xf numFmtId="3" fontId="10" fillId="12" borderId="35" xfId="0" applyNumberFormat="1" applyFont="1" applyFill="1" applyBorder="1" applyAlignment="1">
      <alignment horizontal="center" vertical="center" wrapText="1"/>
    </xf>
    <xf numFmtId="3" fontId="4" fillId="30" borderId="37" xfId="0" applyNumberFormat="1" applyFont="1" applyFill="1" applyBorder="1" applyAlignment="1">
      <alignment horizontal="center" vertical="center" wrapText="1"/>
    </xf>
    <xf numFmtId="3" fontId="4" fillId="25" borderId="7" xfId="0" applyNumberFormat="1" applyFont="1" applyFill="1" applyBorder="1" applyAlignment="1">
      <alignment horizontal="center" vertical="center" wrapText="1"/>
    </xf>
    <xf numFmtId="0" fontId="10" fillId="31" borderId="21" xfId="0" applyFont="1" applyFill="1" applyBorder="1" applyAlignment="1">
      <alignment horizontal="center" vertical="center"/>
    </xf>
    <xf numFmtId="3" fontId="10" fillId="12" borderId="21" xfId="0" applyNumberFormat="1" applyFont="1" applyFill="1" applyBorder="1" applyAlignment="1">
      <alignment horizontal="center" vertical="center" wrapText="1"/>
    </xf>
    <xf numFmtId="0" fontId="10" fillId="31" borderId="21" xfId="0" applyFont="1" applyFill="1" applyBorder="1" applyAlignment="1">
      <alignment horizontal="center" vertical="center" wrapText="1"/>
    </xf>
    <xf numFmtId="3" fontId="52" fillId="25" borderId="7" xfId="0" applyNumberFormat="1" applyFont="1" applyFill="1" applyBorder="1" applyAlignment="1">
      <alignment horizontal="center" vertical="center" wrapText="1"/>
    </xf>
    <xf numFmtId="0" fontId="53" fillId="31" borderId="21" xfId="0" applyFont="1" applyFill="1" applyBorder="1" applyAlignment="1">
      <alignment horizontal="center" vertical="center"/>
    </xf>
    <xf numFmtId="3" fontId="10" fillId="12" borderId="21" xfId="0" applyNumberFormat="1" applyFont="1" applyFill="1" applyBorder="1" applyAlignment="1">
      <alignment horizontal="left" vertical="center" wrapText="1"/>
    </xf>
    <xf numFmtId="0" fontId="2" fillId="3" borderId="21" xfId="0" applyFont="1" applyFill="1" applyBorder="1" applyAlignment="1">
      <alignment horizontal="left" vertical="center"/>
    </xf>
    <xf numFmtId="0" fontId="2" fillId="3" borderId="9" xfId="0" applyFont="1" applyFill="1" applyBorder="1" applyAlignment="1">
      <alignment horizontal="center" vertical="center"/>
    </xf>
    <xf numFmtId="0" fontId="2" fillId="3" borderId="21" xfId="0" applyFont="1" applyFill="1" applyBorder="1" applyAlignment="1">
      <alignment horizontal="center" vertical="center"/>
    </xf>
    <xf numFmtId="0" fontId="2" fillId="22" borderId="21" xfId="0" applyFont="1" applyFill="1" applyBorder="1" applyAlignment="1">
      <alignment horizontal="center" vertical="center" wrapText="1"/>
    </xf>
    <xf numFmtId="3" fontId="2" fillId="0" borderId="21" xfId="0" applyNumberFormat="1" applyFont="1" applyBorder="1" applyAlignment="1">
      <alignment horizontal="center"/>
    </xf>
    <xf numFmtId="3" fontId="2" fillId="0" borderId="21" xfId="0" applyNumberFormat="1" applyFont="1" applyBorder="1" applyAlignment="1">
      <alignment horizontal="left" wrapText="1"/>
    </xf>
    <xf numFmtId="3" fontId="2" fillId="0" borderId="21" xfId="0" applyNumberFormat="1" applyFont="1" applyBorder="1" applyAlignment="1">
      <alignment horizontal="center" wrapText="1"/>
    </xf>
    <xf numFmtId="3" fontId="2" fillId="0" borderId="21" xfId="0" applyNumberFormat="1" applyFont="1" applyBorder="1" applyAlignment="1">
      <alignment horizontal="center" vertical="center" wrapText="1"/>
    </xf>
    <xf numFmtId="183" fontId="2" fillId="0" borderId="21" xfId="0" applyNumberFormat="1" applyFont="1" applyBorder="1" applyAlignment="1">
      <alignment horizontal="center" vertical="center"/>
    </xf>
    <xf numFmtId="0" fontId="6" fillId="0" borderId="21" xfId="0" applyFont="1" applyBorder="1" applyAlignment="1">
      <alignment horizontal="left" wrapText="1"/>
    </xf>
    <xf numFmtId="0" fontId="2" fillId="0" borderId="9" xfId="0" applyFont="1" applyBorder="1" applyAlignment="1">
      <alignment horizontal="left"/>
    </xf>
    <xf numFmtId="0" fontId="2" fillId="3" borderId="9" xfId="0" applyFont="1" applyFill="1" applyBorder="1" applyAlignment="1">
      <alignment horizontal="center"/>
    </xf>
    <xf numFmtId="3" fontId="2" fillId="0" borderId="21" xfId="0" applyNumberFormat="1" applyFont="1" applyBorder="1" applyAlignment="1">
      <alignment horizontal="center" vertical="center"/>
    </xf>
    <xf numFmtId="0" fontId="2" fillId="0" borderId="9" xfId="0" applyFont="1" applyBorder="1" applyAlignment="1">
      <alignment horizontal="left" wrapText="1"/>
    </xf>
    <xf numFmtId="0" fontId="2" fillId="0" borderId="9" xfId="0" applyFont="1" applyBorder="1" applyAlignment="1">
      <alignment horizontal="center" vertical="center"/>
    </xf>
    <xf numFmtId="0" fontId="2" fillId="0" borderId="9" xfId="0" applyFont="1" applyBorder="1" applyAlignment="1">
      <alignment horizontal="left" vertical="center" wrapText="1"/>
    </xf>
    <xf numFmtId="0" fontId="2" fillId="3" borderId="9" xfId="0" applyFont="1" applyFill="1" applyBorder="1" applyAlignment="1">
      <alignment horizontal="left"/>
    </xf>
    <xf numFmtId="0" fontId="2" fillId="0" borderId="21" xfId="0" applyFont="1" applyBorder="1" applyAlignment="1">
      <alignment horizontal="center"/>
    </xf>
    <xf numFmtId="0" fontId="2" fillId="0" borderId="9" xfId="0" applyFont="1" applyBorder="1" applyAlignment="1">
      <alignment horizontal="center"/>
    </xf>
    <xf numFmtId="0" fontId="2" fillId="0" borderId="21" xfId="0" applyFont="1" applyBorder="1" applyAlignment="1">
      <alignment horizontal="left" vertical="center"/>
    </xf>
    <xf numFmtId="3" fontId="2" fillId="0" borderId="21" xfId="0" applyNumberFormat="1" applyFont="1" applyBorder="1" applyAlignment="1">
      <alignment horizontal="left" vertical="center" wrapText="1"/>
    </xf>
    <xf numFmtId="0" fontId="54" fillId="0" borderId="21" xfId="0" applyFont="1" applyBorder="1" applyAlignment="1">
      <alignment horizontal="left" wrapText="1"/>
    </xf>
    <xf numFmtId="0" fontId="2" fillId="20" borderId="21" xfId="0" applyFont="1" applyFill="1" applyBorder="1" applyAlignment="1">
      <alignment horizontal="center" vertical="center"/>
    </xf>
    <xf numFmtId="0" fontId="2" fillId="20" borderId="9" xfId="0" applyFont="1" applyFill="1" applyBorder="1" applyAlignment="1">
      <alignment horizontal="center" vertical="center"/>
    </xf>
    <xf numFmtId="0" fontId="2" fillId="0" borderId="21" xfId="0" applyFont="1" applyBorder="1" applyAlignment="1">
      <alignment horizontal="center" vertical="center"/>
    </xf>
    <xf numFmtId="0" fontId="6" fillId="0" borderId="9" xfId="0" applyFont="1" applyBorder="1" applyAlignment="1">
      <alignment horizontal="left" wrapText="1"/>
    </xf>
    <xf numFmtId="3" fontId="2" fillId="0" borderId="9" xfId="0" applyNumberFormat="1" applyFont="1" applyBorder="1" applyAlignment="1">
      <alignment horizontal="center"/>
    </xf>
    <xf numFmtId="0" fontId="55" fillId="3" borderId="21" xfId="0" applyFont="1" applyFill="1" applyBorder="1" applyAlignment="1">
      <alignment horizontal="center" vertical="center"/>
    </xf>
    <xf numFmtId="0" fontId="55" fillId="0" borderId="21" xfId="0" applyFont="1" applyBorder="1" applyAlignment="1">
      <alignment horizontal="center" vertical="center"/>
    </xf>
    <xf numFmtId="0" fontId="55" fillId="0" borderId="21" xfId="0" applyFont="1" applyBorder="1" applyAlignment="1">
      <alignment horizontal="left" vertical="center" wrapText="1"/>
    </xf>
    <xf numFmtId="0" fontId="55" fillId="0" borderId="21" xfId="0" applyFont="1" applyBorder="1" applyAlignment="1">
      <alignment horizontal="center" vertical="center" wrapText="1"/>
    </xf>
    <xf numFmtId="0" fontId="56" fillId="0" borderId="9" xfId="0" applyFont="1" applyBorder="1" applyAlignment="1">
      <alignment wrapText="1"/>
    </xf>
    <xf numFmtId="0" fontId="57" fillId="0" borderId="9" xfId="0" applyFont="1" applyBorder="1" applyAlignment="1">
      <alignment horizontal="center" wrapText="1"/>
    </xf>
    <xf numFmtId="0" fontId="55" fillId="0" borderId="21" xfId="0" applyFont="1" applyBorder="1" applyAlignment="1">
      <alignment vertical="center"/>
    </xf>
    <xf numFmtId="0" fontId="55" fillId="0" borderId="9" xfId="0" applyFont="1" applyBorder="1" applyAlignment="1">
      <alignment vertical="center"/>
    </xf>
    <xf numFmtId="0" fontId="55" fillId="0" borderId="9" xfId="0" applyFont="1" applyBorder="1" applyAlignment="1">
      <alignment horizontal="center" vertical="center"/>
    </xf>
    <xf numFmtId="0" fontId="58" fillId="0" borderId="9" xfId="0" applyFont="1" applyBorder="1" applyAlignment="1">
      <alignment horizontal="left" wrapText="1"/>
    </xf>
    <xf numFmtId="0" fontId="55" fillId="3" borderId="9" xfId="0" applyFont="1" applyFill="1" applyBorder="1" applyAlignment="1">
      <alignment horizontal="center"/>
    </xf>
    <xf numFmtId="3" fontId="55" fillId="0" borderId="21" xfId="0" applyNumberFormat="1" applyFont="1" applyBorder="1" applyAlignment="1">
      <alignment horizontal="center" vertical="center"/>
    </xf>
    <xf numFmtId="3" fontId="2" fillId="9" borderId="21" xfId="0" applyNumberFormat="1" applyFont="1" applyFill="1" applyBorder="1" applyAlignment="1">
      <alignment horizontal="center" vertical="center"/>
    </xf>
    <xf numFmtId="3" fontId="2" fillId="9" borderId="9" xfId="0" applyNumberFormat="1" applyFont="1" applyFill="1" applyBorder="1" applyAlignment="1">
      <alignment horizontal="center" vertical="center"/>
    </xf>
    <xf numFmtId="3" fontId="2" fillId="0" borderId="0" xfId="0" applyNumberFormat="1" applyFont="1" applyAlignment="1">
      <alignment horizontal="center" vertical="center"/>
    </xf>
    <xf numFmtId="0" fontId="2" fillId="0" borderId="21" xfId="0" applyFont="1" applyBorder="1" applyAlignment="1">
      <alignment horizontal="left" wrapText="1"/>
    </xf>
    <xf numFmtId="3" fontId="2" fillId="0" borderId="9" xfId="0" applyNumberFormat="1" applyFont="1" applyBorder="1" applyAlignment="1">
      <alignment horizontal="center" vertical="center"/>
    </xf>
    <xf numFmtId="0" fontId="2" fillId="3" borderId="21" xfId="0" applyFont="1" applyFill="1" applyBorder="1" applyAlignment="1">
      <alignment horizontal="center" vertical="center" wrapText="1"/>
    </xf>
    <xf numFmtId="0" fontId="2" fillId="3" borderId="21" xfId="0" applyFont="1" applyFill="1" applyBorder="1" applyAlignment="1">
      <alignment vertical="center"/>
    </xf>
    <xf numFmtId="0" fontId="2" fillId="3" borderId="9" xfId="0" applyFont="1" applyFill="1" applyBorder="1" applyAlignment="1">
      <alignment vertical="center"/>
    </xf>
    <xf numFmtId="3" fontId="2" fillId="3" borderId="21" xfId="0" applyNumberFormat="1" applyFont="1" applyFill="1" applyBorder="1" applyAlignment="1">
      <alignment horizontal="center" vertical="center"/>
    </xf>
    <xf numFmtId="0" fontId="59" fillId="0" borderId="9" xfId="0" applyFont="1" applyBorder="1" applyAlignment="1">
      <alignment wrapText="1"/>
    </xf>
    <xf numFmtId="0" fontId="59" fillId="0" borderId="21" xfId="0" applyFont="1" applyBorder="1" applyAlignment="1">
      <alignment wrapText="1"/>
    </xf>
    <xf numFmtId="0" fontId="2" fillId="0" borderId="21" xfId="0" applyFont="1" applyBorder="1" applyAlignment="1">
      <alignment horizontal="left"/>
    </xf>
    <xf numFmtId="0" fontId="2" fillId="3" borderId="21" xfId="0" applyFont="1" applyFill="1" applyBorder="1" applyAlignment="1">
      <alignment horizontal="center"/>
    </xf>
    <xf numFmtId="0" fontId="6" fillId="0" borderId="21" xfId="0" applyFont="1" applyBorder="1" applyAlignment="1">
      <alignment wrapText="1"/>
    </xf>
    <xf numFmtId="0" fontId="6" fillId="0" borderId="9" xfId="0" applyFont="1" applyBorder="1" applyAlignment="1">
      <alignment wrapText="1"/>
    </xf>
    <xf numFmtId="0" fontId="6" fillId="0" borderId="0" xfId="0" applyFont="1" applyAlignment="1">
      <alignment wrapText="1"/>
    </xf>
    <xf numFmtId="183" fontId="2" fillId="0" borderId="21" xfId="0" applyNumberFormat="1" applyFont="1" applyBorder="1" applyAlignment="1">
      <alignment horizontal="center" vertical="center" wrapText="1"/>
    </xf>
    <xf numFmtId="0" fontId="2" fillId="0" borderId="21" xfId="0" applyFont="1" applyBorder="1" applyAlignment="1">
      <alignment horizontal="center" vertical="center" wrapText="1"/>
    </xf>
    <xf numFmtId="0" fontId="59" fillId="0" borderId="9" xfId="0" applyFont="1" applyBorder="1" applyAlignment="1">
      <alignment horizontal="left" wrapText="1"/>
    </xf>
    <xf numFmtId="3" fontId="2" fillId="0" borderId="9" xfId="0" applyNumberFormat="1" applyFont="1" applyBorder="1" applyAlignment="1">
      <alignment horizontal="left" wrapText="1"/>
    </xf>
    <xf numFmtId="3" fontId="2" fillId="0" borderId="9" xfId="0" applyNumberFormat="1" applyFont="1" applyBorder="1" applyAlignment="1">
      <alignment horizontal="center" wrapText="1"/>
    </xf>
    <xf numFmtId="3" fontId="2" fillId="0" borderId="21" xfId="0" applyNumberFormat="1" applyFont="1" applyBorder="1" applyAlignment="1">
      <alignment horizontal="left" vertical="center"/>
    </xf>
    <xf numFmtId="0" fontId="2" fillId="3" borderId="7" xfId="0" applyFont="1" applyFill="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horizontal="left" vertical="center" wrapText="1"/>
    </xf>
    <xf numFmtId="0" fontId="2" fillId="0" borderId="16" xfId="0" applyFont="1" applyBorder="1" applyAlignment="1">
      <alignment horizontal="center" vertical="center" wrapText="1"/>
    </xf>
    <xf numFmtId="3" fontId="2" fillId="0" borderId="16" xfId="0" applyNumberFormat="1" applyFont="1" applyBorder="1" applyAlignment="1">
      <alignment horizontal="center" vertical="center" wrapText="1"/>
    </xf>
    <xf numFmtId="0" fontId="6" fillId="0" borderId="7" xfId="0" applyFont="1" applyBorder="1" applyAlignment="1">
      <alignment horizontal="left" wrapText="1"/>
    </xf>
    <xf numFmtId="0" fontId="2" fillId="0" borderId="7" xfId="0" applyFont="1" applyBorder="1" applyAlignment="1">
      <alignment horizontal="left"/>
    </xf>
    <xf numFmtId="0" fontId="2" fillId="3" borderId="7" xfId="0" applyFont="1" applyFill="1" applyBorder="1" applyAlignment="1">
      <alignment horizontal="center"/>
    </xf>
    <xf numFmtId="3" fontId="2" fillId="0" borderId="7" xfId="0" applyNumberFormat="1" applyFont="1" applyBorder="1" applyAlignment="1">
      <alignment horizontal="center" vertical="center"/>
    </xf>
    <xf numFmtId="0" fontId="2" fillId="0" borderId="7" xfId="0" applyFont="1" applyBorder="1" applyAlignment="1">
      <alignment horizontal="left" wrapText="1"/>
    </xf>
    <xf numFmtId="3" fontId="2" fillId="0" borderId="21" xfId="0" applyNumberFormat="1" applyFont="1" applyBorder="1" applyAlignment="1">
      <alignment horizontal="left"/>
    </xf>
    <xf numFmtId="0" fontId="55" fillId="0" borderId="21" xfId="0" applyFont="1" applyBorder="1" applyAlignment="1">
      <alignment horizontal="left" vertical="center"/>
    </xf>
    <xf numFmtId="0" fontId="55" fillId="0" borderId="0" xfId="0" applyFont="1" applyAlignment="1">
      <alignment horizontal="center" vertical="center"/>
    </xf>
    <xf numFmtId="0" fontId="2" fillId="0" borderId="9" xfId="0" applyFont="1" applyBorder="1" applyAlignment="1">
      <alignment horizontal="center" vertical="center" wrapText="1"/>
    </xf>
    <xf numFmtId="0" fontId="54" fillId="0" borderId="9" xfId="0" applyFont="1" applyBorder="1" applyAlignment="1">
      <alignment horizontal="left" wrapText="1"/>
    </xf>
    <xf numFmtId="3" fontId="2" fillId="0" borderId="9" xfId="0" applyNumberFormat="1" applyFont="1" applyBorder="1" applyAlignment="1">
      <alignment horizontal="left" vertical="center" wrapText="1"/>
    </xf>
    <xf numFmtId="3" fontId="2" fillId="0" borderId="9" xfId="0" applyNumberFormat="1" applyFont="1" applyBorder="1" applyAlignment="1">
      <alignment horizontal="center" vertical="center" wrapText="1"/>
    </xf>
    <xf numFmtId="0" fontId="0" fillId="0" borderId="9" xfId="0" applyFont="1" applyBorder="1" applyAlignment="1">
      <alignment horizontal="left"/>
    </xf>
    <xf numFmtId="0" fontId="0" fillId="0" borderId="9" xfId="0" applyFont="1" applyBorder="1" applyAlignment="1">
      <alignment horizontal="center" wrapText="1"/>
    </xf>
    <xf numFmtId="0" fontId="0" fillId="0" borderId="9" xfId="0" applyFont="1" applyBorder="1" applyAlignment="1">
      <alignment horizontal="left" wrapText="1"/>
    </xf>
    <xf numFmtId="0" fontId="2" fillId="0" borderId="7" xfId="0" applyFont="1" applyBorder="1" applyAlignment="1">
      <alignment horizontal="center" vertical="center"/>
    </xf>
    <xf numFmtId="0" fontId="2" fillId="0" borderId="9" xfId="0" applyFont="1" applyBorder="1" applyAlignment="1">
      <alignment horizontal="center" wrapText="1"/>
    </xf>
    <xf numFmtId="0" fontId="2" fillId="0" borderId="21" xfId="0" applyFont="1" applyBorder="1" applyAlignment="1">
      <alignment horizontal="center" wrapText="1"/>
    </xf>
    <xf numFmtId="0" fontId="2" fillId="3" borderId="9" xfId="0" applyFont="1" applyFill="1" applyBorder="1" applyAlignment="1">
      <alignment horizontal="left" vertical="center" wrapText="1"/>
    </xf>
    <xf numFmtId="0" fontId="2" fillId="3" borderId="9" xfId="0" applyFont="1" applyFill="1" applyBorder="1" applyAlignment="1">
      <alignment horizontal="center" vertical="center" wrapText="1"/>
    </xf>
    <xf numFmtId="3" fontId="2" fillId="25" borderId="21" xfId="0" applyNumberFormat="1" applyFont="1" applyFill="1" applyBorder="1" applyAlignment="1">
      <alignment horizontal="center" vertical="center"/>
    </xf>
    <xf numFmtId="3" fontId="2" fillId="3" borderId="9" xfId="0" applyNumberFormat="1" applyFont="1" applyFill="1" applyBorder="1" applyAlignment="1">
      <alignment horizontal="center"/>
    </xf>
    <xf numFmtId="0" fontId="55" fillId="0" borderId="0" xfId="0" applyFont="1" applyAlignment="1">
      <alignment vertical="center"/>
    </xf>
    <xf numFmtId="3" fontId="2" fillId="3" borderId="9" xfId="0" applyNumberFormat="1" applyFont="1" applyFill="1" applyBorder="1" applyAlignment="1">
      <alignment horizontal="center" vertical="center"/>
    </xf>
    <xf numFmtId="0" fontId="59" fillId="3" borderId="9" xfId="0" applyFont="1" applyFill="1" applyBorder="1" applyAlignment="1">
      <alignment horizontal="left"/>
    </xf>
    <xf numFmtId="0" fontId="2" fillId="0" borderId="7" xfId="0" applyFont="1" applyBorder="1" applyAlignment="1">
      <alignment vertical="center"/>
    </xf>
    <xf numFmtId="0" fontId="2" fillId="0" borderId="16" xfId="0" applyFont="1" applyBorder="1" applyAlignment="1">
      <alignment vertical="center"/>
    </xf>
    <xf numFmtId="3" fontId="2" fillId="0" borderId="0" xfId="0" applyNumberFormat="1" applyFont="1" applyAlignment="1"/>
    <xf numFmtId="0" fontId="2" fillId="0" borderId="21" xfId="0" applyFont="1" applyBorder="1" applyAlignment="1">
      <alignment vertical="center"/>
    </xf>
    <xf numFmtId="0" fontId="2" fillId="0" borderId="9" xfId="0" applyFont="1" applyBorder="1" applyAlignment="1">
      <alignment vertical="center"/>
    </xf>
    <xf numFmtId="0" fontId="2" fillId="3" borderId="0" xfId="0" applyFont="1" applyFill="1" applyAlignment="1">
      <alignment vertical="center"/>
    </xf>
    <xf numFmtId="0" fontId="2" fillId="0" borderId="7" xfId="0" applyFont="1" applyBorder="1" applyAlignment="1">
      <alignment horizontal="center"/>
    </xf>
    <xf numFmtId="0" fontId="2" fillId="0" borderId="16" xfId="0" applyFont="1" applyBorder="1" applyAlignment="1">
      <alignment horizontal="center"/>
    </xf>
    <xf numFmtId="3" fontId="2" fillId="3" borderId="21" xfId="0" applyNumberFormat="1" applyFont="1" applyFill="1" applyBorder="1" applyAlignment="1">
      <alignment horizontal="left"/>
    </xf>
    <xf numFmtId="3" fontId="2" fillId="3" borderId="0" xfId="0" applyNumberFormat="1" applyFont="1" applyFill="1" applyAlignment="1">
      <alignment horizontal="center"/>
    </xf>
    <xf numFmtId="0" fontId="2" fillId="3" borderId="0" xfId="0" applyFont="1" applyFill="1" applyAlignment="1">
      <alignment horizontal="center" vertical="center"/>
    </xf>
    <xf numFmtId="183" fontId="2" fillId="3" borderId="21" xfId="0" applyNumberFormat="1" applyFont="1" applyFill="1" applyBorder="1" applyAlignment="1">
      <alignment horizontal="center" vertical="center" wrapText="1"/>
    </xf>
    <xf numFmtId="183" fontId="2" fillId="3" borderId="21" xfId="0" applyNumberFormat="1" applyFont="1" applyFill="1" applyBorder="1" applyAlignment="1">
      <alignment horizontal="center" vertical="center"/>
    </xf>
    <xf numFmtId="0" fontId="2" fillId="9" borderId="9" xfId="0" applyFont="1" applyFill="1" applyBorder="1" applyAlignment="1">
      <alignment horizontal="center" vertical="center"/>
    </xf>
    <xf numFmtId="0" fontId="2" fillId="9" borderId="21" xfId="0" applyFont="1" applyFill="1" applyBorder="1" applyAlignment="1">
      <alignment horizontal="center" vertical="center"/>
    </xf>
    <xf numFmtId="184" fontId="2" fillId="3" borderId="21" xfId="0" applyNumberFormat="1" applyFont="1" applyFill="1" applyBorder="1" applyAlignment="1">
      <alignment horizontal="center" vertical="center" wrapText="1"/>
    </xf>
    <xf numFmtId="184" fontId="2" fillId="3" borderId="21" xfId="0" applyNumberFormat="1" applyFont="1" applyFill="1" applyBorder="1" applyAlignment="1">
      <alignment horizontal="center" vertical="center"/>
    </xf>
    <xf numFmtId="0" fontId="6" fillId="3" borderId="9" xfId="0" applyFont="1" applyFill="1" applyBorder="1" applyAlignment="1">
      <alignment horizontal="left"/>
    </xf>
    <xf numFmtId="0" fontId="2" fillId="11" borderId="21" xfId="0" applyFont="1" applyFill="1" applyBorder="1" applyAlignment="1">
      <alignment horizontal="left" vertical="center" wrapText="1"/>
    </xf>
    <xf numFmtId="184" fontId="2" fillId="0" borderId="21" xfId="0" applyNumberFormat="1" applyFont="1" applyBorder="1" applyAlignment="1">
      <alignment horizontal="center" vertical="center"/>
    </xf>
    <xf numFmtId="184" fontId="2" fillId="0" borderId="21" xfId="0" applyNumberFormat="1" applyFont="1" applyBorder="1" applyAlignment="1">
      <alignment horizontal="center" vertical="center" wrapText="1"/>
    </xf>
    <xf numFmtId="0" fontId="59" fillId="0" borderId="21" xfId="0" applyFont="1" applyBorder="1" applyAlignment="1">
      <alignment horizontal="left" wrapText="1"/>
    </xf>
    <xf numFmtId="0" fontId="2" fillId="0" borderId="9" xfId="0" applyFont="1" applyBorder="1" applyAlignment="1"/>
    <xf numFmtId="3" fontId="2" fillId="3" borderId="21" xfId="0" applyNumberFormat="1" applyFont="1" applyFill="1" applyBorder="1" applyAlignment="1">
      <alignment horizontal="left" vertical="center"/>
    </xf>
    <xf numFmtId="3" fontId="2" fillId="3" borderId="0" xfId="0" applyNumberFormat="1" applyFont="1" applyFill="1" applyAlignment="1">
      <alignment horizontal="center" vertical="center"/>
    </xf>
    <xf numFmtId="0" fontId="2" fillId="3" borderId="21" xfId="0" applyFont="1" applyFill="1" applyBorder="1" applyAlignment="1">
      <alignment horizontal="left"/>
    </xf>
    <xf numFmtId="0" fontId="2" fillId="3" borderId="0" xfId="0" applyFont="1" applyFill="1"/>
    <xf numFmtId="0" fontId="2" fillId="3" borderId="0" xfId="0" applyFont="1" applyFill="1" applyAlignment="1"/>
    <xf numFmtId="183" fontId="26" fillId="0" borderId="21" xfId="0" applyNumberFormat="1" applyFont="1" applyBorder="1" applyAlignment="1">
      <alignment horizontal="center" wrapText="1"/>
    </xf>
    <xf numFmtId="183" fontId="0" fillId="0" borderId="21" xfId="0" applyNumberFormat="1" applyFont="1" applyBorder="1" applyAlignment="1">
      <alignment horizontal="center" wrapText="1"/>
    </xf>
    <xf numFmtId="183" fontId="2" fillId="0" borderId="21" xfId="0" applyNumberFormat="1" applyFont="1" applyBorder="1" applyAlignment="1">
      <alignment horizontal="center" wrapText="1"/>
    </xf>
    <xf numFmtId="0" fontId="60" fillId="0" borderId="21" xfId="0" applyFont="1" applyBorder="1" applyAlignment="1">
      <alignment horizontal="left" vertical="center"/>
    </xf>
    <xf numFmtId="0" fontId="60" fillId="0" borderId="0" xfId="0" applyFont="1" applyAlignment="1">
      <alignment horizontal="center" vertical="center"/>
    </xf>
    <xf numFmtId="183" fontId="2" fillId="0" borderId="21" xfId="0" applyNumberFormat="1" applyFont="1" applyBorder="1" applyAlignment="1">
      <alignment horizontal="center"/>
    </xf>
    <xf numFmtId="0" fontId="2" fillId="0" borderId="21" xfId="0" applyFont="1" applyBorder="1" applyAlignment="1">
      <alignment wrapText="1"/>
    </xf>
    <xf numFmtId="0" fontId="2" fillId="11" borderId="21" xfId="0" applyFont="1" applyFill="1" applyBorder="1" applyAlignment="1">
      <alignment wrapText="1"/>
    </xf>
    <xf numFmtId="0" fontId="59" fillId="0" borderId="9" xfId="0" applyFont="1" applyBorder="1" applyAlignment="1"/>
    <xf numFmtId="0" fontId="59" fillId="0" borderId="21" xfId="0" applyFont="1" applyBorder="1" applyAlignment="1"/>
    <xf numFmtId="0" fontId="61" fillId="0" borderId="21" xfId="0" applyFont="1" applyBorder="1" applyAlignment="1">
      <alignment horizontal="left" wrapText="1"/>
    </xf>
    <xf numFmtId="0" fontId="62" fillId="0" borderId="21" xfId="0" applyFont="1" applyBorder="1" applyAlignment="1">
      <alignment horizontal="left" wrapText="1"/>
    </xf>
    <xf numFmtId="0" fontId="2" fillId="3" borderId="9" xfId="0" applyFont="1" applyFill="1" applyBorder="1"/>
    <xf numFmtId="0" fontId="2" fillId="3" borderId="9" xfId="0" applyFont="1" applyFill="1" applyBorder="1" applyAlignment="1"/>
    <xf numFmtId="0" fontId="2" fillId="9" borderId="9" xfId="0" applyFont="1" applyFill="1" applyBorder="1" applyAlignment="1">
      <alignment horizontal="center"/>
    </xf>
    <xf numFmtId="0" fontId="6" fillId="0" borderId="9" xfId="0" applyFont="1" applyBorder="1" applyAlignment="1"/>
    <xf numFmtId="0" fontId="6" fillId="0" borderId="21" xfId="0" applyFont="1" applyBorder="1" applyAlignment="1"/>
    <xf numFmtId="0" fontId="2" fillId="10" borderId="9" xfId="0" applyFont="1" applyFill="1" applyBorder="1" applyAlignment="1">
      <alignment horizontal="left"/>
    </xf>
    <xf numFmtId="0" fontId="2" fillId="10" borderId="9" xfId="0" applyFont="1" applyFill="1" applyBorder="1" applyAlignment="1">
      <alignment horizontal="left" wrapText="1"/>
    </xf>
    <xf numFmtId="0" fontId="2" fillId="0" borderId="9" xfId="0" applyFont="1" applyBorder="1" applyAlignment="1">
      <alignment wrapText="1"/>
    </xf>
    <xf numFmtId="0" fontId="6" fillId="3" borderId="0" xfId="0" applyFont="1" applyFill="1" applyAlignment="1">
      <alignment horizontal="left"/>
    </xf>
    <xf numFmtId="0" fontId="2" fillId="10" borderId="0" xfId="0" applyFont="1" applyFill="1" applyAlignment="1">
      <alignment horizontal="left"/>
    </xf>
    <xf numFmtId="0" fontId="2" fillId="3" borderId="9" xfId="0" applyFont="1" applyFill="1" applyBorder="1" applyAlignment="1">
      <alignment horizontal="left" wrapText="1"/>
    </xf>
    <xf numFmtId="0" fontId="60" fillId="0" borderId="21" xfId="0" applyFont="1" applyBorder="1" applyAlignment="1">
      <alignment horizontal="center" vertical="center"/>
    </xf>
    <xf numFmtId="0" fontId="60" fillId="3" borderId="9" xfId="0" applyFont="1" applyFill="1" applyBorder="1" applyAlignment="1">
      <alignment horizontal="center"/>
    </xf>
    <xf numFmtId="0" fontId="2" fillId="9" borderId="9" xfId="0" applyFont="1" applyFill="1" applyBorder="1" applyAlignment="1">
      <alignment horizontal="left" vertical="center" wrapText="1"/>
    </xf>
    <xf numFmtId="0" fontId="2" fillId="9" borderId="9" xfId="0" applyFont="1" applyFill="1" applyBorder="1" applyAlignment="1">
      <alignment horizontal="center" vertical="center" wrapText="1"/>
    </xf>
    <xf numFmtId="0" fontId="6" fillId="0" borderId="0" xfId="0" applyFont="1" applyAlignment="1">
      <alignment horizontal="left" vertical="center" wrapText="1"/>
    </xf>
    <xf numFmtId="3" fontId="10" fillId="0" borderId="0" xfId="0" applyNumberFormat="1" applyFont="1" applyAlignment="1">
      <alignment horizontal="center" vertical="center"/>
    </xf>
    <xf numFmtId="0" fontId="6" fillId="0" borderId="9" xfId="0" applyFont="1" applyBorder="1" applyAlignment="1">
      <alignment horizontal="left"/>
    </xf>
    <xf numFmtId="185" fontId="63" fillId="33" borderId="0" xfId="0" applyNumberFormat="1" applyFont="1" applyFill="1" applyAlignment="1">
      <alignment horizontal="left"/>
    </xf>
    <xf numFmtId="0" fontId="6" fillId="0" borderId="21" xfId="0" applyFont="1" applyBorder="1" applyAlignment="1">
      <alignment vertical="top" wrapText="1"/>
    </xf>
    <xf numFmtId="0" fontId="6" fillId="0" borderId="21" xfId="0" applyFont="1" applyBorder="1" applyAlignment="1">
      <alignment horizontal="left"/>
    </xf>
    <xf numFmtId="0" fontId="60" fillId="9" borderId="9" xfId="0" applyFont="1" applyFill="1" applyBorder="1" applyAlignment="1">
      <alignment horizontal="center" vertical="center" wrapText="1"/>
    </xf>
    <xf numFmtId="0" fontId="60" fillId="9" borderId="9" xfId="0" applyFont="1" applyFill="1" applyBorder="1" applyAlignment="1">
      <alignment horizontal="left" vertical="center" wrapText="1"/>
    </xf>
    <xf numFmtId="0" fontId="6" fillId="3" borderId="21" xfId="0" applyFont="1" applyFill="1" applyBorder="1" applyAlignment="1">
      <alignment horizontal="left" vertical="center" wrapText="1"/>
    </xf>
    <xf numFmtId="0" fontId="2" fillId="0" borderId="9" xfId="0" applyFont="1" applyBorder="1" applyAlignment="1">
      <alignment horizontal="left" vertical="center"/>
    </xf>
    <xf numFmtId="0" fontId="6" fillId="0" borderId="9" xfId="0" applyFont="1" applyBorder="1" applyAlignment="1">
      <alignment horizontal="left" vertical="center"/>
    </xf>
    <xf numFmtId="0" fontId="6" fillId="9" borderId="9" xfId="0" applyFont="1" applyFill="1" applyBorder="1" applyAlignment="1">
      <alignment horizontal="center" vertical="center" wrapText="1"/>
    </xf>
    <xf numFmtId="185" fontId="2" fillId="0" borderId="21" xfId="0" applyNumberFormat="1" applyFont="1" applyBorder="1" applyAlignment="1">
      <alignment horizontal="center" vertical="center" wrapText="1"/>
    </xf>
    <xf numFmtId="0" fontId="60" fillId="0" borderId="9" xfId="0" applyFont="1" applyBorder="1" applyAlignment="1">
      <alignment horizontal="left" vertical="center" wrapText="1"/>
    </xf>
    <xf numFmtId="0" fontId="64" fillId="0" borderId="0" xfId="0" applyFont="1"/>
    <xf numFmtId="0" fontId="2" fillId="0" borderId="0" xfId="0" applyFont="1" applyAlignment="1">
      <alignment horizontal="center" wrapText="1"/>
    </xf>
    <xf numFmtId="0" fontId="29" fillId="23" borderId="0" xfId="0" applyFont="1" applyFill="1" applyAlignment="1">
      <alignment horizontal="center" wrapText="1"/>
    </xf>
    <xf numFmtId="0" fontId="29" fillId="23" borderId="21" xfId="0" applyFont="1" applyFill="1" applyBorder="1" applyAlignment="1">
      <alignment horizontal="center" wrapText="1"/>
    </xf>
    <xf numFmtId="0" fontId="29" fillId="10" borderId="21" xfId="0" applyFont="1" applyFill="1" applyBorder="1" applyAlignment="1">
      <alignment horizontal="center" wrapText="1"/>
    </xf>
    <xf numFmtId="0" fontId="29" fillId="20" borderId="21" xfId="0" applyFont="1" applyFill="1" applyBorder="1" applyAlignment="1">
      <alignment horizontal="center" wrapText="1"/>
    </xf>
    <xf numFmtId="0" fontId="29" fillId="34" borderId="21" xfId="0" applyFont="1" applyFill="1" applyBorder="1" applyAlignment="1">
      <alignment horizontal="center" wrapText="1"/>
    </xf>
    <xf numFmtId="0" fontId="65" fillId="19" borderId="21" xfId="0" applyFont="1" applyFill="1" applyBorder="1" applyAlignment="1">
      <alignment horizontal="center" wrapText="1"/>
    </xf>
    <xf numFmtId="0" fontId="13" fillId="24" borderId="21" xfId="0" applyFont="1" applyFill="1" applyBorder="1" applyAlignment="1">
      <alignment horizontal="left" vertical="top" wrapText="1"/>
    </xf>
    <xf numFmtId="0" fontId="29" fillId="24" borderId="21" xfId="0" applyFont="1" applyFill="1" applyBorder="1" applyAlignment="1">
      <alignment horizontal="left" vertical="top" wrapText="1"/>
    </xf>
    <xf numFmtId="0" fontId="13" fillId="0" borderId="21" xfId="0" applyFont="1" applyBorder="1" applyAlignment="1">
      <alignment horizontal="left" vertical="top" wrapText="1"/>
    </xf>
    <xf numFmtId="0" fontId="29" fillId="0" borderId="21" xfId="0" applyFont="1" applyBorder="1" applyAlignment="1">
      <alignment horizontal="left" vertical="top" wrapText="1"/>
    </xf>
    <xf numFmtId="0" fontId="13" fillId="6" borderId="21" xfId="0" applyFont="1" applyFill="1" applyBorder="1" applyAlignment="1">
      <alignment horizontal="left" vertical="top" wrapText="1"/>
    </xf>
    <xf numFmtId="0" fontId="29" fillId="6" borderId="21" xfId="0" applyFont="1" applyFill="1" applyBorder="1" applyAlignment="1">
      <alignment horizontal="left" vertical="top" wrapText="1"/>
    </xf>
    <xf numFmtId="0" fontId="66" fillId="6" borderId="21" xfId="0" applyFont="1" applyFill="1" applyBorder="1" applyAlignment="1">
      <alignment horizontal="left" vertical="top" wrapText="1"/>
    </xf>
    <xf numFmtId="17" fontId="13" fillId="6" borderId="21" xfId="0" applyNumberFormat="1" applyFont="1" applyFill="1" applyBorder="1" applyAlignment="1">
      <alignment horizontal="left" vertical="top" wrapText="1"/>
    </xf>
    <xf numFmtId="17" fontId="13" fillId="0" borderId="21" xfId="0" applyNumberFormat="1" applyFont="1" applyBorder="1" applyAlignment="1">
      <alignment horizontal="left" vertical="top" wrapText="1"/>
    </xf>
    <xf numFmtId="0" fontId="67" fillId="0" borderId="21" xfId="0" applyFont="1" applyBorder="1" applyAlignment="1">
      <alignment horizontal="left" vertical="top" wrapText="1"/>
    </xf>
    <xf numFmtId="0" fontId="66" fillId="0" borderId="21" xfId="0" applyFont="1" applyBorder="1" applyAlignment="1">
      <alignment horizontal="left" vertical="top" wrapText="1"/>
    </xf>
    <xf numFmtId="0" fontId="13" fillId="10" borderId="21" xfId="0" applyFont="1" applyFill="1" applyBorder="1" applyAlignment="1">
      <alignment horizontal="left" vertical="top" wrapText="1"/>
    </xf>
    <xf numFmtId="0" fontId="29" fillId="10" borderId="21" xfId="0" applyFont="1" applyFill="1" applyBorder="1" applyAlignment="1">
      <alignment horizontal="left" vertical="top" wrapText="1"/>
    </xf>
    <xf numFmtId="17" fontId="13" fillId="10" borderId="21" xfId="0" applyNumberFormat="1" applyFont="1" applyFill="1" applyBorder="1" applyAlignment="1">
      <alignment horizontal="left" vertical="top" wrapText="1"/>
    </xf>
    <xf numFmtId="0" fontId="66" fillId="10" borderId="21" xfId="0" applyFont="1" applyFill="1" applyBorder="1" applyAlignment="1">
      <alignment horizontal="left" vertical="top" wrapText="1"/>
    </xf>
    <xf numFmtId="0" fontId="13" fillId="9" borderId="21" xfId="0" applyFont="1" applyFill="1" applyBorder="1" applyAlignment="1">
      <alignment horizontal="left" vertical="top" wrapText="1"/>
    </xf>
    <xf numFmtId="0" fontId="29" fillId="9" borderId="21" xfId="0" applyFont="1" applyFill="1" applyBorder="1" applyAlignment="1">
      <alignment horizontal="left" vertical="top" wrapText="1"/>
    </xf>
    <xf numFmtId="17" fontId="13" fillId="9" borderId="21" xfId="0" applyNumberFormat="1" applyFont="1" applyFill="1" applyBorder="1" applyAlignment="1">
      <alignment horizontal="left" vertical="top" wrapText="1"/>
    </xf>
    <xf numFmtId="0" fontId="66" fillId="9" borderId="21" xfId="0" applyFont="1" applyFill="1" applyBorder="1" applyAlignment="1">
      <alignment horizontal="left" vertical="top" wrapText="1"/>
    </xf>
    <xf numFmtId="0" fontId="27" fillId="31" borderId="0" xfId="0" applyFont="1" applyFill="1" applyAlignment="1">
      <alignment horizontal="center" vertical="center"/>
    </xf>
    <xf numFmtId="0" fontId="2" fillId="0" borderId="22" xfId="0" applyFont="1" applyBorder="1" applyAlignme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68" fillId="35" borderId="0" xfId="0" applyFont="1" applyFill="1" applyAlignment="1">
      <alignment horizontal="center" vertical="center"/>
    </xf>
    <xf numFmtId="0" fontId="68" fillId="9" borderId="0" xfId="0" applyFont="1" applyFill="1" applyAlignment="1">
      <alignment horizontal="center" vertical="center"/>
    </xf>
    <xf numFmtId="0" fontId="27" fillId="14" borderId="0" xfId="0" applyFont="1" applyFill="1" applyAlignment="1">
      <alignment horizontal="center" vertical="center"/>
    </xf>
    <xf numFmtId="0" fontId="10" fillId="0" borderId="0" xfId="0" applyFont="1" applyAlignment="1">
      <alignment horizontal="left" vertical="center"/>
    </xf>
    <xf numFmtId="0" fontId="51" fillId="36" borderId="0" xfId="0" applyFont="1" applyFill="1" applyAlignment="1">
      <alignment horizontal="center" vertical="center"/>
    </xf>
    <xf numFmtId="0" fontId="51" fillId="36" borderId="38" xfId="0" applyFont="1" applyFill="1" applyBorder="1" applyAlignment="1">
      <alignment horizontal="center" vertical="center"/>
    </xf>
    <xf numFmtId="0" fontId="2" fillId="11" borderId="0" xfId="0" applyFont="1" applyFill="1" applyAlignment="1">
      <alignment vertical="top" wrapText="1"/>
    </xf>
    <xf numFmtId="0" fontId="2" fillId="0" borderId="0" xfId="0" applyFont="1" applyAlignment="1">
      <alignment vertical="top" wrapText="1"/>
    </xf>
    <xf numFmtId="0" fontId="23" fillId="0" borderId="0" xfId="0" applyFont="1" applyAlignment="1">
      <alignment vertical="top" wrapText="1"/>
    </xf>
    <xf numFmtId="0" fontId="2" fillId="0" borderId="0" xfId="0" applyFont="1" applyAlignment="1">
      <alignment vertical="top"/>
    </xf>
    <xf numFmtId="0" fontId="51" fillId="36" borderId="0" xfId="0" applyFont="1" applyFill="1" applyAlignment="1">
      <alignment horizontal="center" vertical="center" wrapText="1"/>
    </xf>
    <xf numFmtId="0" fontId="51" fillId="36" borderId="34" xfId="0" applyFont="1" applyFill="1" applyBorder="1" applyAlignment="1">
      <alignment horizontal="center" vertical="center"/>
    </xf>
    <xf numFmtId="0" fontId="51" fillId="36" borderId="34" xfId="0" applyFont="1" applyFill="1" applyBorder="1" applyAlignment="1">
      <alignment horizontal="center" vertical="center" wrapText="1"/>
    </xf>
    <xf numFmtId="0" fontId="2" fillId="17" borderId="0" xfId="0" applyFont="1" applyFill="1" applyAlignment="1">
      <alignment vertical="top" wrapText="1"/>
    </xf>
    <xf numFmtId="0" fontId="69" fillId="17" borderId="0" xfId="0" applyFont="1" applyFill="1" applyAlignment="1">
      <alignment vertical="top" wrapText="1"/>
    </xf>
    <xf numFmtId="0" fontId="10" fillId="0" borderId="0" xfId="0" applyFont="1" applyAlignment="1">
      <alignment vertical="top" wrapText="1"/>
    </xf>
    <xf numFmtId="0" fontId="59" fillId="0" borderId="0" xfId="0" applyFont="1" applyAlignment="1">
      <alignment vertical="top" wrapText="1"/>
    </xf>
    <xf numFmtId="0" fontId="2" fillId="17" borderId="0" xfId="0" applyFont="1" applyFill="1" applyAlignment="1">
      <alignment wrapText="1"/>
    </xf>
    <xf numFmtId="0" fontId="2" fillId="10" borderId="0" xfId="0" applyFont="1" applyFill="1" applyAlignment="1">
      <alignment wrapText="1"/>
    </xf>
    <xf numFmtId="0" fontId="6" fillId="0" borderId="0" xfId="0" applyFont="1" applyAlignment="1">
      <alignment vertical="top" wrapText="1"/>
    </xf>
    <xf numFmtId="0" fontId="34" fillId="5" borderId="0" xfId="0" applyFont="1" applyFill="1" applyAlignment="1">
      <alignment horizontal="left" vertical="center"/>
    </xf>
    <xf numFmtId="0" fontId="70" fillId="0" borderId="0" xfId="0" applyFont="1" applyAlignment="1">
      <alignment horizontal="center" vertical="center"/>
    </xf>
    <xf numFmtId="0" fontId="71" fillId="0" borderId="0" xfId="0" applyFont="1" applyAlignment="1">
      <alignment horizontal="center" vertical="center" wrapText="1"/>
    </xf>
    <xf numFmtId="0" fontId="68" fillId="0" borderId="0" xfId="0" applyFont="1" applyAlignment="1">
      <alignment horizontal="center" vertical="center"/>
    </xf>
    <xf numFmtId="0" fontId="27" fillId="0" borderId="0" xfId="0" applyFont="1" applyAlignment="1">
      <alignment horizontal="center" vertical="center"/>
    </xf>
    <xf numFmtId="0" fontId="72" fillId="0" borderId="0" xfId="0" applyFont="1" applyAlignment="1">
      <alignment horizontal="center" vertical="center"/>
    </xf>
    <xf numFmtId="0" fontId="73" fillId="0" borderId="0" xfId="0" applyFont="1" applyAlignment="1">
      <alignment horizontal="center" vertical="center" wrapText="1"/>
    </xf>
    <xf numFmtId="0" fontId="27" fillId="0" borderId="0" xfId="0" applyFont="1" applyAlignment="1">
      <alignment horizontal="center" vertical="center" wrapText="1"/>
    </xf>
    <xf numFmtId="0" fontId="74" fillId="37" borderId="0" xfId="0" applyFont="1" applyFill="1" applyAlignment="1">
      <alignment vertical="center"/>
    </xf>
    <xf numFmtId="0" fontId="2" fillId="37" borderId="0" xfId="0" applyFont="1" applyFill="1" applyAlignment="1">
      <alignment vertical="center"/>
    </xf>
    <xf numFmtId="0" fontId="53" fillId="37" borderId="0" xfId="0" applyFont="1" applyFill="1" applyAlignment="1">
      <alignment horizontal="center" vertical="center" wrapText="1"/>
    </xf>
    <xf numFmtId="0" fontId="53" fillId="37" borderId="0" xfId="0" applyFont="1" applyFill="1" applyAlignment="1">
      <alignment horizontal="center" vertical="center"/>
    </xf>
    <xf numFmtId="0" fontId="27" fillId="37" borderId="0" xfId="0" applyFont="1" applyFill="1" applyAlignment="1">
      <alignment horizontal="center" vertical="center"/>
    </xf>
    <xf numFmtId="0" fontId="36" fillId="5" borderId="0" xfId="0" applyFont="1" applyFill="1" applyAlignment="1">
      <alignment horizontal="center" vertical="center"/>
    </xf>
    <xf numFmtId="0" fontId="34" fillId="0" borderId="0" xfId="0" applyFont="1" applyAlignment="1">
      <alignment vertical="center"/>
    </xf>
    <xf numFmtId="0" fontId="36" fillId="0" borderId="0" xfId="0" applyFont="1" applyAlignment="1">
      <alignment vertical="center"/>
    </xf>
    <xf numFmtId="0" fontId="44" fillId="0" borderId="0" xfId="0" applyFont="1" applyAlignment="1">
      <alignment vertical="center"/>
    </xf>
    <xf numFmtId="0" fontId="36" fillId="0" borderId="0" xfId="0" applyFont="1" applyAlignment="1">
      <alignment vertical="center" wrapText="1"/>
    </xf>
    <xf numFmtId="0" fontId="44" fillId="0" borderId="0" xfId="0" applyFont="1" applyAlignment="1">
      <alignment vertical="center" wrapText="1"/>
    </xf>
    <xf numFmtId="0" fontId="71" fillId="31" borderId="0" xfId="0" applyFont="1" applyFill="1" applyAlignment="1">
      <alignment horizontal="center" vertical="center"/>
    </xf>
    <xf numFmtId="0" fontId="73" fillId="35" borderId="0" xfId="0" applyFont="1" applyFill="1" applyAlignment="1">
      <alignment horizontal="center" vertical="center" wrapText="1"/>
    </xf>
    <xf numFmtId="0" fontId="75" fillId="35" borderId="0" xfId="0" applyFont="1" applyFill="1" applyAlignment="1">
      <alignment horizontal="center" vertical="center" wrapText="1"/>
    </xf>
    <xf numFmtId="0" fontId="27" fillId="31" borderId="0" xfId="0" applyFont="1" applyFill="1" applyAlignment="1">
      <alignment horizontal="center" vertical="center" wrapText="1"/>
    </xf>
    <xf numFmtId="0" fontId="71" fillId="31" borderId="0" xfId="0" applyFont="1" applyFill="1" applyAlignment="1">
      <alignment horizontal="center" vertical="center" wrapText="1"/>
    </xf>
    <xf numFmtId="0" fontId="36" fillId="5" borderId="0" xfId="0" applyFont="1" applyFill="1" applyAlignment="1">
      <alignment vertical="center"/>
    </xf>
    <xf numFmtId="0" fontId="44" fillId="5" borderId="0" xfId="0" applyFont="1" applyFill="1" applyAlignment="1">
      <alignment vertical="center"/>
    </xf>
    <xf numFmtId="0" fontId="68" fillId="14" borderId="0" xfId="0" applyFont="1" applyFill="1" applyAlignment="1">
      <alignment horizontal="center" vertical="center"/>
    </xf>
    <xf numFmtId="0" fontId="68" fillId="25" borderId="0" xfId="0" applyFont="1" applyFill="1" applyAlignment="1">
      <alignment horizontal="center" vertical="center"/>
    </xf>
    <xf numFmtId="0" fontId="70" fillId="25" borderId="0" xfId="0" applyFont="1" applyFill="1" applyAlignment="1">
      <alignment horizontal="center" vertical="center"/>
    </xf>
    <xf numFmtId="0" fontId="27" fillId="14" borderId="0" xfId="0" applyFont="1" applyFill="1" applyAlignment="1">
      <alignment horizontal="center" vertical="center" wrapText="1"/>
    </xf>
    <xf numFmtId="0" fontId="68" fillId="14" borderId="0" xfId="0" applyFont="1" applyFill="1" applyAlignment="1">
      <alignment horizontal="center" vertical="center" wrapText="1"/>
    </xf>
    <xf numFmtId="0" fontId="27" fillId="9" borderId="0" xfId="0" applyFont="1" applyFill="1" applyAlignment="1">
      <alignment horizontal="center" vertical="center"/>
    </xf>
    <xf numFmtId="0" fontId="71" fillId="9" borderId="0" xfId="0" applyFont="1" applyFill="1" applyAlignment="1">
      <alignment horizontal="center" vertical="center" wrapText="1"/>
    </xf>
    <xf numFmtId="0" fontId="70" fillId="31" borderId="0" xfId="0" applyFont="1" applyFill="1" applyAlignment="1">
      <alignment horizontal="center" vertical="center" wrapText="1"/>
    </xf>
    <xf numFmtId="0" fontId="68" fillId="9" borderId="0" xfId="0" applyFont="1" applyFill="1" applyAlignment="1">
      <alignment horizontal="center" vertical="center" wrapText="1"/>
    </xf>
    <xf numFmtId="0" fontId="68" fillId="29" borderId="0" xfId="0" applyFont="1" applyFill="1" applyAlignment="1">
      <alignment horizontal="center" vertical="center"/>
    </xf>
    <xf numFmtId="0" fontId="71" fillId="29" borderId="0" xfId="0" applyFont="1" applyFill="1" applyAlignment="1">
      <alignment horizontal="center" vertical="center"/>
    </xf>
    <xf numFmtId="0" fontId="36" fillId="5" borderId="0" xfId="0" applyFont="1" applyFill="1" applyAlignment="1">
      <alignment vertical="center" wrapText="1"/>
    </xf>
    <xf numFmtId="0" fontId="44" fillId="5" borderId="0" xfId="0" applyFont="1" applyFill="1" applyAlignment="1">
      <alignment vertical="center" wrapText="1"/>
    </xf>
    <xf numFmtId="0" fontId="68" fillId="0" borderId="0" xfId="0" applyFont="1" applyAlignment="1">
      <alignment horizontal="center" vertical="center" wrapText="1"/>
    </xf>
    <xf numFmtId="0" fontId="71" fillId="0" borderId="0" xfId="0" applyFont="1" applyAlignment="1">
      <alignment horizontal="center" vertical="center"/>
    </xf>
    <xf numFmtId="0" fontId="76" fillId="0" borderId="0" xfId="0" applyFont="1" applyAlignment="1">
      <alignment vertical="center"/>
    </xf>
    <xf numFmtId="0" fontId="36" fillId="38" borderId="0" xfId="0" applyFont="1" applyFill="1" applyAlignment="1">
      <alignment vertical="center"/>
    </xf>
    <xf numFmtId="0" fontId="44" fillId="38" borderId="0" xfId="0" applyFont="1" applyFill="1" applyAlignment="1">
      <alignment vertical="center"/>
    </xf>
    <xf numFmtId="0" fontId="70" fillId="9" borderId="0" xfId="0" applyFont="1" applyFill="1" applyAlignment="1">
      <alignment horizontal="center" vertical="center"/>
    </xf>
    <xf numFmtId="0" fontId="68" fillId="5" borderId="0" xfId="0" applyFont="1" applyFill="1" applyAlignment="1">
      <alignment horizontal="center" vertical="center"/>
    </xf>
    <xf numFmtId="0" fontId="68" fillId="3" borderId="0" xfId="0" applyFont="1" applyFill="1" applyAlignment="1">
      <alignment horizontal="center" vertical="center"/>
    </xf>
    <xf numFmtId="0" fontId="53" fillId="0" borderId="0" xfId="0" applyFont="1" applyAlignment="1">
      <alignment horizontal="center" vertical="center" wrapText="1"/>
    </xf>
    <xf numFmtId="0" fontId="53" fillId="0" borderId="0" xfId="0" applyFont="1" applyAlignment="1">
      <alignment horizontal="center" vertical="center"/>
    </xf>
    <xf numFmtId="0" fontId="36" fillId="5" borderId="0" xfId="0" applyFont="1" applyFill="1" applyAlignment="1">
      <alignment horizontal="center" vertical="center" wrapText="1"/>
    </xf>
    <xf numFmtId="0" fontId="68" fillId="31" borderId="0" xfId="0" applyFont="1" applyFill="1" applyAlignment="1">
      <alignment horizontal="center" vertical="center"/>
    </xf>
    <xf numFmtId="0" fontId="72" fillId="25" borderId="0" xfId="0" applyFont="1" applyFill="1" applyAlignment="1">
      <alignment horizontal="center" vertical="center"/>
    </xf>
    <xf numFmtId="0" fontId="10" fillId="4" borderId="0" xfId="0" applyFont="1" applyFill="1" applyAlignment="1">
      <alignment horizontal="center" vertical="center"/>
    </xf>
    <xf numFmtId="0" fontId="10" fillId="4" borderId="0" xfId="0" applyFont="1" applyFill="1" applyAlignment="1">
      <alignment horizontal="center" vertical="center" wrapText="1"/>
    </xf>
    <xf numFmtId="0" fontId="2" fillId="4" borderId="0" xfId="0" applyFont="1" applyFill="1" applyAlignment="1">
      <alignment vertical="center"/>
    </xf>
    <xf numFmtId="0" fontId="72" fillId="9" borderId="0" xfId="0" applyFont="1" applyFill="1" applyAlignment="1">
      <alignment horizontal="center" vertical="center"/>
    </xf>
    <xf numFmtId="0" fontId="77" fillId="0" borderId="0" xfId="0" applyFont="1" applyAlignment="1">
      <alignment vertical="center"/>
    </xf>
    <xf numFmtId="0" fontId="76" fillId="0" borderId="0" xfId="0" applyFont="1" applyAlignment="1">
      <alignment vertical="top"/>
    </xf>
    <xf numFmtId="0" fontId="27" fillId="0" borderId="0" xfId="0" applyFont="1" applyAlignment="1">
      <alignment horizontal="center"/>
    </xf>
    <xf numFmtId="0" fontId="34" fillId="0" borderId="0" xfId="0" applyFont="1" applyAlignment="1">
      <alignment vertical="top"/>
    </xf>
    <xf numFmtId="0" fontId="36" fillId="0" borderId="0" xfId="0" applyFont="1" applyAlignment="1">
      <alignment vertical="top"/>
    </xf>
    <xf numFmtId="0" fontId="44" fillId="0" borderId="0" xfId="0" applyFont="1" applyAlignment="1">
      <alignment vertical="top"/>
    </xf>
    <xf numFmtId="0" fontId="13" fillId="0" borderId="21" xfId="0" applyFont="1" applyBorder="1" applyAlignment="1" quotePrefix="1">
      <alignment horizontal="left" vertical="top" wrapText="1"/>
    </xf>
    <xf numFmtId="0" fontId="13" fillId="6" borderId="21" xfId="0" applyFont="1" applyFill="1" applyBorder="1" applyAlignment="1" quotePrefix="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name val="Arial"/>
        <scheme val="none"/>
        <charset val="134"/>
        <family val="0"/>
        <b val="0"/>
        <i val="0"/>
        <strike val="0"/>
        <u val="none"/>
        <sz val="10"/>
        <color rgb="FF000000"/>
      </font>
    </dxf>
    <dxf>
      <fill>
        <patternFill patternType="solid">
          <fgColor rgb="FFFF0000"/>
          <bgColor rgb="FFFF0000"/>
        </patternFill>
      </fill>
    </dxf>
    <dxf>
      <fill>
        <patternFill patternType="solid">
          <fgColor rgb="FFFF9900"/>
          <bgColor rgb="FFFF9900"/>
        </patternFill>
      </fill>
    </dxf>
    <dxf>
      <fill>
        <patternFill patternType="solid">
          <fgColor rgb="FFFFFF00"/>
          <bgColor rgb="FFFFFF00"/>
        </patternFill>
      </fill>
    </dxf>
    <dxf>
      <fill>
        <patternFill patternType="solid">
          <fgColor rgb="FFFFDDCC"/>
          <bgColor rgb="FFFFDDCC"/>
        </patternFill>
      </fill>
    </dxf>
    <dxf>
      <fill>
        <patternFill patternType="solid">
          <fgColor rgb="FFD4FFFF"/>
          <bgColor rgb="FFD4FFFF"/>
        </patternFill>
      </fill>
    </dxf>
    <dxf>
      <fill>
        <patternFill patternType="solid">
          <fgColor rgb="FFACE5B6"/>
          <bgColor rgb="FFACE5B6"/>
        </patternFill>
      </fill>
    </dxf>
    <dxf>
      <fill>
        <patternFill patternType="solid">
          <fgColor rgb="FFFFFF7F"/>
          <bgColor rgb="FFFFFF7F"/>
        </patternFill>
      </fill>
    </dxf>
    <dxf>
      <fill>
        <patternFill patternType="solid">
          <fgColor rgb="FFFFD4FF"/>
          <bgColor rgb="FFFFD4FF"/>
        </patternFill>
      </fill>
    </dxf>
    <dxf>
      <fill>
        <patternFill patternType="solid">
          <fgColor rgb="FFFFF2CC"/>
          <bgColor rgb="FFFFF2CC"/>
        </patternFill>
      </fill>
    </dxf>
    <dxf>
      <fill>
        <patternFill patternType="solid">
          <fgColor rgb="FFB7E1CD"/>
          <bgColor rgb="FFB7E1CD"/>
        </patternFill>
      </fill>
    </dxf>
    <dxf>
      <fill>
        <patternFill patternType="solid">
          <fgColor rgb="FFD9EAD3"/>
          <bgColor rgb="FFD9EAD3"/>
        </patternFill>
      </fill>
    </dxf>
    <dxf>
      <fill>
        <patternFill patternType="solid">
          <fgColor rgb="FFB7E1CD"/>
          <bgColor rgb="FFB7E1CD"/>
        </patternFill>
      </fill>
    </dxf>
    <dxf>
      <fill>
        <patternFill patternType="solid">
          <fgColor rgb="FFEA9999"/>
          <bgColor rgb="FFEA9999"/>
        </patternFill>
      </fill>
    </dxf>
    <dxf>
      <fill>
        <patternFill patternType="solid">
          <fgColor rgb="FF00FF00"/>
          <bgColor rgb="FF00FF00"/>
        </patternFill>
      </fill>
    </dxf>
    <dxf>
      <fill>
        <patternFill patternType="solid">
          <fgColor rgb="FFB7B7B7"/>
          <bgColor rgb="FFB7B7B7"/>
        </patternFill>
      </fill>
    </dxf>
    <dxf>
      <font>
        <b val="1"/>
        <color rgb="FFFF0000"/>
      </font>
      <fill>
        <patternFill patternType="none"/>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Country Overview-style" pivot="0" count="3" xr9:uid="{FE4762DA-8328-48DB-AC72-C1DE0EF7BE88}">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200025</xdr:colOff>
      <xdr:row>3</xdr:row>
      <xdr:rowOff>19050</xdr:rowOff>
    </xdr:from>
    <xdr:ext cx="9048750" cy="4600575"/>
    <xdr:pic>
      <xdr:nvPicPr>
        <xdr:cNvPr id="2" name="image1.png" title="Bild"/>
        <xdr:cNvPicPr preferRelativeResize="0"/>
      </xdr:nvPicPr>
      <xdr:blipFill>
        <a:blip r:embed="rId1" cstate="print"/>
        <a:stretch>
          <a:fillRect/>
        </a:stretch>
      </xdr:blipFill>
      <xdr:spPr>
        <a:xfrm>
          <a:off x="5852160" y="619125"/>
          <a:ext cx="9048750" cy="4600575"/>
        </a:xfrm>
        <a:prstGeom prst="rect">
          <a:avLst/>
        </a:prstGeom>
        <a:noFill/>
      </xdr:spPr>
    </xdr:pic>
    <xdr:clientData fLocksWithSheet="0"/>
  </xdr:oneCellAnchor>
</xdr:wsDr>
</file>

<file path=xl/tables/table1.xml><?xml version="1.0" encoding="utf-8"?>
<table xmlns="http://schemas.openxmlformats.org/spreadsheetml/2006/main" id="1" name="Table_1" displayName="Table_1" ref="P57" headerRowCount="0">
  <tableColumns count="1">
    <tableColumn id="1" name="Column1" dataDxfId="0"/>
  </tableColumns>
  <tableStyleInfo name="Country Overview-style" showFirstColumn="1" showLastColumn="1"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rive.google.com/file/d/1bjYaGPYolzWaveHCWS7ZdB5oEtRIsc6j/view?usp=drive_link" TargetMode="External"/><Relationship Id="rId8" Type="http://schemas.openxmlformats.org/officeDocument/2006/relationships/hyperlink" Target="https://eur-lex.europa.eu/legal-content/EN/TXT/?uri=CELEX%3A02019R2144-20220905" TargetMode="External"/><Relationship Id="rId7" Type="http://schemas.openxmlformats.org/officeDocument/2006/relationships/hyperlink" Target="http://www.unece.org/fileadmin/DAM/trans/main/wp29/wp29regs/2018/R000e.pdf" TargetMode="External"/><Relationship Id="rId6" Type="http://schemas.openxmlformats.org/officeDocument/2006/relationships/hyperlink" Target="https://drive.google.com/file/d/1AnFz_yhBy-RcftpKYzxTHMliPwaNRPNp/view?usp=drive_link" TargetMode="External"/><Relationship Id="rId5" Type="http://schemas.openxmlformats.org/officeDocument/2006/relationships/hyperlink" Target="https://drive.google.com/file/d/1BIJ5VGr1NQeFVfNarGMQ44vglEx4qKx-/view?usp=sharing" TargetMode="External"/><Relationship Id="rId44" Type="http://schemas.openxmlformats.org/officeDocument/2006/relationships/hyperlink" Target="https://unece.org/fileadmin/DAM/trans/main/wp29/wp29resolutions/ECE-TRANS-WP.29-78r6e.pdf" TargetMode="External"/><Relationship Id="rId43" Type="http://schemas.openxmlformats.org/officeDocument/2006/relationships/hyperlink" Target="https://drive.google.com/file/d/1woH_imEdmGIDqhBI74sd_30ovlPL99iw/view?usp=drive_link" TargetMode="External"/><Relationship Id="rId42" Type="http://schemas.openxmlformats.org/officeDocument/2006/relationships/hyperlink" Target="https://hmr.araiindia.com/api/AISFiles/Draft_D1_AIS_193_ACSF_53915326-93f1-4a93-88f1-ee11acc61333.pdf" TargetMode="External"/><Relationship Id="rId41" Type="http://schemas.openxmlformats.org/officeDocument/2006/relationships/hyperlink" Target="https://hmr.araiindia.com/api/AISFiles/Draft%20D1_AIS_191_ALKS_8194ad96-8889-444e-8c49-eb37a9906b91.pdf" TargetMode="External"/><Relationship Id="rId40" Type="http://schemas.openxmlformats.org/officeDocument/2006/relationships/hyperlink" Target="https://drive.google.com/file/d/1Ig5RCLWkbym006D6eDUSqjwpuAbA_7pT/view?usp=drive_link" TargetMode="External"/><Relationship Id="rId4" Type="http://schemas.openxmlformats.org/officeDocument/2006/relationships/hyperlink" Target="https://unece.org/sites/default/files/2025-03/WP.29-195-13e.pdf" TargetMode="External"/><Relationship Id="rId39" Type="http://schemas.openxmlformats.org/officeDocument/2006/relationships/hyperlink" Target="https://drive.google.com/file/d/1ZaWsgh0FhBiIxZKwBN1kF-40Dfw4CAKA/view" TargetMode="External"/><Relationship Id="rId38" Type="http://schemas.openxmlformats.org/officeDocument/2006/relationships/hyperlink" Target="https://drive.google.com/file/d/1ErC4jh9H2TgNuhQzmM_u3eM_te63lxEX/view" TargetMode="External"/><Relationship Id="rId37" Type="http://schemas.openxmlformats.org/officeDocument/2006/relationships/hyperlink" Target="https://drive.google.com/file/d/1ZJvbnfF-qs-Zt4_Y8M_1uIkxmCQj667q/view?usp=drive_link" TargetMode="External"/><Relationship Id="rId36" Type="http://schemas.openxmlformats.org/officeDocument/2006/relationships/hyperlink" Target="https://drive.google.com/file/d/1PawBjICllJUJjVF00uaeLGoEzSQCKClY/view?usp=drive_link" TargetMode="External"/><Relationship Id="rId35" Type="http://schemas.openxmlformats.org/officeDocument/2006/relationships/hyperlink" Target="https://law.resource.org/pub/in/bis/irc/irc.gov.in.035.2015.pdf" TargetMode="External"/><Relationship Id="rId34" Type="http://schemas.openxmlformats.org/officeDocument/2006/relationships/hyperlink" Target="https://unece.org/fileadmin/DAM/trans/main/wp29/wp29regs/2013/R130e.pdf" TargetMode="External"/><Relationship Id="rId33" Type="http://schemas.openxmlformats.org/officeDocument/2006/relationships/hyperlink" Target="https://smartworkplace.apps.valeo.com/group-is-security-portal/ls/content/5105117237739520/is-mgt-system/CSMS-V" TargetMode="External"/><Relationship Id="rId32" Type="http://schemas.openxmlformats.org/officeDocument/2006/relationships/hyperlink" Target="https://docs.google.com/presentation/d/1EobiLrla6Jnk4xJT7_hO-wKFZ62YI1yOaOYO5lxUoec/edit" TargetMode="External"/><Relationship Id="rId31" Type="http://schemas.openxmlformats.org/officeDocument/2006/relationships/hyperlink" Target="https://drive.google.com/file/d/1PjDdVaz4gSdrsRlZHGIvQmEMWB-7pYqn/view?usp=drive_link" TargetMode="External"/><Relationship Id="rId30" Type="http://schemas.openxmlformats.org/officeDocument/2006/relationships/hyperlink" Target="https://drive.google.com/file/d/1LiPX4lIWdXI8VM1lIXeybI5vukunCZke/view?usp=drive_link" TargetMode="External"/><Relationship Id="rId3" Type="http://schemas.openxmlformats.org/officeDocument/2006/relationships/table" Target="../tables/table1.xml"/><Relationship Id="rId29" Type="http://schemas.openxmlformats.org/officeDocument/2006/relationships/hyperlink" Target="https://drive.google.com/open?id=1jO2NDa-5_qi9OJp5wCn7zaV6xchAb5Uy" TargetMode="External"/><Relationship Id="rId28" Type="http://schemas.openxmlformats.org/officeDocument/2006/relationships/hyperlink" Target="https://unece.org/sites/default/files/2022-09/ECE-TRANS-WP.29-2022-139e.pdf" TargetMode="External"/><Relationship Id="rId27" Type="http://schemas.openxmlformats.org/officeDocument/2006/relationships/hyperlink" Target="https://drive.google.com/file/d/1gINzWATdQt9s0STGHFwjy27eyMmu5f5S/view?usp=drive_link" TargetMode="External"/><Relationship Id="rId26" Type="http://schemas.openxmlformats.org/officeDocument/2006/relationships/hyperlink" Target="https://drive.google.com/open?id=1AG9m8Z23mhEBixeiNP7ZLcOYn1TUM9i-" TargetMode="External"/><Relationship Id="rId25" Type="http://schemas.openxmlformats.org/officeDocument/2006/relationships/hyperlink" Target="https://drive.google.com/file/d/1AyxTNyiz5qEXp_-eOirnEhEdePUJQ3en/view?usp=drive_link" TargetMode="External"/><Relationship Id="rId24" Type="http://schemas.openxmlformats.org/officeDocument/2006/relationships/hyperlink" Target="https://drive.google.com/file/d/1GFnyRTukXasnVXdo_v8uVg25tG5qGKOw/view" TargetMode="External"/><Relationship Id="rId23" Type="http://schemas.openxmlformats.org/officeDocument/2006/relationships/hyperlink" Target="https://drive.google.com/file/d/1ZXt2W7hLbCoGsM4rf5RJ3IyiuDVyHpKL/view?usp=share_link" TargetMode="External"/><Relationship Id="rId22" Type="http://schemas.openxmlformats.org/officeDocument/2006/relationships/hyperlink" Target="https://www.infrastructure.gov.au/sites/default/files/documents/adr-107.00-lks-explanatory-statement.pdf" TargetMode="External"/><Relationship Id="rId21" Type="http://schemas.openxmlformats.org/officeDocument/2006/relationships/hyperlink" Target="https://hmr.araiindia.com/api/AISFiles/Draft_DF_AIS_191_Part1_ELKS_340f2245-1956-4677-b95f-bbaae28ae3d1.pdf" TargetMode="External"/><Relationship Id="rId20" Type="http://schemas.openxmlformats.org/officeDocument/2006/relationships/hyperlink" Target="https://hmr.araiindia.com/api/AISFiles/AIS-193_a0e974ae-c367-4fe5-b0f5-cbfbaebb4ce6.pdf" TargetMode="External"/><Relationship Id="rId2" Type="http://schemas.openxmlformats.org/officeDocument/2006/relationships/vmlDrawing" Target="../drawings/vmlDrawing1.vml"/><Relationship Id="rId19" Type="http://schemas.openxmlformats.org/officeDocument/2006/relationships/hyperlink" Target="https://drive.google.com/file/d/1FZFXpBr-tI9LqCLZp3NarO-mcD5BzlZ5/view" TargetMode="External"/><Relationship Id="rId18" Type="http://schemas.openxmlformats.org/officeDocument/2006/relationships/hyperlink" Target="https://hmr.araiindia.com/api/AISFiles/Draft_DF_%20AIS_188_LDWS_ec34b20e-5461-4682-b457-3dee95d06cfb.pdf" TargetMode="External"/><Relationship Id="rId17" Type="http://schemas.openxmlformats.org/officeDocument/2006/relationships/hyperlink" Target="https://drive.google.com/open?id=1leclR7Isxn0-1-IqsjJbpPZK3PrFA1SG" TargetMode="External"/><Relationship Id="rId16" Type="http://schemas.openxmlformats.org/officeDocument/2006/relationships/hyperlink" Target="https://drive.google.com/file/d/19_g0tnYnyq4Evl0jS1DCyxbYOcAY-xjD/view?usp=drive_link" TargetMode="External"/><Relationship Id="rId15" Type="http://schemas.openxmlformats.org/officeDocument/2006/relationships/hyperlink" Target="https://drive.google.com/file/d/1YMvCPQkLzFTTkPSMJrEAJEDpk_yR4job/view" TargetMode="External"/><Relationship Id="rId14" Type="http://schemas.openxmlformats.org/officeDocument/2006/relationships/hyperlink" Target="https://drive.google.com/file/d/1jLDXLR1ZZifsauU_FdVvPzDvX_PK1B_5/view?usp=drive_link" TargetMode="External"/><Relationship Id="rId13" Type="http://schemas.openxmlformats.org/officeDocument/2006/relationships/hyperlink" Target="https://drive.google.com/file/d/1O0lYZm3x2c_4h0RzOKXEqbZQhvoIEYdu/view?usp=share_link" TargetMode="External"/><Relationship Id="rId12" Type="http://schemas.openxmlformats.org/officeDocument/2006/relationships/hyperlink" Target="https://drive.google.com/file/d/1YRv7QrbSYCgGhyrBpLBntI2Nme5f1PCM/view" TargetMode="External"/><Relationship Id="rId11" Type="http://schemas.openxmlformats.org/officeDocument/2006/relationships/hyperlink" Target="https://drive.google.com/file/d/1QzkA2q31JgVtPF8_GwLelYXFxeXC3igV/view?usp=drive_link" TargetMode="External"/><Relationship Id="rId10" Type="http://schemas.openxmlformats.org/officeDocument/2006/relationships/hyperlink" Target="https://drive.google.com/file/d/1N8J_GqqakA-Uif9wsI6mkrnBOc0_gGw7/view"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 Type="http://schemas.openxmlformats.org/officeDocument/2006/relationships/hyperlink" Target="https://docs.google.com/spreadsheets/d/1-4RDlFQBlIQ-9FqX2icIC77gQIzXzeJBBI8wzdjN-EY/edit?gid=1034185588" TargetMode="External"/><Relationship Id="rId8" Type="http://schemas.openxmlformats.org/officeDocument/2006/relationships/hyperlink" Target="https://docs.google.com/spreadsheets/d/1HcN_kFxKXEj8VobE5VCGsidSyhm-UUgXNz0pJuJ9Dyk/edit?gid=821718699" TargetMode="External"/><Relationship Id="rId7" Type="http://schemas.openxmlformats.org/officeDocument/2006/relationships/hyperlink" Target="https://docs.google.com/document/d/1oivPnNOR_EyM80p46E7_FNkiF2qpTjP6M660wi0GRPs/edit" TargetMode="External"/><Relationship Id="rId6" Type="http://schemas.openxmlformats.org/officeDocument/2006/relationships/hyperlink" Target="https://drive.google.com/file/d/1DpMRSHW2B8RCTfgr_MLhvpTvMMZ00LY4/view" TargetMode="External"/><Relationship Id="rId5" Type="http://schemas.openxmlformats.org/officeDocument/2006/relationships/hyperlink" Target="https://docs.google.com/document/d/10ERNEPH0WwJh1RVpYP9DyJvoMHGTZOCeIMpftLe0-c8/edit" TargetMode="External"/><Relationship Id="rId4" Type="http://schemas.openxmlformats.org/officeDocument/2006/relationships/hyperlink" Target="https://docs.google.com/spreadsheets/d/1BztE9VB5yo6z34Etnxyj8GS-AVar6jbKLz21lM8tIcw/edit?gid=1809681570" TargetMode="External"/><Relationship Id="rId3" Type="http://schemas.openxmlformats.org/officeDocument/2006/relationships/hyperlink" Target="https://drive.google.com/file/d/1sn6SC4UGV17zNxc5uoGSOgIZo2rsG57Oydw5EBoEj2s/view" TargetMode="External"/><Relationship Id="rId2" Type="http://schemas.openxmlformats.org/officeDocument/2006/relationships/hyperlink" Target="https://docs.google.com/document/d/1Lj4KCHJ7ZfmqnJGKwoo9t5Amo_yhabAB3yXVup1Ivjg/edit" TargetMode="External"/><Relationship Id="rId1" Type="http://schemas.openxmlformats.org/officeDocument/2006/relationships/hyperlink" Target="https://docs.google.com/spreadsheets/d/1bjw_RHxsg8CH9QyMrWEP1MVq0oK1tYFY7gb6mi8qbIg/edit?gid=824920226"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s://drive.google.com/file/d/1wG3o2-GmChxetoxQLZoqOdYboUja915w/view?usp=sharing" TargetMode="External"/><Relationship Id="rId98" Type="http://schemas.openxmlformats.org/officeDocument/2006/relationships/hyperlink" Target="https://drive.google.com/file/d/18BeH3XJvHA24fZcoq14jDHNwPrYXImrs/view?usp=sharing" TargetMode="External"/><Relationship Id="rId97" Type="http://schemas.openxmlformats.org/officeDocument/2006/relationships/hyperlink" Target="https://drive.google.com/file/d/1MDN_vLg8MfHlG0A1u7KQVmvdn8FsSoQj/view?usp=sharing" TargetMode="External"/><Relationship Id="rId96" Type="http://schemas.openxmlformats.org/officeDocument/2006/relationships/hyperlink" Target="https://drive.google.com/file/d/183S-xx9GVbtMsZthH4OlyuMFPbiyX7Ks/view?usp=sharing" TargetMode="External"/><Relationship Id="rId95" Type="http://schemas.openxmlformats.org/officeDocument/2006/relationships/hyperlink" Target="https://www.etsi.org/deliver/etsi_en/302200_302299/30226402/01.01.01_60/en_30226402v010101p.pdf" TargetMode="External"/><Relationship Id="rId94" Type="http://schemas.openxmlformats.org/officeDocument/2006/relationships/hyperlink" Target="https://unece.org/sites/default/files/2022-09/R079r5am1e.pdf" TargetMode="External"/><Relationship Id="rId93" Type="http://schemas.openxmlformats.org/officeDocument/2006/relationships/hyperlink" Target="https://unece.org/sites/default/files/2022-04/ECE-TRANS-WP.29-2022-81e.pdf" TargetMode="External"/><Relationship Id="rId92" Type="http://schemas.openxmlformats.org/officeDocument/2006/relationships/hyperlink" Target="https://unece.org/sites/default/files/2022-04/ECE-TRANS-WP.29-2022-80e.pdf" TargetMode="External"/><Relationship Id="rId91" Type="http://schemas.openxmlformats.org/officeDocument/2006/relationships/hyperlink" Target="https://unece.org/fileadmin/DAM/trans/main/wp29/wp29regs/2020/R079r4am1e.pdf" TargetMode="External"/><Relationship Id="rId90" Type="http://schemas.openxmlformats.org/officeDocument/2006/relationships/hyperlink" Target="https://unece.org/sites/default/files/2021-09/ECE_TRANS_WP.29_2021_136-E.pdf" TargetMode="External"/><Relationship Id="rId9" Type="http://schemas.openxmlformats.org/officeDocument/2006/relationships/hyperlink" Target="https://drive.google.com/open?id=1e73YjzM-gNKohPeGO85jowOIHSD5C4zj" TargetMode="External"/><Relationship Id="rId89" Type="http://schemas.openxmlformats.org/officeDocument/2006/relationships/hyperlink" Target="https://unece.org/sites/default/files/2021-04/ECE_TRANS_WP.29_2021_82E.pdf" TargetMode="External"/><Relationship Id="rId88" Type="http://schemas.openxmlformats.org/officeDocument/2006/relationships/hyperlink" Target="https://unece.org/sites/default/files/2021-04/ECE_TRANS_WP.29_2021_72E.pdf" TargetMode="External"/><Relationship Id="rId87" Type="http://schemas.openxmlformats.org/officeDocument/2006/relationships/hyperlink" Target="https://unece.org/sites/default/files/2021-01/ECE-TRANS-WP29-2021-014e.pdf" TargetMode="External"/><Relationship Id="rId86" Type="http://schemas.openxmlformats.org/officeDocument/2006/relationships/hyperlink" Target="https://unece.org/fileadmin/DAM/trans/main/wp29/wp29regs/2020/R079r4am2e.pdf" TargetMode="External"/><Relationship Id="rId85" Type="http://schemas.openxmlformats.org/officeDocument/2006/relationships/hyperlink" Target="https://unece.org/sites/default/files/2021-02/R079r4am3e.pdf" TargetMode="External"/><Relationship Id="rId84" Type="http://schemas.openxmlformats.org/officeDocument/2006/relationships/hyperlink" Target="https://docs.google.com/spreadsheets/d/1VKScmGbfnasvd-Z-bAd9lVkfzxPd5_-N/edit?usp=sharing&amp;ouid=115910244335210838264&amp;rtpof=true&amp;sd=true" TargetMode="External"/><Relationship Id="rId83" Type="http://schemas.openxmlformats.org/officeDocument/2006/relationships/hyperlink" Target="https://drive.google.com/open?id=10OTko4QvriKkUqeEgbUO9KnEYoN1ThOz" TargetMode="External"/><Relationship Id="rId82" Type="http://schemas.openxmlformats.org/officeDocument/2006/relationships/hyperlink" Target="https://drive.google.com/file/d/1RmnTrl0bN-ezsFz91ojQshqzVvV3iIzf/view?usp=sharing" TargetMode="External"/><Relationship Id="rId81" Type="http://schemas.openxmlformats.org/officeDocument/2006/relationships/hyperlink" Target="https://drive.google.com/file/d/1xktR5QJfn3hFEw2uYgJ4tFbnBYj6_qOO/view?usp=sharing" TargetMode="External"/><Relationship Id="rId80" Type="http://schemas.openxmlformats.org/officeDocument/2006/relationships/hyperlink" Target="https://unece.org/sites/default/files/2021-04/R048r12am10e.pdf" TargetMode="External"/><Relationship Id="rId8" Type="http://schemas.openxmlformats.org/officeDocument/2006/relationships/hyperlink" Target="https://drive.google.com/open?id=1-acF7Zgk2eMEMGc9dG__V7RYvWXjNn7f" TargetMode="External"/><Relationship Id="rId79" Type="http://schemas.openxmlformats.org/officeDocument/2006/relationships/hyperlink" Target="https://unece.org/fileadmin/DAM/trans/main/wp29/wp29regs/2018/R048r12am7e.pdf" TargetMode="External"/><Relationship Id="rId78" Type="http://schemas.openxmlformats.org/officeDocument/2006/relationships/hyperlink" Target="https://unece.org/sites/default/files/2021-12/R048r12am11e.pdf" TargetMode="External"/><Relationship Id="rId77" Type="http://schemas.openxmlformats.org/officeDocument/2006/relationships/hyperlink" Target="https://unece.org/sites/default/files/2021-05/R048r12am9e.pdf" TargetMode="External"/><Relationship Id="rId76" Type="http://schemas.openxmlformats.org/officeDocument/2006/relationships/hyperlink" Target="https://unece.org/sites/default/files/2021-05/R048r12am8e.pdf" TargetMode="External"/><Relationship Id="rId75" Type="http://schemas.openxmlformats.org/officeDocument/2006/relationships/hyperlink" Target="https://drive.google.com/file/d/1rf8pENZR2rP3mmqRWZ98p0u24wg5ZXd0/view?usp=sharing" TargetMode="External"/><Relationship Id="rId74" Type="http://schemas.openxmlformats.org/officeDocument/2006/relationships/hyperlink" Target="https://drive.google.com/file/d/15fv7S9IOayg2BBkhzA7yvpUsLH-wSIpe/view?usp=sharing" TargetMode="External"/><Relationship Id="rId73" Type="http://schemas.openxmlformats.org/officeDocument/2006/relationships/hyperlink" Target="https://unece.org/sites/default/files/2022-04/ECE-TRANS-WP.29-2022-59.pdf" TargetMode="External"/><Relationship Id="rId72" Type="http://schemas.openxmlformats.org/officeDocument/2006/relationships/hyperlink" Target="https://unece.org/sites/default/files/2022-04/ECE-TRANS-WP.29-2022-76e.pdf" TargetMode="External"/><Relationship Id="rId71" Type="http://schemas.openxmlformats.org/officeDocument/2006/relationships/hyperlink" Target="https://unece.org/sites/default/files/2022-01/ECE_TRANS_WP.29_2022_20E.pdf" TargetMode="External"/><Relationship Id="rId70" Type="http://schemas.openxmlformats.org/officeDocument/2006/relationships/hyperlink" Target="https://unece.org/sites/default/files/2022-01/ECE_TRANS_WP.29_2022_19E.pdf" TargetMode="External"/><Relationship Id="rId7" Type="http://schemas.openxmlformats.org/officeDocument/2006/relationships/hyperlink" Target="https://www.ecfr.gov/current/title-49/subtitle-B/chapter-V/part-571" TargetMode="External"/><Relationship Id="rId69" Type="http://schemas.openxmlformats.org/officeDocument/2006/relationships/hyperlink" Target="https://unece.org/sites/default/files/2022-01/ECE_TRANS_WP.29_2022_18E.pdf" TargetMode="External"/><Relationship Id="rId68" Type="http://schemas.openxmlformats.org/officeDocument/2006/relationships/hyperlink" Target="https://drive.google.com/file/d/1JcqcvAgHfFXr6KsWzgKjpppz1_t9cwBM/view?usp=sharing" TargetMode="External"/><Relationship Id="rId67" Type="http://schemas.openxmlformats.org/officeDocument/2006/relationships/hyperlink" Target="https://drive.google.com/file/d/1doyqClG6uyBeys-RVjMRj6UokCU_m_tF/view?usp=sharing" TargetMode="External"/><Relationship Id="rId66" Type="http://schemas.openxmlformats.org/officeDocument/2006/relationships/hyperlink" Target="https://drive.google.com/file/d/1U2g7kL2bLKqAIgJlgo7OXtcnFg4U2F8C/view?usp=sharing" TargetMode="External"/><Relationship Id="rId65" Type="http://schemas.openxmlformats.org/officeDocument/2006/relationships/hyperlink" Target="https://drive.google.com/file/d/1MOBRmL6z5XEP9dryF5ZTt1i_SKdCV3eX/view?usp=sharing" TargetMode="External"/><Relationship Id="rId64" Type="http://schemas.openxmlformats.org/officeDocument/2006/relationships/hyperlink" Target="https://drive.google.com/file/d/1et-qFiShIFWZnOfK57rresdF-AjaKycT/view?usp=sharing" TargetMode="External"/><Relationship Id="rId63" Type="http://schemas.openxmlformats.org/officeDocument/2006/relationships/hyperlink" Target="https://drive.google.com/file/d/1l5Pe9KgOb2dKIjsm-8WOTmscJspuhO0k/view?usp=sharing" TargetMode="External"/><Relationship Id="rId62" Type="http://schemas.openxmlformats.org/officeDocument/2006/relationships/hyperlink" Target="https://drive.google.com/file/d/1sHrsYz5kkJsLsKuDUbXNR4IEBryeWmcG/view?usp=sharing" TargetMode="External"/><Relationship Id="rId61" Type="http://schemas.openxmlformats.org/officeDocument/2006/relationships/hyperlink" Target="https://drive.google.com/file/d/1QiodHvGtYV4Y93vcXLH2qBUnPVamYGnt/view?usp=sharing" TargetMode="External"/><Relationship Id="rId60" Type="http://schemas.openxmlformats.org/officeDocument/2006/relationships/hyperlink" Target="https://drive.google.com/file/d/1P2wIMKeFWpDtTuuBpg5Tf2c85bC4whVy/view?usp=sharing" TargetMode="External"/><Relationship Id="rId6" Type="http://schemas.openxmlformats.org/officeDocument/2006/relationships/hyperlink" Target="https://drive.google.com/open?id=15cb6kVp43o8dHNRMaByfGQ1i2Bltueyr" TargetMode="External"/><Relationship Id="rId59" Type="http://schemas.openxmlformats.org/officeDocument/2006/relationships/hyperlink" Target="https://drive.google.com/file/d/1GTsPTLD3HIsBlJNLHEOARbd1W-OKnFGQ/view?usp=sharing" TargetMode="External"/><Relationship Id="rId58" Type="http://schemas.openxmlformats.org/officeDocument/2006/relationships/hyperlink" Target="https://unece.org/sites/default/files/2021-02/ECE-TRANS-WP29-2021-017e.pdf" TargetMode="External"/><Relationship Id="rId57" Type="http://schemas.openxmlformats.org/officeDocument/2006/relationships/hyperlink" Target="https://unece.org/sites/default/files/2021-10/ECE_TRANS_WP.29_2021_143E.pdf" TargetMode="External"/><Relationship Id="rId56" Type="http://schemas.openxmlformats.org/officeDocument/2006/relationships/hyperlink" Target="https://unece.org/sites/default/files/2021-10/ECE_TRANS_WP.29_2021_142E.pdf" TargetMode="External"/><Relationship Id="rId55" Type="http://schemas.openxmlformats.org/officeDocument/2006/relationships/hyperlink" Target="https://unece.org/sites/default/files/2021-10/ECE_TRANS_WP.29_2021_141E.pdf" TargetMode="External"/><Relationship Id="rId54" Type="http://schemas.openxmlformats.org/officeDocument/2006/relationships/hyperlink" Target="https://unece.org/sites/default/files/2021-10/ECE_TRANS_WP.29_2021_140E.pdf" TargetMode="External"/><Relationship Id="rId53" Type="http://schemas.openxmlformats.org/officeDocument/2006/relationships/hyperlink" Target="https://unece.org/sites/default/files/2021-10/ECE_TRANS_WP.29_2021_104E.pdf" TargetMode="External"/><Relationship Id="rId52" Type="http://schemas.openxmlformats.org/officeDocument/2006/relationships/hyperlink" Target="https://unece.org/sites/default/files/2021-10/ECE_TRANS_WP.29_2021_103E.pdf" TargetMode="External"/><Relationship Id="rId51" Type="http://schemas.openxmlformats.org/officeDocument/2006/relationships/hyperlink" Target="https://unece.org/sites/default/files/2021-10/ECE_TRANS_WP.29_2021_102e.pdf" TargetMode="External"/><Relationship Id="rId50" Type="http://schemas.openxmlformats.org/officeDocument/2006/relationships/hyperlink" Target="https://unece.org/sites/default/files/2021-08/R151am2e.pdf" TargetMode="External"/><Relationship Id="rId5" Type="http://schemas.openxmlformats.org/officeDocument/2006/relationships/hyperlink" Target="https://drive.google.com/open?id=1p2dg1gFvycdvbh60Hd_yg3Y3uhXH7PVG" TargetMode="External"/><Relationship Id="rId49" Type="http://schemas.openxmlformats.org/officeDocument/2006/relationships/hyperlink" Target="https://unece.org/sites/default/files/2021-10/ECE_TRANS_WP.29_2021_86E.pdf" TargetMode="External"/><Relationship Id="rId48" Type="http://schemas.openxmlformats.org/officeDocument/2006/relationships/hyperlink" Target="https://unece.org/sites/default/files/2021-05/ECE_TRANS_WP.29_2021_74E.pdf" TargetMode="External"/><Relationship Id="rId47" Type="http://schemas.openxmlformats.org/officeDocument/2006/relationships/hyperlink" Target="https://eur-lex.europa.eu/legal-content/EN/TXT/PDF/?uri=CELEX:32021R1958&amp;from=EN" TargetMode="External"/><Relationship Id="rId46" Type="http://schemas.openxmlformats.org/officeDocument/2006/relationships/hyperlink" Target="https://cdn.euroncap.com/media/62793/euro-ncap-assessment-protocol-sa-v904.pdf" TargetMode="External"/><Relationship Id="rId45" Type="http://schemas.openxmlformats.org/officeDocument/2006/relationships/hyperlink" Target="https://eur-lex.europa.eu/legal-content/EN/TXT/PDF/?uri=CELEX:02021R0646-20210420&amp;from=EN" TargetMode="External"/><Relationship Id="rId44" Type="http://schemas.openxmlformats.org/officeDocument/2006/relationships/hyperlink" Target="https://eur-lex.europa.eu/legal-content/EN/TXT/PDF/?uri=CELEX:32021R1341&amp;from=EN" TargetMode="External"/><Relationship Id="rId43" Type="http://schemas.openxmlformats.org/officeDocument/2006/relationships/hyperlink" Target="https://unece.org/sites/default/files/2021-02/ECE-TRANS-WP29-2021-058e.pdf" TargetMode="External"/><Relationship Id="rId42" Type="http://schemas.openxmlformats.org/officeDocument/2006/relationships/hyperlink" Target="https://unece.org/sites/default/files/2021-10/R160e%20_0.pdf" TargetMode="External"/><Relationship Id="rId41" Type="http://schemas.openxmlformats.org/officeDocument/2006/relationships/hyperlink" Target="https://cdn.euroncap.com/media/62795/euro-ncap-aeb-vru-test-protocol-v304.pdf" TargetMode="External"/><Relationship Id="rId40" Type="http://schemas.openxmlformats.org/officeDocument/2006/relationships/hyperlink" Target="https://cdn.euroncap.com/media/64154/euro-ncap-aeb-lss-vru-test-protocol-v400.pdf" TargetMode="External"/><Relationship Id="rId4" Type="http://schemas.openxmlformats.org/officeDocument/2006/relationships/hyperlink" Target="https://aureon.supplier.mercedes-benz.com/documents" TargetMode="External"/><Relationship Id="rId39" Type="http://schemas.openxmlformats.org/officeDocument/2006/relationships/hyperlink" Target="https://drive.google.com/file/d/1i6f5-kYGXr4sa31X35m-xDUDpwD8UuFv/view?usp=sharing" TargetMode="External"/><Relationship Id="rId38" Type="http://schemas.openxmlformats.org/officeDocument/2006/relationships/hyperlink" Target="https://drive.google.com/file/d/1JVmIyxJETV5nqsZnC3QD6hLHuTMU9tSx/view?usp=sharing" TargetMode="External"/><Relationship Id="rId37" Type="http://schemas.openxmlformats.org/officeDocument/2006/relationships/hyperlink" Target="https://drive.google.com/file/d/1DU72qgGNv2eJ73K-O7RifGVRiXWf2dGL/view?usp=sharing" TargetMode="External"/><Relationship Id="rId36" Type="http://schemas.openxmlformats.org/officeDocument/2006/relationships/hyperlink" Target="https://drive.google.com/file/d/1qXBmI53NvHoFqd5dLbp35ZkmHfe1J-gq/view?usp=sharing" TargetMode="External"/><Relationship Id="rId35" Type="http://schemas.openxmlformats.org/officeDocument/2006/relationships/hyperlink" Target="http://www.aseancap.org/v2/wp-content/uploads/2020/01/12.-ASEAN-NCAP-MS_Test-Protocol-BST-Detection-Version-1.0_2019-FINAL_1-NOV-2019.pdf" TargetMode="External"/><Relationship Id="rId34" Type="http://schemas.openxmlformats.org/officeDocument/2006/relationships/hyperlink" Target="https://drive.google.com/file/d/1yiHBxDrTAkAxNNnDU0GarOBsMaFGAzBB/view?usp=sharing" TargetMode="External"/><Relationship Id="rId33" Type="http://schemas.openxmlformats.org/officeDocument/2006/relationships/hyperlink" Target="https://docs.google.com/document/d/1pIIrkEmdv2NsSb4rPZt_jqFnrDopqrWoWI8cdwfGrNs/view" TargetMode="External"/><Relationship Id="rId32" Type="http://schemas.openxmlformats.org/officeDocument/2006/relationships/hyperlink" Target="https://unece.org/sites/default/files/2021-01/ECE-TRANS-WP29-2021-018e.pdf" TargetMode="External"/><Relationship Id="rId31" Type="http://schemas.openxmlformats.org/officeDocument/2006/relationships/hyperlink" Target="https://unece.org/sites/default/files/2021-01/ECE-TRANS-WP29-2021-016e.pdf" TargetMode="External"/><Relationship Id="rId30" Type="http://schemas.openxmlformats.org/officeDocument/2006/relationships/hyperlink" Target="https://unece.org/sites/default/files/2021-01/ECE-TRANS-WP29-2021-015e.pdf" TargetMode="External"/><Relationship Id="rId3" Type="http://schemas.openxmlformats.org/officeDocument/2006/relationships/hyperlink" Target="https://drive.google.com/drive/folders/1Fip0USSleSoryqxDZ7Pi8zF94JbtMgie?usp=sharing" TargetMode="External"/><Relationship Id="rId29" Type="http://schemas.openxmlformats.org/officeDocument/2006/relationships/hyperlink" Target="https://drive.google.com/file/d/1QQ4puULiJtN7VqduP-zCOdFiUHBBvE4M/view?usp=sharing" TargetMode="External"/><Relationship Id="rId28" Type="http://schemas.openxmlformats.org/officeDocument/2006/relationships/hyperlink" Target="https://drive.google.com/file/d/11V2BBozsE5WPyeUcjUUC5YQRs6i1GTf0/view?usp=sharing" TargetMode="External"/><Relationship Id="rId27" Type="http://schemas.openxmlformats.org/officeDocument/2006/relationships/hyperlink" Target="https://drive.google.com/file/d/1_Z_L80e9F-y3j3n4QZgAS3rEbgumBNpf/view?usp=sharing" TargetMode="External"/><Relationship Id="rId26" Type="http://schemas.openxmlformats.org/officeDocument/2006/relationships/hyperlink" Target="https://unece.org/sites/default/files/2021-08/R151am1e.pdf" TargetMode="External"/><Relationship Id="rId254" Type="http://schemas.openxmlformats.org/officeDocument/2006/relationships/hyperlink" Target="https://drive.google.com/file/d/1wkm3lJ0Mr4OWna4fXhcJllGGNdlT43zO/view" TargetMode="External"/><Relationship Id="rId253" Type="http://schemas.openxmlformats.org/officeDocument/2006/relationships/hyperlink" Target="https://aureon.supplier.mercedes-benz.com/documents/16866" TargetMode="External"/><Relationship Id="rId252" Type="http://schemas.openxmlformats.org/officeDocument/2006/relationships/hyperlink" Target="https://drive.google.com/file/d/1N9PgyZNG7XBwGL5nLWu4lgTk8ASOWyQI/view?usp=drive_link" TargetMode="External"/><Relationship Id="rId251" Type="http://schemas.openxmlformats.org/officeDocument/2006/relationships/hyperlink" Target="https://aureon.supplier.mercedes-benz.com/documents/16947" TargetMode="External"/><Relationship Id="rId250" Type="http://schemas.openxmlformats.org/officeDocument/2006/relationships/hyperlink" Target="https://drive.google.com/file/d/1L6Nl7vZuMO6eGXw5TS7RqaoEIHn7n_s4/view?usp=drive_link" TargetMode="External"/><Relationship Id="rId25" Type="http://schemas.openxmlformats.org/officeDocument/2006/relationships/hyperlink" Target="https://drive.google.com/file/d/1DO5vIGwVzWmp83Sj2PdTaMgrFuqf1FYk/view?usp=sharing" TargetMode="External"/><Relationship Id="rId249" Type="http://schemas.openxmlformats.org/officeDocument/2006/relationships/hyperlink" Target="https://aureon.supplier.mercedes-benz.com/documents/16982/properties" TargetMode="External"/><Relationship Id="rId248" Type="http://schemas.openxmlformats.org/officeDocument/2006/relationships/hyperlink" Target="https://drive.google.com/file/d/1ZJvbnfF-qs-Zt4_Y8M_1uIkxmCQj667q/view" TargetMode="External"/><Relationship Id="rId247" Type="http://schemas.openxmlformats.org/officeDocument/2006/relationships/hyperlink" Target="https://aureon.supplier.mercedes-benz.com/documents/16250/properties" TargetMode="External"/><Relationship Id="rId246" Type="http://schemas.openxmlformats.org/officeDocument/2006/relationships/hyperlink" Target="https://drive.google.com/file/d/11xHAQUSP1VxvDiCIdd_JIVW3lC6sP9bB/view?usp=drive_link" TargetMode="External"/><Relationship Id="rId245" Type="http://schemas.openxmlformats.org/officeDocument/2006/relationships/hyperlink" Target="https://aureon.supplier.mercedes-benz.com/documents/2680" TargetMode="External"/><Relationship Id="rId244" Type="http://schemas.openxmlformats.org/officeDocument/2006/relationships/hyperlink" Target="https://drive.google.com/file/d/1yQR6ZyFGEta2aiYE4NGG5ajq7O4U8bLj/view?usp=drive_link" TargetMode="External"/><Relationship Id="rId243" Type="http://schemas.openxmlformats.org/officeDocument/2006/relationships/hyperlink" Target="https://aureon.supplier.mercedes-benz.com/documents/16546" TargetMode="External"/><Relationship Id="rId242" Type="http://schemas.openxmlformats.org/officeDocument/2006/relationships/hyperlink" Target="https://drive.google.com/file/d/1pZGX31TIHICRqrl0schXVKYaa1x5ungH/view?usp=drive_link" TargetMode="External"/><Relationship Id="rId241" Type="http://schemas.openxmlformats.org/officeDocument/2006/relationships/hyperlink" Target="https://drive.google.com/file/d/18hKu10RYimu5FGfqb4Kx0QH4sPg22_qT/view?usp=drive_link" TargetMode="External"/><Relationship Id="rId240" Type="http://schemas.openxmlformats.org/officeDocument/2006/relationships/hyperlink" Target="https://aureon.supplier.mercedes-benz.com/documents/15116" TargetMode="External"/><Relationship Id="rId24" Type="http://schemas.openxmlformats.org/officeDocument/2006/relationships/hyperlink" Target="http://www.unece.org/fileadmin/DAM/trans/doc/2020/wp29/ECE-TRANS-WP29-2020-080e.pdf" TargetMode="External"/><Relationship Id="rId239" Type="http://schemas.openxmlformats.org/officeDocument/2006/relationships/hyperlink" Target="https://drive.google.com/file/d/1PCkxBNMqSNfOp8Hn-aHAes7vwXQOQJg3/view?usp=drive_link" TargetMode="External"/><Relationship Id="rId238" Type="http://schemas.openxmlformats.org/officeDocument/2006/relationships/hyperlink" Target="https://aureon.supplier.mercedes-benz.com/documents/16131" TargetMode="External"/><Relationship Id="rId237" Type="http://schemas.openxmlformats.org/officeDocument/2006/relationships/hyperlink" Target="https://drive.google.com/file/d/1_2OCGrYBep488qCHBBPdmHOlnD_wkjW1/view" TargetMode="External"/><Relationship Id="rId236" Type="http://schemas.openxmlformats.org/officeDocument/2006/relationships/hyperlink" Target="https://drive.google.com/file/d/1LjT4_45KGB-NsXAg8Mydb5sszHMqS1jL/view?usp=drive_link" TargetMode="External"/><Relationship Id="rId235" Type="http://schemas.openxmlformats.org/officeDocument/2006/relationships/hyperlink" Target="https://drive.google.com/file/d/1rBOJ08HQ7ezqDlIZnRTXmX91AKgrxKx_/view?usp=drive_link" TargetMode="External"/><Relationship Id="rId234" Type="http://schemas.openxmlformats.org/officeDocument/2006/relationships/hyperlink" Target="https://drive.google.com/file/d/1jV8BZNORTPXbpiC_irnxNt_vStzHNpML/view" TargetMode="External"/><Relationship Id="rId233" Type="http://schemas.openxmlformats.org/officeDocument/2006/relationships/hyperlink" Target="https://drive.google.com/file/d/16eovkwikO5hsQrqilcagzoctEHui3RGo/view?usp=drive_link" TargetMode="External"/><Relationship Id="rId232" Type="http://schemas.openxmlformats.org/officeDocument/2006/relationships/hyperlink" Target="https://drive.google.com/file/d/1_U_KD2plK_XoeTrIvXHG_ER97A5ggRLE/view?usp=drive_link" TargetMode="External"/><Relationship Id="rId231" Type="http://schemas.openxmlformats.org/officeDocument/2006/relationships/hyperlink" Target="https://drive.google.com/file/d/1W6xKPK-shZBAFaEVOqBGKCq9qJMwpI4f/view?usp=drive_link" TargetMode="External"/><Relationship Id="rId230" Type="http://schemas.openxmlformats.org/officeDocument/2006/relationships/hyperlink" Target="https://drive.google.com/file/d/1dL3mC9sqbCUJ4B67XhnRa_4bZe6UfxEA/view" TargetMode="External"/><Relationship Id="rId23" Type="http://schemas.openxmlformats.org/officeDocument/2006/relationships/hyperlink" Target="https://unece.org/sites/default/files/2021-03/R155e.pdf" TargetMode="External"/><Relationship Id="rId229" Type="http://schemas.openxmlformats.org/officeDocument/2006/relationships/hyperlink" Target="https://drive.google.com/file/d/1hOr5F8m_mQCo-fBYQGafLixHaqeTdbWv/view" TargetMode="External"/><Relationship Id="rId228" Type="http://schemas.openxmlformats.org/officeDocument/2006/relationships/hyperlink" Target="https://drive.google.com/file/d/1FZFXpBr-tI9LqCLZp3NarO-mcD5BzlZ5/view" TargetMode="External"/><Relationship Id="rId227" Type="http://schemas.openxmlformats.org/officeDocument/2006/relationships/hyperlink" Target="https://drive.google.com/file/d/1HxZ2d76ts544KYLS1M5M6n3yHXmYRyhd/view?usp=drive_link" TargetMode="External"/><Relationship Id="rId226" Type="http://schemas.openxmlformats.org/officeDocument/2006/relationships/hyperlink" Target="https://drive.google.com/file/d/1w6e3el1Bc0kTlrmoUqfhNiAKCuKqn2aN/view" TargetMode="External"/><Relationship Id="rId225" Type="http://schemas.openxmlformats.org/officeDocument/2006/relationships/hyperlink" Target="https://drive.google.com/file/d/1O23Yjbdlo_qaD2IOvRcwoJYOWj83A3Ga/view?usp=drive_link" TargetMode="External"/><Relationship Id="rId224" Type="http://schemas.openxmlformats.org/officeDocument/2006/relationships/hyperlink" Target="https://drive.google.com/file/d/1fnEHU-4SuyBqZ-FuPxoantiNc8MjA8xY/view?usp=drive_link" TargetMode="External"/><Relationship Id="rId223" Type="http://schemas.openxmlformats.org/officeDocument/2006/relationships/hyperlink" Target="https://www.euroncap.com/media/85851/euro-ncap-protocol-crash-avoidance-frontal-collisions-v10.pdf" TargetMode="External"/><Relationship Id="rId222" Type="http://schemas.openxmlformats.org/officeDocument/2006/relationships/hyperlink" Target="https://www.euroncap.com/media/85852/euro-ncap-protocol-crash-avoidance-lane-departure-collisions-v10.pdf" TargetMode="External"/><Relationship Id="rId221" Type="http://schemas.openxmlformats.org/officeDocument/2006/relationships/hyperlink" Target="https://www.euroncap.com/media/85853/euro-ncap-protocol-crash-avoidance-low-speed-collisions-v10.pdf" TargetMode="External"/><Relationship Id="rId220" Type="http://schemas.openxmlformats.org/officeDocument/2006/relationships/hyperlink" Target="https://drive.google.com/file/d/1tzuthFOH7I_ZIWyJq5DUnSG_pbxY3Jru/view?usp=drive_link" TargetMode="External"/><Relationship Id="rId22" Type="http://schemas.openxmlformats.org/officeDocument/2006/relationships/hyperlink" Target="https://unece.org/sites/default/files/2021-07/R158e_0.pdf" TargetMode="External"/><Relationship Id="rId219" Type="http://schemas.openxmlformats.org/officeDocument/2006/relationships/hyperlink" Target="https://drive.google.com/file/d/1ZUGj0LH16dHzSV1Xm2NUidTk1sv6hu1n/view?usp=drive_link" TargetMode="External"/><Relationship Id="rId218" Type="http://schemas.openxmlformats.org/officeDocument/2006/relationships/hyperlink" Target="https://drive.google.com/file/d/1110UnYeCnMjyrNN6Lo0_zD41MWDvz7Lu/view?usp=drive_link" TargetMode="External"/><Relationship Id="rId217" Type="http://schemas.openxmlformats.org/officeDocument/2006/relationships/hyperlink" Target="https://drive.google.com/file/d/1_QDDmBs1w_lThETdkcqiJfdLzyhPLssR/view?usp=drive_link" TargetMode="External"/><Relationship Id="rId216" Type="http://schemas.openxmlformats.org/officeDocument/2006/relationships/hyperlink" Target="https://aureon.supplier.mercedes-benz.com/documents/15669/properties" TargetMode="External"/><Relationship Id="rId215" Type="http://schemas.openxmlformats.org/officeDocument/2006/relationships/hyperlink" Target="https://drive.google.com/file/d/1CAhSIrhRnQWYTuvtw3BX9oWNK3xN1f_k/view?usp=drive_link" TargetMode="External"/><Relationship Id="rId214" Type="http://schemas.openxmlformats.org/officeDocument/2006/relationships/hyperlink" Target="https://drive.google.com/file/d/1l_KJ67ocUju5WHQAeInS2OPAbvQRc9sg/view?usp=drive_link" TargetMode="External"/><Relationship Id="rId213" Type="http://schemas.openxmlformats.org/officeDocument/2006/relationships/hyperlink" Target="https://drive.google.com/file/d/1iyd7YvRTGw-My0OBPfdd-ZbWtwAhYqja/view?usp=drive_link" TargetMode="External"/><Relationship Id="rId212" Type="http://schemas.openxmlformats.org/officeDocument/2006/relationships/hyperlink" Target="https://aureon.supplier.mercedes-benz.com/documents/15365/properties" TargetMode="External"/><Relationship Id="rId211" Type="http://schemas.openxmlformats.org/officeDocument/2006/relationships/hyperlink" Target="https://drive.google.com/file/d/19IBQmG5zCj8p_GiifY2-Bdez5F5lwAKw/view?usp=drive_link" TargetMode="External"/><Relationship Id="rId210" Type="http://schemas.openxmlformats.org/officeDocument/2006/relationships/hyperlink" Target="https://drive.google.com/file/d/1NZQzfiQyEU9lCHIUwprwSEK1gN1vKLhC/view?usp=drive_link" TargetMode="External"/><Relationship Id="rId21" Type="http://schemas.openxmlformats.org/officeDocument/2006/relationships/hyperlink" Target="https://unece.org/sites/default/files/2021-07/R159e.pdf" TargetMode="External"/><Relationship Id="rId209" Type="http://schemas.openxmlformats.org/officeDocument/2006/relationships/hyperlink" Target="https://drive.google.com/file/d/1_lGFLbNMmn_E42rqOLt5e54yA-zVIlSr/view?usp=drive_link" TargetMode="External"/><Relationship Id="rId208" Type="http://schemas.openxmlformats.org/officeDocument/2006/relationships/hyperlink" Target="https://drive.google.com/file/d/1kQ02kH5WuXA2L4PpKbcIm6Moe182felr/view?usp=drive_link" TargetMode="External"/><Relationship Id="rId207" Type="http://schemas.openxmlformats.org/officeDocument/2006/relationships/hyperlink" Target="https://drive.google.com/file/d/1IDfvj9QRso2uvoqlq8GG6P2aY0c5TKfs/view?usp=drive_link" TargetMode="External"/><Relationship Id="rId206" Type="http://schemas.openxmlformats.org/officeDocument/2006/relationships/hyperlink" Target="https://drive.google.com/file/d/1pLYWf8MKt-IMUcdg7W4r1O5ffNu4UgNk/view?usp=drive_link" TargetMode="External"/><Relationship Id="rId205" Type="http://schemas.openxmlformats.org/officeDocument/2006/relationships/hyperlink" Target="https://aureon.supplier.mercedes-benz.com/documents/14509/properties" TargetMode="External"/><Relationship Id="rId204" Type="http://schemas.openxmlformats.org/officeDocument/2006/relationships/hyperlink" Target="https://drive.google.com/file/d/18dWgGlINrZHdztlvJixKMHK9Bki5G3TA/view" TargetMode="External"/><Relationship Id="rId203" Type="http://schemas.openxmlformats.org/officeDocument/2006/relationships/hyperlink" Target="https://aureon.supplier.mercedes-benz.com/documents/7007/properties" TargetMode="External"/><Relationship Id="rId202" Type="http://schemas.openxmlformats.org/officeDocument/2006/relationships/hyperlink" Target="https://drive.google.com/file/d/1MfsRWDO0Ii9tvUNJWQp9jHRRh_ec7mxX/view?usp=drive_link" TargetMode="External"/><Relationship Id="rId201" Type="http://schemas.openxmlformats.org/officeDocument/2006/relationships/hyperlink" Target="https://aureon.supplier.mercedes-benz.com/documents/15208/properties" TargetMode="External"/><Relationship Id="rId200" Type="http://schemas.openxmlformats.org/officeDocument/2006/relationships/hyperlink" Target="https://drive.google.com/file/d/1AbLyY3Zlf8wsOWTZ5-5Km5oPLQij-HgP/view?usp=drive_link" TargetMode="External"/><Relationship Id="rId20" Type="http://schemas.openxmlformats.org/officeDocument/2006/relationships/hyperlink" Target="https://drive.google.com/file/d/1WPjMcsynQLNqXx-vFamezvHAwgDuU7-g/view?usp=sharing" TargetMode="External"/><Relationship Id="rId2" Type="http://schemas.openxmlformats.org/officeDocument/2006/relationships/vmlDrawing" Target="../drawings/vmlDrawing2.vml"/><Relationship Id="rId199" Type="http://schemas.openxmlformats.org/officeDocument/2006/relationships/hyperlink" Target="https://aureon.supplier.mercedes-benz.com/documents/15110/properties" TargetMode="External"/><Relationship Id="rId198" Type="http://schemas.openxmlformats.org/officeDocument/2006/relationships/hyperlink" Target="https://drive.google.com/file/d/1PMSsCJY8vc8ADYij95Fv0XJNw1wsP8Y_/view?usp=drive_link" TargetMode="External"/><Relationship Id="rId197" Type="http://schemas.openxmlformats.org/officeDocument/2006/relationships/hyperlink" Target="https://aureon.supplier.mercedes-benz.com/documents/15009/properties" TargetMode="External"/><Relationship Id="rId196" Type="http://schemas.openxmlformats.org/officeDocument/2006/relationships/hyperlink" Target="https://aureon.supplier.mercedes-benz.com/documents/15048/properties" TargetMode="External"/><Relationship Id="rId195" Type="http://schemas.openxmlformats.org/officeDocument/2006/relationships/hyperlink" Target="https://drive.google.com/file/d/12bfIlZFfJ8jV84sisWKxBiojrq9QBgxT/view?usp=drive_link" TargetMode="External"/><Relationship Id="rId194" Type="http://schemas.openxmlformats.org/officeDocument/2006/relationships/hyperlink" Target="https://aureon.supplier.mercedes-benz.com/documents/16864" TargetMode="External"/><Relationship Id="rId193" Type="http://schemas.openxmlformats.org/officeDocument/2006/relationships/hyperlink" Target="https://drive.google.com/file/d/1DUyo3MMkTvFHUp9bb7OxKblkqDlrcQzz/view?usp=drive_link" TargetMode="External"/><Relationship Id="rId192" Type="http://schemas.openxmlformats.org/officeDocument/2006/relationships/hyperlink" Target="mailto:ziauddin.md@valeo.com" TargetMode="External"/><Relationship Id="rId191" Type="http://schemas.openxmlformats.org/officeDocument/2006/relationships/hyperlink" Target="https://aureon.supplier.mercedes-benz.com/documents/14949" TargetMode="External"/><Relationship Id="rId190" Type="http://schemas.openxmlformats.org/officeDocument/2006/relationships/hyperlink" Target="https://www.euroncap.com/media/85854/euro-ncap-protocol-safe-driving-driver-engagement-v10.pdf" TargetMode="External"/><Relationship Id="rId19" Type="http://schemas.openxmlformats.org/officeDocument/2006/relationships/hyperlink" Target="https://www.unece.org/fileadmin/DAM/trans/main/wp29/wp29regs/2020/R152am2e.pdf" TargetMode="External"/><Relationship Id="rId189" Type="http://schemas.openxmlformats.org/officeDocument/2006/relationships/hyperlink" Target="https://www.euroncap.com/media/85818/euro-ncap-protocol-safe-driving-vehicle-assistance-v10.pdf" TargetMode="External"/><Relationship Id="rId188" Type="http://schemas.openxmlformats.org/officeDocument/2006/relationships/hyperlink" Target="https://drive.google.com/file/d/1PgTWe7DUl3fsipps91XnMeTibsLVUzs7/view?usp=drive_link" TargetMode="External"/><Relationship Id="rId187" Type="http://schemas.openxmlformats.org/officeDocument/2006/relationships/hyperlink" Target="https://drive.google.com/file/d/1bfxYwUZfnssXJGQCZciH1FQ3wzBZLdSE/view?usp=drive_link" TargetMode="External"/><Relationship Id="rId186" Type="http://schemas.openxmlformats.org/officeDocument/2006/relationships/hyperlink" Target="https://drive.google.com/file/d/1vuOUspYegKeG5iJAWQlLZODV_Ri2M1-V/view?usp=drive_link" TargetMode="External"/><Relationship Id="rId185" Type="http://schemas.openxmlformats.org/officeDocument/2006/relationships/hyperlink" Target="https://drive.google.com/file/d/1GFnyRTukXasnVXdo_v8uVg25tG5qGKOw/view" TargetMode="External"/><Relationship Id="rId184" Type="http://schemas.openxmlformats.org/officeDocument/2006/relationships/hyperlink" Target="https://drive.google.com/file/d/1bB8ipCjgwvsrCiUWkY9lp1uhl2E8tOAo/view?usp=drive_link" TargetMode="External"/><Relationship Id="rId183" Type="http://schemas.openxmlformats.org/officeDocument/2006/relationships/hyperlink" Target="https://drive.google.com/file/d/1NAFed8dNl6k6sRoFxqdryl3UWj7ZlgdS/view?usp=drive_link" TargetMode="External"/><Relationship Id="rId182" Type="http://schemas.openxmlformats.org/officeDocument/2006/relationships/hyperlink" Target="https://aureon.supplier.mercedes-benz.com/documents/14792" TargetMode="External"/><Relationship Id="rId181" Type="http://schemas.openxmlformats.org/officeDocument/2006/relationships/hyperlink" Target="https://drive.google.com/file/d/1Do1orGYf7NM_4bpxkEETyNML2vooUyPR/view?usp=drive_link" TargetMode="External"/><Relationship Id="rId180" Type="http://schemas.openxmlformats.org/officeDocument/2006/relationships/hyperlink" Target="https://drive.google.com/file/d/1skJE5PKW-Bo1wgfC8ZBgE2gv5aZ3GsNf/view?usp=drive_link" TargetMode="External"/><Relationship Id="rId18" Type="http://schemas.openxmlformats.org/officeDocument/2006/relationships/hyperlink" Target="https://drive.google.com/file/d/15ImOIjOAx7ZPYVTkCX-QCh_TepyK7rGz/view?usp=sharing" TargetMode="External"/><Relationship Id="rId179" Type="http://schemas.openxmlformats.org/officeDocument/2006/relationships/hyperlink" Target="https://drive.google.com/file/d/1k_CG3_WI6mAD_YFdoNFuPYd6oJVjlrpS/view?usp=drive_link" TargetMode="External"/><Relationship Id="rId178" Type="http://schemas.openxmlformats.org/officeDocument/2006/relationships/hyperlink" Target="https://drive.google.com/file/d/1IvPvxNj5Jms230X5LqK4a342rcLnrbrj/view?usp=drive_link" TargetMode="External"/><Relationship Id="rId177" Type="http://schemas.openxmlformats.org/officeDocument/2006/relationships/hyperlink" Target="https://drive.google.com/file/d/1T0Z67FgmsLJXCZ9TRsPOEXR3ETDomefN/view?usp=drive_link" TargetMode="External"/><Relationship Id="rId176" Type="http://schemas.openxmlformats.org/officeDocument/2006/relationships/hyperlink" Target="https://drive.google.com/file/d/1oUgB0Ln2BC1lKX5r_icLuaqiwEYCrVEC/view?usp=drive_link" TargetMode="External"/><Relationship Id="rId175" Type="http://schemas.openxmlformats.org/officeDocument/2006/relationships/hyperlink" Target="https://aureon.supplier.mercedes-benz.com/documents/15282" TargetMode="External"/><Relationship Id="rId174" Type="http://schemas.openxmlformats.org/officeDocument/2006/relationships/hyperlink" Target="https://drive.google.com/file/d/1V-0v-rcTdb9iNb9dlEMYZziJ5KK1JzON/view?usp=drive_link" TargetMode="External"/><Relationship Id="rId173" Type="http://schemas.openxmlformats.org/officeDocument/2006/relationships/hyperlink" Target="https://drive.google.com/file/d/16Ehk_sLSma6z2YYF-NMy2izG5iLYk6Np/view?usp=drive_link" TargetMode="External"/><Relationship Id="rId172" Type="http://schemas.openxmlformats.org/officeDocument/2006/relationships/hyperlink" Target="https://drive.google.com/file/d/1vHjCC9DqVS9INiWACUcQrQ104D6E3vpC/view?usp=drive_link" TargetMode="External"/><Relationship Id="rId171" Type="http://schemas.openxmlformats.org/officeDocument/2006/relationships/hyperlink" Target="https://drive.google.com/file/d/1MGMXSb11iJ65nqOgLJr2zSuYotYNeJjU/view?usp=drive_link" TargetMode="External"/><Relationship Id="rId170" Type="http://schemas.openxmlformats.org/officeDocument/2006/relationships/hyperlink" Target="https://drive.google.com/file/d/1FUgEiNWxph1wCoa_PJlN6TPaTBcAhxUU/view?usp=drive_link" TargetMode="External"/><Relationship Id="rId17" Type="http://schemas.openxmlformats.org/officeDocument/2006/relationships/hyperlink" Target="https://unece.org/fileadmin/DAM/trans/main/wp29/wp29regs/2020/R152am1e.pdf" TargetMode="External"/><Relationship Id="rId169" Type="http://schemas.openxmlformats.org/officeDocument/2006/relationships/hyperlink" Target="https://www.euroncap.com/media/79865/euro-ncap-lss-test-protocol-v43.pdf" TargetMode="External"/><Relationship Id="rId168" Type="http://schemas.openxmlformats.org/officeDocument/2006/relationships/hyperlink" Target="https://www.euroncap.com/media/80156/euro-ncap-aeb-lss-vru-test-protocol-v451.pdf" TargetMode="External"/><Relationship Id="rId167" Type="http://schemas.openxmlformats.org/officeDocument/2006/relationships/hyperlink" Target="https://cdn.euroncap.com/media/68587/tb-037-ess-assessment-v10.pdf" TargetMode="External"/><Relationship Id="rId166" Type="http://schemas.openxmlformats.org/officeDocument/2006/relationships/hyperlink" Target="https://unece.org/sites/default/files/2023-02/R053r5am3e.pdf" TargetMode="External"/><Relationship Id="rId165" Type="http://schemas.openxmlformats.org/officeDocument/2006/relationships/hyperlink" Target="https://drive.google.com/file/d/1ztI9OPoQFUhrQXS37u91eV0Y5VJO-gjt/view?usp=drive_link" TargetMode="External"/><Relationship Id="rId164" Type="http://schemas.openxmlformats.org/officeDocument/2006/relationships/hyperlink" Target="https://drive.google.com/file/d/1AdjJbc_-y7mouroymWCQmBgSc4qDqidk/view?usp=drive_link" TargetMode="External"/><Relationship Id="rId163" Type="http://schemas.openxmlformats.org/officeDocument/2006/relationships/hyperlink" Target="https://drive.google.com/file/d/1svHwKfDsXfxHDGRLI3P2PPya9WAjx9ys/view?usp=sharing" TargetMode="External"/><Relationship Id="rId162" Type="http://schemas.openxmlformats.org/officeDocument/2006/relationships/hyperlink" Target="https://drive.google.com/file/d/12fuW4wLPTBgCwra7YtKqf2_54pMX3qI0/view?usp=sharing" TargetMode="External"/><Relationship Id="rId161" Type="http://schemas.openxmlformats.org/officeDocument/2006/relationships/hyperlink" Target="https://drive.google.com/file/d/1keYXfv24-ycSUfnrYWtafXJcywlKQmUQ/view?usp=sharing" TargetMode="External"/><Relationship Id="rId160" Type="http://schemas.openxmlformats.org/officeDocument/2006/relationships/hyperlink" Target="https://drive.google.com/file/d/19Pvf6kGa-nVPCQcnSTxllNMY5BkYnbgN/view?usp=drive_link" TargetMode="External"/><Relationship Id="rId16" Type="http://schemas.openxmlformats.org/officeDocument/2006/relationships/hyperlink" Target="https://drive.google.com/file/d/1-bor-wWHf8pEL9QJKEKR27OYpcG4p4CX/view?usp=sharing" TargetMode="External"/><Relationship Id="rId159" Type="http://schemas.openxmlformats.org/officeDocument/2006/relationships/hyperlink" Target="https://drive.google.com/file/d/1S554VUSrrIrCXZ9aN1F6ol5rJIZDw8e7/view?usp=drive_link" TargetMode="External"/><Relationship Id="rId158" Type="http://schemas.openxmlformats.org/officeDocument/2006/relationships/hyperlink" Target="https://www.chinesestandard.net/PDF.aspx/QCT1128-2019" TargetMode="External"/><Relationship Id="rId157" Type="http://schemas.openxmlformats.org/officeDocument/2006/relationships/hyperlink" Target="https://drive.google.com/file/d/1rY8Gvv1en9hVk9lzGhxB1XwFZjcluvdM/view?usp=share_link" TargetMode="External"/><Relationship Id="rId156" Type="http://schemas.openxmlformats.org/officeDocument/2006/relationships/hyperlink" Target="https://drive.google.com/file/d/1TA1daQOleOrLS_ZHEIieTsUPWOy3EocS/view?usp=drive_link" TargetMode="External"/><Relationship Id="rId155" Type="http://schemas.openxmlformats.org/officeDocument/2006/relationships/hyperlink" Target="https://drive.google.com/file/d/1EoOhLn_J06CYylidoNAkrVAYM0rWZE9n/view?usp=drive_link" TargetMode="External"/><Relationship Id="rId154" Type="http://schemas.openxmlformats.org/officeDocument/2006/relationships/hyperlink" Target="https://drive.google.com/file/d/1V3ohurgsmyg8JehoFy_vhVYNcAMq1CEw/view?usp=drive_link" TargetMode="External"/><Relationship Id="rId153" Type="http://schemas.openxmlformats.org/officeDocument/2006/relationships/hyperlink" Target="https://drive.google.com/file/d/1nPQp-XCJJ2II3amEvOg1c7rbBg_NNPAw/view?usp=drive_link" TargetMode="External"/><Relationship Id="rId152" Type="http://schemas.openxmlformats.org/officeDocument/2006/relationships/hyperlink" Target="https://drive.google.com/file/d/1okVteUS4htEfFRwkIVWV9oE9bI9lxcSr/view?usp=drive_link" TargetMode="External"/><Relationship Id="rId151" Type="http://schemas.openxmlformats.org/officeDocument/2006/relationships/hyperlink" Target="https://drive.google.com/file/d/1roZfOGBF_K7EcavyqCNi3Ce29NwcqP8K/view?usp=drive_link" TargetMode="External"/><Relationship Id="rId150" Type="http://schemas.openxmlformats.org/officeDocument/2006/relationships/hyperlink" Target="https://drive.google.com/file/d/1lNN9PpUb6bFs0lu6zgwHd_gcP1uQOpU8/view?usp=drive_link" TargetMode="External"/><Relationship Id="rId15" Type="http://schemas.openxmlformats.org/officeDocument/2006/relationships/hyperlink" Target="https://drive.google.com/file/d/1DuTepR-njvXIs4An_McP1n_jcWrVoqwG/view?usp=sharing" TargetMode="External"/><Relationship Id="rId149" Type="http://schemas.openxmlformats.org/officeDocument/2006/relationships/hyperlink" Target="https://drive.google.com/file/d/1jLDXLR1ZZifsauU_FdVvPzDvX_PK1B_5/view?usp=drive_link" TargetMode="External"/><Relationship Id="rId148" Type="http://schemas.openxmlformats.org/officeDocument/2006/relationships/hyperlink" Target="https://drive.google.com/file/d/1OFFq4VCw1rl9pyCJ0T-o9IWYrkWtFqHC/view?usp=drive_link" TargetMode="External"/><Relationship Id="rId147" Type="http://schemas.openxmlformats.org/officeDocument/2006/relationships/hyperlink" Target="https://drive.google.com/file/d/1_VzeqYquecmmukwFyW-O60Kz6g1QRXkn/view?usp=drive_link" TargetMode="External"/><Relationship Id="rId146" Type="http://schemas.openxmlformats.org/officeDocument/2006/relationships/hyperlink" Target="https://drive.google.com/file/d/1rMDFfbbAE-N-qqo7taHLGmirU7eaON-j/view?usp=drive_link" TargetMode="External"/><Relationship Id="rId145" Type="http://schemas.openxmlformats.org/officeDocument/2006/relationships/hyperlink" Target="https://drive.google.com/file/d/1PawBjICllJUJjVF00uaeLGoEzSQCKClY/view?usp=drive_link" TargetMode="External"/><Relationship Id="rId144" Type="http://schemas.openxmlformats.org/officeDocument/2006/relationships/hyperlink" Target="https://unece.org/sites/default/files/2024-01/ECE-TERANS-WP.29-2024-12E.pdf" TargetMode="External"/><Relationship Id="rId143" Type="http://schemas.openxmlformats.org/officeDocument/2006/relationships/hyperlink" Target="https://unece.org/sites/default/files/2024-02/ECE-TERANS-WP.29-2024-14e.pdf" TargetMode="External"/><Relationship Id="rId142" Type="http://schemas.openxmlformats.org/officeDocument/2006/relationships/hyperlink" Target="https://unece.org/sites/default/files/2024-01/ECE_TRANS_WP.29_2024_10e.pdf" TargetMode="External"/><Relationship Id="rId141" Type="http://schemas.openxmlformats.org/officeDocument/2006/relationships/hyperlink" Target="https://drive.google.com/file/d/1PjDdVaz4gSdrsRlZHGIvQmEMWB-7pYqn/view?usp=sharing" TargetMode="External"/><Relationship Id="rId140" Type="http://schemas.openxmlformats.org/officeDocument/2006/relationships/hyperlink" Target="https://unece.org/sites/default/files/2024-01/ECE-TRANS-WP.29-2024-08e.pdf" TargetMode="External"/><Relationship Id="rId14" Type="http://schemas.openxmlformats.org/officeDocument/2006/relationships/hyperlink" Target="https://docs.google.com/spreadsheets/d/10h2em0Jd472YNgxfKIcSFW216-L302Nf/edit?usp=sharing&amp;ouid=115910244335210838264&amp;rtpof=true&amp;sd=true" TargetMode="External"/><Relationship Id="rId139" Type="http://schemas.openxmlformats.org/officeDocument/2006/relationships/hyperlink" Target="https://unece.org/sites/default/files/2024-02/ECE_TRANS_WP.29_2024_36e.pdf" TargetMode="External"/><Relationship Id="rId138" Type="http://schemas.openxmlformats.org/officeDocument/2006/relationships/hyperlink" Target="https://drive.google.com/file/d/16F_yD4C_12XGCHVrAz-RxavyJ_A_Ztz9/view?usp=drive_link" TargetMode="External"/><Relationship Id="rId137" Type="http://schemas.openxmlformats.org/officeDocument/2006/relationships/hyperlink" Target="https://drive.google.com/file/d/1etmf4dPUybu8w4pmgAYTLBnDpCwqBGi5/view?usp=drive_link" TargetMode="External"/><Relationship Id="rId136" Type="http://schemas.openxmlformats.org/officeDocument/2006/relationships/hyperlink" Target="https://drive.google.com/file/d/1LRst4AhdkFYAWMILxwZHVKi5uIwDZWTl/view?usp=drive_link" TargetMode="External"/><Relationship Id="rId135" Type="http://schemas.openxmlformats.org/officeDocument/2006/relationships/hyperlink" Target="https://drive.google.com/file/d/1Ig5RCLWkbym006D6eDUSqjwpuAbA_7pT/view?usp=drive_link" TargetMode="External"/><Relationship Id="rId134" Type="http://schemas.openxmlformats.org/officeDocument/2006/relationships/hyperlink" Target="https://drive.google.com/file/d/1Xe6gk36QOIWq9O6sbROfYMilOMuA3j8O/view?usp=drive_link" TargetMode="External"/><Relationship Id="rId133" Type="http://schemas.openxmlformats.org/officeDocument/2006/relationships/hyperlink" Target="https://drive.google.com/file/d/1HoYNrs6x-LHmqnnwke6gIqT_1y6Ui1e7/view?usp=drive_link" TargetMode="External"/><Relationship Id="rId132" Type="http://schemas.openxmlformats.org/officeDocument/2006/relationships/hyperlink" Target="https://drive.google.com/file/d/1KU1vyeuia-8QbQCWbwGvKl0II87rYuJe/view?usp=drive_link" TargetMode="External"/><Relationship Id="rId131" Type="http://schemas.openxmlformats.org/officeDocument/2006/relationships/hyperlink" Target="https://drive.google.com/file/d/1aS0mUv-zM0t2a2Hpce8u7f4Ygd01y6k4/view?usp=drive_link" TargetMode="External"/><Relationship Id="rId130" Type="http://schemas.openxmlformats.org/officeDocument/2006/relationships/hyperlink" Target="https://drive.google.com/file/d/1kqTqkcbAaJSxVRW8OGKs0PRd1b5d3WmH/view?usp=drive_link" TargetMode="External"/><Relationship Id="rId13" Type="http://schemas.openxmlformats.org/officeDocument/2006/relationships/hyperlink" Target="https://docs.google.com/spreadsheets/d/1lnGus5DlN99pf0619_v7O7hj86kqNdFG/edit?usp=sharing&amp;ouid=115910244335210838264&amp;rtpof=true&amp;sd=true" TargetMode="External"/><Relationship Id="rId129" Type="http://schemas.openxmlformats.org/officeDocument/2006/relationships/hyperlink" Target="https://drive.google.com/file/d/1xRatfV37b9fiUMuco4Ohsp-odXEVMVjo/view?usp=drive_link" TargetMode="External"/><Relationship Id="rId128" Type="http://schemas.openxmlformats.org/officeDocument/2006/relationships/hyperlink" Target="https://drive.google.com/file/d/1umMTRMd4It4LBk7ivy8VrP0yEk9yJoJn/view?usp=drive_link" TargetMode="External"/><Relationship Id="rId127" Type="http://schemas.openxmlformats.org/officeDocument/2006/relationships/hyperlink" Target="https://drive.google.com/file/d/1LLdrNv53pYNF6ufJ7HcHmOWNSYXWZQWT/view?usp=drive_link" TargetMode="External"/><Relationship Id="rId126" Type="http://schemas.openxmlformats.org/officeDocument/2006/relationships/hyperlink" Target="https://drive.google.com/file/d/1pZkmjZ5J3T8-PySPpKrgKJCIsdAo-cf6/view?usp=drive_link" TargetMode="External"/><Relationship Id="rId125" Type="http://schemas.openxmlformats.org/officeDocument/2006/relationships/hyperlink" Target="https://drive.google.com/file/d/171d3xH9U6wsRXrRE0ES3GYdsPAXc0e9o/view?usp=drive_link" TargetMode="External"/><Relationship Id="rId124" Type="http://schemas.openxmlformats.org/officeDocument/2006/relationships/hyperlink" Target="https://drive.google.com/file/d/16nB0p9Tag64P75Znwd9X87cPmP9asrXy/view?usp=drive_link" TargetMode="External"/><Relationship Id="rId123" Type="http://schemas.openxmlformats.org/officeDocument/2006/relationships/hyperlink" Target="https://drive.google.com/file/d/1zfASPuWaK4zhM2FEWB47XNTD60k0_V9u/view?usp=drive_link" TargetMode="External"/><Relationship Id="rId122" Type="http://schemas.openxmlformats.org/officeDocument/2006/relationships/hyperlink" Target="https://drive.google.com/file/d/1g86AvQJFLkWVQ6G7DsPgSDk5ntwxTgEe/view?usp=share_link" TargetMode="External"/><Relationship Id="rId121" Type="http://schemas.openxmlformats.org/officeDocument/2006/relationships/hyperlink" Target="https://drive.google.com/file/d/1vKv_XOXsBYvFGZNx--HDcEc70h8NDbiL/view?usp=drive_link" TargetMode="External"/><Relationship Id="rId120" Type="http://schemas.openxmlformats.org/officeDocument/2006/relationships/hyperlink" Target="https://drive.google.com/file/d/1mCR_s9oZALUw4qAWj5XRtnqk7ZDY0gc1/view?usp=drive_link" TargetMode="External"/><Relationship Id="rId12" Type="http://schemas.openxmlformats.org/officeDocument/2006/relationships/hyperlink" Target="https://drive.google.com/open?id=1DrfWP9kVQVvCVd8Gj33ALCVellOHwl3P" TargetMode="External"/><Relationship Id="rId119" Type="http://schemas.openxmlformats.org/officeDocument/2006/relationships/hyperlink" Target="https://unece.org/sites/default/files/2023-02/R046r6am8e.pdf" TargetMode="External"/><Relationship Id="rId118" Type="http://schemas.openxmlformats.org/officeDocument/2006/relationships/hyperlink" Target="https://drive.google.com/file/d/1ZXt2W7hLbCoGsM4rf5RJ3IyiuDVyHpKL/view?usp=share_link" TargetMode="External"/><Relationship Id="rId117" Type="http://schemas.openxmlformats.org/officeDocument/2006/relationships/hyperlink" Target="https://drive.google.com/file/d/1O0lYZm3x2c_4h0RzOKXEqbZQhvoIEYdu/view?usp=share_link" TargetMode="External"/><Relationship Id="rId116" Type="http://schemas.openxmlformats.org/officeDocument/2006/relationships/hyperlink" Target="https://drive.google.com/file/d/1Z9MW4dsWRfQ8zfEAaMx57hwwj0GlRKLI/view?usp=share_link" TargetMode="External"/><Relationship Id="rId115" Type="http://schemas.openxmlformats.org/officeDocument/2006/relationships/hyperlink" Target="https://drive.google.com/file/d/1DkFTBvh99Q89bB7ATwtuemOZj69gjnoK/view?usp=share_link" TargetMode="External"/><Relationship Id="rId114" Type="http://schemas.openxmlformats.org/officeDocument/2006/relationships/hyperlink" Target="https://drive.google.com/file/d/1BNLIum4cfXktGoK5Nutai__YRvpEaKPR/view?usp=share_link" TargetMode="External"/><Relationship Id="rId113" Type="http://schemas.openxmlformats.org/officeDocument/2006/relationships/hyperlink" Target="https://drive.google.com/file/d/1oD8Qp4STbeau2e6VG-dEsTFvy0aSpwao/view?usp=share_link" TargetMode="External"/><Relationship Id="rId112" Type="http://schemas.openxmlformats.org/officeDocument/2006/relationships/hyperlink" Target="https://drive.google.com/file/d/1bPl4uu8Iz_VSalVZaK6CB6Z7xAQ15JX3/view?usp=share_link" TargetMode="External"/><Relationship Id="rId111" Type="http://schemas.openxmlformats.org/officeDocument/2006/relationships/hyperlink" Target="https://drive.google.com/file/d/1yADZhu_70s58MaTjlVhCh1OP45VWWVVX/view?usp=share_link" TargetMode="External"/><Relationship Id="rId110" Type="http://schemas.openxmlformats.org/officeDocument/2006/relationships/hyperlink" Target="https://unece.org/sites/default/files/2022-11/R163am1e.pdf" TargetMode="External"/><Relationship Id="rId11" Type="http://schemas.openxmlformats.org/officeDocument/2006/relationships/hyperlink" Target="https://drive.google.com/open?id=15AQHWbHlj9NNeYYvQLewT-71OJgXUzAi" TargetMode="External"/><Relationship Id="rId109" Type="http://schemas.openxmlformats.org/officeDocument/2006/relationships/hyperlink" Target="https://unece.org/sites/default/files/2022-05/R163e.pdf" TargetMode="External"/><Relationship Id="rId108" Type="http://schemas.openxmlformats.org/officeDocument/2006/relationships/hyperlink" Target="https://unece.org/sites/default/files/2022-08/R162e.pdf" TargetMode="External"/><Relationship Id="rId107" Type="http://schemas.openxmlformats.org/officeDocument/2006/relationships/hyperlink" Target="https://unece.org/sites/default/files/2022-11/R161am2e_0.pdf" TargetMode="External"/><Relationship Id="rId106" Type="http://schemas.openxmlformats.org/officeDocument/2006/relationships/hyperlink" Target="https://unece.org/sites/default/files/2022-11/R161am1e.pdf" TargetMode="External"/><Relationship Id="rId105" Type="http://schemas.openxmlformats.org/officeDocument/2006/relationships/hyperlink" Target="https://unece.org/sites/default/files/2022-07/R161e.pdf" TargetMode="External"/><Relationship Id="rId104" Type="http://schemas.openxmlformats.org/officeDocument/2006/relationships/hyperlink" Target="https://unece.org/sites/default/files/2022-09/R116am9e.pdf" TargetMode="External"/><Relationship Id="rId103" Type="http://schemas.openxmlformats.org/officeDocument/2006/relationships/hyperlink" Target="https://unece.org/fileadmin/DAM/trans/main/wp29/wp29regs/r116e.pdf" TargetMode="External"/><Relationship Id="rId102" Type="http://schemas.openxmlformats.org/officeDocument/2006/relationships/hyperlink" Target="https://unece.org/sites/default/files/2022-10/ECE_TRANS_WP.29_2022_123r1e.pdf" TargetMode="External"/><Relationship Id="rId101" Type="http://schemas.openxmlformats.org/officeDocument/2006/relationships/hyperlink" Target="https://unece.org/sites/default/files/2022-09/ECE-TRANS-WP.29-2022-139e.pdf" TargetMode="External"/><Relationship Id="rId100" Type="http://schemas.openxmlformats.org/officeDocument/2006/relationships/hyperlink" Target="https://eur-lex.europa.eu/legal-content/EN/TXT/?uri=uriserv%3AOJ.L_.2022.221.01.0001.01.ENG&amp;toc=OJ%3AL%3A2022%3A221%3ATOC" TargetMode="External"/><Relationship Id="rId10" Type="http://schemas.openxmlformats.org/officeDocument/2006/relationships/hyperlink" Target="https://drive.google.com/open?id=1E1ekd6L4RiGkiccfZ70Lkgh9ryViGBCS" TargetMode="Externa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9" Type="http://schemas.openxmlformats.org/officeDocument/2006/relationships/hyperlink" Target="https://docs.google.com/spreadsheets/d/16h2qWBrkROxmuLZ7ZO_D7PF8v3ReAnDYpXv2zAPh-ew" TargetMode="External"/><Relationship Id="rId8" Type="http://schemas.openxmlformats.org/officeDocument/2006/relationships/hyperlink" Target="https://docs.google.com/presentation/d/1jp2hQqTYx54tDKHcKJFXaAKwV6evpFTXb5EsGGaj5Ts/edit" TargetMode="External"/><Relationship Id="rId7" Type="http://schemas.openxmlformats.org/officeDocument/2006/relationships/hyperlink" Target="https://docs.google.com/spreadsheets/d/1K8ZiNY-ok_6hc29cmgVaLRGbC9FG3aUDwU7zmhfIfXs" TargetMode="External"/><Relationship Id="rId6" Type="http://schemas.openxmlformats.org/officeDocument/2006/relationships/hyperlink" Target="https://sites.google.com/a/valeo.com/as-ad-function-platform-site/6-platform-strategy/component-roadmap" TargetMode="External"/><Relationship Id="rId5" Type="http://schemas.openxmlformats.org/officeDocument/2006/relationships/hyperlink" Target="https://docs.google.com/spreadsheets/d/16VJQ1T0XvwYjdzulcH2tFic_sGmi92AmbbgwnovVTcI/edit" TargetMode="External"/><Relationship Id="rId4" Type="http://schemas.openxmlformats.org/officeDocument/2006/relationships/hyperlink" Target="https://docs.google.com/spreadsheets/d/1T9GfTxZG2_aBX4xdD4msr1wkS3rzd6s8vTD9o4ZXyWw" TargetMode="External"/><Relationship Id="rId3" Type="http://schemas.openxmlformats.org/officeDocument/2006/relationships/hyperlink" Target="https://docs.google.com/presentation/d/1Skmetjcp0XPuKzNQL11R3T14lnOEjOdF7hwsJgdvcM0/edit" TargetMode="External"/><Relationship Id="rId2" Type="http://schemas.openxmlformats.org/officeDocument/2006/relationships/hyperlink" Target="https://docs.google.com/presentation/d/1PL80y4AV-KJJ9sBkFThgvwM_bUQhkMD0SuLlX4Rgdz0/edit" TargetMode="External"/><Relationship Id="rId14" Type="http://schemas.openxmlformats.org/officeDocument/2006/relationships/hyperlink" Target="https://docs.google.com/presentation/d/1426HlhmOxyB8MLc2ZYPZAeZIdGCB-AnOckMmw1k4lcQ/edit" TargetMode="External"/><Relationship Id="rId13" Type="http://schemas.openxmlformats.org/officeDocument/2006/relationships/hyperlink" Target="https://docs.google.com/presentation/d/189KpwAC7PYGnMRCZERYuKDvmw2S2pO4u1PJvFVCn9DU/edit" TargetMode="External"/><Relationship Id="rId12" Type="http://schemas.openxmlformats.org/officeDocument/2006/relationships/hyperlink" Target="https://docs.google.com/presentation/d/185SYcYSsQSEdw2q5nwNS_WvLJBo8D35TBMmsG8QHJjA/edit" TargetMode="External"/><Relationship Id="rId11" Type="http://schemas.openxmlformats.org/officeDocument/2006/relationships/hyperlink" Target="https://sites.google.com/a/valeo.com/las-platform/home" TargetMode="External"/><Relationship Id="rId10" Type="http://schemas.openxmlformats.org/officeDocument/2006/relationships/hyperlink" Target="https://docs.google.com/spreadsheets/d/18sR34GU-UGnAjtu_l9lY7b048ZquJLN-dy0btJfaxE4/edit?hl=de&amp;forcehl=1" TargetMode="External"/><Relationship Id="rId1" Type="http://schemas.openxmlformats.org/officeDocument/2006/relationships/hyperlink" Target="https://docs.google.com/spreadsheets/d/16jGoDh7z3Kmlwt-orMqajDxRwK_3c3To7mBYY7VOi4U" TargetMode="External"/></Relationships>
</file>

<file path=xl/worksheets/_rels/sheet5.xml.rels><?xml version="1.0" encoding="UTF-8" standalone="yes"?>
<Relationships xmlns="http://schemas.openxmlformats.org/package/2006/relationships"><Relationship Id="rId99" Type="http://schemas.openxmlformats.org/officeDocument/2006/relationships/hyperlink" Target="https://nautos.de/WXV/search/item-detail/IX30573102" TargetMode="External"/><Relationship Id="rId98" Type="http://schemas.openxmlformats.org/officeDocument/2006/relationships/hyperlink" Target="https://nautos.de/WXV/search/item-detail/IX30570347" TargetMode="External"/><Relationship Id="rId97" Type="http://schemas.openxmlformats.org/officeDocument/2006/relationships/hyperlink" Target="https://nautos.de/WXV/search/item-detail/IX30570087" TargetMode="External"/><Relationship Id="rId96" Type="http://schemas.openxmlformats.org/officeDocument/2006/relationships/hyperlink" Target="https://www.iso.org/standard/73767.html" TargetMode="External"/><Relationship Id="rId95" Type="http://schemas.openxmlformats.org/officeDocument/2006/relationships/hyperlink" Target="http://www.i-vista.org/filespath/files/File/01%E8%87%AA%E9%80%82%E5%BA%94%E5%B7%A1%E8%88%AA%E6%8E%A7%E5%88%B6%E7%B3%BB%E7%BB%9F%E8%AF%95%E9%AA%8C%E8%A7%84%E7%A8%8Bi-VISTA%20SM-ADAS-ACCT-A0-2018.pdf" TargetMode="External"/><Relationship Id="rId94" Type="http://schemas.openxmlformats.org/officeDocument/2006/relationships/hyperlink" Target="http://lis9-svprp01.vnet.valeo.com:8092/mlogin.pl?search=e6:IX30555827" TargetMode="External"/><Relationship Id="rId93" Type="http://schemas.openxmlformats.org/officeDocument/2006/relationships/hyperlink" Target="http://lis9-svprp01.vnet.valeo.com:8092/mdok.pl?tid=tmp61926269&amp;dok=1" TargetMode="External"/><Relationship Id="rId92" Type="http://schemas.openxmlformats.org/officeDocument/2006/relationships/hyperlink" Target="http://lis9-svprp01.vnet.valeo.com:8092/mlogin.pl?search=e6:IX30554442" TargetMode="External"/><Relationship Id="rId91" Type="http://schemas.openxmlformats.org/officeDocument/2006/relationships/hyperlink" Target="http://lis9-svprp01.vnet.valeo.com:8092/mdok.pl?tid=tmp95349121&amp;dok=1" TargetMode="External"/><Relationship Id="rId90" Type="http://schemas.openxmlformats.org/officeDocument/2006/relationships/hyperlink" Target="https://drive.google.com/open?id=1BxJgMXgk6ChAdgQCpjie4dk_KSCmqbBD" TargetMode="External"/><Relationship Id="rId9" Type="http://schemas.openxmlformats.org/officeDocument/2006/relationships/hyperlink" Target="http://www.etsi.org/deliver/etsi_eg/203300_203399/203367/01.01.01_60/eg_203367v010101p.pdf" TargetMode="External"/><Relationship Id="rId89" Type="http://schemas.openxmlformats.org/officeDocument/2006/relationships/hyperlink" Target="https://drive.google.com/open?id=1W3WFrGgrdWQpTrregr16Uh_xD8LWpPeI" TargetMode="External"/><Relationship Id="rId88" Type="http://schemas.openxmlformats.org/officeDocument/2006/relationships/hyperlink" Target="https://lis9-svdol10.vnet.valeo.com:1201/dwa/rm/urn:rational::1-43463251374b73b7-M-0006e508" TargetMode="External"/><Relationship Id="rId87" Type="http://schemas.openxmlformats.org/officeDocument/2006/relationships/hyperlink" Target="https://lis9-svdol10.vnet.valeo.com:1201/dwa/rm/urn:rational::1-43463251374b73b7-M-000b99eb" TargetMode="External"/><Relationship Id="rId86" Type="http://schemas.openxmlformats.org/officeDocument/2006/relationships/hyperlink" Target="https://www.iso.org/standard/75363.html" TargetMode="External"/><Relationship Id="rId85" Type="http://schemas.openxmlformats.org/officeDocument/2006/relationships/hyperlink" Target="https://www.iso.org/standard/73761.html" TargetMode="External"/><Relationship Id="rId84" Type="http://schemas.openxmlformats.org/officeDocument/2006/relationships/hyperlink" Target="https://www.iso.org/standard/72508.html" TargetMode="External"/><Relationship Id="rId83" Type="http://schemas.openxmlformats.org/officeDocument/2006/relationships/hyperlink" Target="http://lis9-svprp01.vnet.valeo.com:8092/mlogin.pl?search=e6:IX30551585" TargetMode="External"/><Relationship Id="rId82" Type="http://schemas.openxmlformats.org/officeDocument/2006/relationships/hyperlink" Target="http://lis9-svprp01.vnet.valeo.com:8092/mdok.pl?tid=tmp94171142&amp;dok=2" TargetMode="External"/><Relationship Id="rId81" Type="http://schemas.openxmlformats.org/officeDocument/2006/relationships/hyperlink" Target="http://pronorm.vnet.valeo.com:8092/mlogin.pl?search=e6:IX30561045" TargetMode="External"/><Relationship Id="rId80" Type="http://schemas.openxmlformats.org/officeDocument/2006/relationships/hyperlink" Target="https://lis9-svdol10.vnet.valeo.com:1201/dwa/rm/urn:rational::1-43463251374b73b7-M-0006e507" TargetMode="External"/><Relationship Id="rId8" Type="http://schemas.openxmlformats.org/officeDocument/2006/relationships/hyperlink" Target="https://lis9-svdol10.vnet.valeo.com:1201/dwa/rm/urn:rational:67c31aaa-786d-11e4-943f-77f7170acf6c:1-43463251374b73b7-M-0006e525" TargetMode="External"/><Relationship Id="rId79" Type="http://schemas.openxmlformats.org/officeDocument/2006/relationships/hyperlink" Target="https://drive.google.com/open?id=1hqzqgiR993Y2Dd-kIaHkJB_7RgSb9Gad" TargetMode="External"/><Relationship Id="rId78" Type="http://schemas.openxmlformats.org/officeDocument/2006/relationships/hyperlink" Target="https://www.iso.org/standard/73762.html" TargetMode="External"/><Relationship Id="rId77" Type="http://schemas.openxmlformats.org/officeDocument/2006/relationships/hyperlink" Target="http://lis9-svprp01.vnet.valeo.com:8092/mlogin.pl?search=e6:IX30554209" TargetMode="External"/><Relationship Id="rId76" Type="http://schemas.openxmlformats.org/officeDocument/2006/relationships/hyperlink" Target="http://standards.sae.org/j3045_201507/" TargetMode="External"/><Relationship Id="rId75" Type="http://schemas.openxmlformats.org/officeDocument/2006/relationships/hyperlink" Target="http://lis9-svprp01.vnet.valeo.com:8092/mlogin.pl?search=e6:IX30537963" TargetMode="External"/><Relationship Id="rId74" Type="http://schemas.openxmlformats.org/officeDocument/2006/relationships/hyperlink" Target="http://lis9-svprp01.vnet.valeo.com:8092/mdok.pl?tid=tmp61938476&amp;dok=1" TargetMode="External"/><Relationship Id="rId73" Type="http://schemas.openxmlformats.org/officeDocument/2006/relationships/hyperlink" Target="http://lis9-svprp01.vnet.valeo.com:8092/mlogin.pl?search=e6:IX30554318" TargetMode="External"/><Relationship Id="rId72" Type="http://schemas.openxmlformats.org/officeDocument/2006/relationships/hyperlink" Target="https://drive.google.com/open?id=13g3rdZt-vI4H_JEPIfaHzVKFWYfliGjD" TargetMode="External"/><Relationship Id="rId71" Type="http://schemas.openxmlformats.org/officeDocument/2006/relationships/hyperlink" Target="http://www.nasva.go.jp/mamoru/en/download/H30-12_en.pdf" TargetMode="External"/><Relationship Id="rId70" Type="http://schemas.openxmlformats.org/officeDocument/2006/relationships/hyperlink" Target="http://lis9-svprp01.vnet.valeo.com:8092/mlogin.pl?search=e6:IX30557206" TargetMode="External"/><Relationship Id="rId7" Type="http://schemas.openxmlformats.org/officeDocument/2006/relationships/hyperlink" Target="https://drive.google.com/file/d/1qPyPrxhVDzl2IQHg1kJES9F6-JvGe_aT/view" TargetMode="External"/><Relationship Id="rId69" Type="http://schemas.openxmlformats.org/officeDocument/2006/relationships/hyperlink" Target="http://lis9-svprp01.vnet.valeo.com:8092/mlogin.pl?search=e6:IX30519659" TargetMode="External"/><Relationship Id="rId68" Type="http://schemas.openxmlformats.org/officeDocument/2006/relationships/hyperlink" Target="http://pronorm.vnet.valeo.com:8092/mlogin.pl?search=e6:IX30551651" TargetMode="External"/><Relationship Id="rId67" Type="http://schemas.openxmlformats.org/officeDocument/2006/relationships/hyperlink" Target="https://drive.google.com/file/d/15OJTI5heBF9DIeMTriqpK1AGW2-pzKzh/view" TargetMode="External"/><Relationship Id="rId66" Type="http://schemas.openxmlformats.org/officeDocument/2006/relationships/hyperlink" Target="https://www.iso.org/standard/78420.html" TargetMode="External"/><Relationship Id="rId65" Type="http://schemas.openxmlformats.org/officeDocument/2006/relationships/hyperlink" Target="https://saemobilus.sae.org/content/J3016_202104/" TargetMode="External"/><Relationship Id="rId64" Type="http://schemas.openxmlformats.org/officeDocument/2006/relationships/hyperlink" Target="https://www.iso.org/standard/73766.html" TargetMode="External"/><Relationship Id="rId63" Type="http://schemas.openxmlformats.org/officeDocument/2006/relationships/hyperlink" Target="https://nautos.de/WXV/search/item-detail/IX30571255" TargetMode="External"/><Relationship Id="rId62" Type="http://schemas.openxmlformats.org/officeDocument/2006/relationships/hyperlink" Target="https://nautos.de/WXV/search/item-detail/US88843953" TargetMode="External"/><Relationship Id="rId61" Type="http://schemas.openxmlformats.org/officeDocument/2006/relationships/hyperlink" Target="https://edge-case-research.com/ul4600/" TargetMode="External"/><Relationship Id="rId60" Type="http://schemas.openxmlformats.org/officeDocument/2006/relationships/hyperlink" Target="https://drive.google.com/file/d/17tFRyXML6d8zzmco0JxOo82eSkkI8_Jp/view" TargetMode="External"/><Relationship Id="rId6" Type="http://schemas.openxmlformats.org/officeDocument/2006/relationships/hyperlink" Target="https://eur-lex.europa.eu/legal-content/EN/ALL/?uri=celex:32000D0299" TargetMode="External"/><Relationship Id="rId59" Type="http://schemas.openxmlformats.org/officeDocument/2006/relationships/hyperlink" Target="http://lis9-svprp01.vnet.valeo.com:8092/mlogin.pl?search=e6:IX30555409" TargetMode="External"/><Relationship Id="rId58" Type="http://schemas.openxmlformats.org/officeDocument/2006/relationships/hyperlink" Target="https://saemobilus.sae.org/content/J3018_201909/" TargetMode="External"/><Relationship Id="rId57" Type="http://schemas.openxmlformats.org/officeDocument/2006/relationships/hyperlink" Target="https://saemobilus.sae.org/content/J3016_201806/" TargetMode="External"/><Relationship Id="rId56" Type="http://schemas.openxmlformats.org/officeDocument/2006/relationships/hyperlink" Target="http://lis9-svprp01.vnet.valeo.com:8092/mlogin.pl?search=e6:US88327308" TargetMode="External"/><Relationship Id="rId55" Type="http://schemas.openxmlformats.org/officeDocument/2006/relationships/hyperlink" Target="https://www.daimler.com/documents/innovation/other/safety-first-for-automated-driving.pdf" TargetMode="External"/><Relationship Id="rId54" Type="http://schemas.openxmlformats.org/officeDocument/2006/relationships/hyperlink" Target="http://lis9-svprp01.vnet.valeo.com:8092/mlogin.pl?search=e6:IX45562979" TargetMode="External"/><Relationship Id="rId53" Type="http://schemas.openxmlformats.org/officeDocument/2006/relationships/hyperlink" Target="http://lis9-svprp01.vnet.valeo.com:8092/mlogin.pl?search=e6:AT87998914" TargetMode="External"/><Relationship Id="rId52" Type="http://schemas.openxmlformats.org/officeDocument/2006/relationships/hyperlink" Target="http://lis9-svprp01.vnet.valeo.com:8092/mdok.pl?tid=tmp23730468&amp;dok=1" TargetMode="External"/><Relationship Id="rId51" Type="http://schemas.openxmlformats.org/officeDocument/2006/relationships/hyperlink" Target="http://lis9-svprp01.vnet.valeo.com:8092/mlogin.pl?search=e6:DE30053772" TargetMode="External"/><Relationship Id="rId50" Type="http://schemas.openxmlformats.org/officeDocument/2006/relationships/hyperlink" Target="http://lis9-svprp01.vnet.valeo.com:8092/mlogin.pl?search=e6:IX88675013" TargetMode="External"/><Relationship Id="rId5" Type="http://schemas.openxmlformats.org/officeDocument/2006/relationships/hyperlink" Target="https://lis9-svdol10.vnet.valeo.com:1201/dwa/rm/urn:rational:67c31aaa-786d-11e4-943f-77f7170acf6c:1-43463251374b73b7-M-0006e53a" TargetMode="External"/><Relationship Id="rId49" Type="http://schemas.openxmlformats.org/officeDocument/2006/relationships/hyperlink" Target="http://lis9-svprp01.vnet.valeo.com:8092/mlogin.pl?search=e6:IX30522931" TargetMode="External"/><Relationship Id="rId48" Type="http://schemas.openxmlformats.org/officeDocument/2006/relationships/hyperlink" Target="http://lis9-svprp01.vnet.valeo.com:8092/mlogin.pl?search=e6:IX30522932" TargetMode="External"/><Relationship Id="rId47" Type="http://schemas.openxmlformats.org/officeDocument/2006/relationships/hyperlink" Target="http://lis9-svprp01.vnet.valeo.com:8092/mlogin.pl?search=e6:IX30533004" TargetMode="External"/><Relationship Id="rId46" Type="http://schemas.openxmlformats.org/officeDocument/2006/relationships/hyperlink" Target="http://lis9-svprp01.vnet.valeo.com:8092/mlogin.pl?search=e6:IX30532607" TargetMode="External"/><Relationship Id="rId45" Type="http://schemas.openxmlformats.org/officeDocument/2006/relationships/hyperlink" Target="http://lis9-svprp01.vnet.valeo.com:8092/mlogin.pl?search=e6:IX30555185" TargetMode="External"/><Relationship Id="rId44" Type="http://schemas.openxmlformats.org/officeDocument/2006/relationships/hyperlink" Target="https://www.etsi.org/deliver/etsi_en/301400_301499/30148951/02.01.01_60/en_30148951v020101p.pdf" TargetMode="External"/><Relationship Id="rId43" Type="http://schemas.openxmlformats.org/officeDocument/2006/relationships/hyperlink" Target="http://www.etsi.org/deliver/etsi_en/301400_301499/30148951/02.01.00_20/en_30148951v020100a.pdf" TargetMode="External"/><Relationship Id="rId42" Type="http://schemas.openxmlformats.org/officeDocument/2006/relationships/hyperlink" Target="https://lis9-svdol10.vnet.valeo.com:1201/dwa/rm/urn:rational::1-43463251374b73b7-M-0006e52d" TargetMode="External"/><Relationship Id="rId41" Type="http://schemas.openxmlformats.org/officeDocument/2006/relationships/hyperlink" Target="https://www.etsi.org/deliver/etsi_en/301400_301499/30148901/02.02.03_60/en_30148901v020203p.pdf" TargetMode="External"/><Relationship Id="rId40" Type="http://schemas.openxmlformats.org/officeDocument/2006/relationships/hyperlink" Target="http://www.etsi.org/deliver/etsi_en%5C301400_301499%5C30148901%5C02.02.00_20%5Cen_30148901v020200a.pdf" TargetMode="External"/><Relationship Id="rId4" Type="http://schemas.openxmlformats.org/officeDocument/2006/relationships/hyperlink" Target="https://lis9-svdol10.vnet.valeo.com:1201/dwa/rm/urn:rational::1-43463251374b73b7-M-00081b52" TargetMode="External"/><Relationship Id="rId39" Type="http://schemas.openxmlformats.org/officeDocument/2006/relationships/hyperlink" Target="https://lis9-svdol10.vnet.valeo.com:1201/dwa/rm/urn:rational::1-43463251374b73b7-M-0006e52c" TargetMode="External"/><Relationship Id="rId38" Type="http://schemas.openxmlformats.org/officeDocument/2006/relationships/hyperlink" Target="http://www.etsi.org/deliver/etsi_en/303300_303399/303396/01.01.01_60/en_303396v010101p.pdf" TargetMode="External"/><Relationship Id="rId37" Type="http://schemas.openxmlformats.org/officeDocument/2006/relationships/hyperlink" Target="http://www.etsi.org/deliver/etsi_en/302800_302899/302858/02.01.01_60/en_302858v020101p.pdf" TargetMode="External"/><Relationship Id="rId36" Type="http://schemas.openxmlformats.org/officeDocument/2006/relationships/hyperlink" Target="https://lis9-svdol10.vnet.valeo.com:1201/dwa/rm/urn:rational::1-43463251374b73b7-M-0006e52e" TargetMode="External"/><Relationship Id="rId35" Type="http://schemas.openxmlformats.org/officeDocument/2006/relationships/hyperlink" Target="http://www.etsi.org/deliver/etsi_en/302800_302899/30285801/01.03.01_60/en_30285801v010301p.pdf" TargetMode="External"/><Relationship Id="rId34" Type="http://schemas.openxmlformats.org/officeDocument/2006/relationships/hyperlink" Target="https://lis9-svdol10.vnet.valeo.com:1201/dwa/rm/urn:rational::1-43463251374b73b7-M-0006e523" TargetMode="External"/><Relationship Id="rId33" Type="http://schemas.openxmlformats.org/officeDocument/2006/relationships/hyperlink" Target="http://www.etsi.org/deliver/etsi_en/302200_302299/30226402/01.01.01_60/en_30226402v010101p.pdf" TargetMode="External"/><Relationship Id="rId32" Type="http://schemas.openxmlformats.org/officeDocument/2006/relationships/hyperlink" Target="https://lis9-svdol10.vnet.valeo.com:1201/dwa/rm/urn:rational::1-43463251374b73b7-M-0006e537" TargetMode="External"/><Relationship Id="rId31" Type="http://schemas.openxmlformats.org/officeDocument/2006/relationships/hyperlink" Target="https://lis9-svdol10.vnet.valeo.com:1201/dwa/rm/urn:rational::1-43463251374b73b7-M-0006e500" TargetMode="External"/><Relationship Id="rId30" Type="http://schemas.openxmlformats.org/officeDocument/2006/relationships/hyperlink" Target="https://lis9-svdol10.vnet.valeo.com:1201/dwa/rm/urn:rational::1-43463251374b73b7-M-0006e530" TargetMode="External"/><Relationship Id="rId3" Type="http://schemas.openxmlformats.org/officeDocument/2006/relationships/hyperlink" Target="https://lis9-svdol10.vnet.valeo.com:1201/dwa/rm/urn:rational::1-43463251374b73b7-M-00081b51" TargetMode="External"/><Relationship Id="rId29" Type="http://schemas.openxmlformats.org/officeDocument/2006/relationships/hyperlink" Target="http://www.etsi.org/deliver/etsi_en/301000_301099/301091/01.01.01_60/en_301091v010101p.pdf" TargetMode="External"/><Relationship Id="rId28" Type="http://schemas.openxmlformats.org/officeDocument/2006/relationships/hyperlink" Target="https://drive.google.com/open?id=1dZC5BVv7praLuj01fXtpL_B_-vFWb-nE" TargetMode="External"/><Relationship Id="rId27" Type="http://schemas.openxmlformats.org/officeDocument/2006/relationships/hyperlink" Target="https://drive.google.com/open?id=1D9sKYMCiJ1_37fgCTHFCfYbbJ6jyQSeZ" TargetMode="External"/><Relationship Id="rId26" Type="http://schemas.openxmlformats.org/officeDocument/2006/relationships/hyperlink" Target="https://www.transportation.gov/av/3" TargetMode="External"/><Relationship Id="rId25" Type="http://schemas.openxmlformats.org/officeDocument/2006/relationships/hyperlink" Target="http://lis9-svprp01.vnet.valeo.com:8092/mlogin.pl?search=e6:IX18959697" TargetMode="External"/><Relationship Id="rId24" Type="http://schemas.openxmlformats.org/officeDocument/2006/relationships/hyperlink" Target="http://lis9-svprp01.vnet.valeo.com:8092/mlogin.pl?search=e6:IX88459750" TargetMode="External"/><Relationship Id="rId23" Type="http://schemas.openxmlformats.org/officeDocument/2006/relationships/hyperlink" Target="http://lis9-svprp01.vnet.valeo.com:8092/mlogin.pl?search=e6:IX45963640" TargetMode="External"/><Relationship Id="rId22" Type="http://schemas.openxmlformats.org/officeDocument/2006/relationships/hyperlink" Target="https://drive.google.com/file/d/1srRO18LzjDr6JHCKg2HlNaZ3OJRmyLds/view" TargetMode="External"/><Relationship Id="rId21" Type="http://schemas.openxmlformats.org/officeDocument/2006/relationships/hyperlink" Target="https://drive.google.com/file/d/1x7a0nCalJFtuGgpqtNGaX-uQh15vxpM4/view" TargetMode="External"/><Relationship Id="rId20" Type="http://schemas.openxmlformats.org/officeDocument/2006/relationships/hyperlink" Target="https://lis9-svdol10.vnet.valeo.com:1201/dwa/rm/urn:rational:67c31aaa-786d-11e4-943f-77f7170acf6c:1-43463251374b73b7-M-0006e524" TargetMode="External"/><Relationship Id="rId2" Type="http://schemas.openxmlformats.org/officeDocument/2006/relationships/hyperlink" Target="https://www.bis.doc.gov/index.php/regulations/export-administration-regulations-ear" TargetMode="External"/><Relationship Id="rId19" Type="http://schemas.openxmlformats.org/officeDocument/2006/relationships/hyperlink" Target="https://lis9-svdol10.vnet.valeo.com:1201/dwa/rm/urn:rational:67c31aaa-786d-11e4-943f-77f7170acf6c:1-43463251374b73b7-M-0006e521" TargetMode="External"/><Relationship Id="rId18" Type="http://schemas.openxmlformats.org/officeDocument/2006/relationships/hyperlink" Target="https://drive.google.com/file/d/1OItaKE4YQjV67tHzVrd-Ste2v6Tn_u--/view" TargetMode="External"/><Relationship Id="rId17" Type="http://schemas.openxmlformats.org/officeDocument/2006/relationships/hyperlink" Target="http://lis9-svprp01.vnet.valeo.com:8092/mlogin.pl?search=e6:IX45628641" TargetMode="External"/><Relationship Id="rId16" Type="http://schemas.openxmlformats.org/officeDocument/2006/relationships/hyperlink" Target="http://lis9-svprp01.vnet.valeo.com:8092/mlogin.pl?search=e6:DE30051434" TargetMode="External"/><Relationship Id="rId15" Type="http://schemas.openxmlformats.org/officeDocument/2006/relationships/hyperlink" Target="https://informacoes.anatel.gov.br/legislacao/atos-de-certificacao-de-produtos/2020/1467-ato-4776" TargetMode="External"/><Relationship Id="rId14" Type="http://schemas.openxmlformats.org/officeDocument/2006/relationships/hyperlink" Target="https://ised-isde.canada.ca/site/spectrum-management-telecommunications/sites/default/files/attachments/2022/RSS-251-I2-EN.pdf" TargetMode="External"/><Relationship Id="rId13" Type="http://schemas.openxmlformats.org/officeDocument/2006/relationships/hyperlink" Target="https://lis9-svdol10.vnet.valeo.com:1201/dwa/rm/urn:rational::1-43463251374b73b7-M-00081b5b" TargetMode="External"/><Relationship Id="rId12" Type="http://schemas.openxmlformats.org/officeDocument/2006/relationships/hyperlink" Target="https://lis9-svdol10.vnet.valeo.com:1201/dwa/rm/urn:rational:67c31aaa-786d-11e4-943f-77f7170acf6c:1-43463251374b73b7-M-0006e535" TargetMode="External"/><Relationship Id="rId11" Type="http://schemas.openxmlformats.org/officeDocument/2006/relationships/hyperlink" Target="https://drive.google.com/file/d/1NzU-kyRtgXUPqSEdGtw9gpl7Bxgk3dbn/view" TargetMode="External"/><Relationship Id="rId100" Type="http://schemas.openxmlformats.org/officeDocument/2006/relationships/hyperlink" Target="https://nautos.de/WXV/search/item-detail/IX30574802" TargetMode="External"/><Relationship Id="rId10" Type="http://schemas.openxmlformats.org/officeDocument/2006/relationships/hyperlink" Target="https://drive.google.com/file/d/1sjAs9WDwGIgzJQ1bCfBv5SEAmcKaE6Td/view" TargetMode="External"/><Relationship Id="rId1" Type="http://schemas.openxmlformats.org/officeDocument/2006/relationships/hyperlink" Target="https://docs.google.com/document/d/100OCp6Si8lebeB50uMYUcKSPxmOOM5ev3BsX4AHGNW8/edi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qzZTYmZH-u4vykDsIa46IkLkVnfgiS6AkO-zo_PbTug/edit?hl=en-GB&amp;forcehl=1"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docs.google.com/spreadsheets/d/1MsdCx_MVRgCFgRVSjawd-iJRwJ5--6T7tyQzEihbNLI" TargetMode="External"/><Relationship Id="rId1" Type="http://schemas.openxmlformats.org/officeDocument/2006/relationships/hyperlink" Target="https://docs.google.com/spreadsheets/d/1Q_jZxjlfv64TVzyozkDZfCVftM-047cysCd6dJ7dxvQ" TargetMode="External"/></Relationships>
</file>

<file path=xl/worksheets/_rels/sheet18.xml.rels><?xml version="1.0" encoding="UTF-8" standalone="yes"?>
<Relationships xmlns="http://schemas.openxmlformats.org/package/2006/relationships"><Relationship Id="rId9" Type="http://schemas.openxmlformats.org/officeDocument/2006/relationships/hyperlink" Target="https://en.wikipedia.org/wiki/Hungary" TargetMode="External"/><Relationship Id="rId8" Type="http://schemas.openxmlformats.org/officeDocument/2006/relationships/hyperlink" Target="https://en.wikipedia.org/wiki/Belgium" TargetMode="External"/><Relationship Id="rId7" Type="http://schemas.openxmlformats.org/officeDocument/2006/relationships/hyperlink" Target="https://en.wikipedia.org/wiki/Sweden" TargetMode="External"/><Relationship Id="rId65" Type="http://schemas.openxmlformats.org/officeDocument/2006/relationships/hyperlink" Target="https://en.wikipedia.org/wiki/Kyrgyzstan" TargetMode="External"/><Relationship Id="rId64" Type="http://schemas.openxmlformats.org/officeDocument/2006/relationships/hyperlink" Target="https://en.wikipedia.org/wiki/Vietnam" TargetMode="External"/><Relationship Id="rId63" Type="http://schemas.openxmlformats.org/officeDocument/2006/relationships/hyperlink" Target="https://en.wikipedia.org/wiki/Philippines" TargetMode="External"/><Relationship Id="rId62" Type="http://schemas.openxmlformats.org/officeDocument/2006/relationships/hyperlink" Target="https://en.wikipedia.org/wiki/Uganda" TargetMode="External"/><Relationship Id="rId61" Type="http://schemas.openxmlformats.org/officeDocument/2006/relationships/hyperlink" Target="https://en.wikipedia.org/wiki/Pakistan" TargetMode="External"/><Relationship Id="rId60" Type="http://schemas.openxmlformats.org/officeDocument/2006/relationships/hyperlink" Target="https://en.wikipedia.org/wiki/Nigeria" TargetMode="External"/><Relationship Id="rId6" Type="http://schemas.openxmlformats.org/officeDocument/2006/relationships/hyperlink" Target="https://en.wikipedia.org/wiki/Netherlands" TargetMode="External"/><Relationship Id="rId59" Type="http://schemas.openxmlformats.org/officeDocument/2006/relationships/hyperlink" Target="https://en.wikipedia.org/wiki/Egypt" TargetMode="External"/><Relationship Id="rId58" Type="http://schemas.openxmlformats.org/officeDocument/2006/relationships/hyperlink" Target="https://en.wikipedia.org/wiki/Georgia_(country)" TargetMode="External"/><Relationship Id="rId57" Type="http://schemas.openxmlformats.org/officeDocument/2006/relationships/hyperlink" Target="https://en.wikipedia.org/wiki/Tunisia" TargetMode="External"/><Relationship Id="rId56" Type="http://schemas.openxmlformats.org/officeDocument/2006/relationships/hyperlink" Target="https://en.wikipedia.org/wiki/San_Marino" TargetMode="External"/><Relationship Id="rId55" Type="http://schemas.openxmlformats.org/officeDocument/2006/relationships/hyperlink" Target="https://en.wikipedia.org/wiki/Montenegro" TargetMode="External"/><Relationship Id="rId54" Type="http://schemas.openxmlformats.org/officeDocument/2006/relationships/hyperlink" Target="https://en.wikipedia.org/wiki/Armenia" TargetMode="External"/><Relationship Id="rId53" Type="http://schemas.openxmlformats.org/officeDocument/2006/relationships/hyperlink" Target="https://en.wikipedia.org/wiki/Albania" TargetMode="External"/><Relationship Id="rId52" Type="http://schemas.openxmlformats.org/officeDocument/2006/relationships/hyperlink" Target="https://en.wikipedia.org/wiki/Thailand" TargetMode="External"/><Relationship Id="rId51" Type="http://schemas.openxmlformats.org/officeDocument/2006/relationships/hyperlink" Target="https://en.wikipedia.org/wiki/Malaysia" TargetMode="External"/><Relationship Id="rId50" Type="http://schemas.openxmlformats.org/officeDocument/2006/relationships/hyperlink" Target="https://en.wikipedia.org/wiki/South_Korea" TargetMode="External"/><Relationship Id="rId5" Type="http://schemas.openxmlformats.org/officeDocument/2006/relationships/hyperlink" Target="https://en.wikipedia.org/wiki/Italy" TargetMode="External"/><Relationship Id="rId49" Type="http://schemas.openxmlformats.org/officeDocument/2006/relationships/hyperlink" Target="https://en.wikipedia.org/wiki/Malta" TargetMode="External"/><Relationship Id="rId48" Type="http://schemas.openxmlformats.org/officeDocument/2006/relationships/hyperlink" Target="https://en.wikipedia.org/wiki/Cyprus" TargetMode="External"/><Relationship Id="rId47" Type="http://schemas.openxmlformats.org/officeDocument/2006/relationships/hyperlink" Target="https://en.wikipedia.org/wiki/New_Zealand" TargetMode="External"/><Relationship Id="rId46" Type="http://schemas.openxmlformats.org/officeDocument/2006/relationships/hyperlink" Target="https://en.wikipedia.org/wiki/South_Africa" TargetMode="External"/><Relationship Id="rId45" Type="http://schemas.openxmlformats.org/officeDocument/2006/relationships/hyperlink" Target="https://en.wikipedia.org/wiki/Ukraine" TargetMode="External"/><Relationship Id="rId44" Type="http://schemas.openxmlformats.org/officeDocument/2006/relationships/hyperlink" Target="https://en.wikipedia.org/wiki/Australia" TargetMode="External"/><Relationship Id="rId43" Type="http://schemas.openxmlformats.org/officeDocument/2006/relationships/hyperlink" Target="https://en.wikipedia.org/wiki/Japan" TargetMode="External"/><Relationship Id="rId42" Type="http://schemas.openxmlformats.org/officeDocument/2006/relationships/hyperlink" Target="https://en.wikipedia.org/wiki/European_Union" TargetMode="External"/><Relationship Id="rId41" Type="http://schemas.openxmlformats.org/officeDocument/2006/relationships/hyperlink" Target="https://en.wikipedia.org/wiki/North_Macedonia" TargetMode="External"/><Relationship Id="rId40" Type="http://schemas.openxmlformats.org/officeDocument/2006/relationships/hyperlink" Target="https://en.wikipedia.org/wiki/Azerbaijan" TargetMode="External"/><Relationship Id="rId4" Type="http://schemas.openxmlformats.org/officeDocument/2006/relationships/hyperlink" Target="https://en.wikipedia.org/wiki/France" TargetMode="External"/><Relationship Id="rId39" Type="http://schemas.openxmlformats.org/officeDocument/2006/relationships/hyperlink" Target="https://en.wikipedia.org/wiki/Turkey" TargetMode="External"/><Relationship Id="rId38" Type="http://schemas.openxmlformats.org/officeDocument/2006/relationships/hyperlink" Target="https://en.wikipedia.org/wiki/Lithuania" TargetMode="External"/><Relationship Id="rId37" Type="http://schemas.openxmlformats.org/officeDocument/2006/relationships/hyperlink" Target="https://en.wikipedia.org/wiki/Kazakhstan" TargetMode="External"/><Relationship Id="rId36" Type="http://schemas.openxmlformats.org/officeDocument/2006/relationships/hyperlink" Target="https://en.wikipedia.org/wiki/Bulgaria" TargetMode="External"/><Relationship Id="rId35" Type="http://schemas.openxmlformats.org/officeDocument/2006/relationships/hyperlink" Target="https://en.wikipedia.org/wiki/Latvia" TargetMode="External"/><Relationship Id="rId34" Type="http://schemas.openxmlformats.org/officeDocument/2006/relationships/hyperlink" Target="https://en.wikipedia.org/wiki/Bosnia_and_Herzegovina" TargetMode="External"/><Relationship Id="rId33" Type="http://schemas.openxmlformats.org/officeDocument/2006/relationships/hyperlink" Target="https://en.wikipedia.org/wiki/Moldova" TargetMode="External"/><Relationship Id="rId32" Type="http://schemas.openxmlformats.org/officeDocument/2006/relationships/hyperlink" Target="https://en.wikipedia.org/wiki/Estonia" TargetMode="External"/><Relationship Id="rId31" Type="http://schemas.openxmlformats.org/officeDocument/2006/relationships/hyperlink" Target="https://en.wikipedia.org/wiki/Belarus" TargetMode="External"/><Relationship Id="rId30" Type="http://schemas.openxmlformats.org/officeDocument/2006/relationships/hyperlink" Target="https://en.wikipedia.org/wiki/Slovakia" TargetMode="External"/><Relationship Id="rId3" Type="http://schemas.openxmlformats.org/officeDocument/2006/relationships/hyperlink" Target="https://en.wikipedia.org/wiki/Germany" TargetMode="External"/><Relationship Id="rId29" Type="http://schemas.openxmlformats.org/officeDocument/2006/relationships/hyperlink" Target="https://en.wikipedia.org/wiki/Slovenia" TargetMode="External"/><Relationship Id="rId28" Type="http://schemas.openxmlformats.org/officeDocument/2006/relationships/hyperlink" Target="https://en.wikipedia.org/wiki/Croatia" TargetMode="External"/><Relationship Id="rId27" Type="http://schemas.openxmlformats.org/officeDocument/2006/relationships/hyperlink" Target="https://en.wikipedia.org/wiki/Republic_of_Ireland" TargetMode="External"/><Relationship Id="rId26" Type="http://schemas.openxmlformats.org/officeDocument/2006/relationships/hyperlink" Target="https://en.wikipedia.org/wiki/Greece" TargetMode="External"/><Relationship Id="rId25" Type="http://schemas.openxmlformats.org/officeDocument/2006/relationships/hyperlink" Target="https://en.wikipedia.org/wiki/Russia" TargetMode="External"/><Relationship Id="rId24" Type="http://schemas.openxmlformats.org/officeDocument/2006/relationships/hyperlink" Target="https://en.wikipedia.org/wiki/Portugal" TargetMode="External"/><Relationship Id="rId23" Type="http://schemas.openxmlformats.org/officeDocument/2006/relationships/hyperlink" Target="https://en.wikipedia.org/wiki/Poland" TargetMode="External"/><Relationship Id="rId22" Type="http://schemas.openxmlformats.org/officeDocument/2006/relationships/hyperlink" Target="https://en.wikipedia.org/wiki/Romania" TargetMode="External"/><Relationship Id="rId21" Type="http://schemas.openxmlformats.org/officeDocument/2006/relationships/hyperlink" Target="https://en.wikipedia.org/wiki/Denmark" TargetMode="External"/><Relationship Id="rId20" Type="http://schemas.openxmlformats.org/officeDocument/2006/relationships/hyperlink" Target="https://en.wikipedia.org/wiki/Finland" TargetMode="External"/><Relationship Id="rId2" Type="http://schemas.openxmlformats.org/officeDocument/2006/relationships/hyperlink" Target="https://en.wikipedia.org/wiki/World_Forum_for_Harmonization_of_Vehicle_Regulations" TargetMode="External"/><Relationship Id="rId19" Type="http://schemas.openxmlformats.org/officeDocument/2006/relationships/hyperlink" Target="https://en.wikipedia.org/wiki/Norway" TargetMode="External"/><Relationship Id="rId18" Type="http://schemas.openxmlformats.org/officeDocument/2006/relationships/hyperlink" Target="https://en.wikipedia.org/wiki/Switzerland" TargetMode="External"/><Relationship Id="rId17" Type="http://schemas.openxmlformats.org/officeDocument/2006/relationships/hyperlink" Target="https://en.wikipedia.org/wiki/Luxembourg" TargetMode="External"/><Relationship Id="rId16" Type="http://schemas.openxmlformats.org/officeDocument/2006/relationships/hyperlink" Target="https://en.wikipedia.org/wiki/Austria" TargetMode="External"/><Relationship Id="rId15" Type="http://schemas.openxmlformats.org/officeDocument/2006/relationships/hyperlink" Target="https://en.wikipedia.org/wiki/United_Kingdom" TargetMode="External"/><Relationship Id="rId14" Type="http://schemas.openxmlformats.org/officeDocument/2006/relationships/hyperlink" Target="https://en.wikipedia.org/wiki/Yugoslavia" TargetMode="External"/><Relationship Id="rId13" Type="http://schemas.openxmlformats.org/officeDocument/2006/relationships/hyperlink" Target="https://en.wikipedia.org/wiki/Serbia" TargetMode="External"/><Relationship Id="rId12" Type="http://schemas.openxmlformats.org/officeDocument/2006/relationships/hyperlink" Target="https://en.wikipedia.org/wiki/Spain" TargetMode="External"/><Relationship Id="rId11" Type="http://schemas.openxmlformats.org/officeDocument/2006/relationships/hyperlink" Target="https://en.wikipedia.org/wiki/Czechoslovakia" TargetMode="External"/><Relationship Id="rId10" Type="http://schemas.openxmlformats.org/officeDocument/2006/relationships/hyperlink" Target="https://en.wikipedia.org/wiki/Czech_Republic"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Z984"/>
  <sheetViews>
    <sheetView tabSelected="1" zoomScale="85" zoomScaleNormal="85" workbookViewId="0">
      <pane xSplit="4" ySplit="6" topLeftCell="E75" activePane="bottomRight" state="frozen"/>
      <selection/>
      <selection pane="topRight"/>
      <selection pane="bottomLeft"/>
      <selection pane="bottomRight" activeCell="E87" sqref="E87:T87"/>
    </sheetView>
  </sheetViews>
  <sheetFormatPr defaultColWidth="12.6283185840708" defaultRowHeight="15.75" customHeight="1"/>
  <cols>
    <col min="1" max="1" width="11" customWidth="1"/>
    <col min="2" max="2" width="14.6283185840708" customWidth="1"/>
    <col min="3" max="3" width="13.6283185840708" customWidth="1"/>
    <col min="4" max="4" width="43.5044247787611" customWidth="1"/>
    <col min="5" max="5" width="14.2477876106195" customWidth="1"/>
    <col min="6" max="6" width="13" customWidth="1"/>
    <col min="7" max="49" width="13" customWidth="1" outlineLevel="1"/>
    <col min="50" max="50" width="14.7522123893805" customWidth="1" outlineLevel="1"/>
    <col min="51" max="51" width="13" customWidth="1"/>
    <col min="52" max="53" width="13" customWidth="1" outlineLevel="1"/>
    <col min="54" max="54" width="13" customWidth="1"/>
    <col min="55" max="55" width="12.6283185840708" customWidth="1" outlineLevel="1"/>
    <col min="56" max="57" width="13" customWidth="1" outlineLevel="1"/>
    <col min="58" max="86" width="13" customWidth="1" outlineLevel="2"/>
    <col min="87" max="87" width="13" customWidth="1"/>
    <col min="88" max="88" width="13" customWidth="1" outlineLevel="1"/>
    <col min="89" max="91" width="13" customWidth="1"/>
    <col min="92" max="92" width="14.2477876106195" customWidth="1"/>
    <col min="93" max="93" width="13" customWidth="1" outlineLevel="1"/>
    <col min="94" max="94" width="13" customWidth="1"/>
    <col min="95" max="126" width="13" customWidth="1" outlineLevel="1"/>
    <col min="127" max="127" width="13" customWidth="1"/>
    <col min="128" max="128" width="14.2477876106195" customWidth="1"/>
    <col min="129" max="139" width="13" customWidth="1" outlineLevel="1"/>
    <col min="140" max="140" width="13.8761061946903" customWidth="1"/>
    <col min="141" max="184" width="13" customWidth="1" outlineLevel="1"/>
    <col min="185" max="185" width="13" customWidth="1"/>
    <col min="186" max="208" width="7.6283185840708" customWidth="1" outlineLevel="1"/>
  </cols>
  <sheetData>
    <row r="1" ht="13.1" spans="1:208">
      <c r="C1" s="508" t="s">
        <v>0</v>
      </c>
      <c r="D1" s="509" t="s">
        <v>1</v>
      </c>
      <c r="E1" s="510"/>
      <c r="F1" s="511"/>
      <c r="G1" s="510"/>
      <c r="H1" s="510"/>
      <c r="I1" s="510"/>
      <c r="K1" s="510"/>
      <c r="L1" s="510"/>
      <c r="CN1" s="510"/>
      <c r="DX1" s="510"/>
    </row>
    <row r="2" ht="13.1" spans="1:208">
      <c r="C2" s="512" t="s">
        <v>2</v>
      </c>
      <c r="D2" s="509" t="s">
        <v>3</v>
      </c>
      <c r="E2" s="510"/>
      <c r="F2" s="511"/>
      <c r="G2" s="510"/>
      <c r="H2" s="510"/>
      <c r="I2" s="510"/>
      <c r="K2" s="510"/>
      <c r="L2" s="510"/>
      <c r="CN2" s="510"/>
      <c r="DX2" s="510"/>
    </row>
    <row r="3" ht="13.1" spans="1:208">
      <c r="C3" s="513" t="s">
        <v>4</v>
      </c>
      <c r="D3" s="509" t="s">
        <v>5</v>
      </c>
      <c r="E3" s="510"/>
      <c r="F3" s="511"/>
      <c r="G3" s="510"/>
      <c r="H3" s="510"/>
      <c r="I3" s="510"/>
      <c r="K3" s="510"/>
      <c r="L3" s="510"/>
      <c r="CN3" s="510"/>
      <c r="DX3" s="510"/>
    </row>
    <row r="4" ht="13.1" spans="1:208">
      <c r="C4" s="514" t="s">
        <v>6</v>
      </c>
      <c r="D4" s="509" t="s">
        <v>7</v>
      </c>
      <c r="E4" s="515"/>
      <c r="F4" s="511"/>
      <c r="G4" s="510"/>
      <c r="H4" s="510"/>
      <c r="I4" s="510"/>
      <c r="K4" s="510"/>
      <c r="L4" s="510"/>
      <c r="CN4" s="510"/>
      <c r="DX4" s="510"/>
    </row>
    <row r="5" ht="24" customHeight="1" spans="1:208">
      <c r="A5" s="516"/>
      <c r="B5" s="517"/>
      <c r="C5" s="517"/>
      <c r="D5" s="517"/>
      <c r="E5" s="518" t="s">
        <v>8</v>
      </c>
      <c r="F5" s="519" t="s">
        <v>9</v>
      </c>
      <c r="G5" s="519"/>
      <c r="H5" s="519"/>
      <c r="I5" s="519"/>
      <c r="J5" s="519"/>
      <c r="K5" s="519"/>
      <c r="L5" s="519"/>
      <c r="M5" s="519"/>
      <c r="N5" s="519"/>
      <c r="O5" s="519"/>
      <c r="P5" s="519"/>
      <c r="Q5" s="519"/>
      <c r="R5" s="519"/>
      <c r="S5" s="519"/>
      <c r="T5" s="519"/>
      <c r="U5" s="519"/>
      <c r="V5" s="519"/>
      <c r="W5" s="519"/>
      <c r="X5" s="519"/>
      <c r="Y5" s="519"/>
      <c r="Z5" s="519"/>
      <c r="AA5" s="519"/>
      <c r="AB5" s="519"/>
      <c r="AC5" s="519"/>
      <c r="AD5" s="519"/>
      <c r="AE5" s="519"/>
      <c r="AF5" s="519"/>
      <c r="AG5" s="519"/>
      <c r="AH5" s="519"/>
      <c r="AI5" s="519"/>
      <c r="AJ5" s="519"/>
      <c r="AK5" s="519"/>
      <c r="AL5" s="519"/>
      <c r="AM5" s="519"/>
      <c r="AN5" s="519"/>
      <c r="AO5" s="519"/>
      <c r="AP5" s="519"/>
      <c r="AQ5" s="519"/>
      <c r="AR5" s="519"/>
      <c r="AS5" s="519"/>
      <c r="AT5" s="519"/>
      <c r="AU5" s="519"/>
      <c r="AV5" s="519"/>
      <c r="AW5" s="519"/>
      <c r="AX5" s="519"/>
      <c r="AY5" s="519" t="s">
        <v>10</v>
      </c>
      <c r="AZ5" s="519"/>
      <c r="BA5" s="519"/>
      <c r="BB5" s="519" t="s">
        <v>11</v>
      </c>
      <c r="BC5" s="519"/>
      <c r="BD5" s="519"/>
      <c r="BE5" s="519"/>
      <c r="BF5" s="519"/>
      <c r="BG5" s="519"/>
      <c r="BH5" s="519"/>
      <c r="BI5" s="519"/>
      <c r="BJ5" s="519"/>
      <c r="BK5" s="519"/>
      <c r="BL5" s="519"/>
      <c r="BM5" s="519"/>
      <c r="BN5" s="519"/>
      <c r="BO5" s="519"/>
      <c r="BP5" s="519"/>
      <c r="BQ5" s="519"/>
      <c r="BR5" s="519"/>
      <c r="BS5" s="519"/>
      <c r="BT5" s="519"/>
      <c r="BU5" s="519"/>
      <c r="BV5" s="519"/>
      <c r="BW5" s="519"/>
      <c r="BX5" s="519"/>
      <c r="BY5" s="519"/>
      <c r="BZ5" s="519"/>
      <c r="CA5" s="519"/>
      <c r="CB5" s="519"/>
      <c r="CC5" s="519"/>
      <c r="CD5" s="519"/>
      <c r="CE5" s="519"/>
      <c r="CF5" s="519"/>
      <c r="CG5" s="519"/>
      <c r="CH5" s="519"/>
      <c r="CI5" s="519" t="s">
        <v>12</v>
      </c>
      <c r="CJ5" s="8"/>
      <c r="CK5" s="8"/>
      <c r="CL5" s="8"/>
      <c r="CM5" s="8"/>
      <c r="CN5" s="8" t="s">
        <v>13</v>
      </c>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t="s">
        <v>14</v>
      </c>
      <c r="DY5" s="519"/>
      <c r="DZ5" s="519"/>
      <c r="EA5" s="519"/>
      <c r="EB5" s="519"/>
      <c r="EC5" s="519"/>
      <c r="ED5" s="519"/>
      <c r="EE5" s="519"/>
      <c r="EF5" s="519"/>
      <c r="EG5" s="519"/>
      <c r="EH5" s="519"/>
      <c r="EI5" s="519"/>
      <c r="EJ5" s="520" t="s">
        <v>15</v>
      </c>
      <c r="EK5" s="519"/>
      <c r="EL5" s="519"/>
      <c r="EM5" s="519"/>
      <c r="EN5" s="521"/>
      <c r="EO5" s="521"/>
      <c r="EP5" s="521"/>
      <c r="EQ5" s="521"/>
      <c r="ER5" s="521"/>
      <c r="ES5" s="521"/>
      <c r="ET5" s="521"/>
      <c r="EU5" s="521"/>
      <c r="EV5" s="521"/>
      <c r="EW5" s="521"/>
      <c r="EX5" s="521"/>
      <c r="EY5" s="519"/>
      <c r="EZ5" s="519"/>
      <c r="FA5" s="519"/>
      <c r="FB5" s="519"/>
      <c r="FC5" s="519"/>
      <c r="FD5" s="519"/>
      <c r="FE5" s="519"/>
      <c r="FF5" s="519"/>
      <c r="FG5" s="519"/>
      <c r="FH5" s="519"/>
      <c r="FI5" s="519"/>
      <c r="FJ5" s="519"/>
      <c r="FK5" s="519"/>
      <c r="FL5" s="519"/>
      <c r="FM5" s="519"/>
      <c r="FN5" s="519"/>
      <c r="FO5" s="519"/>
      <c r="FP5" s="519"/>
      <c r="FQ5" s="519"/>
      <c r="FR5" s="519"/>
      <c r="FS5" s="519"/>
      <c r="FT5" s="519"/>
      <c r="FU5" s="519"/>
      <c r="FV5" s="519"/>
      <c r="FW5" s="519"/>
      <c r="FX5" s="519"/>
      <c r="FY5" s="519"/>
      <c r="FZ5" s="519"/>
      <c r="GA5" s="519"/>
      <c r="GB5" s="519"/>
      <c r="GC5" s="519" t="s">
        <v>16</v>
      </c>
      <c r="GD5" s="519"/>
      <c r="GE5" s="519"/>
      <c r="GF5" s="519"/>
      <c r="GG5" s="519"/>
      <c r="GH5" s="519"/>
      <c r="GI5" s="519"/>
      <c r="GJ5" s="519"/>
      <c r="GK5" s="519"/>
      <c r="GL5" s="519"/>
      <c r="GM5" s="519"/>
      <c r="GN5" s="519"/>
      <c r="GO5" s="519"/>
      <c r="GP5" s="519"/>
      <c r="GQ5" s="519"/>
      <c r="GR5" s="519"/>
      <c r="GS5" s="519"/>
      <c r="GT5" s="519"/>
      <c r="GU5" s="519"/>
      <c r="GV5" s="519"/>
      <c r="GW5" s="519"/>
      <c r="GX5" s="519"/>
      <c r="GY5" s="519"/>
      <c r="GZ5" s="519"/>
    </row>
    <row r="6" ht="127.5" spans="1:208">
      <c r="A6" s="522" t="s">
        <v>17</v>
      </c>
      <c r="B6" s="523" t="s">
        <v>18</v>
      </c>
      <c r="C6" s="524" t="s">
        <v>19</v>
      </c>
      <c r="D6" s="516" t="s">
        <v>20</v>
      </c>
      <c r="E6" s="518" t="s">
        <v>21</v>
      </c>
      <c r="F6" s="519" t="s">
        <v>22</v>
      </c>
      <c r="G6" s="525" t="s">
        <v>23</v>
      </c>
      <c r="H6" s="525" t="s">
        <v>24</v>
      </c>
      <c r="I6" s="525" t="s">
        <v>25</v>
      </c>
      <c r="J6" s="525" t="s">
        <v>26</v>
      </c>
      <c r="K6" s="525" t="s">
        <v>27</v>
      </c>
      <c r="L6" s="519" t="s">
        <v>28</v>
      </c>
      <c r="M6" s="519" t="s">
        <v>29</v>
      </c>
      <c r="N6" s="519" t="s">
        <v>30</v>
      </c>
      <c r="O6" s="519" t="s">
        <v>31</v>
      </c>
      <c r="P6" s="519" t="s">
        <v>32</v>
      </c>
      <c r="Q6" s="519" t="s">
        <v>33</v>
      </c>
      <c r="R6" s="519" t="s">
        <v>34</v>
      </c>
      <c r="S6" s="519" t="s">
        <v>35</v>
      </c>
      <c r="T6" s="519" t="s">
        <v>36</v>
      </c>
      <c r="U6" s="519" t="s">
        <v>37</v>
      </c>
      <c r="V6" s="519" t="s">
        <v>38</v>
      </c>
      <c r="W6" s="519" t="s">
        <v>39</v>
      </c>
      <c r="X6" s="519" t="s">
        <v>40</v>
      </c>
      <c r="Y6" s="519" t="s">
        <v>41</v>
      </c>
      <c r="Z6" s="519" t="s">
        <v>42</v>
      </c>
      <c r="AA6" s="519" t="s">
        <v>43</v>
      </c>
      <c r="AB6" s="519" t="s">
        <v>44</v>
      </c>
      <c r="AC6" s="519" t="s">
        <v>45</v>
      </c>
      <c r="AD6" s="519" t="s">
        <v>46</v>
      </c>
      <c r="AE6" s="519" t="s">
        <v>47</v>
      </c>
      <c r="AF6" s="519" t="s">
        <v>48</v>
      </c>
      <c r="AG6" s="519" t="s">
        <v>49</v>
      </c>
      <c r="AH6" s="519" t="s">
        <v>50</v>
      </c>
      <c r="AI6" s="519" t="s">
        <v>51</v>
      </c>
      <c r="AJ6" s="519" t="s">
        <v>52</v>
      </c>
      <c r="AK6" s="519" t="s">
        <v>53</v>
      </c>
      <c r="AL6" s="519" t="s">
        <v>54</v>
      </c>
      <c r="AM6" s="519" t="s">
        <v>55</v>
      </c>
      <c r="AN6" s="519" t="s">
        <v>56</v>
      </c>
      <c r="AO6" s="519" t="s">
        <v>57</v>
      </c>
      <c r="AP6" s="519" t="s">
        <v>58</v>
      </c>
      <c r="AQ6" s="519" t="s">
        <v>59</v>
      </c>
      <c r="AR6" s="519" t="s">
        <v>60</v>
      </c>
      <c r="AS6" s="519" t="s">
        <v>61</v>
      </c>
      <c r="AT6" s="519" t="s">
        <v>62</v>
      </c>
      <c r="AU6" s="519" t="s">
        <v>63</v>
      </c>
      <c r="AV6" s="519" t="s">
        <v>64</v>
      </c>
      <c r="AW6" s="519" t="s">
        <v>65</v>
      </c>
      <c r="AX6" s="519" t="s">
        <v>66</v>
      </c>
      <c r="AY6" s="519" t="s">
        <v>67</v>
      </c>
      <c r="AZ6" s="525" t="s">
        <v>68</v>
      </c>
      <c r="BA6" s="525" t="s">
        <v>69</v>
      </c>
      <c r="BB6" s="519" t="s">
        <v>70</v>
      </c>
      <c r="BC6" s="525" t="s">
        <v>71</v>
      </c>
      <c r="BD6" s="526" t="s">
        <v>72</v>
      </c>
      <c r="BE6" s="525" t="s">
        <v>73</v>
      </c>
      <c r="BF6" s="519" t="s">
        <v>74</v>
      </c>
      <c r="BG6" s="519" t="s">
        <v>75</v>
      </c>
      <c r="BH6" s="519" t="s">
        <v>76</v>
      </c>
      <c r="BI6" s="519" t="s">
        <v>77</v>
      </c>
      <c r="BJ6" s="519" t="s">
        <v>78</v>
      </c>
      <c r="BK6" s="519" t="s">
        <v>79</v>
      </c>
      <c r="BL6" s="519" t="s">
        <v>80</v>
      </c>
      <c r="BM6" s="519" t="s">
        <v>81</v>
      </c>
      <c r="BN6" s="519" t="s">
        <v>82</v>
      </c>
      <c r="BO6" s="519" t="s">
        <v>83</v>
      </c>
      <c r="BP6" s="519" t="s">
        <v>84</v>
      </c>
      <c r="BQ6" s="519" t="s">
        <v>85</v>
      </c>
      <c r="BR6" s="519" t="s">
        <v>86</v>
      </c>
      <c r="BS6" s="519" t="s">
        <v>87</v>
      </c>
      <c r="BT6" s="519" t="s">
        <v>88</v>
      </c>
      <c r="BU6" s="519" t="s">
        <v>89</v>
      </c>
      <c r="BV6" s="519" t="s">
        <v>90</v>
      </c>
      <c r="BW6" s="519" t="s">
        <v>91</v>
      </c>
      <c r="BX6" s="519" t="s">
        <v>92</v>
      </c>
      <c r="BY6" s="519" t="s">
        <v>93</v>
      </c>
      <c r="BZ6" s="519" t="s">
        <v>94</v>
      </c>
      <c r="CA6" s="519" t="s">
        <v>95</v>
      </c>
      <c r="CB6" s="519" t="s">
        <v>96</v>
      </c>
      <c r="CC6" s="519" t="s">
        <v>97</v>
      </c>
      <c r="CD6" s="519" t="s">
        <v>98</v>
      </c>
      <c r="CE6" s="519" t="s">
        <v>99</v>
      </c>
      <c r="CF6" s="519" t="s">
        <v>100</v>
      </c>
      <c r="CG6" s="519" t="s">
        <v>101</v>
      </c>
      <c r="CH6" s="519" t="s">
        <v>102</v>
      </c>
      <c r="CI6" s="527" t="s">
        <v>103</v>
      </c>
      <c r="CJ6" s="519" t="s">
        <v>104</v>
      </c>
      <c r="CK6" s="519" t="s">
        <v>105</v>
      </c>
      <c r="CL6" s="519" t="s">
        <v>106</v>
      </c>
      <c r="CM6" s="528" t="s">
        <v>107</v>
      </c>
      <c r="CN6" s="519" t="s">
        <v>108</v>
      </c>
      <c r="CO6" s="519" t="s">
        <v>109</v>
      </c>
      <c r="CP6" s="519" t="s">
        <v>110</v>
      </c>
      <c r="CQ6" s="529" t="s">
        <v>111</v>
      </c>
      <c r="CR6" s="529" t="s">
        <v>112</v>
      </c>
      <c r="CS6" s="529" t="s">
        <v>113</v>
      </c>
      <c r="CT6" s="529" t="s">
        <v>114</v>
      </c>
      <c r="CU6" s="8" t="s">
        <v>115</v>
      </c>
      <c r="CV6" s="8" t="s">
        <v>116</v>
      </c>
      <c r="CW6" s="8" t="s">
        <v>117</v>
      </c>
      <c r="CX6" s="8" t="s">
        <v>118</v>
      </c>
      <c r="CY6" s="8" t="s">
        <v>119</v>
      </c>
      <c r="CZ6" s="8" t="s">
        <v>120</v>
      </c>
      <c r="DA6" s="8" t="s">
        <v>121</v>
      </c>
      <c r="DB6" s="8" t="s">
        <v>122</v>
      </c>
      <c r="DC6" s="8" t="s">
        <v>123</v>
      </c>
      <c r="DD6" s="8" t="s">
        <v>124</v>
      </c>
      <c r="DE6" s="8" t="s">
        <v>125</v>
      </c>
      <c r="DF6" s="8" t="s">
        <v>126</v>
      </c>
      <c r="DG6" s="8" t="s">
        <v>127</v>
      </c>
      <c r="DH6" s="8" t="s">
        <v>128</v>
      </c>
      <c r="DI6" s="8" t="s">
        <v>129</v>
      </c>
      <c r="DJ6" s="8" t="s">
        <v>130</v>
      </c>
      <c r="DK6" s="8" t="s">
        <v>131</v>
      </c>
      <c r="DL6" s="530" t="s">
        <v>132</v>
      </c>
      <c r="DM6" s="8" t="s">
        <v>133</v>
      </c>
      <c r="DN6" s="8" t="s">
        <v>134</v>
      </c>
      <c r="DO6" s="8" t="s">
        <v>135</v>
      </c>
      <c r="DP6" s="8" t="s">
        <v>136</v>
      </c>
      <c r="DQ6" s="8" t="s">
        <v>137</v>
      </c>
      <c r="DR6" s="8" t="s">
        <v>138</v>
      </c>
      <c r="DS6" s="8" t="s">
        <v>139</v>
      </c>
      <c r="DT6" s="8" t="s">
        <v>140</v>
      </c>
      <c r="DU6" s="8" t="s">
        <v>141</v>
      </c>
      <c r="DV6" s="8" t="s">
        <v>142</v>
      </c>
      <c r="DW6" s="531" t="s">
        <v>143</v>
      </c>
      <c r="DX6" s="519" t="s">
        <v>144</v>
      </c>
      <c r="DY6" s="519" t="s">
        <v>145</v>
      </c>
      <c r="DZ6" s="519" t="s">
        <v>146</v>
      </c>
      <c r="EA6" s="519" t="s">
        <v>147</v>
      </c>
      <c r="EB6" s="519" t="s">
        <v>148</v>
      </c>
      <c r="EC6" s="519" t="s">
        <v>149</v>
      </c>
      <c r="ED6" s="519" t="s">
        <v>150</v>
      </c>
      <c r="EE6" s="519" t="s">
        <v>151</v>
      </c>
      <c r="EF6" s="519" t="s">
        <v>152</v>
      </c>
      <c r="EG6" s="519" t="s">
        <v>153</v>
      </c>
      <c r="EH6" s="519" t="s">
        <v>154</v>
      </c>
      <c r="EI6" s="519" t="s">
        <v>155</v>
      </c>
      <c r="EJ6" s="527" t="s">
        <v>156</v>
      </c>
      <c r="EK6" s="525" t="s">
        <v>157</v>
      </c>
      <c r="EL6" s="525" t="s">
        <v>158</v>
      </c>
      <c r="EM6" s="525" t="s">
        <v>159</v>
      </c>
      <c r="EN6" s="519" t="s">
        <v>160</v>
      </c>
      <c r="EO6" s="519" t="s">
        <v>161</v>
      </c>
      <c r="EP6" s="519" t="s">
        <v>162</v>
      </c>
      <c r="EQ6" s="519" t="s">
        <v>163</v>
      </c>
      <c r="ER6" s="519" t="s">
        <v>164</v>
      </c>
      <c r="ES6" s="519" t="s">
        <v>165</v>
      </c>
      <c r="ET6" s="519" t="s">
        <v>166</v>
      </c>
      <c r="EU6" s="519" t="s">
        <v>167</v>
      </c>
      <c r="EV6" s="519" t="s">
        <v>168</v>
      </c>
      <c r="EW6" s="519" t="s">
        <v>169</v>
      </c>
      <c r="EX6" s="519" t="s">
        <v>170</v>
      </c>
      <c r="EY6" s="519" t="s">
        <v>171</v>
      </c>
      <c r="EZ6" s="519" t="s">
        <v>172</v>
      </c>
      <c r="FA6" s="519" t="s">
        <v>173</v>
      </c>
      <c r="FB6" s="519" t="s">
        <v>174</v>
      </c>
      <c r="FC6" s="519" t="s">
        <v>175</v>
      </c>
      <c r="FD6" s="519" t="s">
        <v>176</v>
      </c>
      <c r="FE6" s="519" t="s">
        <v>177</v>
      </c>
      <c r="FF6" s="519" t="s">
        <v>178</v>
      </c>
      <c r="FG6" s="519" t="s">
        <v>179</v>
      </c>
      <c r="FH6" s="519" t="s">
        <v>180</v>
      </c>
      <c r="FI6" s="519" t="s">
        <v>181</v>
      </c>
      <c r="FJ6" s="519" t="s">
        <v>182</v>
      </c>
      <c r="FK6" s="519" t="s">
        <v>183</v>
      </c>
      <c r="FL6" s="519" t="s">
        <v>184</v>
      </c>
      <c r="FM6" s="519" t="s">
        <v>185</v>
      </c>
      <c r="FN6" s="519" t="s">
        <v>186</v>
      </c>
      <c r="FO6" s="519" t="s">
        <v>187</v>
      </c>
      <c r="FP6" s="519" t="s">
        <v>188</v>
      </c>
      <c r="FQ6" s="519" t="s">
        <v>189</v>
      </c>
      <c r="FR6" s="519" t="s">
        <v>190</v>
      </c>
      <c r="FS6" s="519" t="s">
        <v>191</v>
      </c>
      <c r="FT6" s="519" t="s">
        <v>192</v>
      </c>
      <c r="FU6" s="519" t="s">
        <v>193</v>
      </c>
      <c r="FV6" s="519" t="s">
        <v>194</v>
      </c>
      <c r="FW6" s="519" t="s">
        <v>195</v>
      </c>
      <c r="FX6" s="519" t="s">
        <v>196</v>
      </c>
      <c r="FY6" s="519" t="s">
        <v>197</v>
      </c>
      <c r="FZ6" s="519" t="s">
        <v>198</v>
      </c>
      <c r="GA6" s="519" t="s">
        <v>199</v>
      </c>
      <c r="GB6" s="519" t="s">
        <v>200</v>
      </c>
      <c r="GC6" s="527" t="s">
        <v>201</v>
      </c>
      <c r="GD6" s="525" t="s">
        <v>202</v>
      </c>
      <c r="GE6" s="525" t="s">
        <v>203</v>
      </c>
      <c r="GF6" s="519" t="s">
        <v>204</v>
      </c>
      <c r="GG6" s="519" t="s">
        <v>205</v>
      </c>
      <c r="GH6" s="519" t="s">
        <v>206</v>
      </c>
      <c r="GI6" s="519" t="s">
        <v>207</v>
      </c>
      <c r="GJ6" s="519" t="s">
        <v>208</v>
      </c>
      <c r="GK6" s="519" t="s">
        <v>209</v>
      </c>
      <c r="GL6" s="519" t="s">
        <v>210</v>
      </c>
      <c r="GM6" s="519" t="s">
        <v>211</v>
      </c>
      <c r="GN6" s="519" t="s">
        <v>212</v>
      </c>
      <c r="GO6" s="519" t="s">
        <v>213</v>
      </c>
      <c r="GP6" s="519" t="s">
        <v>214</v>
      </c>
      <c r="GQ6" s="519" t="s">
        <v>215</v>
      </c>
      <c r="GR6" s="519" t="s">
        <v>216</v>
      </c>
      <c r="GS6" s="519" t="s">
        <v>217</v>
      </c>
      <c r="GT6" s="519" t="s">
        <v>218</v>
      </c>
      <c r="GU6" s="519" t="s">
        <v>219</v>
      </c>
      <c r="GV6" s="519" t="s">
        <v>220</v>
      </c>
      <c r="GW6" s="519" t="s">
        <v>221</v>
      </c>
      <c r="GX6" s="519" t="s">
        <v>222</v>
      </c>
      <c r="GY6" s="519" t="s">
        <v>221</v>
      </c>
      <c r="GZ6" s="519" t="s">
        <v>222</v>
      </c>
    </row>
    <row r="7" ht="12.75" spans="1:208">
      <c r="A7" s="532"/>
      <c r="B7" s="532" t="s">
        <v>223</v>
      </c>
      <c r="E7" s="533" t="s">
        <v>224</v>
      </c>
      <c r="F7" s="534" t="s">
        <v>225</v>
      </c>
      <c r="G7" s="535"/>
      <c r="H7" s="535"/>
      <c r="I7" s="535"/>
      <c r="J7" s="535"/>
      <c r="K7" s="535"/>
      <c r="L7" s="535"/>
      <c r="M7" s="536"/>
      <c r="N7" s="536"/>
      <c r="O7" s="536"/>
      <c r="P7" s="536"/>
      <c r="Q7" s="535"/>
      <c r="R7" s="536"/>
      <c r="S7" s="536"/>
      <c r="T7" s="536"/>
      <c r="U7" s="536"/>
      <c r="V7" s="536"/>
      <c r="W7" s="536"/>
      <c r="X7" s="536"/>
      <c r="Y7" s="535"/>
      <c r="Z7" s="536"/>
      <c r="AA7" s="536"/>
      <c r="AB7" s="536"/>
      <c r="AC7" s="536"/>
      <c r="AD7" s="536"/>
      <c r="AE7" s="536"/>
      <c r="AF7" s="536"/>
      <c r="AG7" s="536"/>
      <c r="AH7" s="536"/>
      <c r="AI7" s="536"/>
      <c r="AJ7" s="536"/>
      <c r="AK7" s="536"/>
      <c r="AL7" s="536"/>
      <c r="AM7" s="536"/>
      <c r="AN7" s="536"/>
      <c r="AO7" s="536"/>
      <c r="AP7" s="536"/>
      <c r="AQ7" s="536"/>
      <c r="AR7" s="536"/>
      <c r="AS7" s="536"/>
      <c r="AT7" s="536"/>
      <c r="AU7" s="536"/>
      <c r="AV7" s="536"/>
      <c r="AW7" s="536"/>
      <c r="AX7" s="536"/>
      <c r="AY7" s="535" t="s">
        <v>226</v>
      </c>
      <c r="AZ7" s="535"/>
      <c r="BA7" s="536"/>
      <c r="BB7" s="535"/>
      <c r="BC7" s="537" t="s">
        <v>227</v>
      </c>
      <c r="BD7" s="537" t="s">
        <v>228</v>
      </c>
      <c r="BE7" s="537" t="s">
        <v>229</v>
      </c>
      <c r="BF7" s="536"/>
      <c r="BG7" s="536"/>
      <c r="BH7" s="536"/>
      <c r="BI7" s="536"/>
      <c r="BJ7" s="536"/>
      <c r="BK7" s="536"/>
      <c r="BL7" s="536"/>
      <c r="BM7" s="536"/>
      <c r="BN7" s="536"/>
      <c r="BO7" s="536"/>
      <c r="BP7" s="536"/>
      <c r="BQ7" s="536"/>
      <c r="BR7" s="536"/>
      <c r="BS7" s="536"/>
      <c r="BT7" s="536"/>
      <c r="BU7" s="536"/>
      <c r="BV7" s="536"/>
      <c r="BW7" s="536"/>
      <c r="BX7" s="536"/>
      <c r="BY7" s="536"/>
      <c r="BZ7" s="536"/>
      <c r="CA7" s="536"/>
      <c r="CB7" s="536"/>
      <c r="CC7" s="536"/>
      <c r="CD7" s="536"/>
      <c r="CE7" s="536"/>
      <c r="CF7" s="536"/>
      <c r="CG7" s="536"/>
      <c r="CH7" s="536"/>
      <c r="CI7" s="536"/>
      <c r="CJ7" s="536"/>
      <c r="CK7" s="535" t="s">
        <v>230</v>
      </c>
      <c r="CL7" s="535"/>
      <c r="CM7" s="535"/>
      <c r="CN7" s="536"/>
      <c r="CO7" s="536"/>
      <c r="CP7" s="536"/>
      <c r="CQ7" s="536"/>
      <c r="CR7" s="536"/>
      <c r="CS7" s="536"/>
      <c r="CT7" s="536"/>
      <c r="CU7" s="536"/>
      <c r="CV7" s="536"/>
      <c r="CW7" s="536"/>
      <c r="CX7" s="536"/>
      <c r="CY7" s="536"/>
      <c r="CZ7" s="536"/>
      <c r="DA7" s="536"/>
      <c r="DB7" s="536"/>
      <c r="DC7" s="536"/>
      <c r="DD7" s="536"/>
      <c r="DE7" s="536"/>
      <c r="DF7" s="536"/>
      <c r="DG7" s="536"/>
      <c r="DH7" s="536"/>
      <c r="DI7" s="536"/>
      <c r="DJ7" s="536"/>
      <c r="DK7" s="536"/>
      <c r="DL7" s="536"/>
      <c r="DM7" s="536"/>
      <c r="DN7" s="536"/>
      <c r="DO7" s="536"/>
      <c r="DP7" s="536"/>
      <c r="DQ7" s="536"/>
      <c r="DR7" s="536"/>
      <c r="DS7" s="536"/>
      <c r="DT7" s="536"/>
      <c r="DU7" s="536"/>
      <c r="DV7" s="536"/>
      <c r="DW7" s="535"/>
      <c r="DX7" s="536"/>
      <c r="DY7" s="536"/>
      <c r="DZ7" s="536"/>
      <c r="EA7" s="536"/>
      <c r="EB7" s="536"/>
      <c r="EC7" s="536"/>
      <c r="ED7" s="536"/>
      <c r="EE7" s="536"/>
      <c r="EF7" s="536"/>
      <c r="EG7" s="536"/>
      <c r="EH7" s="536"/>
      <c r="EI7" s="536"/>
      <c r="EJ7" s="536"/>
      <c r="EK7" s="536"/>
      <c r="EL7" s="536"/>
      <c r="EM7" s="536"/>
      <c r="EN7" s="536"/>
      <c r="EO7" s="536"/>
      <c r="EP7" s="536"/>
      <c r="EQ7" s="536"/>
      <c r="ER7" s="536"/>
      <c r="ES7" s="536"/>
      <c r="ET7" s="536"/>
      <c r="EU7" s="536"/>
      <c r="EV7" s="536"/>
      <c r="EW7" s="536"/>
      <c r="EX7" s="536"/>
      <c r="EY7" s="536"/>
      <c r="EZ7" s="536"/>
      <c r="FA7" s="536"/>
      <c r="FB7" s="536"/>
      <c r="FC7" s="536"/>
      <c r="FD7" s="536"/>
      <c r="FE7" s="536"/>
      <c r="FF7" s="536"/>
      <c r="FG7" s="536"/>
      <c r="FH7" s="536"/>
      <c r="FI7" s="536"/>
      <c r="FJ7" s="536"/>
      <c r="FK7" s="536"/>
      <c r="FL7" s="536"/>
      <c r="FM7" s="536"/>
      <c r="FN7" s="536"/>
      <c r="FO7" s="536"/>
      <c r="FP7" s="536"/>
      <c r="FQ7" s="536"/>
      <c r="FR7" s="536"/>
      <c r="FS7" s="536"/>
      <c r="FT7" s="536"/>
      <c r="FU7" s="536"/>
      <c r="FV7" s="536"/>
      <c r="FW7" s="536"/>
      <c r="FX7" s="536"/>
      <c r="FY7" s="536"/>
      <c r="FZ7" s="536"/>
      <c r="GA7" s="536"/>
      <c r="GB7" s="536"/>
      <c r="GC7" s="536"/>
      <c r="GD7" s="7"/>
      <c r="GE7" s="7"/>
      <c r="GF7" s="7"/>
      <c r="GG7" s="7"/>
      <c r="GH7" s="7"/>
      <c r="GI7" s="7"/>
      <c r="GJ7" s="7"/>
      <c r="GK7" s="7"/>
      <c r="GL7" s="7"/>
      <c r="GM7" s="7"/>
      <c r="GN7" s="7"/>
      <c r="GO7" s="7"/>
      <c r="GP7" s="7"/>
      <c r="GQ7" s="7"/>
      <c r="GR7" s="7"/>
      <c r="GS7" s="7"/>
      <c r="GT7" s="7"/>
      <c r="GU7" s="7"/>
      <c r="GV7" s="7"/>
      <c r="GW7" s="7"/>
      <c r="GX7" s="7"/>
      <c r="GY7" s="7"/>
      <c r="GZ7" s="7"/>
    </row>
    <row r="8" ht="12.75" spans="1:208">
      <c r="E8" s="536"/>
      <c r="F8" s="538"/>
      <c r="G8" s="538"/>
      <c r="H8" s="538"/>
      <c r="I8" s="538"/>
      <c r="J8" s="538"/>
      <c r="K8" s="538"/>
      <c r="L8" s="538"/>
      <c r="M8" s="538"/>
      <c r="N8" s="538"/>
      <c r="O8" s="538"/>
      <c r="P8" s="538"/>
      <c r="Q8" s="538"/>
      <c r="R8" s="538"/>
      <c r="S8" s="538"/>
      <c r="T8" s="538"/>
      <c r="U8" s="538"/>
      <c r="V8" s="538"/>
      <c r="W8" s="538"/>
      <c r="X8" s="538"/>
      <c r="Y8" s="538"/>
      <c r="Z8" s="538"/>
      <c r="AA8" s="538"/>
      <c r="AB8" s="538"/>
      <c r="AC8" s="538"/>
      <c r="AD8" s="538"/>
      <c r="AE8" s="538"/>
      <c r="AF8" s="538"/>
      <c r="AG8" s="538"/>
      <c r="AH8" s="538"/>
      <c r="AI8" s="538"/>
      <c r="AJ8" s="538"/>
      <c r="AK8" s="538"/>
      <c r="AL8" s="538"/>
      <c r="AM8" s="538"/>
      <c r="AN8" s="538"/>
      <c r="AO8" s="538"/>
      <c r="AP8" s="538"/>
      <c r="AQ8" s="538"/>
      <c r="AR8" s="538"/>
      <c r="AS8" s="538"/>
      <c r="AT8" s="538"/>
      <c r="AU8" s="538"/>
      <c r="AV8" s="538"/>
      <c r="AW8" s="538"/>
      <c r="AX8" s="538"/>
      <c r="AY8" s="538"/>
      <c r="AZ8" s="538"/>
      <c r="BA8" s="538"/>
      <c r="BB8" s="538"/>
      <c r="BC8" s="533" t="s">
        <v>231</v>
      </c>
      <c r="BD8" s="535"/>
      <c r="BE8" s="535"/>
      <c r="BF8" s="536"/>
      <c r="BG8" s="536"/>
      <c r="BH8" s="536"/>
      <c r="BI8" s="536"/>
      <c r="BJ8" s="536"/>
      <c r="BK8" s="536"/>
      <c r="BL8" s="536"/>
      <c r="BM8" s="536"/>
      <c r="BN8" s="536"/>
      <c r="BO8" s="536"/>
      <c r="BP8" s="536"/>
      <c r="BQ8" s="536"/>
      <c r="BR8" s="536"/>
      <c r="BS8" s="536"/>
      <c r="BT8" s="536"/>
      <c r="BU8" s="536"/>
      <c r="BV8" s="536"/>
      <c r="BW8" s="536"/>
      <c r="BX8" s="536"/>
      <c r="BY8" s="536"/>
      <c r="BZ8" s="536"/>
      <c r="CA8" s="536"/>
      <c r="CB8" s="536"/>
      <c r="CC8" s="536"/>
      <c r="CD8" s="536"/>
      <c r="CE8" s="536"/>
      <c r="CF8" s="536"/>
      <c r="CG8" s="536"/>
      <c r="CH8" s="536"/>
      <c r="CI8" s="538"/>
      <c r="CJ8" s="536"/>
      <c r="CK8" s="539"/>
      <c r="CL8" s="538"/>
      <c r="CM8" s="538"/>
      <c r="CN8" s="539"/>
      <c r="CO8" s="536"/>
      <c r="CP8" s="536"/>
      <c r="CQ8" s="536"/>
      <c r="CR8" s="536"/>
      <c r="CS8" s="536"/>
      <c r="CT8" s="536"/>
      <c r="CU8" s="536"/>
      <c r="CV8" s="536"/>
      <c r="CW8" s="536"/>
      <c r="CX8" s="536"/>
      <c r="CY8" s="536"/>
      <c r="CZ8" s="536"/>
      <c r="DA8" s="536"/>
      <c r="DB8" s="536"/>
      <c r="DC8" s="536"/>
      <c r="DD8" s="536"/>
      <c r="DE8" s="536"/>
      <c r="DF8" s="536"/>
      <c r="DG8" s="536"/>
      <c r="DH8" s="536"/>
      <c r="DI8" s="536"/>
      <c r="DJ8" s="536"/>
      <c r="DK8" s="536"/>
      <c r="DL8" s="536"/>
      <c r="DM8" s="536"/>
      <c r="DN8" s="536"/>
      <c r="DO8" s="536"/>
      <c r="DP8" s="536"/>
      <c r="DQ8" s="536"/>
      <c r="DR8" s="536"/>
      <c r="DS8" s="536"/>
      <c r="DT8" s="536"/>
      <c r="DU8" s="536"/>
      <c r="DV8" s="536"/>
      <c r="DW8" s="538"/>
      <c r="DX8" s="539"/>
      <c r="DY8" s="539"/>
      <c r="DZ8" s="539"/>
      <c r="EA8" s="539"/>
      <c r="EB8" s="539"/>
      <c r="EC8" s="539"/>
      <c r="ED8" s="539"/>
      <c r="EE8" s="539"/>
      <c r="EF8" s="539"/>
      <c r="EG8" s="539"/>
      <c r="EH8" s="539"/>
      <c r="EI8" s="539"/>
      <c r="EJ8" s="539"/>
      <c r="EK8" s="539"/>
      <c r="EL8" s="539"/>
      <c r="EM8" s="539"/>
      <c r="EN8" s="539"/>
      <c r="EO8" s="539"/>
      <c r="EP8" s="539"/>
      <c r="EQ8" s="539"/>
      <c r="ER8" s="539"/>
      <c r="ES8" s="539"/>
      <c r="ET8" s="539"/>
      <c r="EU8" s="539"/>
      <c r="EV8" s="539"/>
      <c r="EW8" s="539"/>
      <c r="EX8" s="539"/>
      <c r="EY8" s="539"/>
      <c r="EZ8" s="539"/>
      <c r="FA8" s="539"/>
      <c r="FB8" s="539"/>
      <c r="FC8" s="539"/>
      <c r="FD8" s="539"/>
      <c r="FE8" s="539"/>
      <c r="FF8" s="539"/>
      <c r="FG8" s="539"/>
      <c r="FH8" s="539"/>
      <c r="FI8" s="539"/>
      <c r="FJ8" s="539"/>
      <c r="FK8" s="539"/>
      <c r="FL8" s="539"/>
      <c r="FM8" s="539"/>
      <c r="FN8" s="539"/>
      <c r="FO8" s="539"/>
      <c r="FP8" s="539"/>
      <c r="FQ8" s="539"/>
      <c r="FR8" s="539"/>
      <c r="FS8" s="539"/>
      <c r="FT8" s="539"/>
      <c r="FU8" s="539"/>
      <c r="FV8" s="539"/>
      <c r="FW8" s="539"/>
      <c r="FX8" s="539"/>
      <c r="FY8" s="539"/>
      <c r="FZ8" s="539"/>
      <c r="GA8" s="539"/>
      <c r="GB8" s="539"/>
      <c r="GC8" s="539"/>
      <c r="GD8" s="7"/>
      <c r="GE8" s="7"/>
      <c r="GF8" s="7"/>
      <c r="GG8" s="7"/>
      <c r="GH8" s="7"/>
      <c r="GI8" s="7"/>
      <c r="GJ8" s="7"/>
      <c r="GK8" s="7"/>
      <c r="GL8" s="7"/>
      <c r="GM8" s="7"/>
      <c r="GN8" s="7"/>
      <c r="GO8" s="7"/>
      <c r="GP8" s="7"/>
      <c r="GQ8" s="7"/>
      <c r="GR8" s="7"/>
      <c r="GS8" s="7"/>
      <c r="GT8" s="7"/>
      <c r="GU8" s="7"/>
      <c r="GV8" s="7"/>
      <c r="GW8" s="7"/>
      <c r="GX8" s="7"/>
      <c r="GY8" s="7"/>
      <c r="GZ8" s="7"/>
    </row>
    <row r="9" ht="12.75" spans="1:208">
      <c r="A9" s="540"/>
      <c r="B9" s="540" t="s">
        <v>232</v>
      </c>
      <c r="C9" s="541"/>
      <c r="D9" s="541"/>
      <c r="E9" s="542"/>
      <c r="F9" s="542"/>
      <c r="G9" s="542"/>
      <c r="H9" s="542"/>
      <c r="I9" s="543"/>
      <c r="J9" s="544"/>
      <c r="K9" s="542"/>
      <c r="L9" s="543"/>
      <c r="M9" s="544"/>
      <c r="N9" s="544"/>
      <c r="O9" s="544"/>
      <c r="P9" s="544"/>
      <c r="Q9" s="544"/>
      <c r="R9" s="544"/>
      <c r="S9" s="544"/>
      <c r="T9" s="544"/>
      <c r="U9" s="544"/>
      <c r="V9" s="544"/>
      <c r="W9" s="544"/>
      <c r="X9" s="544"/>
      <c r="Y9" s="544"/>
      <c r="Z9" s="544"/>
      <c r="AA9" s="544"/>
      <c r="AB9" s="544"/>
      <c r="AC9" s="544"/>
      <c r="AD9" s="544"/>
      <c r="AE9" s="544"/>
      <c r="AF9" s="544"/>
      <c r="AG9" s="544"/>
      <c r="AH9" s="544"/>
      <c r="AI9" s="544"/>
      <c r="AJ9" s="544"/>
      <c r="AK9" s="544"/>
      <c r="AL9" s="544"/>
      <c r="AM9" s="544"/>
      <c r="AN9" s="544"/>
      <c r="AO9" s="544"/>
      <c r="AP9" s="544"/>
      <c r="AQ9" s="544"/>
      <c r="AR9" s="544"/>
      <c r="AS9" s="544"/>
      <c r="AT9" s="544"/>
      <c r="AU9" s="544"/>
      <c r="AV9" s="544"/>
      <c r="AW9" s="544"/>
      <c r="AX9" s="544"/>
      <c r="AY9" s="544"/>
      <c r="AZ9" s="544"/>
      <c r="BA9" s="544"/>
      <c r="BB9" s="544"/>
      <c r="BC9" s="544"/>
      <c r="BD9" s="544"/>
      <c r="BE9" s="544"/>
      <c r="BF9" s="544"/>
      <c r="BG9" s="544"/>
      <c r="BH9" s="544"/>
      <c r="BI9" s="544"/>
      <c r="BJ9" s="544"/>
      <c r="BK9" s="544"/>
      <c r="BL9" s="544"/>
      <c r="BM9" s="544"/>
      <c r="BN9" s="544"/>
      <c r="BO9" s="544"/>
      <c r="BP9" s="544"/>
      <c r="BQ9" s="544"/>
      <c r="BR9" s="544"/>
      <c r="BS9" s="544"/>
      <c r="BT9" s="544"/>
      <c r="BU9" s="544"/>
      <c r="BV9" s="544"/>
      <c r="BW9" s="544"/>
      <c r="BX9" s="544"/>
      <c r="BY9" s="544"/>
      <c r="BZ9" s="544"/>
      <c r="CA9" s="544"/>
      <c r="CB9" s="544"/>
      <c r="CC9" s="544"/>
      <c r="CD9" s="544"/>
      <c r="CE9" s="544"/>
      <c r="CF9" s="544"/>
      <c r="CG9" s="544"/>
      <c r="CH9" s="544"/>
      <c r="CI9" s="544"/>
      <c r="CJ9" s="544"/>
      <c r="CK9" s="544"/>
      <c r="CL9" s="544"/>
      <c r="CM9" s="544"/>
      <c r="CN9" s="542"/>
      <c r="CO9" s="544"/>
      <c r="CP9" s="544"/>
      <c r="CQ9" s="544"/>
      <c r="CR9" s="544"/>
      <c r="CS9" s="544"/>
      <c r="CT9" s="544"/>
      <c r="CU9" s="544"/>
      <c r="CV9" s="544"/>
      <c r="CW9" s="544"/>
      <c r="CX9" s="544"/>
      <c r="CY9" s="544"/>
      <c r="CZ9" s="544"/>
      <c r="DA9" s="544"/>
      <c r="DB9" s="544"/>
      <c r="DC9" s="544"/>
      <c r="DD9" s="544"/>
      <c r="DE9" s="544"/>
      <c r="DF9" s="544"/>
      <c r="DG9" s="544"/>
      <c r="DH9" s="544"/>
      <c r="DI9" s="544"/>
      <c r="DJ9" s="544"/>
      <c r="DK9" s="544"/>
      <c r="DL9" s="544"/>
      <c r="DM9" s="544"/>
      <c r="DN9" s="544"/>
      <c r="DO9" s="544"/>
      <c r="DP9" s="544"/>
      <c r="DQ9" s="544"/>
      <c r="DR9" s="544"/>
      <c r="DS9" s="544"/>
      <c r="DT9" s="544"/>
      <c r="DU9" s="544"/>
      <c r="DV9" s="544"/>
      <c r="DW9" s="544"/>
      <c r="DX9" s="542"/>
      <c r="DY9" s="544"/>
      <c r="DZ9" s="544"/>
      <c r="EA9" s="544"/>
      <c r="EB9" s="544"/>
      <c r="EC9" s="544"/>
      <c r="ED9" s="544"/>
      <c r="EE9" s="544"/>
      <c r="EF9" s="544"/>
      <c r="EG9" s="544"/>
      <c r="EH9" s="544"/>
      <c r="EI9" s="544"/>
      <c r="EJ9" s="544"/>
      <c r="EK9" s="544"/>
      <c r="EL9" s="544"/>
      <c r="EM9" s="544"/>
      <c r="EN9" s="544"/>
      <c r="EO9" s="544"/>
      <c r="EP9" s="544"/>
      <c r="EQ9" s="544"/>
      <c r="ER9" s="544"/>
      <c r="ES9" s="544"/>
      <c r="ET9" s="544"/>
      <c r="EU9" s="544"/>
      <c r="EV9" s="544"/>
      <c r="EW9" s="544"/>
      <c r="EX9" s="544"/>
      <c r="EY9" s="544"/>
      <c r="EZ9" s="544"/>
      <c r="FA9" s="544"/>
      <c r="FB9" s="544"/>
      <c r="FC9" s="544"/>
      <c r="FD9" s="544"/>
      <c r="FE9" s="544"/>
      <c r="FF9" s="544"/>
      <c r="FG9" s="544"/>
      <c r="FH9" s="544"/>
      <c r="FI9" s="544"/>
      <c r="FJ9" s="544"/>
      <c r="FK9" s="544"/>
      <c r="FL9" s="544"/>
      <c r="FM9" s="544"/>
      <c r="FN9" s="544"/>
      <c r="FO9" s="544"/>
      <c r="FP9" s="544"/>
      <c r="FQ9" s="544"/>
      <c r="FR9" s="544"/>
      <c r="FS9" s="544"/>
      <c r="FT9" s="544"/>
      <c r="FU9" s="544"/>
      <c r="FV9" s="544"/>
      <c r="FW9" s="544"/>
      <c r="FX9" s="544"/>
      <c r="FY9" s="544"/>
      <c r="FZ9" s="544"/>
      <c r="GA9" s="544"/>
      <c r="GB9" s="544"/>
      <c r="GC9" s="544"/>
      <c r="GD9" s="7"/>
      <c r="GE9" s="7"/>
      <c r="GF9" s="7"/>
      <c r="GG9" s="7"/>
      <c r="GH9" s="7"/>
      <c r="GI9" s="7"/>
      <c r="GJ9" s="7"/>
      <c r="GK9" s="7"/>
      <c r="GL9" s="7"/>
      <c r="GM9" s="7"/>
      <c r="GN9" s="7"/>
      <c r="GO9" s="7"/>
      <c r="GP9" s="7"/>
      <c r="GQ9" s="7"/>
      <c r="GR9" s="7"/>
      <c r="GS9" s="7"/>
      <c r="GT9" s="7"/>
      <c r="GU9" s="7"/>
      <c r="GV9" s="7"/>
      <c r="GW9" s="7"/>
      <c r="GX9" s="7"/>
      <c r="GY9" s="7"/>
      <c r="GZ9" s="7"/>
    </row>
    <row r="10" ht="13.1" spans="1:208">
      <c r="A10" s="545" t="s">
        <v>233</v>
      </c>
      <c r="B10" s="546" t="s">
        <v>234</v>
      </c>
      <c r="C10" s="547"/>
      <c r="D10" s="548"/>
      <c r="E10" s="536"/>
      <c r="F10" s="538"/>
      <c r="G10" s="538"/>
      <c r="H10" s="538"/>
      <c r="I10" s="538"/>
      <c r="J10" s="538"/>
      <c r="K10" s="538"/>
      <c r="L10" s="538"/>
      <c r="M10" s="538"/>
      <c r="N10" s="538"/>
      <c r="O10" s="538"/>
      <c r="P10" s="538"/>
      <c r="Q10" s="538"/>
      <c r="R10" s="538"/>
      <c r="S10" s="538"/>
      <c r="T10" s="538"/>
      <c r="U10" s="538"/>
      <c r="V10" s="538"/>
      <c r="W10" s="538"/>
      <c r="X10" s="538"/>
      <c r="Y10" s="538"/>
      <c r="Z10" s="538"/>
      <c r="AA10" s="538"/>
      <c r="AB10" s="538"/>
      <c r="AC10" s="538"/>
      <c r="AD10" s="538"/>
      <c r="AE10" s="538"/>
      <c r="AF10" s="538"/>
      <c r="AG10" s="538"/>
      <c r="AH10" s="538"/>
      <c r="AI10" s="538"/>
      <c r="AJ10" s="538"/>
      <c r="AK10" s="538"/>
      <c r="AL10" s="538"/>
      <c r="AM10" s="538"/>
      <c r="AN10" s="538"/>
      <c r="AO10" s="538"/>
      <c r="AP10" s="538"/>
      <c r="AQ10" s="538"/>
      <c r="AR10" s="538"/>
      <c r="AS10" s="538"/>
      <c r="AT10" s="538"/>
      <c r="AU10" s="538"/>
      <c r="AV10" s="538"/>
      <c r="AW10" s="538"/>
      <c r="AX10" s="538"/>
      <c r="AY10" s="538"/>
      <c r="AZ10" s="538"/>
      <c r="BA10" s="538"/>
      <c r="BB10" s="538"/>
      <c r="BC10" s="535"/>
      <c r="BD10" s="535"/>
      <c r="BE10" s="535"/>
      <c r="BF10" s="536"/>
      <c r="BG10" s="536"/>
      <c r="BH10" s="536"/>
      <c r="BI10" s="536"/>
      <c r="BJ10" s="536"/>
      <c r="BK10" s="536"/>
      <c r="BL10" s="536"/>
      <c r="BM10" s="536"/>
      <c r="BN10" s="536"/>
      <c r="BO10" s="536"/>
      <c r="BP10" s="536"/>
      <c r="BQ10" s="536"/>
      <c r="BR10" s="536"/>
      <c r="BS10" s="536"/>
      <c r="BT10" s="536"/>
      <c r="BU10" s="536"/>
      <c r="BV10" s="536"/>
      <c r="BW10" s="536"/>
      <c r="BX10" s="536"/>
      <c r="BY10" s="536"/>
      <c r="BZ10" s="536"/>
      <c r="CA10" s="536"/>
      <c r="CB10" s="536"/>
      <c r="CC10" s="536"/>
      <c r="CD10" s="536"/>
      <c r="CE10" s="536"/>
      <c r="CF10" s="536"/>
      <c r="CG10" s="536"/>
      <c r="CH10" s="536"/>
      <c r="CI10" s="538"/>
      <c r="CJ10" s="536"/>
      <c r="CK10" s="539"/>
      <c r="CL10" s="538"/>
      <c r="CM10" s="538"/>
      <c r="CN10" s="539"/>
      <c r="CO10" s="536"/>
      <c r="CP10" s="536"/>
      <c r="CQ10" s="536"/>
      <c r="CR10" s="536"/>
      <c r="CS10" s="536"/>
      <c r="CT10" s="536"/>
      <c r="CU10" s="536"/>
      <c r="CV10" s="536"/>
      <c r="CW10" s="536"/>
      <c r="CX10" s="536"/>
      <c r="CY10" s="536"/>
      <c r="CZ10" s="536"/>
      <c r="DA10" s="536"/>
      <c r="DB10" s="536"/>
      <c r="DC10" s="536"/>
      <c r="DD10" s="536"/>
      <c r="DE10" s="536"/>
      <c r="DF10" s="536"/>
      <c r="DG10" s="536"/>
      <c r="DH10" s="536"/>
      <c r="DI10" s="536"/>
      <c r="DJ10" s="536"/>
      <c r="DK10" s="536"/>
      <c r="DL10" s="536"/>
      <c r="DM10" s="536"/>
      <c r="DN10" s="536"/>
      <c r="DO10" s="536"/>
      <c r="DP10" s="536"/>
      <c r="DQ10" s="536"/>
      <c r="DR10" s="536"/>
      <c r="DS10" s="536"/>
      <c r="DT10" s="536"/>
      <c r="DU10" s="536"/>
      <c r="DV10" s="536"/>
      <c r="DW10" s="538"/>
      <c r="DX10" s="539"/>
      <c r="DY10" s="539"/>
      <c r="DZ10" s="539"/>
      <c r="EA10" s="539"/>
      <c r="EB10" s="539"/>
      <c r="EC10" s="539"/>
      <c r="ED10" s="539"/>
      <c r="EE10" s="539"/>
      <c r="EF10" s="539"/>
      <c r="EG10" s="539"/>
      <c r="EH10" s="539"/>
      <c r="EI10" s="539"/>
      <c r="EJ10" s="539"/>
      <c r="EK10" s="539"/>
      <c r="EL10" s="539"/>
      <c r="EM10" s="539"/>
      <c r="EN10" s="539"/>
      <c r="EO10" s="539"/>
      <c r="EP10" s="539"/>
      <c r="EQ10" s="539"/>
      <c r="ER10" s="539"/>
      <c r="ES10" s="539"/>
      <c r="ET10" s="539"/>
      <c r="EU10" s="539"/>
      <c r="EV10" s="539"/>
      <c r="EW10" s="539"/>
      <c r="EX10" s="539"/>
      <c r="EY10" s="539"/>
      <c r="EZ10" s="539"/>
      <c r="FA10" s="539"/>
      <c r="FB10" s="539"/>
      <c r="FC10" s="539"/>
      <c r="FD10" s="539"/>
      <c r="FE10" s="539"/>
      <c r="FF10" s="539"/>
      <c r="FG10" s="539"/>
      <c r="FH10" s="539"/>
      <c r="FI10" s="539"/>
      <c r="FJ10" s="539"/>
      <c r="FK10" s="539"/>
      <c r="FL10" s="539"/>
      <c r="FM10" s="539"/>
      <c r="FN10" s="539"/>
      <c r="FO10" s="539"/>
      <c r="FP10" s="539"/>
      <c r="FQ10" s="539"/>
      <c r="FR10" s="539"/>
      <c r="FS10" s="539"/>
      <c r="FT10" s="539"/>
      <c r="FU10" s="539"/>
      <c r="FV10" s="539"/>
      <c r="FW10" s="539"/>
      <c r="FX10" s="539"/>
      <c r="FY10" s="539"/>
      <c r="FZ10" s="539"/>
      <c r="GA10" s="539"/>
      <c r="GB10" s="539"/>
      <c r="GC10" s="539"/>
      <c r="GD10" s="7"/>
      <c r="GE10" s="7"/>
      <c r="GF10" s="7"/>
      <c r="GG10" s="7"/>
      <c r="GH10" s="7"/>
      <c r="GI10" s="7"/>
      <c r="GJ10" s="7"/>
      <c r="GK10" s="7"/>
      <c r="GL10" s="7"/>
      <c r="GM10" s="7"/>
      <c r="GN10" s="7"/>
      <c r="GO10" s="7"/>
      <c r="GP10" s="7"/>
      <c r="GQ10" s="7"/>
      <c r="GR10" s="7"/>
      <c r="GS10" s="7"/>
      <c r="GT10" s="7"/>
      <c r="GU10" s="7"/>
      <c r="GV10" s="7"/>
      <c r="GW10" s="7"/>
      <c r="GX10" s="7"/>
      <c r="GY10" s="7"/>
      <c r="GZ10" s="7"/>
    </row>
    <row r="11" ht="30.4" spans="1:208">
      <c r="B11" s="549" t="s">
        <v>235</v>
      </c>
      <c r="C11" s="547"/>
      <c r="D11" s="550" t="s">
        <v>236</v>
      </c>
      <c r="E11" s="536"/>
      <c r="F11" s="538"/>
      <c r="G11" s="538"/>
      <c r="H11" s="538"/>
      <c r="I11" s="538"/>
      <c r="J11" s="538"/>
      <c r="K11" s="538"/>
      <c r="L11" s="538"/>
      <c r="M11" s="538"/>
      <c r="N11" s="538"/>
      <c r="O11" s="538"/>
      <c r="P11" s="538"/>
      <c r="Q11" s="538"/>
      <c r="R11" s="538"/>
      <c r="S11" s="538"/>
      <c r="T11" s="538"/>
      <c r="U11" s="538"/>
      <c r="V11" s="538"/>
      <c r="W11" s="538"/>
      <c r="X11" s="538"/>
      <c r="Y11" s="538"/>
      <c r="Z11" s="538"/>
      <c r="AA11" s="538"/>
      <c r="AB11" s="538"/>
      <c r="AC11" s="538"/>
      <c r="AD11" s="538"/>
      <c r="AE11" s="538"/>
      <c r="AF11" s="538"/>
      <c r="AG11" s="538"/>
      <c r="AH11" s="538"/>
      <c r="AI11" s="538"/>
      <c r="AJ11" s="538"/>
      <c r="AK11" s="538"/>
      <c r="AL11" s="538"/>
      <c r="AM11" s="538"/>
      <c r="AN11" s="538"/>
      <c r="AO11" s="538"/>
      <c r="AP11" s="538"/>
      <c r="AQ11" s="538"/>
      <c r="AR11" s="538"/>
      <c r="AS11" s="538"/>
      <c r="AT11" s="538"/>
      <c r="AU11" s="538"/>
      <c r="AV11" s="538"/>
      <c r="AW11" s="538"/>
      <c r="AX11" s="538"/>
      <c r="AY11" s="538"/>
      <c r="AZ11" s="538"/>
      <c r="BA11" s="538"/>
      <c r="BB11" s="538"/>
      <c r="BC11" s="535"/>
      <c r="BD11" s="535"/>
      <c r="BE11" s="535"/>
      <c r="BF11" s="536"/>
      <c r="BG11" s="536"/>
      <c r="BH11" s="536"/>
      <c r="BI11" s="536"/>
      <c r="BJ11" s="536"/>
      <c r="BK11" s="536"/>
      <c r="BL11" s="536"/>
      <c r="BM11" s="536"/>
      <c r="BN11" s="536"/>
      <c r="BO11" s="536"/>
      <c r="BP11" s="536"/>
      <c r="BQ11" s="536"/>
      <c r="BR11" s="536"/>
      <c r="BS11" s="536"/>
      <c r="BT11" s="536"/>
      <c r="BU11" s="536"/>
      <c r="BV11" s="536"/>
      <c r="BW11" s="536"/>
      <c r="BX11" s="536"/>
      <c r="BY11" s="536"/>
      <c r="BZ11" s="536"/>
      <c r="CA11" s="536"/>
      <c r="CB11" s="536"/>
      <c r="CC11" s="536"/>
      <c r="CD11" s="536"/>
      <c r="CE11" s="536"/>
      <c r="CF11" s="536"/>
      <c r="CG11" s="536"/>
      <c r="CH11" s="536"/>
      <c r="CI11" s="538"/>
      <c r="CJ11" s="536"/>
      <c r="CK11" s="539"/>
      <c r="CL11" s="538"/>
      <c r="CM11" s="534" t="s">
        <v>237</v>
      </c>
      <c r="CN11" s="539"/>
      <c r="CO11" s="536"/>
      <c r="CP11" s="536"/>
      <c r="CQ11" s="536"/>
      <c r="CR11" s="536"/>
      <c r="CS11" s="536"/>
      <c r="CT11" s="536"/>
      <c r="CU11" s="536"/>
      <c r="CV11" s="536"/>
      <c r="CW11" s="536"/>
      <c r="CX11" s="536"/>
      <c r="CY11" s="536"/>
      <c r="CZ11" s="536"/>
      <c r="DA11" s="536"/>
      <c r="DB11" s="536"/>
      <c r="DC11" s="536"/>
      <c r="DD11" s="536"/>
      <c r="DE11" s="536"/>
      <c r="DF11" s="536"/>
      <c r="DG11" s="536"/>
      <c r="DH11" s="536"/>
      <c r="DI11" s="536"/>
      <c r="DJ11" s="536"/>
      <c r="DK11" s="536"/>
      <c r="DL11" s="536"/>
      <c r="DM11" s="536"/>
      <c r="DN11" s="536"/>
      <c r="DO11" s="536"/>
      <c r="DP11" s="536"/>
      <c r="DQ11" s="536"/>
      <c r="DR11" s="536"/>
      <c r="DS11" s="536"/>
      <c r="DT11" s="536"/>
      <c r="DU11" s="536"/>
      <c r="DV11" s="536"/>
      <c r="DW11" s="538"/>
      <c r="DX11" s="539"/>
      <c r="DY11" s="539"/>
      <c r="DZ11" s="539"/>
      <c r="EA11" s="539"/>
      <c r="EB11" s="539"/>
      <c r="EC11" s="539"/>
      <c r="ED11" s="539"/>
      <c r="EE11" s="539"/>
      <c r="EF11" s="539"/>
      <c r="EG11" s="539"/>
      <c r="EH11" s="539"/>
      <c r="EI11" s="539"/>
      <c r="EJ11" s="539"/>
      <c r="EK11" s="539"/>
      <c r="EL11" s="539"/>
      <c r="EM11" s="539"/>
      <c r="EN11" s="539"/>
      <c r="EO11" s="539"/>
      <c r="EP11" s="539"/>
      <c r="EQ11" s="539"/>
      <c r="ER11" s="539"/>
      <c r="ES11" s="539"/>
      <c r="ET11" s="539"/>
      <c r="EU11" s="539"/>
      <c r="EV11" s="539"/>
      <c r="EW11" s="539"/>
      <c r="EX11" s="539"/>
      <c r="EY11" s="539"/>
      <c r="EZ11" s="539"/>
      <c r="FA11" s="539"/>
      <c r="FB11" s="539"/>
      <c r="FC11" s="539"/>
      <c r="FD11" s="539"/>
      <c r="FE11" s="539"/>
      <c r="FF11" s="539"/>
      <c r="FG11" s="539"/>
      <c r="FH11" s="539"/>
      <c r="FI11" s="539"/>
      <c r="FJ11" s="539"/>
      <c r="FK11" s="539"/>
      <c r="FL11" s="539"/>
      <c r="FM11" s="539"/>
      <c r="FN11" s="539"/>
      <c r="FO11" s="539"/>
      <c r="FP11" s="539"/>
      <c r="FQ11" s="539"/>
      <c r="FR11" s="539"/>
      <c r="FS11" s="539"/>
      <c r="FT11" s="539"/>
      <c r="FU11" s="539"/>
      <c r="FV11" s="539"/>
      <c r="FW11" s="539"/>
      <c r="FX11" s="539"/>
      <c r="FY11" s="539"/>
      <c r="FZ11" s="539"/>
      <c r="GA11" s="539"/>
      <c r="GB11" s="539"/>
      <c r="GC11" s="539"/>
      <c r="GD11" s="7"/>
      <c r="GE11" s="7"/>
      <c r="GF11" s="7"/>
      <c r="GG11" s="7"/>
      <c r="GH11" s="7"/>
      <c r="GI11" s="7"/>
      <c r="GJ11" s="7"/>
      <c r="GK11" s="7"/>
      <c r="GL11" s="7"/>
      <c r="GM11" s="7"/>
      <c r="GN11" s="7"/>
      <c r="GO11" s="7"/>
      <c r="GP11" s="7"/>
      <c r="GQ11" s="7"/>
      <c r="GR11" s="7"/>
      <c r="GS11" s="7"/>
      <c r="GT11" s="7"/>
      <c r="GU11" s="7"/>
      <c r="GV11" s="7"/>
      <c r="GW11" s="7"/>
      <c r="GX11" s="7"/>
      <c r="GY11" s="7"/>
      <c r="GZ11" s="7"/>
    </row>
    <row r="12" ht="22.5" customHeight="1" spans="1:208">
      <c r="B12" s="547" t="s">
        <v>238</v>
      </c>
      <c r="C12" s="547" t="s">
        <v>239</v>
      </c>
      <c r="D12" s="548" t="s">
        <v>240</v>
      </c>
      <c r="E12" s="551" t="s">
        <v>241</v>
      </c>
      <c r="F12" s="552" t="s">
        <v>241</v>
      </c>
      <c r="G12" s="552" t="s">
        <v>2</v>
      </c>
      <c r="H12" s="552" t="s">
        <v>2</v>
      </c>
      <c r="I12" s="552" t="s">
        <v>2</v>
      </c>
      <c r="J12" s="552" t="s">
        <v>2</v>
      </c>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552"/>
      <c r="AH12" s="552"/>
      <c r="AI12" s="552"/>
      <c r="AJ12" s="552"/>
      <c r="AK12" s="552"/>
      <c r="AL12" s="552"/>
      <c r="AM12" s="552"/>
      <c r="AN12" s="552"/>
      <c r="AO12" s="552"/>
      <c r="AP12" s="552"/>
      <c r="AQ12" s="552"/>
      <c r="AR12" s="552"/>
      <c r="AS12" s="552"/>
      <c r="AT12" s="552"/>
      <c r="AU12" s="552"/>
      <c r="AV12" s="552"/>
      <c r="AW12" s="552"/>
      <c r="AX12" s="552"/>
      <c r="AY12" s="553" t="s">
        <v>242</v>
      </c>
      <c r="AZ12" s="552" t="s">
        <v>243</v>
      </c>
      <c r="BA12" s="552" t="s">
        <v>6</v>
      </c>
      <c r="BB12" s="554" t="s">
        <v>241</v>
      </c>
      <c r="BC12" s="554" t="s">
        <v>241</v>
      </c>
      <c r="BD12" s="552" t="s">
        <v>244</v>
      </c>
      <c r="BE12" s="554" t="s">
        <v>241</v>
      </c>
      <c r="BF12" s="536"/>
      <c r="BG12" s="536"/>
      <c r="BH12" s="536"/>
      <c r="BI12" s="536"/>
      <c r="BJ12" s="536"/>
      <c r="BK12" s="536"/>
      <c r="BL12" s="536"/>
      <c r="BM12" s="536"/>
      <c r="BN12" s="536"/>
      <c r="BO12" s="536"/>
      <c r="BP12" s="536"/>
      <c r="BQ12" s="536"/>
      <c r="BR12" s="536"/>
      <c r="BS12" s="536"/>
      <c r="BT12" s="536"/>
      <c r="BU12" s="536"/>
      <c r="BV12" s="536"/>
      <c r="BW12" s="536"/>
      <c r="BX12" s="536"/>
      <c r="BY12" s="536"/>
      <c r="BZ12" s="536"/>
      <c r="CA12" s="536"/>
      <c r="CB12" s="536"/>
      <c r="CC12" s="536"/>
      <c r="CD12" s="536"/>
      <c r="CE12" s="536"/>
      <c r="CF12" s="536"/>
      <c r="CG12" s="536"/>
      <c r="CH12" s="536"/>
      <c r="CI12" s="552" t="s">
        <v>245</v>
      </c>
      <c r="CJ12" s="536"/>
      <c r="CK12" s="554" t="s">
        <v>246</v>
      </c>
      <c r="CL12" s="552" t="s">
        <v>241</v>
      </c>
      <c r="CM12" s="552" t="s">
        <v>247</v>
      </c>
      <c r="CN12" s="554" t="s">
        <v>241</v>
      </c>
      <c r="CO12" s="536"/>
      <c r="CP12" s="514"/>
      <c r="CQ12" s="536"/>
      <c r="CR12" s="536"/>
      <c r="CS12" s="536"/>
      <c r="CT12" s="536"/>
      <c r="CU12" s="536"/>
      <c r="CV12" s="536"/>
      <c r="CW12" s="536"/>
      <c r="CX12" s="536"/>
      <c r="CY12" s="536"/>
      <c r="CZ12" s="536"/>
      <c r="DA12" s="536"/>
      <c r="DB12" s="536"/>
      <c r="DC12" s="536"/>
      <c r="DD12" s="536"/>
      <c r="DE12" s="536"/>
      <c r="DF12" s="536"/>
      <c r="DG12" s="536"/>
      <c r="DH12" s="536"/>
      <c r="DI12" s="536"/>
      <c r="DJ12" s="536"/>
      <c r="DK12" s="536"/>
      <c r="DL12" s="536"/>
      <c r="DM12" s="536"/>
      <c r="DN12" s="536"/>
      <c r="DO12" s="536"/>
      <c r="DP12" s="536"/>
      <c r="DQ12" s="536"/>
      <c r="DR12" s="536"/>
      <c r="DS12" s="536"/>
      <c r="DT12" s="536"/>
      <c r="DU12" s="536"/>
      <c r="DV12" s="514"/>
      <c r="DW12" s="552" t="s">
        <v>248</v>
      </c>
      <c r="DX12" s="555" t="str">
        <f t="shared" ref="DX12:DX16" si="0">E12</f>
        <v>UN R152</v>
      </c>
      <c r="DY12" s="554"/>
      <c r="DZ12" s="554"/>
      <c r="EA12" s="554"/>
      <c r="EB12" s="554"/>
      <c r="EC12" s="554"/>
      <c r="ED12" s="554"/>
      <c r="EE12" s="554"/>
      <c r="EF12" s="554"/>
      <c r="EG12" s="554"/>
      <c r="EH12" s="554"/>
      <c r="EI12" s="554"/>
      <c r="EJ12" s="555" t="str">
        <f t="shared" ref="EJ12:EJ16" si="1">E12</f>
        <v>UN R152</v>
      </c>
      <c r="EK12" s="554"/>
      <c r="EL12" s="554"/>
      <c r="EM12" s="554"/>
      <c r="EN12" s="554"/>
      <c r="EO12" s="554"/>
      <c r="EP12" s="554"/>
      <c r="EQ12" s="554"/>
      <c r="ER12" s="554"/>
      <c r="ES12" s="554"/>
      <c r="ET12" s="554"/>
      <c r="EU12" s="554"/>
      <c r="EV12" s="554"/>
      <c r="EW12" s="554"/>
      <c r="EX12" s="554"/>
      <c r="EY12" s="554"/>
      <c r="EZ12" s="554"/>
      <c r="FA12" s="554"/>
      <c r="FB12" s="554"/>
      <c r="FC12" s="554"/>
      <c r="FD12" s="554"/>
      <c r="FE12" s="554"/>
      <c r="FF12" s="554"/>
      <c r="FG12" s="554"/>
      <c r="FH12" s="554"/>
      <c r="FI12" s="554"/>
      <c r="FJ12" s="554"/>
      <c r="FK12" s="554"/>
      <c r="FL12" s="554"/>
      <c r="FM12" s="554"/>
      <c r="FN12" s="554"/>
      <c r="FO12" s="554"/>
      <c r="FP12" s="554"/>
      <c r="FQ12" s="554"/>
      <c r="FR12" s="554"/>
      <c r="FS12" s="554"/>
      <c r="FT12" s="554"/>
      <c r="FU12" s="554"/>
      <c r="FV12" s="554"/>
      <c r="FW12" s="554"/>
      <c r="FX12" s="554"/>
      <c r="FY12" s="554"/>
      <c r="FZ12" s="554"/>
      <c r="GA12" s="554"/>
      <c r="GB12" s="554"/>
      <c r="GC12" s="555" t="str">
        <f t="shared" ref="GC12:GC16" si="2">E12</f>
        <v>UN R152</v>
      </c>
      <c r="GD12" s="7"/>
      <c r="GE12" s="7"/>
      <c r="GF12" s="7"/>
      <c r="GG12" s="7"/>
      <c r="GH12" s="7"/>
      <c r="GI12" s="7"/>
      <c r="GJ12" s="7"/>
      <c r="GK12" s="7"/>
      <c r="GL12" s="7"/>
      <c r="GM12" s="7"/>
      <c r="GN12" s="7"/>
      <c r="GO12" s="7"/>
      <c r="GP12" s="7"/>
      <c r="GQ12" s="7"/>
      <c r="GR12" s="7"/>
      <c r="GS12" s="7"/>
      <c r="GT12" s="7"/>
      <c r="GU12" s="7"/>
      <c r="GV12" s="7"/>
      <c r="GW12" s="7"/>
      <c r="GX12" s="7"/>
      <c r="GY12" s="7"/>
      <c r="GZ12" s="7"/>
    </row>
    <row r="13" ht="40.5" spans="1:208">
      <c r="C13" s="547" t="s">
        <v>249</v>
      </c>
      <c r="D13" s="548" t="s">
        <v>250</v>
      </c>
      <c r="E13" s="551" t="s">
        <v>241</v>
      </c>
      <c r="F13" s="552" t="s">
        <v>241</v>
      </c>
      <c r="G13" s="552" t="s">
        <v>2</v>
      </c>
      <c r="H13" s="552" t="s">
        <v>2</v>
      </c>
      <c r="I13" s="552" t="s">
        <v>2</v>
      </c>
      <c r="J13" s="552" t="s">
        <v>2</v>
      </c>
      <c r="K13" s="552"/>
      <c r="L13" s="552"/>
      <c r="M13" s="552"/>
      <c r="N13" s="552"/>
      <c r="O13" s="552"/>
      <c r="P13" s="552"/>
      <c r="Q13" s="552"/>
      <c r="R13" s="552"/>
      <c r="S13" s="552"/>
      <c r="T13" s="552"/>
      <c r="U13" s="552"/>
      <c r="V13" s="552"/>
      <c r="W13" s="552"/>
      <c r="X13" s="552"/>
      <c r="Y13" s="552"/>
      <c r="Z13" s="552"/>
      <c r="AA13" s="552"/>
      <c r="AB13" s="552"/>
      <c r="AC13" s="552"/>
      <c r="AD13" s="552"/>
      <c r="AE13" s="552"/>
      <c r="AF13" s="552"/>
      <c r="AG13" s="552"/>
      <c r="AH13" s="552"/>
      <c r="AI13" s="552"/>
      <c r="AJ13" s="552"/>
      <c r="AK13" s="552"/>
      <c r="AL13" s="552"/>
      <c r="AM13" s="552"/>
      <c r="AN13" s="552"/>
      <c r="AO13" s="552"/>
      <c r="AP13" s="552"/>
      <c r="AQ13" s="552"/>
      <c r="AR13" s="552"/>
      <c r="AS13" s="552"/>
      <c r="AT13" s="552"/>
      <c r="AU13" s="552"/>
      <c r="AV13" s="552"/>
      <c r="AW13" s="552"/>
      <c r="AX13" s="552"/>
      <c r="AY13" s="552" t="s">
        <v>242</v>
      </c>
      <c r="AZ13" s="552" t="s">
        <v>243</v>
      </c>
      <c r="BA13" s="552" t="s">
        <v>6</v>
      </c>
      <c r="BB13" s="554" t="s">
        <v>251</v>
      </c>
      <c r="BC13" s="554" t="s">
        <v>251</v>
      </c>
      <c r="BD13" s="552" t="s">
        <v>244</v>
      </c>
      <c r="BE13" s="554" t="s">
        <v>241</v>
      </c>
      <c r="BF13" s="536"/>
      <c r="BG13" s="536"/>
      <c r="BH13" s="536"/>
      <c r="BI13" s="536"/>
      <c r="BJ13" s="536"/>
      <c r="BK13" s="536"/>
      <c r="BL13" s="536"/>
      <c r="BM13" s="536"/>
      <c r="BN13" s="536"/>
      <c r="BO13" s="536"/>
      <c r="BP13" s="536"/>
      <c r="BQ13" s="536"/>
      <c r="BR13" s="536"/>
      <c r="BS13" s="536"/>
      <c r="BT13" s="536"/>
      <c r="BU13" s="536"/>
      <c r="BV13" s="536"/>
      <c r="BW13" s="536"/>
      <c r="BX13" s="536"/>
      <c r="BY13" s="536"/>
      <c r="BZ13" s="536"/>
      <c r="CA13" s="536"/>
      <c r="CB13" s="536"/>
      <c r="CC13" s="536"/>
      <c r="CD13" s="536"/>
      <c r="CE13" s="536"/>
      <c r="CF13" s="536"/>
      <c r="CG13" s="536"/>
      <c r="CH13" s="536"/>
      <c r="CI13" s="513" t="s">
        <v>4</v>
      </c>
      <c r="CJ13" s="536"/>
      <c r="CK13" s="554" t="s">
        <v>246</v>
      </c>
      <c r="CL13" s="552" t="s">
        <v>241</v>
      </c>
      <c r="CM13" s="552" t="s">
        <v>247</v>
      </c>
      <c r="CN13" s="554" t="s">
        <v>241</v>
      </c>
      <c r="CO13" s="536"/>
      <c r="CP13" s="514"/>
      <c r="CQ13" s="536"/>
      <c r="CR13" s="536"/>
      <c r="CS13" s="536"/>
      <c r="CT13" s="536"/>
      <c r="CU13" s="536"/>
      <c r="CV13" s="536"/>
      <c r="CW13" s="536"/>
      <c r="CX13" s="536"/>
      <c r="CY13" s="536"/>
      <c r="CZ13" s="536"/>
      <c r="DA13" s="536"/>
      <c r="DB13" s="536"/>
      <c r="DC13" s="536"/>
      <c r="DD13" s="536"/>
      <c r="DE13" s="536"/>
      <c r="DF13" s="536"/>
      <c r="DG13" s="536"/>
      <c r="DH13" s="536"/>
      <c r="DI13" s="536"/>
      <c r="DJ13" s="536"/>
      <c r="DK13" s="536"/>
      <c r="DL13" s="536"/>
      <c r="DM13" s="536"/>
      <c r="DN13" s="536"/>
      <c r="DO13" s="536"/>
      <c r="DP13" s="536"/>
      <c r="DQ13" s="536"/>
      <c r="DR13" s="536"/>
      <c r="DS13" s="536"/>
      <c r="DT13" s="536"/>
      <c r="DU13" s="536"/>
      <c r="DV13" s="536"/>
      <c r="DW13" s="552" t="s">
        <v>248</v>
      </c>
      <c r="DX13" s="555" t="str">
        <f t="shared" si="0"/>
        <v>UN R152</v>
      </c>
      <c r="DY13" s="554"/>
      <c r="DZ13" s="554"/>
      <c r="EA13" s="554"/>
      <c r="EB13" s="554"/>
      <c r="EC13" s="554"/>
      <c r="ED13" s="554"/>
      <c r="EE13" s="554"/>
      <c r="EF13" s="554"/>
      <c r="EG13" s="554"/>
      <c r="EH13" s="554"/>
      <c r="EI13" s="554"/>
      <c r="EJ13" s="555" t="str">
        <f t="shared" si="1"/>
        <v>UN R152</v>
      </c>
      <c r="EK13" s="554"/>
      <c r="EL13" s="554"/>
      <c r="EM13" s="554"/>
      <c r="EN13" s="554"/>
      <c r="EO13" s="554"/>
      <c r="EP13" s="554"/>
      <c r="EQ13" s="554"/>
      <c r="ER13" s="554"/>
      <c r="ES13" s="554"/>
      <c r="ET13" s="554"/>
      <c r="EU13" s="554"/>
      <c r="EV13" s="554"/>
      <c r="EW13" s="554"/>
      <c r="EX13" s="554"/>
      <c r="EY13" s="554"/>
      <c r="EZ13" s="554"/>
      <c r="FA13" s="554"/>
      <c r="FB13" s="554"/>
      <c r="FC13" s="554"/>
      <c r="FD13" s="554"/>
      <c r="FE13" s="554"/>
      <c r="FF13" s="554"/>
      <c r="FG13" s="554"/>
      <c r="FH13" s="554"/>
      <c r="FI13" s="554"/>
      <c r="FJ13" s="554"/>
      <c r="FK13" s="554"/>
      <c r="FL13" s="554"/>
      <c r="FM13" s="554"/>
      <c r="FN13" s="554"/>
      <c r="FO13" s="554"/>
      <c r="FP13" s="554"/>
      <c r="FQ13" s="554"/>
      <c r="FR13" s="554"/>
      <c r="FS13" s="554"/>
      <c r="FT13" s="554"/>
      <c r="FU13" s="554"/>
      <c r="FV13" s="554"/>
      <c r="FW13" s="554"/>
      <c r="FX13" s="554"/>
      <c r="FY13" s="554"/>
      <c r="FZ13" s="554"/>
      <c r="GA13" s="554"/>
      <c r="GB13" s="554"/>
      <c r="GC13" s="555" t="str">
        <f t="shared" si="2"/>
        <v>UN R152</v>
      </c>
      <c r="GD13" s="7"/>
      <c r="GE13" s="7"/>
      <c r="GF13" s="7"/>
      <c r="GG13" s="7"/>
      <c r="GH13" s="7"/>
      <c r="GI13" s="7"/>
      <c r="GJ13" s="7"/>
      <c r="GK13" s="7"/>
      <c r="GL13" s="7"/>
      <c r="GM13" s="7"/>
      <c r="GN13" s="7"/>
      <c r="GO13" s="7"/>
      <c r="GP13" s="7"/>
      <c r="GQ13" s="7"/>
      <c r="GR13" s="7"/>
      <c r="GS13" s="7"/>
      <c r="GT13" s="7"/>
      <c r="GU13" s="7"/>
      <c r="GV13" s="7"/>
      <c r="GW13" s="7"/>
      <c r="GX13" s="7"/>
      <c r="GY13" s="7"/>
      <c r="GZ13" s="7"/>
    </row>
    <row r="14" ht="20.25" spans="1:208">
      <c r="C14" s="556" t="s">
        <v>252</v>
      </c>
      <c r="D14" s="557" t="s">
        <v>253</v>
      </c>
      <c r="E14" s="514" t="s">
        <v>6</v>
      </c>
      <c r="F14" s="554" t="s">
        <v>254</v>
      </c>
      <c r="G14" s="535"/>
      <c r="H14" s="535"/>
      <c r="I14" s="535"/>
      <c r="J14" s="535"/>
      <c r="K14" s="535"/>
      <c r="L14" s="535"/>
      <c r="M14" s="536"/>
      <c r="N14" s="536"/>
      <c r="O14" s="536"/>
      <c r="P14" s="536"/>
      <c r="Q14" s="535"/>
      <c r="R14" s="536"/>
      <c r="S14" s="536"/>
      <c r="T14" s="536"/>
      <c r="U14" s="536"/>
      <c r="V14" s="536"/>
      <c r="W14" s="536"/>
      <c r="X14" s="536"/>
      <c r="Y14" s="535"/>
      <c r="Z14" s="536"/>
      <c r="AA14" s="536"/>
      <c r="AB14" s="536"/>
      <c r="AC14" s="536"/>
      <c r="AD14" s="536"/>
      <c r="AE14" s="536"/>
      <c r="AF14" s="536"/>
      <c r="AG14" s="536"/>
      <c r="AH14" s="536"/>
      <c r="AI14" s="536"/>
      <c r="AJ14" s="536"/>
      <c r="AK14" s="536"/>
      <c r="AL14" s="536"/>
      <c r="AM14" s="536"/>
      <c r="AN14" s="536"/>
      <c r="AO14" s="536"/>
      <c r="AP14" s="536"/>
      <c r="AQ14" s="536"/>
      <c r="AR14" s="536"/>
      <c r="AS14" s="536"/>
      <c r="AT14" s="536"/>
      <c r="AU14" s="536"/>
      <c r="AV14" s="536"/>
      <c r="AW14" s="536"/>
      <c r="AX14" s="536"/>
      <c r="AY14" s="514" t="s">
        <v>6</v>
      </c>
      <c r="AZ14" s="558" t="s">
        <v>255</v>
      </c>
      <c r="BA14" s="514" t="s">
        <v>6</v>
      </c>
      <c r="BB14" s="514" t="s">
        <v>6</v>
      </c>
      <c r="BC14" s="514" t="s">
        <v>6</v>
      </c>
      <c r="BD14" s="514" t="s">
        <v>6</v>
      </c>
      <c r="BE14" s="514" t="s">
        <v>6</v>
      </c>
      <c r="BF14" s="514"/>
      <c r="BG14" s="514"/>
      <c r="BH14" s="514"/>
      <c r="BI14" s="514"/>
      <c r="BJ14" s="514"/>
      <c r="BK14" s="514"/>
      <c r="BL14" s="514"/>
      <c r="BM14" s="514"/>
      <c r="BN14" s="514"/>
      <c r="BO14" s="514"/>
      <c r="BP14" s="514"/>
      <c r="BQ14" s="514"/>
      <c r="BR14" s="514"/>
      <c r="BS14" s="514"/>
      <c r="BT14" s="514"/>
      <c r="BU14" s="514"/>
      <c r="BV14" s="514"/>
      <c r="BW14" s="514"/>
      <c r="BX14" s="514"/>
      <c r="BY14" s="514"/>
      <c r="BZ14" s="514"/>
      <c r="CA14" s="514"/>
      <c r="CB14" s="514"/>
      <c r="CC14" s="514"/>
      <c r="CD14" s="514"/>
      <c r="CE14" s="514"/>
      <c r="CF14" s="514"/>
      <c r="CG14" s="514"/>
      <c r="CH14" s="514"/>
      <c r="CI14" s="554" t="s">
        <v>256</v>
      </c>
      <c r="CJ14" s="514"/>
      <c r="CK14" s="554" t="s">
        <v>257</v>
      </c>
      <c r="CL14" s="514" t="s">
        <v>6</v>
      </c>
      <c r="CM14" s="514" t="s">
        <v>6</v>
      </c>
      <c r="CN14" s="514" t="s">
        <v>6</v>
      </c>
      <c r="CO14" s="514"/>
      <c r="CP14" s="514"/>
      <c r="CQ14" s="514"/>
      <c r="CR14" s="514"/>
      <c r="CS14" s="514"/>
      <c r="CT14" s="514"/>
      <c r="CU14" s="514"/>
      <c r="CV14" s="514"/>
      <c r="CW14" s="514"/>
      <c r="CX14" s="514"/>
      <c r="CY14" s="514"/>
      <c r="CZ14" s="514"/>
      <c r="DA14" s="514"/>
      <c r="DB14" s="514"/>
      <c r="DC14" s="514"/>
      <c r="DD14" s="514"/>
      <c r="DE14" s="514"/>
      <c r="DF14" s="514"/>
      <c r="DG14" s="514"/>
      <c r="DH14" s="514"/>
      <c r="DI14" s="514"/>
      <c r="DJ14" s="514"/>
      <c r="DK14" s="514"/>
      <c r="DL14" s="514"/>
      <c r="DM14" s="514"/>
      <c r="DN14" s="514"/>
      <c r="DO14" s="514"/>
      <c r="DP14" s="514"/>
      <c r="DQ14" s="514"/>
      <c r="DR14" s="514"/>
      <c r="DS14" s="514"/>
      <c r="DT14" s="514"/>
      <c r="DU14" s="514"/>
      <c r="DV14" s="514"/>
      <c r="DW14" s="514" t="str">
        <f t="shared" ref="DW14:DW16" si="3">E14</f>
        <v>-</v>
      </c>
      <c r="DX14" s="514" t="str">
        <f t="shared" si="0"/>
        <v>-</v>
      </c>
      <c r="DY14" s="514"/>
      <c r="DZ14" s="514"/>
      <c r="EA14" s="514"/>
      <c r="EB14" s="514"/>
      <c r="EC14" s="514"/>
      <c r="ED14" s="514"/>
      <c r="EE14" s="514"/>
      <c r="EF14" s="514"/>
      <c r="EG14" s="514"/>
      <c r="EH14" s="514"/>
      <c r="EI14" s="514"/>
      <c r="EJ14" s="514" t="str">
        <f t="shared" si="1"/>
        <v>-</v>
      </c>
      <c r="EK14" s="514"/>
      <c r="EL14" s="514"/>
      <c r="EM14" s="514"/>
      <c r="EN14" s="514"/>
      <c r="EO14" s="514"/>
      <c r="EP14" s="514"/>
      <c r="EQ14" s="514"/>
      <c r="ER14" s="514"/>
      <c r="ES14" s="514"/>
      <c r="ET14" s="514"/>
      <c r="EU14" s="514"/>
      <c r="EV14" s="514"/>
      <c r="EW14" s="514"/>
      <c r="EX14" s="514"/>
      <c r="EY14" s="514"/>
      <c r="EZ14" s="514"/>
      <c r="FA14" s="514"/>
      <c r="FB14" s="514"/>
      <c r="FC14" s="514"/>
      <c r="FD14" s="514"/>
      <c r="FE14" s="514"/>
      <c r="FF14" s="514"/>
      <c r="FG14" s="514"/>
      <c r="FH14" s="514"/>
      <c r="FI14" s="514"/>
      <c r="FJ14" s="514"/>
      <c r="FK14" s="514"/>
      <c r="FL14" s="514"/>
      <c r="FM14" s="514"/>
      <c r="FN14" s="514"/>
      <c r="FO14" s="514"/>
      <c r="FP14" s="514"/>
      <c r="FQ14" s="514"/>
      <c r="FR14" s="514"/>
      <c r="FS14" s="514"/>
      <c r="FT14" s="514"/>
      <c r="FU14" s="514"/>
      <c r="FV14" s="514"/>
      <c r="FW14" s="514"/>
      <c r="FX14" s="514"/>
      <c r="FY14" s="514"/>
      <c r="FZ14" s="514"/>
      <c r="GA14" s="514"/>
      <c r="GB14" s="514"/>
      <c r="GC14" s="514" t="str">
        <f t="shared" si="2"/>
        <v>-</v>
      </c>
      <c r="GD14" s="7"/>
      <c r="GE14" s="7"/>
      <c r="GF14" s="7"/>
      <c r="GG14" s="7"/>
      <c r="GH14" s="7"/>
      <c r="GI14" s="7"/>
      <c r="GJ14" s="7"/>
      <c r="GK14" s="7"/>
      <c r="GL14" s="7"/>
      <c r="GM14" s="7"/>
      <c r="GN14" s="7"/>
      <c r="GO14" s="7"/>
      <c r="GP14" s="7"/>
      <c r="GQ14" s="7"/>
      <c r="GR14" s="7"/>
      <c r="GS14" s="7"/>
      <c r="GT14" s="7"/>
      <c r="GU14" s="7"/>
      <c r="GV14" s="7"/>
      <c r="GW14" s="7"/>
      <c r="GX14" s="7"/>
      <c r="GY14" s="7"/>
      <c r="GZ14" s="7"/>
    </row>
    <row r="15" spans="1:208">
      <c r="C15" s="556" t="s">
        <v>258</v>
      </c>
      <c r="D15" s="557" t="s">
        <v>259</v>
      </c>
      <c r="E15" s="514" t="s">
        <v>6</v>
      </c>
      <c r="F15" s="552" t="s">
        <v>260</v>
      </c>
      <c r="G15" s="559" t="s">
        <v>260</v>
      </c>
      <c r="H15" s="536" t="s">
        <v>6</v>
      </c>
      <c r="I15" s="559" t="s">
        <v>260</v>
      </c>
      <c r="J15" s="560" t="s">
        <v>261</v>
      </c>
      <c r="K15" s="535" t="s">
        <v>2</v>
      </c>
      <c r="L15" s="535" t="s">
        <v>2</v>
      </c>
      <c r="M15" s="535" t="s">
        <v>2</v>
      </c>
      <c r="N15" s="535" t="s">
        <v>2</v>
      </c>
      <c r="O15" s="535" t="s">
        <v>2</v>
      </c>
      <c r="P15" s="535"/>
      <c r="Q15" s="535" t="s">
        <v>2</v>
      </c>
      <c r="R15" s="535" t="s">
        <v>2</v>
      </c>
      <c r="S15" s="535" t="s">
        <v>2</v>
      </c>
      <c r="T15" s="535" t="s">
        <v>2</v>
      </c>
      <c r="U15" s="535" t="s">
        <v>2</v>
      </c>
      <c r="V15" s="535" t="s">
        <v>2</v>
      </c>
      <c r="W15" s="535" t="s">
        <v>2</v>
      </c>
      <c r="X15" s="535" t="s">
        <v>2</v>
      </c>
      <c r="Y15" s="535" t="s">
        <v>2</v>
      </c>
      <c r="Z15" s="535" t="s">
        <v>2</v>
      </c>
      <c r="AA15" s="535" t="s">
        <v>2</v>
      </c>
      <c r="AB15" s="535" t="s">
        <v>2</v>
      </c>
      <c r="AC15" s="535" t="s">
        <v>2</v>
      </c>
      <c r="AD15" s="535" t="s">
        <v>2</v>
      </c>
      <c r="AE15" s="535" t="s">
        <v>2</v>
      </c>
      <c r="AF15" s="535" t="s">
        <v>2</v>
      </c>
      <c r="AG15" s="535" t="s">
        <v>2</v>
      </c>
      <c r="AH15" s="535" t="s">
        <v>2</v>
      </c>
      <c r="AI15" s="535" t="s">
        <v>2</v>
      </c>
      <c r="AJ15" s="535" t="s">
        <v>2</v>
      </c>
      <c r="AK15" s="535" t="s">
        <v>2</v>
      </c>
      <c r="AL15" s="535" t="s">
        <v>2</v>
      </c>
      <c r="AM15" s="535" t="s">
        <v>2</v>
      </c>
      <c r="AN15" s="535" t="s">
        <v>2</v>
      </c>
      <c r="AO15" s="535" t="s">
        <v>2</v>
      </c>
      <c r="AP15" s="535" t="s">
        <v>2</v>
      </c>
      <c r="AQ15" s="535" t="s">
        <v>2</v>
      </c>
      <c r="AR15" s="536" t="s">
        <v>6</v>
      </c>
      <c r="AS15" s="535" t="s">
        <v>2</v>
      </c>
      <c r="AT15" s="535" t="s">
        <v>2</v>
      </c>
      <c r="AU15" s="535" t="s">
        <v>2</v>
      </c>
      <c r="AV15" s="535" t="s">
        <v>2</v>
      </c>
      <c r="AW15" s="535" t="s">
        <v>2</v>
      </c>
      <c r="AX15" s="535" t="s">
        <v>2</v>
      </c>
      <c r="AY15" s="514" t="s">
        <v>6</v>
      </c>
      <c r="AZ15" s="514" t="s">
        <v>6</v>
      </c>
      <c r="BA15" s="514" t="s">
        <v>6</v>
      </c>
      <c r="BB15" s="514" t="s">
        <v>6</v>
      </c>
      <c r="BC15" s="514"/>
      <c r="BD15" s="514" t="s">
        <v>6</v>
      </c>
      <c r="BE15" s="514" t="s">
        <v>6</v>
      </c>
      <c r="BF15" s="514"/>
      <c r="BG15" s="514"/>
      <c r="BH15" s="514"/>
      <c r="BI15" s="514"/>
      <c r="BJ15" s="514"/>
      <c r="BK15" s="514"/>
      <c r="BL15" s="514"/>
      <c r="BM15" s="514"/>
      <c r="BN15" s="514"/>
      <c r="BO15" s="514"/>
      <c r="BP15" s="514"/>
      <c r="BQ15" s="514"/>
      <c r="BR15" s="514"/>
      <c r="BS15" s="514"/>
      <c r="BT15" s="514"/>
      <c r="BU15" s="514"/>
      <c r="BV15" s="514"/>
      <c r="BW15" s="514"/>
      <c r="BX15" s="514"/>
      <c r="BY15" s="514"/>
      <c r="BZ15" s="514"/>
      <c r="CA15" s="514"/>
      <c r="CB15" s="514"/>
      <c r="CC15" s="514"/>
      <c r="CD15" s="514"/>
      <c r="CE15" s="514"/>
      <c r="CF15" s="514"/>
      <c r="CG15" s="514"/>
      <c r="CH15" s="514"/>
      <c r="CI15" s="554" t="s">
        <v>262</v>
      </c>
      <c r="CJ15" s="514"/>
      <c r="CK15" s="514" t="s">
        <v>6</v>
      </c>
      <c r="CL15" s="514" t="s">
        <v>6</v>
      </c>
      <c r="CM15" s="514" t="s">
        <v>6</v>
      </c>
      <c r="CN15" s="514" t="s">
        <v>6</v>
      </c>
      <c r="CO15" s="514"/>
      <c r="CP15" s="514"/>
      <c r="CQ15" s="514"/>
      <c r="CR15" s="514"/>
      <c r="CS15" s="514"/>
      <c r="CT15" s="514"/>
      <c r="CU15" s="514"/>
      <c r="CV15" s="514"/>
      <c r="CW15" s="514"/>
      <c r="CX15" s="514"/>
      <c r="CY15" s="514"/>
      <c r="CZ15" s="514"/>
      <c r="DA15" s="514"/>
      <c r="DB15" s="514"/>
      <c r="DC15" s="514"/>
      <c r="DD15" s="514"/>
      <c r="DE15" s="514"/>
      <c r="DF15" s="514"/>
      <c r="DG15" s="514"/>
      <c r="DH15" s="514"/>
      <c r="DI15" s="514"/>
      <c r="DJ15" s="514"/>
      <c r="DK15" s="514"/>
      <c r="DL15" s="514"/>
      <c r="DM15" s="514"/>
      <c r="DN15" s="514"/>
      <c r="DO15" s="514"/>
      <c r="DP15" s="514"/>
      <c r="DQ15" s="514"/>
      <c r="DR15" s="514"/>
      <c r="DS15" s="514"/>
      <c r="DT15" s="514"/>
      <c r="DU15" s="514"/>
      <c r="DV15" s="514"/>
      <c r="DW15" s="514" t="str">
        <f t="shared" si="3"/>
        <v>-</v>
      </c>
      <c r="DX15" s="514" t="str">
        <f t="shared" si="0"/>
        <v>-</v>
      </c>
      <c r="DY15" s="514"/>
      <c r="DZ15" s="514"/>
      <c r="EA15" s="514"/>
      <c r="EB15" s="514"/>
      <c r="EC15" s="514"/>
      <c r="ED15" s="514"/>
      <c r="EE15" s="514"/>
      <c r="EF15" s="514"/>
      <c r="EG15" s="514"/>
      <c r="EH15" s="514"/>
      <c r="EI15" s="514"/>
      <c r="EJ15" s="514" t="str">
        <f t="shared" si="1"/>
        <v>-</v>
      </c>
      <c r="EK15" s="514" t="str">
        <f t="shared" ref="EK15:FU15" si="4">R15</f>
        <v>Mandatory</v>
      </c>
      <c r="EL15" s="514" t="str">
        <f t="shared" si="4"/>
        <v>Mandatory</v>
      </c>
      <c r="EM15" s="514" t="str">
        <f t="shared" si="4"/>
        <v>Mandatory</v>
      </c>
      <c r="EN15" s="514" t="str">
        <f t="shared" si="4"/>
        <v>Mandatory</v>
      </c>
      <c r="EO15" s="514" t="str">
        <f t="shared" si="4"/>
        <v>Mandatory</v>
      </c>
      <c r="EP15" s="514" t="str">
        <f t="shared" si="4"/>
        <v>Mandatory</v>
      </c>
      <c r="EQ15" s="514" t="str">
        <f t="shared" si="4"/>
        <v>Mandatory</v>
      </c>
      <c r="ER15" s="514" t="str">
        <f t="shared" si="4"/>
        <v>Mandatory</v>
      </c>
      <c r="ES15" s="514" t="str">
        <f t="shared" si="4"/>
        <v>Mandatory</v>
      </c>
      <c r="ET15" s="514" t="str">
        <f t="shared" si="4"/>
        <v>Mandatory</v>
      </c>
      <c r="EU15" s="514" t="str">
        <f t="shared" si="4"/>
        <v>Mandatory</v>
      </c>
      <c r="EV15" s="514" t="str">
        <f t="shared" si="4"/>
        <v>Mandatory</v>
      </c>
      <c r="EW15" s="514" t="str">
        <f t="shared" si="4"/>
        <v>Mandatory</v>
      </c>
      <c r="EX15" s="514" t="str">
        <f t="shared" si="4"/>
        <v>Mandatory</v>
      </c>
      <c r="EY15" s="514" t="str">
        <f t="shared" si="4"/>
        <v>Mandatory</v>
      </c>
      <c r="EZ15" s="514" t="str">
        <f t="shared" si="4"/>
        <v>Mandatory</v>
      </c>
      <c r="FA15" s="514" t="str">
        <f t="shared" si="4"/>
        <v>Mandatory</v>
      </c>
      <c r="FB15" s="514" t="str">
        <f t="shared" si="4"/>
        <v>Mandatory</v>
      </c>
      <c r="FC15" s="514" t="str">
        <f t="shared" si="4"/>
        <v>Mandatory</v>
      </c>
      <c r="FD15" s="514" t="str">
        <f t="shared" si="4"/>
        <v>Mandatory</v>
      </c>
      <c r="FE15" s="514" t="str">
        <f t="shared" si="4"/>
        <v>Mandatory</v>
      </c>
      <c r="FF15" s="514" t="str">
        <f t="shared" si="4"/>
        <v>Mandatory</v>
      </c>
      <c r="FG15" s="514" t="str">
        <f t="shared" si="4"/>
        <v>Mandatory</v>
      </c>
      <c r="FH15" s="514" t="str">
        <f t="shared" si="4"/>
        <v>Mandatory</v>
      </c>
      <c r="FI15" s="514" t="str">
        <f t="shared" si="4"/>
        <v>Mandatory</v>
      </c>
      <c r="FJ15" s="514" t="str">
        <f t="shared" si="4"/>
        <v>Mandatory</v>
      </c>
      <c r="FK15" s="514" t="str">
        <f t="shared" si="4"/>
        <v>-</v>
      </c>
      <c r="FL15" s="514" t="str">
        <f t="shared" si="4"/>
        <v>Mandatory</v>
      </c>
      <c r="FM15" s="514" t="str">
        <f t="shared" si="4"/>
        <v>Mandatory</v>
      </c>
      <c r="FN15" s="514" t="str">
        <f t="shared" si="4"/>
        <v>Mandatory</v>
      </c>
      <c r="FO15" s="514" t="str">
        <f t="shared" si="4"/>
        <v>Mandatory</v>
      </c>
      <c r="FP15" s="514" t="str">
        <f t="shared" si="4"/>
        <v>Mandatory</v>
      </c>
      <c r="FQ15" s="514" t="str">
        <f t="shared" si="4"/>
        <v>Mandatory</v>
      </c>
      <c r="FR15" s="514" t="str">
        <f t="shared" si="4"/>
        <v>-</v>
      </c>
      <c r="FS15" s="514" t="str">
        <f t="shared" si="4"/>
        <v>-</v>
      </c>
      <c r="FT15" s="514" t="str">
        <f t="shared" si="4"/>
        <v>-</v>
      </c>
      <c r="FU15" s="514" t="str">
        <f t="shared" si="4"/>
        <v>-</v>
      </c>
      <c r="FV15" s="514" t="str">
        <f>BC25</f>
        <v>Res. CONTRAN 970/2022</v>
      </c>
      <c r="FW15" s="514" t="str">
        <f t="shared" ref="FW15:GB15" si="5">BD15</f>
        <v>-</v>
      </c>
      <c r="FX15" s="514" t="str">
        <f t="shared" si="5"/>
        <v>-</v>
      </c>
      <c r="FY15" s="514">
        <f t="shared" si="5"/>
        <v>0</v>
      </c>
      <c r="FZ15" s="514">
        <f t="shared" si="5"/>
        <v>0</v>
      </c>
      <c r="GA15" s="514">
        <f t="shared" si="5"/>
        <v>0</v>
      </c>
      <c r="GB15" s="514">
        <f t="shared" si="5"/>
        <v>0</v>
      </c>
      <c r="GC15" s="514" t="str">
        <f t="shared" si="2"/>
        <v>-</v>
      </c>
      <c r="GD15" s="7"/>
      <c r="GE15" s="7"/>
      <c r="GF15" s="7"/>
      <c r="GG15" s="7"/>
      <c r="GH15" s="7"/>
      <c r="GI15" s="7"/>
      <c r="GJ15" s="7"/>
      <c r="GK15" s="7"/>
      <c r="GL15" s="7"/>
      <c r="GM15" s="7"/>
      <c r="GN15" s="7"/>
      <c r="GO15" s="7"/>
      <c r="GP15" s="7"/>
      <c r="GQ15" s="7"/>
      <c r="GR15" s="7"/>
      <c r="GS15" s="7"/>
      <c r="GT15" s="7"/>
      <c r="GU15" s="7"/>
      <c r="GV15" s="7"/>
      <c r="GW15" s="7"/>
      <c r="GX15" s="7"/>
      <c r="GY15" s="7"/>
      <c r="GZ15" s="7"/>
    </row>
    <row r="16" ht="30.4" spans="1:208">
      <c r="C16" s="547" t="s">
        <v>263</v>
      </c>
      <c r="D16" s="548" t="s">
        <v>264</v>
      </c>
      <c r="E16" s="561" t="s">
        <v>265</v>
      </c>
      <c r="F16" s="561" t="s">
        <v>266</v>
      </c>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14"/>
      <c r="AF16" s="514"/>
      <c r="AG16" s="514"/>
      <c r="AH16" s="514"/>
      <c r="AI16" s="514"/>
      <c r="AJ16" s="514"/>
      <c r="AK16" s="514"/>
      <c r="AL16" s="514"/>
      <c r="AM16" s="514"/>
      <c r="AN16" s="514"/>
      <c r="AO16" s="514"/>
      <c r="AP16" s="514"/>
      <c r="AQ16" s="514"/>
      <c r="AR16" s="514"/>
      <c r="AS16" s="514"/>
      <c r="AT16" s="514"/>
      <c r="AU16" s="514"/>
      <c r="AV16" s="514"/>
      <c r="AW16" s="514"/>
      <c r="AX16" s="514"/>
      <c r="AY16" s="514" t="s">
        <v>6</v>
      </c>
      <c r="AZ16" s="514" t="s">
        <v>6</v>
      </c>
      <c r="BA16" s="514" t="s">
        <v>6</v>
      </c>
      <c r="BB16" s="514" t="s">
        <v>6</v>
      </c>
      <c r="BC16" s="514"/>
      <c r="BD16" s="514"/>
      <c r="BE16" s="514"/>
      <c r="BF16" s="514" t="s">
        <v>255</v>
      </c>
      <c r="BG16" s="514" t="s">
        <v>255</v>
      </c>
      <c r="BH16" s="514" t="s">
        <v>255</v>
      </c>
      <c r="BI16" s="514" t="s">
        <v>255</v>
      </c>
      <c r="BJ16" s="514" t="s">
        <v>255</v>
      </c>
      <c r="BK16" s="514" t="s">
        <v>255</v>
      </c>
      <c r="BL16" s="514" t="s">
        <v>255</v>
      </c>
      <c r="BM16" s="514" t="s">
        <v>255</v>
      </c>
      <c r="BN16" s="514" t="s">
        <v>255</v>
      </c>
      <c r="BO16" s="514" t="s">
        <v>255</v>
      </c>
      <c r="BP16" s="514" t="s">
        <v>255</v>
      </c>
      <c r="BQ16" s="514" t="s">
        <v>255</v>
      </c>
      <c r="BR16" s="514" t="s">
        <v>255</v>
      </c>
      <c r="BS16" s="514" t="s">
        <v>255</v>
      </c>
      <c r="BT16" s="514" t="s">
        <v>255</v>
      </c>
      <c r="BU16" s="514" t="s">
        <v>255</v>
      </c>
      <c r="BV16" s="514" t="s">
        <v>255</v>
      </c>
      <c r="BW16" s="514" t="s">
        <v>255</v>
      </c>
      <c r="BX16" s="514" t="s">
        <v>255</v>
      </c>
      <c r="BY16" s="514" t="s">
        <v>255</v>
      </c>
      <c r="BZ16" s="514" t="s">
        <v>255</v>
      </c>
      <c r="CA16" s="514" t="s">
        <v>255</v>
      </c>
      <c r="CB16" s="514" t="s">
        <v>255</v>
      </c>
      <c r="CC16" s="514" t="s">
        <v>255</v>
      </c>
      <c r="CD16" s="514" t="s">
        <v>255</v>
      </c>
      <c r="CE16" s="514" t="s">
        <v>255</v>
      </c>
      <c r="CF16" s="514" t="s">
        <v>255</v>
      </c>
      <c r="CG16" s="514" t="s">
        <v>255</v>
      </c>
      <c r="CH16" s="514" t="s">
        <v>255</v>
      </c>
      <c r="CI16" s="554" t="s">
        <v>267</v>
      </c>
      <c r="CJ16" s="561" t="s">
        <v>255</v>
      </c>
      <c r="CK16" s="561" t="s">
        <v>6</v>
      </c>
      <c r="CL16" s="562" t="s">
        <v>268</v>
      </c>
      <c r="CM16" s="562" t="s">
        <v>268</v>
      </c>
      <c r="CN16" s="562" t="s">
        <v>268</v>
      </c>
      <c r="CO16" s="562" t="s">
        <v>255</v>
      </c>
      <c r="CP16" s="562" t="s">
        <v>255</v>
      </c>
      <c r="CQ16" s="562" t="s">
        <v>255</v>
      </c>
      <c r="CR16" s="562" t="s">
        <v>255</v>
      </c>
      <c r="CS16" s="562" t="s">
        <v>255</v>
      </c>
      <c r="CT16" s="562" t="s">
        <v>255</v>
      </c>
      <c r="CU16" s="562" t="s">
        <v>255</v>
      </c>
      <c r="CV16" s="562" t="s">
        <v>255</v>
      </c>
      <c r="CW16" s="562" t="s">
        <v>255</v>
      </c>
      <c r="CX16" s="562" t="s">
        <v>255</v>
      </c>
      <c r="CY16" s="562" t="s">
        <v>255</v>
      </c>
      <c r="CZ16" s="562" t="s">
        <v>255</v>
      </c>
      <c r="DA16" s="562" t="s">
        <v>255</v>
      </c>
      <c r="DB16" s="562" t="s">
        <v>255</v>
      </c>
      <c r="DC16" s="562" t="s">
        <v>255</v>
      </c>
      <c r="DD16" s="562" t="s">
        <v>255</v>
      </c>
      <c r="DE16" s="562" t="s">
        <v>255</v>
      </c>
      <c r="DF16" s="562" t="s">
        <v>255</v>
      </c>
      <c r="DG16" s="562" t="s">
        <v>255</v>
      </c>
      <c r="DH16" s="562" t="s">
        <v>255</v>
      </c>
      <c r="DI16" s="562" t="s">
        <v>255</v>
      </c>
      <c r="DJ16" s="562" t="s">
        <v>255</v>
      </c>
      <c r="DK16" s="562" t="s">
        <v>255</v>
      </c>
      <c r="DL16" s="562" t="s">
        <v>255</v>
      </c>
      <c r="DM16" s="562" t="s">
        <v>255</v>
      </c>
      <c r="DN16" s="562" t="s">
        <v>255</v>
      </c>
      <c r="DO16" s="562" t="s">
        <v>255</v>
      </c>
      <c r="DP16" s="562" t="s">
        <v>255</v>
      </c>
      <c r="DQ16" s="562" t="s">
        <v>255</v>
      </c>
      <c r="DR16" s="562" t="s">
        <v>255</v>
      </c>
      <c r="DS16" s="562" t="s">
        <v>255</v>
      </c>
      <c r="DT16" s="562" t="s">
        <v>255</v>
      </c>
      <c r="DU16" s="562" t="s">
        <v>255</v>
      </c>
      <c r="DV16" s="562" t="s">
        <v>255</v>
      </c>
      <c r="DW16" s="561" t="str">
        <f t="shared" si="3"/>
        <v>UN R13H ANNEX 8
(General Safety Assessment)</v>
      </c>
      <c r="DX16" s="561" t="str">
        <f t="shared" si="0"/>
        <v>UN R13H ANNEX 8
(General Safety Assessment)</v>
      </c>
      <c r="DY16" s="562"/>
      <c r="DZ16" s="562"/>
      <c r="EA16" s="562"/>
      <c r="EB16" s="562"/>
      <c r="EC16" s="562"/>
      <c r="ED16" s="562"/>
      <c r="EE16" s="562"/>
      <c r="EF16" s="562"/>
      <c r="EG16" s="562"/>
      <c r="EH16" s="562"/>
      <c r="EI16" s="562"/>
      <c r="EJ16" s="561" t="str">
        <f t="shared" si="1"/>
        <v>UN R13H ANNEX 8
(General Safety Assessment)</v>
      </c>
      <c r="EK16" s="561" t="s">
        <v>255</v>
      </c>
      <c r="EL16" s="561" t="s">
        <v>255</v>
      </c>
      <c r="EM16" s="561" t="s">
        <v>255</v>
      </c>
      <c r="EN16" s="561" t="s">
        <v>255</v>
      </c>
      <c r="EO16" s="561" t="s">
        <v>255</v>
      </c>
      <c r="EP16" s="561" t="s">
        <v>255</v>
      </c>
      <c r="EQ16" s="561" t="s">
        <v>255</v>
      </c>
      <c r="ER16" s="561" t="s">
        <v>255</v>
      </c>
      <c r="ES16" s="561" t="s">
        <v>255</v>
      </c>
      <c r="ET16" s="561" t="s">
        <v>255</v>
      </c>
      <c r="EU16" s="561" t="s">
        <v>255</v>
      </c>
      <c r="EV16" s="561" t="s">
        <v>255</v>
      </c>
      <c r="EW16" s="561" t="s">
        <v>255</v>
      </c>
      <c r="EX16" s="561" t="s">
        <v>255</v>
      </c>
      <c r="EY16" s="561" t="s">
        <v>255</v>
      </c>
      <c r="EZ16" s="561" t="s">
        <v>255</v>
      </c>
      <c r="FA16" s="561" t="s">
        <v>255</v>
      </c>
      <c r="FB16" s="561" t="s">
        <v>255</v>
      </c>
      <c r="FC16" s="561" t="s">
        <v>255</v>
      </c>
      <c r="FD16" s="561" t="s">
        <v>255</v>
      </c>
      <c r="FE16" s="561" t="s">
        <v>255</v>
      </c>
      <c r="FF16" s="561" t="s">
        <v>255</v>
      </c>
      <c r="FG16" s="561" t="s">
        <v>255</v>
      </c>
      <c r="FH16" s="561" t="s">
        <v>255</v>
      </c>
      <c r="FI16" s="561" t="s">
        <v>255</v>
      </c>
      <c r="FJ16" s="561" t="s">
        <v>255</v>
      </c>
      <c r="FK16" s="561" t="s">
        <v>255</v>
      </c>
      <c r="FL16" s="561" t="s">
        <v>255</v>
      </c>
      <c r="FM16" s="561" t="s">
        <v>255</v>
      </c>
      <c r="FN16" s="561" t="s">
        <v>255</v>
      </c>
      <c r="FO16" s="561" t="s">
        <v>255</v>
      </c>
      <c r="FP16" s="561" t="s">
        <v>255</v>
      </c>
      <c r="FQ16" s="561" t="s">
        <v>255</v>
      </c>
      <c r="FR16" s="561" t="s">
        <v>255</v>
      </c>
      <c r="FS16" s="561" t="s">
        <v>255</v>
      </c>
      <c r="FT16" s="561" t="s">
        <v>255</v>
      </c>
      <c r="FU16" s="561" t="s">
        <v>255</v>
      </c>
      <c r="FV16" s="561" t="s">
        <v>255</v>
      </c>
      <c r="FW16" s="561" t="s">
        <v>255</v>
      </c>
      <c r="FX16" s="561" t="s">
        <v>255</v>
      </c>
      <c r="FY16" s="561" t="s">
        <v>255</v>
      </c>
      <c r="FZ16" s="561" t="s">
        <v>255</v>
      </c>
      <c r="GA16" s="561" t="s">
        <v>255</v>
      </c>
      <c r="GB16" s="561" t="s">
        <v>255</v>
      </c>
      <c r="GC16" s="561" t="str">
        <f t="shared" si="2"/>
        <v>UN R13H ANNEX 8
(General Safety Assessment)</v>
      </c>
      <c r="GD16" s="7"/>
      <c r="GE16" s="7"/>
      <c r="GF16" s="7"/>
      <c r="GG16" s="7"/>
      <c r="GH16" s="7"/>
      <c r="GI16" s="7"/>
      <c r="GJ16" s="7"/>
      <c r="GK16" s="7"/>
      <c r="GL16" s="7"/>
      <c r="GM16" s="7"/>
      <c r="GN16" s="7"/>
      <c r="GO16" s="7"/>
      <c r="GP16" s="7"/>
      <c r="GQ16" s="7"/>
      <c r="GR16" s="7"/>
      <c r="GS16" s="7"/>
      <c r="GT16" s="7"/>
      <c r="GU16" s="7"/>
      <c r="GV16" s="7"/>
      <c r="GW16" s="7"/>
      <c r="GX16" s="7"/>
      <c r="GY16" s="7"/>
      <c r="GZ16" s="7"/>
    </row>
    <row r="17" spans="2:208">
      <c r="C17" s="547" t="s">
        <v>269</v>
      </c>
      <c r="D17" s="548" t="s">
        <v>270</v>
      </c>
      <c r="E17" s="551" t="s">
        <v>271</v>
      </c>
      <c r="F17" s="551" t="s">
        <v>271</v>
      </c>
      <c r="G17" s="535" t="s">
        <v>4</v>
      </c>
      <c r="H17" s="535" t="s">
        <v>4</v>
      </c>
      <c r="I17" s="535" t="s">
        <v>4</v>
      </c>
      <c r="J17" s="535" t="s">
        <v>4</v>
      </c>
      <c r="K17" s="535"/>
      <c r="L17" s="535"/>
      <c r="M17" s="536"/>
      <c r="N17" s="536"/>
      <c r="O17" s="536"/>
      <c r="P17" s="536"/>
      <c r="Q17" s="535"/>
      <c r="R17" s="536"/>
      <c r="S17" s="536"/>
      <c r="T17" s="536"/>
      <c r="U17" s="536"/>
      <c r="V17" s="536"/>
      <c r="W17" s="536"/>
      <c r="X17" s="536"/>
      <c r="Y17" s="535"/>
      <c r="Z17" s="536"/>
      <c r="AA17" s="536"/>
      <c r="AB17" s="536"/>
      <c r="AC17" s="536"/>
      <c r="AD17" s="536"/>
      <c r="AE17" s="536"/>
      <c r="AF17" s="536"/>
      <c r="AG17" s="536"/>
      <c r="AH17" s="536"/>
      <c r="AI17" s="536"/>
      <c r="AJ17" s="536"/>
      <c r="AK17" s="536"/>
      <c r="AL17" s="536"/>
      <c r="AM17" s="536"/>
      <c r="AN17" s="536"/>
      <c r="AO17" s="536"/>
      <c r="AP17" s="536"/>
      <c r="AQ17" s="536"/>
      <c r="AR17" s="536"/>
      <c r="AS17" s="536"/>
      <c r="AT17" s="536"/>
      <c r="AU17" s="536"/>
      <c r="AV17" s="536"/>
      <c r="AW17" s="536"/>
      <c r="AX17" s="536"/>
      <c r="AY17" s="514" t="s">
        <v>6</v>
      </c>
      <c r="AZ17" s="514" t="s">
        <v>6</v>
      </c>
      <c r="BA17" s="514" t="s">
        <v>6</v>
      </c>
      <c r="BB17" s="514" t="s">
        <v>6</v>
      </c>
      <c r="BC17" s="514" t="s">
        <v>6</v>
      </c>
      <c r="BD17" s="514" t="s">
        <v>6</v>
      </c>
      <c r="BE17" s="514" t="s">
        <v>6</v>
      </c>
      <c r="BF17" s="536"/>
      <c r="BG17" s="536"/>
      <c r="BH17" s="536"/>
      <c r="BI17" s="536"/>
      <c r="BJ17" s="536"/>
      <c r="BK17" s="536"/>
      <c r="BL17" s="536"/>
      <c r="BM17" s="536"/>
      <c r="BN17" s="536"/>
      <c r="BO17" s="536"/>
      <c r="BP17" s="536"/>
      <c r="BQ17" s="536"/>
      <c r="BR17" s="536"/>
      <c r="BS17" s="536"/>
      <c r="BT17" s="536"/>
      <c r="BU17" s="536"/>
      <c r="BV17" s="536"/>
      <c r="BW17" s="536"/>
      <c r="BX17" s="536"/>
      <c r="BY17" s="536"/>
      <c r="BZ17" s="536"/>
      <c r="CA17" s="536"/>
      <c r="CB17" s="536"/>
      <c r="CC17" s="536"/>
      <c r="CD17" s="536"/>
      <c r="CE17" s="536"/>
      <c r="CF17" s="536"/>
      <c r="CG17" s="536"/>
      <c r="CH17" s="536"/>
      <c r="CI17" s="514" t="s">
        <v>6</v>
      </c>
      <c r="CJ17" s="536"/>
      <c r="CK17" s="514" t="s">
        <v>6</v>
      </c>
      <c r="CL17" s="551" t="s">
        <v>271</v>
      </c>
      <c r="CM17" s="551" t="s">
        <v>271</v>
      </c>
      <c r="CN17" s="551" t="s">
        <v>271</v>
      </c>
      <c r="CO17" s="563"/>
      <c r="CP17" s="514"/>
      <c r="CQ17" s="563"/>
      <c r="CR17" s="563"/>
      <c r="CS17" s="563"/>
      <c r="CT17" s="563"/>
      <c r="CU17" s="563"/>
      <c r="CV17" s="563"/>
      <c r="CW17" s="563"/>
      <c r="CX17" s="563"/>
      <c r="CY17" s="563"/>
      <c r="CZ17" s="563"/>
      <c r="DA17" s="563"/>
      <c r="DB17" s="563"/>
      <c r="DC17" s="563"/>
      <c r="DD17" s="563"/>
      <c r="DE17" s="563"/>
      <c r="DF17" s="563"/>
      <c r="DG17" s="563"/>
      <c r="DH17" s="563"/>
      <c r="DI17" s="563"/>
      <c r="DJ17" s="563"/>
      <c r="DK17" s="563"/>
      <c r="DL17" s="563"/>
      <c r="DM17" s="563"/>
      <c r="DN17" s="563"/>
      <c r="DO17" s="563"/>
      <c r="DP17" s="563"/>
      <c r="DQ17" s="563"/>
      <c r="DR17" s="563"/>
      <c r="DS17" s="563"/>
      <c r="DT17" s="563"/>
      <c r="DU17" s="563"/>
      <c r="DV17" s="563"/>
      <c r="DW17" s="551" t="s">
        <v>271</v>
      </c>
      <c r="DX17" s="551" t="s">
        <v>271</v>
      </c>
      <c r="DY17" s="551" t="s">
        <v>271</v>
      </c>
      <c r="DZ17" s="551" t="s">
        <v>271</v>
      </c>
      <c r="EA17" s="551" t="s">
        <v>271</v>
      </c>
      <c r="EB17" s="551" t="s">
        <v>271</v>
      </c>
      <c r="EC17" s="551" t="s">
        <v>271</v>
      </c>
      <c r="ED17" s="551" t="s">
        <v>271</v>
      </c>
      <c r="EE17" s="551" t="s">
        <v>271</v>
      </c>
      <c r="EF17" s="551" t="s">
        <v>271</v>
      </c>
      <c r="EG17" s="551" t="s">
        <v>271</v>
      </c>
      <c r="EH17" s="551" t="s">
        <v>271</v>
      </c>
      <c r="EI17" s="551" t="s">
        <v>271</v>
      </c>
      <c r="EJ17" s="551" t="s">
        <v>271</v>
      </c>
      <c r="EK17" s="551" t="s">
        <v>271</v>
      </c>
      <c r="EL17" s="551" t="s">
        <v>271</v>
      </c>
      <c r="EM17" s="551" t="s">
        <v>271</v>
      </c>
      <c r="EN17" s="551" t="s">
        <v>271</v>
      </c>
      <c r="EO17" s="551" t="s">
        <v>271</v>
      </c>
      <c r="EP17" s="551" t="s">
        <v>271</v>
      </c>
      <c r="EQ17" s="551" t="s">
        <v>271</v>
      </c>
      <c r="ER17" s="551" t="s">
        <v>271</v>
      </c>
      <c r="ES17" s="551" t="s">
        <v>271</v>
      </c>
      <c r="ET17" s="551" t="s">
        <v>271</v>
      </c>
      <c r="EU17" s="551" t="s">
        <v>271</v>
      </c>
      <c r="EV17" s="551" t="s">
        <v>271</v>
      </c>
      <c r="EW17" s="551" t="s">
        <v>271</v>
      </c>
      <c r="EX17" s="551" t="s">
        <v>271</v>
      </c>
      <c r="EY17" s="551" t="s">
        <v>271</v>
      </c>
      <c r="EZ17" s="551" t="s">
        <v>271</v>
      </c>
      <c r="FA17" s="551" t="s">
        <v>271</v>
      </c>
      <c r="FB17" s="551" t="s">
        <v>271</v>
      </c>
      <c r="FC17" s="551" t="s">
        <v>271</v>
      </c>
      <c r="FD17" s="551" t="s">
        <v>271</v>
      </c>
      <c r="FE17" s="551" t="s">
        <v>271</v>
      </c>
      <c r="FF17" s="551" t="s">
        <v>271</v>
      </c>
      <c r="FG17" s="551" t="s">
        <v>271</v>
      </c>
      <c r="FH17" s="551" t="s">
        <v>271</v>
      </c>
      <c r="FI17" s="551" t="s">
        <v>271</v>
      </c>
      <c r="FJ17" s="551" t="s">
        <v>271</v>
      </c>
      <c r="FK17" s="551" t="s">
        <v>271</v>
      </c>
      <c r="FL17" s="551" t="s">
        <v>271</v>
      </c>
      <c r="FM17" s="551" t="s">
        <v>271</v>
      </c>
      <c r="FN17" s="551" t="s">
        <v>271</v>
      </c>
      <c r="FO17" s="551" t="s">
        <v>271</v>
      </c>
      <c r="FP17" s="551" t="s">
        <v>271</v>
      </c>
      <c r="FQ17" s="551" t="s">
        <v>271</v>
      </c>
      <c r="FR17" s="551" t="s">
        <v>271</v>
      </c>
      <c r="FS17" s="551" t="s">
        <v>271</v>
      </c>
      <c r="FT17" s="551" t="s">
        <v>271</v>
      </c>
      <c r="FU17" s="551" t="s">
        <v>271</v>
      </c>
      <c r="FV17" s="551" t="s">
        <v>271</v>
      </c>
      <c r="FW17" s="551" t="s">
        <v>271</v>
      </c>
      <c r="FX17" s="551" t="s">
        <v>271</v>
      </c>
      <c r="FY17" s="551" t="s">
        <v>271</v>
      </c>
      <c r="FZ17" s="551" t="s">
        <v>271</v>
      </c>
      <c r="GA17" s="551" t="s">
        <v>271</v>
      </c>
      <c r="GB17" s="551" t="s">
        <v>271</v>
      </c>
      <c r="GC17" s="551" t="s">
        <v>271</v>
      </c>
      <c r="GD17" s="7"/>
      <c r="GE17" s="7"/>
      <c r="GF17" s="7"/>
      <c r="GG17" s="7"/>
      <c r="GH17" s="7"/>
      <c r="GI17" s="7"/>
      <c r="GJ17" s="7"/>
      <c r="GK17" s="7"/>
      <c r="GL17" s="7"/>
      <c r="GM17" s="7"/>
      <c r="GN17" s="7"/>
      <c r="GO17" s="7"/>
      <c r="GP17" s="7"/>
      <c r="GQ17" s="7"/>
      <c r="GR17" s="7"/>
      <c r="GS17" s="7"/>
      <c r="GT17" s="7"/>
      <c r="GU17" s="7"/>
      <c r="GV17" s="7"/>
      <c r="GW17" s="7"/>
      <c r="GX17" s="7"/>
      <c r="GY17" s="7"/>
      <c r="GZ17" s="7"/>
    </row>
    <row r="18" ht="24" customHeight="1" spans="2:208">
      <c r="B18" s="549" t="s">
        <v>272</v>
      </c>
      <c r="C18" s="547" t="s">
        <v>273</v>
      </c>
      <c r="D18" s="548" t="s">
        <v>274</v>
      </c>
      <c r="E18" s="551" t="s">
        <v>275</v>
      </c>
      <c r="F18" s="554" t="s">
        <v>275</v>
      </c>
      <c r="G18" s="535" t="s">
        <v>0</v>
      </c>
      <c r="H18" s="535" t="s">
        <v>0</v>
      </c>
      <c r="I18" s="535" t="s">
        <v>0</v>
      </c>
      <c r="J18" s="535" t="s">
        <v>0</v>
      </c>
      <c r="K18" s="535"/>
      <c r="L18" s="535"/>
      <c r="M18" s="536"/>
      <c r="N18" s="536"/>
      <c r="O18" s="536"/>
      <c r="P18" s="536"/>
      <c r="Q18" s="535"/>
      <c r="R18" s="536"/>
      <c r="S18" s="536"/>
      <c r="T18" s="536"/>
      <c r="U18" s="536"/>
      <c r="V18" s="536"/>
      <c r="W18" s="536"/>
      <c r="X18" s="536"/>
      <c r="Y18" s="535"/>
      <c r="Z18" s="536"/>
      <c r="AA18" s="536"/>
      <c r="AB18" s="536"/>
      <c r="AC18" s="536"/>
      <c r="AD18" s="536"/>
      <c r="AE18" s="536"/>
      <c r="AF18" s="536"/>
      <c r="AG18" s="536"/>
      <c r="AH18" s="536"/>
      <c r="AI18" s="536"/>
      <c r="AJ18" s="536"/>
      <c r="AK18" s="536"/>
      <c r="AL18" s="536"/>
      <c r="AM18" s="536"/>
      <c r="AN18" s="536"/>
      <c r="AO18" s="536"/>
      <c r="AP18" s="536"/>
      <c r="AQ18" s="536"/>
      <c r="AR18" s="536"/>
      <c r="AS18" s="536"/>
      <c r="AT18" s="536"/>
      <c r="AU18" s="536"/>
      <c r="AV18" s="536"/>
      <c r="AW18" s="536"/>
      <c r="AX18" s="536"/>
      <c r="AY18" s="514" t="s">
        <v>6</v>
      </c>
      <c r="AZ18" s="514" t="s">
        <v>6</v>
      </c>
      <c r="BA18" s="514" t="s">
        <v>6</v>
      </c>
      <c r="BB18" s="508" t="s">
        <v>275</v>
      </c>
      <c r="BC18" s="508" t="s">
        <v>276</v>
      </c>
      <c r="BD18" s="514"/>
      <c r="BE18" s="508" t="s">
        <v>275</v>
      </c>
      <c r="BF18" s="536"/>
      <c r="BG18" s="536"/>
      <c r="BH18" s="536"/>
      <c r="BI18" s="536"/>
      <c r="BJ18" s="536"/>
      <c r="BK18" s="536"/>
      <c r="BL18" s="536"/>
      <c r="BM18" s="536"/>
      <c r="BN18" s="536"/>
      <c r="BO18" s="536"/>
      <c r="BP18" s="536"/>
      <c r="BQ18" s="536"/>
      <c r="BR18" s="536"/>
      <c r="BS18" s="536"/>
      <c r="BT18" s="536"/>
      <c r="BU18" s="536"/>
      <c r="BV18" s="536"/>
      <c r="BW18" s="536"/>
      <c r="BX18" s="536"/>
      <c r="BY18" s="536"/>
      <c r="BZ18" s="536"/>
      <c r="CA18" s="536"/>
      <c r="CB18" s="536"/>
      <c r="CC18" s="536"/>
      <c r="CD18" s="536"/>
      <c r="CE18" s="536"/>
      <c r="CF18" s="536"/>
      <c r="CG18" s="536"/>
      <c r="CH18" s="536"/>
      <c r="CI18" s="554" t="s">
        <v>277</v>
      </c>
      <c r="CJ18" s="536"/>
      <c r="CK18" s="564" t="s">
        <v>278</v>
      </c>
      <c r="CL18" s="554" t="s">
        <v>275</v>
      </c>
      <c r="CM18" s="554" t="s">
        <v>275</v>
      </c>
      <c r="CN18" s="555" t="str">
        <f t="shared" ref="CN18:CN19" si="6">E18</f>
        <v>UN R130</v>
      </c>
      <c r="CO18" s="554"/>
      <c r="CP18" s="514"/>
      <c r="CQ18" s="554"/>
      <c r="CR18" s="554"/>
      <c r="CS18" s="554"/>
      <c r="CT18" s="554"/>
      <c r="CU18" s="554"/>
      <c r="CV18" s="554"/>
      <c r="CW18" s="554"/>
      <c r="CX18" s="554"/>
      <c r="CY18" s="554"/>
      <c r="CZ18" s="554"/>
      <c r="DA18" s="554"/>
      <c r="DB18" s="554"/>
      <c r="DC18" s="554"/>
      <c r="DD18" s="554"/>
      <c r="DE18" s="554"/>
      <c r="DF18" s="554"/>
      <c r="DG18" s="554"/>
      <c r="DH18" s="554"/>
      <c r="DI18" s="554"/>
      <c r="DJ18" s="554"/>
      <c r="DK18" s="554"/>
      <c r="DL18" s="554"/>
      <c r="DM18" s="554"/>
      <c r="DN18" s="554"/>
      <c r="DO18" s="554"/>
      <c r="DP18" s="554"/>
      <c r="DQ18" s="554"/>
      <c r="DR18" s="554"/>
      <c r="DS18" s="554"/>
      <c r="DT18" s="554"/>
      <c r="DU18" s="554"/>
      <c r="DV18" s="554"/>
      <c r="DW18" s="554" t="s">
        <v>279</v>
      </c>
      <c r="DX18" s="555" t="str">
        <f t="shared" ref="DX18:DX19" si="7">E18</f>
        <v>UN R130</v>
      </c>
      <c r="DY18" s="554"/>
      <c r="DZ18" s="554"/>
      <c r="EA18" s="554"/>
      <c r="EB18" s="554"/>
      <c r="EC18" s="554"/>
      <c r="ED18" s="554"/>
      <c r="EE18" s="554"/>
      <c r="EF18" s="554"/>
      <c r="EG18" s="554"/>
      <c r="EH18" s="554"/>
      <c r="EI18" s="554"/>
      <c r="EJ18" s="555" t="str">
        <f t="shared" ref="EJ18:EJ19" si="8">E18</f>
        <v>UN R130</v>
      </c>
      <c r="EK18" s="554"/>
      <c r="EL18" s="554"/>
      <c r="EM18" s="554"/>
      <c r="EN18" s="554"/>
      <c r="EO18" s="554"/>
      <c r="EP18" s="554"/>
      <c r="EQ18" s="554"/>
      <c r="ER18" s="554"/>
      <c r="ES18" s="554"/>
      <c r="ET18" s="554"/>
      <c r="EU18" s="554"/>
      <c r="EV18" s="554"/>
      <c r="EW18" s="554"/>
      <c r="EX18" s="554"/>
      <c r="EY18" s="554"/>
      <c r="EZ18" s="554"/>
      <c r="FA18" s="554"/>
      <c r="FB18" s="554"/>
      <c r="FC18" s="554"/>
      <c r="FD18" s="554"/>
      <c r="FE18" s="554"/>
      <c r="FF18" s="554"/>
      <c r="FG18" s="554"/>
      <c r="FH18" s="554"/>
      <c r="FI18" s="554"/>
      <c r="FJ18" s="554"/>
      <c r="FK18" s="554"/>
      <c r="FL18" s="554"/>
      <c r="FM18" s="554"/>
      <c r="FN18" s="554"/>
      <c r="FO18" s="554"/>
      <c r="FP18" s="554"/>
      <c r="FQ18" s="554"/>
      <c r="FR18" s="554"/>
      <c r="FS18" s="554"/>
      <c r="FT18" s="554"/>
      <c r="FU18" s="554"/>
      <c r="FV18" s="554"/>
      <c r="FW18" s="554"/>
      <c r="FX18" s="554"/>
      <c r="FY18" s="554"/>
      <c r="FZ18" s="554"/>
      <c r="GA18" s="554"/>
      <c r="GB18" s="554"/>
      <c r="GC18" s="555" t="str">
        <f t="shared" ref="GC18:GC19" si="9">E18</f>
        <v>UN R130</v>
      </c>
      <c r="GD18" s="7"/>
      <c r="GE18" s="7"/>
      <c r="GF18" s="7"/>
      <c r="GG18" s="7"/>
      <c r="GH18" s="7"/>
      <c r="GI18" s="7"/>
      <c r="GJ18" s="7"/>
      <c r="GK18" s="7"/>
      <c r="GL18" s="7"/>
      <c r="GM18" s="7"/>
      <c r="GN18" s="7"/>
      <c r="GO18" s="7"/>
      <c r="GP18" s="7"/>
      <c r="GQ18" s="7"/>
      <c r="GR18" s="7"/>
      <c r="GS18" s="7"/>
      <c r="GT18" s="7"/>
      <c r="GU18" s="7"/>
      <c r="GV18" s="7"/>
      <c r="GW18" s="7"/>
      <c r="GX18" s="7"/>
      <c r="GY18" s="7"/>
      <c r="GZ18" s="7"/>
    </row>
    <row r="19" ht="20.25" spans="2:208">
      <c r="C19" s="547" t="s">
        <v>280</v>
      </c>
      <c r="D19" s="548" t="s">
        <v>281</v>
      </c>
      <c r="E19" s="551" t="s">
        <v>282</v>
      </c>
      <c r="F19" s="554" t="s">
        <v>282</v>
      </c>
      <c r="G19" s="535" t="s">
        <v>0</v>
      </c>
      <c r="H19" s="535" t="s">
        <v>0</v>
      </c>
      <c r="I19" s="535" t="s">
        <v>0</v>
      </c>
      <c r="J19" s="535" t="s">
        <v>0</v>
      </c>
      <c r="K19" s="535"/>
      <c r="L19" s="535"/>
      <c r="M19" s="536"/>
      <c r="N19" s="536"/>
      <c r="O19" s="536"/>
      <c r="P19" s="536"/>
      <c r="Q19" s="535"/>
      <c r="R19" s="536"/>
      <c r="S19" s="536"/>
      <c r="T19" s="536"/>
      <c r="U19" s="536"/>
      <c r="V19" s="536"/>
      <c r="W19" s="536"/>
      <c r="X19" s="536"/>
      <c r="Y19" s="535"/>
      <c r="Z19" s="536"/>
      <c r="AA19" s="536"/>
      <c r="AB19" s="536"/>
      <c r="AC19" s="536"/>
      <c r="AD19" s="536"/>
      <c r="AE19" s="536"/>
      <c r="AF19" s="536"/>
      <c r="AG19" s="536"/>
      <c r="AH19" s="536"/>
      <c r="AI19" s="536"/>
      <c r="AJ19" s="536"/>
      <c r="AK19" s="536"/>
      <c r="AL19" s="536"/>
      <c r="AM19" s="536"/>
      <c r="AN19" s="536"/>
      <c r="AO19" s="536"/>
      <c r="AP19" s="536"/>
      <c r="AQ19" s="536"/>
      <c r="AR19" s="536"/>
      <c r="AS19" s="536"/>
      <c r="AT19" s="536"/>
      <c r="AU19" s="536"/>
      <c r="AV19" s="536"/>
      <c r="AW19" s="536"/>
      <c r="AX19" s="536"/>
      <c r="AY19" s="514" t="s">
        <v>6</v>
      </c>
      <c r="AZ19" s="514" t="s">
        <v>6</v>
      </c>
      <c r="BA19" s="514" t="s">
        <v>6</v>
      </c>
      <c r="BB19" s="508" t="s">
        <v>282</v>
      </c>
      <c r="BC19" s="508" t="s">
        <v>282</v>
      </c>
      <c r="BD19" s="514"/>
      <c r="BE19" s="508" t="s">
        <v>282</v>
      </c>
      <c r="BF19" s="536"/>
      <c r="BG19" s="536"/>
      <c r="BH19" s="536"/>
      <c r="BI19" s="536"/>
      <c r="BJ19" s="536"/>
      <c r="BK19" s="536"/>
      <c r="BL19" s="536"/>
      <c r="BM19" s="536"/>
      <c r="BN19" s="536"/>
      <c r="BO19" s="536"/>
      <c r="BP19" s="536"/>
      <c r="BQ19" s="536"/>
      <c r="BR19" s="536"/>
      <c r="BS19" s="536"/>
      <c r="BT19" s="536"/>
      <c r="BU19" s="536"/>
      <c r="BV19" s="536"/>
      <c r="BW19" s="536"/>
      <c r="BX19" s="536"/>
      <c r="BY19" s="536"/>
      <c r="BZ19" s="536"/>
      <c r="CA19" s="536"/>
      <c r="CB19" s="536"/>
      <c r="CC19" s="536"/>
      <c r="CD19" s="536"/>
      <c r="CE19" s="536"/>
      <c r="CF19" s="536"/>
      <c r="CG19" s="536"/>
      <c r="CH19" s="536"/>
      <c r="CI19" s="554" t="s">
        <v>283</v>
      </c>
      <c r="CJ19" s="536"/>
      <c r="CK19" s="565" t="s">
        <v>284</v>
      </c>
      <c r="CL19" s="554" t="s">
        <v>282</v>
      </c>
      <c r="CM19" s="554" t="s">
        <v>282</v>
      </c>
      <c r="CN19" s="555" t="str">
        <f t="shared" si="6"/>
        <v>UN R79 ACSF B1</v>
      </c>
      <c r="CO19" s="554" t="s">
        <v>285</v>
      </c>
      <c r="CP19" s="514"/>
      <c r="CQ19" s="514"/>
      <c r="CR19" s="514"/>
      <c r="CS19" s="514"/>
      <c r="CT19" s="514"/>
      <c r="CU19" s="514"/>
      <c r="CV19" s="514"/>
      <c r="CW19" s="514"/>
      <c r="CX19" s="514"/>
      <c r="CY19" s="514"/>
      <c r="CZ19" s="514"/>
      <c r="DA19" s="514"/>
      <c r="DB19" s="514"/>
      <c r="DC19" s="514"/>
      <c r="DD19" s="514"/>
      <c r="DE19" s="514"/>
      <c r="DF19" s="514"/>
      <c r="DG19" s="514"/>
      <c r="DH19" s="514"/>
      <c r="DI19" s="514"/>
      <c r="DJ19" s="514"/>
      <c r="DK19" s="514"/>
      <c r="DL19" s="514"/>
      <c r="DM19" s="514"/>
      <c r="DN19" s="514"/>
      <c r="DO19" s="514"/>
      <c r="DP19" s="514"/>
      <c r="DQ19" s="514"/>
      <c r="DR19" s="514"/>
      <c r="DS19" s="514"/>
      <c r="DT19" s="514"/>
      <c r="DU19" s="514"/>
      <c r="DV19" s="514"/>
      <c r="DW19" s="514"/>
      <c r="DX19" s="555" t="str">
        <f t="shared" si="7"/>
        <v>UN R79 ACSF B1</v>
      </c>
      <c r="DY19" s="554"/>
      <c r="DZ19" s="554"/>
      <c r="EA19" s="554"/>
      <c r="EB19" s="554"/>
      <c r="EC19" s="554"/>
      <c r="ED19" s="554"/>
      <c r="EE19" s="554"/>
      <c r="EF19" s="554"/>
      <c r="EG19" s="554"/>
      <c r="EH19" s="554"/>
      <c r="EI19" s="554"/>
      <c r="EJ19" s="555" t="str">
        <f t="shared" si="8"/>
        <v>UN R79 ACSF B1</v>
      </c>
      <c r="EK19" s="554"/>
      <c r="EL19" s="554"/>
      <c r="EM19" s="554"/>
      <c r="EN19" s="554"/>
      <c r="EO19" s="554"/>
      <c r="EP19" s="554"/>
      <c r="EQ19" s="554"/>
      <c r="ER19" s="554"/>
      <c r="ES19" s="554"/>
      <c r="ET19" s="554"/>
      <c r="EU19" s="554"/>
      <c r="EV19" s="554"/>
      <c r="EW19" s="554"/>
      <c r="EX19" s="554"/>
      <c r="EY19" s="554"/>
      <c r="EZ19" s="554"/>
      <c r="FA19" s="554"/>
      <c r="FB19" s="554"/>
      <c r="FC19" s="554"/>
      <c r="FD19" s="554"/>
      <c r="FE19" s="554"/>
      <c r="FF19" s="554"/>
      <c r="FG19" s="554"/>
      <c r="FH19" s="554"/>
      <c r="FI19" s="554"/>
      <c r="FJ19" s="554"/>
      <c r="FK19" s="554"/>
      <c r="FL19" s="554"/>
      <c r="FM19" s="554"/>
      <c r="FN19" s="554"/>
      <c r="FO19" s="554"/>
      <c r="FP19" s="554"/>
      <c r="FQ19" s="554"/>
      <c r="FR19" s="554"/>
      <c r="FS19" s="554"/>
      <c r="FT19" s="554"/>
      <c r="FU19" s="554"/>
      <c r="FV19" s="554"/>
      <c r="FW19" s="554"/>
      <c r="FX19" s="554"/>
      <c r="FY19" s="554"/>
      <c r="FZ19" s="554"/>
      <c r="GA19" s="554"/>
      <c r="GB19" s="554"/>
      <c r="GC19" s="555" t="str">
        <f t="shared" si="9"/>
        <v>UN R79 ACSF B1</v>
      </c>
      <c r="GD19" s="7"/>
      <c r="GE19" s="7"/>
      <c r="GF19" s="7"/>
      <c r="GG19" s="7"/>
      <c r="GH19" s="7"/>
      <c r="GI19" s="7"/>
      <c r="GJ19" s="7"/>
      <c r="GK19" s="7"/>
      <c r="GL19" s="7"/>
      <c r="GM19" s="7"/>
      <c r="GN19" s="7"/>
      <c r="GO19" s="7"/>
      <c r="GP19" s="7"/>
      <c r="GQ19" s="7"/>
      <c r="GR19" s="7"/>
      <c r="GS19" s="7"/>
      <c r="GT19" s="7"/>
      <c r="GU19" s="7"/>
      <c r="GV19" s="7"/>
      <c r="GW19" s="7"/>
      <c r="GX19" s="7"/>
      <c r="GY19" s="7"/>
      <c r="GZ19" s="7"/>
    </row>
    <row r="20" ht="17.25" customHeight="1" spans="2:208">
      <c r="C20" s="556" t="s">
        <v>286</v>
      </c>
      <c r="D20" s="557" t="s">
        <v>287</v>
      </c>
      <c r="E20" s="566" t="s">
        <v>288</v>
      </c>
      <c r="F20" s="552" t="s">
        <v>289</v>
      </c>
      <c r="G20" s="535" t="s">
        <v>2</v>
      </c>
      <c r="H20" s="535" t="s">
        <v>2</v>
      </c>
      <c r="I20" s="535" t="s">
        <v>2</v>
      </c>
      <c r="J20" s="535" t="s">
        <v>2</v>
      </c>
      <c r="K20" s="535"/>
      <c r="L20" s="535"/>
      <c r="M20" s="536"/>
      <c r="N20" s="536"/>
      <c r="O20" s="536"/>
      <c r="P20" s="536"/>
      <c r="Q20" s="535"/>
      <c r="R20" s="536"/>
      <c r="S20" s="536"/>
      <c r="T20" s="536"/>
      <c r="U20" s="536"/>
      <c r="V20" s="536"/>
      <c r="W20" s="536"/>
      <c r="X20" s="536"/>
      <c r="Y20" s="535"/>
      <c r="Z20" s="536"/>
      <c r="AA20" s="536"/>
      <c r="AB20" s="536"/>
      <c r="AC20" s="536"/>
      <c r="AD20" s="536"/>
      <c r="AE20" s="536"/>
      <c r="AF20" s="536"/>
      <c r="AG20" s="536"/>
      <c r="AH20" s="536"/>
      <c r="AI20" s="536"/>
      <c r="AJ20" s="536"/>
      <c r="AK20" s="536"/>
      <c r="AL20" s="536"/>
      <c r="AM20" s="536"/>
      <c r="AN20" s="536"/>
      <c r="AO20" s="536"/>
      <c r="AP20" s="536"/>
      <c r="AQ20" s="536"/>
      <c r="AR20" s="536"/>
      <c r="AS20" s="536"/>
      <c r="AT20" s="536"/>
      <c r="AU20" s="536"/>
      <c r="AV20" s="536"/>
      <c r="AW20" s="536"/>
      <c r="AX20" s="536"/>
      <c r="AY20" s="514" t="s">
        <v>6</v>
      </c>
      <c r="AZ20" s="514" t="s">
        <v>6</v>
      </c>
      <c r="BA20" s="514" t="s">
        <v>6</v>
      </c>
      <c r="BB20" s="514" t="s">
        <v>6</v>
      </c>
      <c r="BC20" s="554" t="s">
        <v>0</v>
      </c>
      <c r="BD20" s="514"/>
      <c r="BE20" s="514"/>
      <c r="BF20" s="536"/>
      <c r="BG20" s="536"/>
      <c r="BH20" s="536"/>
      <c r="BI20" s="536"/>
      <c r="BJ20" s="536"/>
      <c r="BK20" s="536"/>
      <c r="BL20" s="536"/>
      <c r="BM20" s="536"/>
      <c r="BN20" s="536"/>
      <c r="BO20" s="536"/>
      <c r="BP20" s="536"/>
      <c r="BQ20" s="536"/>
      <c r="BR20" s="536"/>
      <c r="BS20" s="536"/>
      <c r="BT20" s="536"/>
      <c r="BU20" s="536"/>
      <c r="BV20" s="536"/>
      <c r="BW20" s="536"/>
      <c r="BX20" s="536"/>
      <c r="BY20" s="536"/>
      <c r="BZ20" s="536"/>
      <c r="CA20" s="536"/>
      <c r="CB20" s="536"/>
      <c r="CC20" s="536"/>
      <c r="CD20" s="536"/>
      <c r="CE20" s="536"/>
      <c r="CF20" s="536"/>
      <c r="CG20" s="536"/>
      <c r="CH20" s="536"/>
      <c r="CI20" s="514" t="s">
        <v>6</v>
      </c>
      <c r="CJ20" s="536"/>
      <c r="CK20" s="564" t="s">
        <v>290</v>
      </c>
      <c r="CL20" s="514" t="s">
        <v>6</v>
      </c>
      <c r="CM20" s="514" t="s">
        <v>6</v>
      </c>
      <c r="CN20" s="514" t="s">
        <v>6</v>
      </c>
      <c r="CO20" s="536"/>
      <c r="CP20" s="514"/>
      <c r="CQ20" s="536"/>
      <c r="CR20" s="536"/>
      <c r="CS20" s="536"/>
      <c r="CT20" s="536"/>
      <c r="CU20" s="536"/>
      <c r="CV20" s="536"/>
      <c r="CW20" s="536"/>
      <c r="CX20" s="536"/>
      <c r="CY20" s="536"/>
      <c r="CZ20" s="536"/>
      <c r="DA20" s="536"/>
      <c r="DB20" s="536"/>
      <c r="DC20" s="536"/>
      <c r="DD20" s="536"/>
      <c r="DE20" s="536"/>
      <c r="DF20" s="536"/>
      <c r="DG20" s="536"/>
      <c r="DH20" s="536"/>
      <c r="DI20" s="536"/>
      <c r="DJ20" s="536"/>
      <c r="DK20" s="536"/>
      <c r="DL20" s="536"/>
      <c r="DM20" s="536"/>
      <c r="DN20" s="536"/>
      <c r="DO20" s="536"/>
      <c r="DP20" s="536"/>
      <c r="DQ20" s="536"/>
      <c r="DR20" s="536"/>
      <c r="DS20" s="536"/>
      <c r="DT20" s="536"/>
      <c r="DU20" s="536"/>
      <c r="DV20" s="536"/>
      <c r="DW20" s="553" t="s">
        <v>291</v>
      </c>
      <c r="DX20" s="514" t="s">
        <v>6</v>
      </c>
      <c r="DY20" s="514" t="s">
        <v>6</v>
      </c>
      <c r="DZ20" s="514" t="s">
        <v>6</v>
      </c>
      <c r="EA20" s="514" t="s">
        <v>6</v>
      </c>
      <c r="EB20" s="514" t="s">
        <v>6</v>
      </c>
      <c r="EC20" s="514" t="s">
        <v>6</v>
      </c>
      <c r="ED20" s="514" t="s">
        <v>6</v>
      </c>
      <c r="EE20" s="514" t="s">
        <v>6</v>
      </c>
      <c r="EF20" s="514" t="s">
        <v>6</v>
      </c>
      <c r="EG20" s="514" t="s">
        <v>6</v>
      </c>
      <c r="EH20" s="514" t="s">
        <v>6</v>
      </c>
      <c r="EI20" s="514" t="s">
        <v>6</v>
      </c>
      <c r="EJ20" s="514" t="s">
        <v>6</v>
      </c>
      <c r="EK20" s="514" t="s">
        <v>6</v>
      </c>
      <c r="EL20" s="514" t="s">
        <v>6</v>
      </c>
      <c r="EM20" s="514" t="s">
        <v>6</v>
      </c>
      <c r="EN20" s="514" t="s">
        <v>6</v>
      </c>
      <c r="EO20" s="514" t="s">
        <v>6</v>
      </c>
      <c r="EP20" s="514" t="s">
        <v>6</v>
      </c>
      <c r="EQ20" s="514" t="s">
        <v>6</v>
      </c>
      <c r="ER20" s="514" t="s">
        <v>6</v>
      </c>
      <c r="ES20" s="514" t="s">
        <v>6</v>
      </c>
      <c r="ET20" s="514" t="s">
        <v>6</v>
      </c>
      <c r="EU20" s="514" t="s">
        <v>6</v>
      </c>
      <c r="EV20" s="514" t="s">
        <v>6</v>
      </c>
      <c r="EW20" s="514" t="s">
        <v>6</v>
      </c>
      <c r="EX20" s="514" t="s">
        <v>6</v>
      </c>
      <c r="EY20" s="514" t="s">
        <v>6</v>
      </c>
      <c r="EZ20" s="514" t="s">
        <v>6</v>
      </c>
      <c r="FA20" s="514" t="s">
        <v>6</v>
      </c>
      <c r="FB20" s="514" t="s">
        <v>6</v>
      </c>
      <c r="FC20" s="514" t="s">
        <v>6</v>
      </c>
      <c r="FD20" s="514" t="s">
        <v>6</v>
      </c>
      <c r="FE20" s="514" t="s">
        <v>6</v>
      </c>
      <c r="FF20" s="514" t="s">
        <v>6</v>
      </c>
      <c r="FG20" s="514" t="s">
        <v>6</v>
      </c>
      <c r="FH20" s="514" t="s">
        <v>6</v>
      </c>
      <c r="FI20" s="514" t="s">
        <v>6</v>
      </c>
      <c r="FJ20" s="514" t="s">
        <v>6</v>
      </c>
      <c r="FK20" s="514" t="s">
        <v>6</v>
      </c>
      <c r="FL20" s="514" t="s">
        <v>6</v>
      </c>
      <c r="FM20" s="514" t="s">
        <v>6</v>
      </c>
      <c r="FN20" s="514" t="s">
        <v>6</v>
      </c>
      <c r="FO20" s="514" t="s">
        <v>6</v>
      </c>
      <c r="FP20" s="514" t="s">
        <v>6</v>
      </c>
      <c r="FQ20" s="514" t="s">
        <v>6</v>
      </c>
      <c r="FR20" s="514" t="s">
        <v>6</v>
      </c>
      <c r="FS20" s="514" t="s">
        <v>6</v>
      </c>
      <c r="FT20" s="514" t="s">
        <v>6</v>
      </c>
      <c r="FU20" s="514" t="s">
        <v>6</v>
      </c>
      <c r="FV20" s="514" t="s">
        <v>6</v>
      </c>
      <c r="FW20" s="514" t="s">
        <v>6</v>
      </c>
      <c r="FX20" s="514" t="s">
        <v>6</v>
      </c>
      <c r="FY20" s="514" t="s">
        <v>6</v>
      </c>
      <c r="FZ20" s="514" t="s">
        <v>6</v>
      </c>
      <c r="GA20" s="514" t="s">
        <v>6</v>
      </c>
      <c r="GB20" s="514" t="s">
        <v>6</v>
      </c>
      <c r="GC20" s="514" t="s">
        <v>6</v>
      </c>
      <c r="GD20" s="7"/>
      <c r="GE20" s="7"/>
      <c r="GF20" s="7"/>
      <c r="GG20" s="7"/>
      <c r="GH20" s="7"/>
      <c r="GI20" s="7"/>
      <c r="GJ20" s="7"/>
      <c r="GK20" s="7"/>
      <c r="GL20" s="7"/>
      <c r="GM20" s="7"/>
      <c r="GN20" s="7"/>
      <c r="GO20" s="7"/>
      <c r="GP20" s="7"/>
      <c r="GQ20" s="7"/>
      <c r="GR20" s="7"/>
      <c r="GS20" s="7"/>
      <c r="GT20" s="7"/>
      <c r="GU20" s="7"/>
      <c r="GV20" s="7"/>
      <c r="GW20" s="7"/>
      <c r="GX20" s="7"/>
      <c r="GY20" s="7"/>
      <c r="GZ20" s="7"/>
    </row>
    <row r="21" ht="20.25" spans="2:208">
      <c r="C21" s="547" t="s">
        <v>292</v>
      </c>
      <c r="D21" s="548" t="s">
        <v>293</v>
      </c>
      <c r="E21" s="551" t="s">
        <v>294</v>
      </c>
      <c r="F21" s="555" t="s">
        <v>294</v>
      </c>
      <c r="G21" s="535"/>
      <c r="H21" s="535"/>
      <c r="I21" s="535"/>
      <c r="J21" s="535"/>
      <c r="K21" s="535"/>
      <c r="L21" s="535"/>
      <c r="M21" s="536"/>
      <c r="N21" s="536"/>
      <c r="O21" s="536"/>
      <c r="P21" s="536"/>
      <c r="Q21" s="535"/>
      <c r="R21" s="536"/>
      <c r="S21" s="536"/>
      <c r="T21" s="536"/>
      <c r="U21" s="536"/>
      <c r="V21" s="536"/>
      <c r="W21" s="536"/>
      <c r="X21" s="536"/>
      <c r="Y21" s="535"/>
      <c r="Z21" s="536"/>
      <c r="AA21" s="536"/>
      <c r="AB21" s="536"/>
      <c r="AC21" s="536"/>
      <c r="AD21" s="536"/>
      <c r="AE21" s="536"/>
      <c r="AF21" s="536"/>
      <c r="AG21" s="536"/>
      <c r="AH21" s="536"/>
      <c r="AI21" s="536"/>
      <c r="AJ21" s="536"/>
      <c r="AK21" s="536"/>
      <c r="AL21" s="536"/>
      <c r="AM21" s="536"/>
      <c r="AN21" s="536"/>
      <c r="AO21" s="536"/>
      <c r="AP21" s="536"/>
      <c r="AQ21" s="536"/>
      <c r="AR21" s="536"/>
      <c r="AS21" s="536"/>
      <c r="AT21" s="536"/>
      <c r="AU21" s="536"/>
      <c r="AV21" s="536"/>
      <c r="AW21" s="536"/>
      <c r="AX21" s="536"/>
      <c r="AY21" s="514" t="s">
        <v>6</v>
      </c>
      <c r="AZ21" s="514" t="s">
        <v>6</v>
      </c>
      <c r="BA21" s="514" t="s">
        <v>6</v>
      </c>
      <c r="BB21" s="514" t="s">
        <v>6</v>
      </c>
      <c r="BC21" s="514"/>
      <c r="BD21" s="514"/>
      <c r="BE21" s="514"/>
      <c r="BF21" s="536"/>
      <c r="BG21" s="536"/>
      <c r="BH21" s="536"/>
      <c r="BI21" s="536"/>
      <c r="BJ21" s="536"/>
      <c r="BK21" s="536"/>
      <c r="BL21" s="536"/>
      <c r="BM21" s="536"/>
      <c r="BN21" s="536"/>
      <c r="BO21" s="536"/>
      <c r="BP21" s="536"/>
      <c r="BQ21" s="536"/>
      <c r="BR21" s="536"/>
      <c r="BS21" s="536"/>
      <c r="BT21" s="536"/>
      <c r="BU21" s="536"/>
      <c r="BV21" s="536"/>
      <c r="BW21" s="536"/>
      <c r="BX21" s="536"/>
      <c r="BY21" s="536"/>
      <c r="BZ21" s="536"/>
      <c r="CA21" s="536"/>
      <c r="CB21" s="536"/>
      <c r="CC21" s="536"/>
      <c r="CD21" s="536"/>
      <c r="CE21" s="536"/>
      <c r="CF21" s="536"/>
      <c r="CG21" s="536"/>
      <c r="CH21" s="536"/>
      <c r="CI21" s="514" t="s">
        <v>6</v>
      </c>
      <c r="CJ21" s="536"/>
      <c r="CK21" s="514"/>
      <c r="CL21" s="554" t="s">
        <v>294</v>
      </c>
      <c r="CM21" s="554" t="s">
        <v>294</v>
      </c>
      <c r="CN21" s="555" t="str">
        <f t="shared" ref="CN21:CN27" si="10">E21</f>
        <v>UN R79 ESF</v>
      </c>
      <c r="CO21" s="554" t="s">
        <v>285</v>
      </c>
      <c r="CP21" s="514"/>
      <c r="CQ21" s="554"/>
      <c r="CR21" s="554"/>
      <c r="CS21" s="554"/>
      <c r="CT21" s="554"/>
      <c r="CU21" s="554"/>
      <c r="CV21" s="554"/>
      <c r="CW21" s="554"/>
      <c r="CX21" s="554"/>
      <c r="CY21" s="554"/>
      <c r="CZ21" s="554"/>
      <c r="DA21" s="554"/>
      <c r="DB21" s="554"/>
      <c r="DC21" s="554"/>
      <c r="DD21" s="554"/>
      <c r="DE21" s="554"/>
      <c r="DF21" s="554"/>
      <c r="DG21" s="554"/>
      <c r="DH21" s="554"/>
      <c r="DI21" s="554"/>
      <c r="DJ21" s="554"/>
      <c r="DK21" s="554"/>
      <c r="DL21" s="554"/>
      <c r="DM21" s="554"/>
      <c r="DN21" s="554"/>
      <c r="DO21" s="554"/>
      <c r="DP21" s="554"/>
      <c r="DQ21" s="554"/>
      <c r="DR21" s="554"/>
      <c r="DS21" s="554"/>
      <c r="DT21" s="554"/>
      <c r="DU21" s="554"/>
      <c r="DV21" s="554"/>
      <c r="DW21" s="555" t="s">
        <v>294</v>
      </c>
      <c r="DX21" s="555" t="str">
        <f t="shared" ref="DX21:DX27" si="11">E21</f>
        <v>UN R79 ESF</v>
      </c>
      <c r="DY21" s="554"/>
      <c r="DZ21" s="554"/>
      <c r="EA21" s="554"/>
      <c r="EB21" s="554"/>
      <c r="EC21" s="554"/>
      <c r="ED21" s="554"/>
      <c r="EE21" s="554"/>
      <c r="EF21" s="554"/>
      <c r="EG21" s="554"/>
      <c r="EH21" s="554"/>
      <c r="EI21" s="554"/>
      <c r="EJ21" s="555" t="str">
        <f t="shared" ref="EJ21:EJ27" si="12">E21</f>
        <v>UN R79 ESF</v>
      </c>
      <c r="EK21" s="554"/>
      <c r="EL21" s="554"/>
      <c r="EM21" s="554"/>
      <c r="EN21" s="554"/>
      <c r="EO21" s="554"/>
      <c r="EP21" s="554"/>
      <c r="EQ21" s="554"/>
      <c r="ER21" s="554"/>
      <c r="ES21" s="554"/>
      <c r="ET21" s="554"/>
      <c r="EU21" s="554"/>
      <c r="EV21" s="554"/>
      <c r="EW21" s="554"/>
      <c r="EX21" s="554"/>
      <c r="EY21" s="554"/>
      <c r="EZ21" s="554"/>
      <c r="FA21" s="554"/>
      <c r="FB21" s="554"/>
      <c r="FC21" s="554"/>
      <c r="FD21" s="554"/>
      <c r="FE21" s="554"/>
      <c r="FF21" s="554"/>
      <c r="FG21" s="554"/>
      <c r="FH21" s="554"/>
      <c r="FI21" s="554"/>
      <c r="FJ21" s="554"/>
      <c r="FK21" s="554"/>
      <c r="FL21" s="554"/>
      <c r="FM21" s="554"/>
      <c r="FN21" s="554"/>
      <c r="FO21" s="554"/>
      <c r="FP21" s="554"/>
      <c r="FQ21" s="554"/>
      <c r="FR21" s="554"/>
      <c r="FS21" s="554"/>
      <c r="FT21" s="554"/>
      <c r="FU21" s="554"/>
      <c r="FV21" s="554"/>
      <c r="FW21" s="554"/>
      <c r="FX21" s="554"/>
      <c r="FY21" s="554"/>
      <c r="FZ21" s="554"/>
      <c r="GA21" s="554"/>
      <c r="GB21" s="554"/>
      <c r="GC21" s="555" t="str">
        <f t="shared" ref="GC21:GC27" si="13">E21</f>
        <v>UN R79 ESF</v>
      </c>
      <c r="GD21" s="7"/>
      <c r="GE21" s="7"/>
      <c r="GF21" s="7"/>
      <c r="GG21" s="7"/>
      <c r="GH21" s="7"/>
      <c r="GI21" s="7"/>
      <c r="GJ21" s="7"/>
      <c r="GK21" s="7"/>
      <c r="GL21" s="7"/>
      <c r="GM21" s="7"/>
      <c r="GN21" s="7"/>
      <c r="GO21" s="7"/>
      <c r="GP21" s="7"/>
      <c r="GQ21" s="7"/>
      <c r="GR21" s="7"/>
      <c r="GS21" s="7"/>
      <c r="GT21" s="7"/>
      <c r="GU21" s="7"/>
      <c r="GV21" s="7"/>
      <c r="GW21" s="7"/>
      <c r="GX21" s="7"/>
      <c r="GY21" s="7"/>
      <c r="GZ21" s="7"/>
    </row>
    <row r="22" ht="20.25" spans="2:208">
      <c r="C22" s="547" t="s">
        <v>295</v>
      </c>
      <c r="D22" s="548" t="s">
        <v>296</v>
      </c>
      <c r="E22" s="551" t="s">
        <v>297</v>
      </c>
      <c r="F22" s="554" t="s">
        <v>297</v>
      </c>
      <c r="G22" s="535" t="s">
        <v>0</v>
      </c>
      <c r="H22" s="535" t="s">
        <v>0</v>
      </c>
      <c r="I22" s="535" t="s">
        <v>0</v>
      </c>
      <c r="J22" s="535" t="s">
        <v>0</v>
      </c>
      <c r="K22" s="535"/>
      <c r="L22" s="535"/>
      <c r="M22" s="536"/>
      <c r="N22" s="536"/>
      <c r="O22" s="536"/>
      <c r="P22" s="536"/>
      <c r="Q22" s="535"/>
      <c r="R22" s="536"/>
      <c r="S22" s="536"/>
      <c r="T22" s="536"/>
      <c r="U22" s="536"/>
      <c r="V22" s="536"/>
      <c r="W22" s="536"/>
      <c r="X22" s="536"/>
      <c r="Y22" s="535"/>
      <c r="Z22" s="536"/>
      <c r="AA22" s="536"/>
      <c r="AB22" s="536"/>
      <c r="AC22" s="536"/>
      <c r="AD22" s="536"/>
      <c r="AE22" s="536"/>
      <c r="AF22" s="536"/>
      <c r="AG22" s="536"/>
      <c r="AH22" s="536"/>
      <c r="AI22" s="536"/>
      <c r="AJ22" s="536"/>
      <c r="AK22" s="536"/>
      <c r="AL22" s="536"/>
      <c r="AM22" s="536"/>
      <c r="AN22" s="536"/>
      <c r="AO22" s="536"/>
      <c r="AP22" s="536"/>
      <c r="AQ22" s="536"/>
      <c r="AR22" s="536"/>
      <c r="AS22" s="536"/>
      <c r="AT22" s="536"/>
      <c r="AU22" s="536"/>
      <c r="AV22" s="536"/>
      <c r="AW22" s="536"/>
      <c r="AX22" s="536"/>
      <c r="AY22" s="514" t="s">
        <v>6</v>
      </c>
      <c r="AZ22" s="514" t="s">
        <v>6</v>
      </c>
      <c r="BA22" s="514" t="s">
        <v>6</v>
      </c>
      <c r="BB22" s="514" t="s">
        <v>6</v>
      </c>
      <c r="BC22" s="514" t="s">
        <v>0</v>
      </c>
      <c r="BD22" s="514"/>
      <c r="BE22" s="514"/>
      <c r="BF22" s="536"/>
      <c r="BG22" s="536"/>
      <c r="BH22" s="536"/>
      <c r="BI22" s="536"/>
      <c r="BJ22" s="536"/>
      <c r="BK22" s="536"/>
      <c r="BL22" s="536"/>
      <c r="BM22" s="536"/>
      <c r="BN22" s="536"/>
      <c r="BO22" s="536"/>
      <c r="BP22" s="536"/>
      <c r="BQ22" s="536"/>
      <c r="BR22" s="536"/>
      <c r="BS22" s="536"/>
      <c r="BT22" s="536"/>
      <c r="BU22" s="536"/>
      <c r="BV22" s="536"/>
      <c r="BW22" s="536"/>
      <c r="BX22" s="536"/>
      <c r="BY22" s="536"/>
      <c r="BZ22" s="536"/>
      <c r="CA22" s="536"/>
      <c r="CB22" s="536"/>
      <c r="CC22" s="536"/>
      <c r="CD22" s="536"/>
      <c r="CE22" s="536"/>
      <c r="CF22" s="536"/>
      <c r="CG22" s="536"/>
      <c r="CH22" s="536"/>
      <c r="CI22" s="514" t="s">
        <v>6</v>
      </c>
      <c r="CJ22" s="536"/>
      <c r="CK22" s="514" t="s">
        <v>6</v>
      </c>
      <c r="CL22" s="554" t="s">
        <v>297</v>
      </c>
      <c r="CM22" s="554" t="s">
        <v>297</v>
      </c>
      <c r="CN22" s="555" t="str">
        <f t="shared" si="10"/>
        <v>UN R79 ACSF Cat A</v>
      </c>
      <c r="CO22" s="554" t="s">
        <v>285</v>
      </c>
      <c r="CP22" s="514"/>
      <c r="CQ22" s="554"/>
      <c r="CR22" s="554"/>
      <c r="CS22" s="554"/>
      <c r="CT22" s="554"/>
      <c r="CU22" s="554"/>
      <c r="CV22" s="554"/>
      <c r="CW22" s="554"/>
      <c r="CX22" s="554"/>
      <c r="CY22" s="554"/>
      <c r="CZ22" s="554"/>
      <c r="DA22" s="554"/>
      <c r="DB22" s="554"/>
      <c r="DC22" s="554"/>
      <c r="DD22" s="554"/>
      <c r="DE22" s="554"/>
      <c r="DF22" s="554"/>
      <c r="DG22" s="554"/>
      <c r="DH22" s="554"/>
      <c r="DI22" s="554"/>
      <c r="DJ22" s="554"/>
      <c r="DK22" s="554"/>
      <c r="DL22" s="554"/>
      <c r="DM22" s="554"/>
      <c r="DN22" s="554"/>
      <c r="DO22" s="554"/>
      <c r="DP22" s="554"/>
      <c r="DQ22" s="554"/>
      <c r="DR22" s="554"/>
      <c r="DS22" s="554"/>
      <c r="DT22" s="554"/>
      <c r="DU22" s="554"/>
      <c r="DV22" s="554"/>
      <c r="DW22" s="555" t="str">
        <f t="shared" ref="DW22:DW24" si="14">E22</f>
        <v>UN R79 ACSF Cat A</v>
      </c>
      <c r="DX22" s="555" t="str">
        <f t="shared" si="11"/>
        <v>UN R79 ACSF Cat A</v>
      </c>
      <c r="DY22" s="554"/>
      <c r="DZ22" s="554"/>
      <c r="EA22" s="554"/>
      <c r="EB22" s="554"/>
      <c r="EC22" s="554"/>
      <c r="ED22" s="554"/>
      <c r="EE22" s="554"/>
      <c r="EF22" s="554"/>
      <c r="EG22" s="554"/>
      <c r="EH22" s="554"/>
      <c r="EI22" s="554"/>
      <c r="EJ22" s="555" t="str">
        <f t="shared" si="12"/>
        <v>UN R79 ACSF Cat A</v>
      </c>
      <c r="EK22" s="554"/>
      <c r="EL22" s="554"/>
      <c r="EM22" s="554"/>
      <c r="EN22" s="554"/>
      <c r="EO22" s="554"/>
      <c r="EP22" s="554"/>
      <c r="EQ22" s="554"/>
      <c r="ER22" s="554"/>
      <c r="ES22" s="554"/>
      <c r="ET22" s="554"/>
      <c r="EU22" s="554"/>
      <c r="EV22" s="554"/>
      <c r="EW22" s="554"/>
      <c r="EX22" s="554"/>
      <c r="EY22" s="554"/>
      <c r="EZ22" s="554"/>
      <c r="FA22" s="554"/>
      <c r="FB22" s="554"/>
      <c r="FC22" s="554"/>
      <c r="FD22" s="554"/>
      <c r="FE22" s="554"/>
      <c r="FF22" s="554"/>
      <c r="FG22" s="554"/>
      <c r="FH22" s="554"/>
      <c r="FI22" s="554"/>
      <c r="FJ22" s="554"/>
      <c r="FK22" s="554"/>
      <c r="FL22" s="554"/>
      <c r="FM22" s="554"/>
      <c r="FN22" s="554"/>
      <c r="FO22" s="554"/>
      <c r="FP22" s="554"/>
      <c r="FQ22" s="554"/>
      <c r="FR22" s="554"/>
      <c r="FS22" s="554"/>
      <c r="FT22" s="554"/>
      <c r="FU22" s="554"/>
      <c r="FV22" s="554"/>
      <c r="FW22" s="554"/>
      <c r="FX22" s="554"/>
      <c r="FY22" s="554"/>
      <c r="FZ22" s="554"/>
      <c r="GA22" s="554"/>
      <c r="GB22" s="554"/>
      <c r="GC22" s="555" t="str">
        <f t="shared" si="13"/>
        <v>UN R79 ACSF Cat A</v>
      </c>
      <c r="GD22" s="7"/>
      <c r="GE22" s="7"/>
      <c r="GF22" s="7"/>
      <c r="GG22" s="7"/>
      <c r="GH22" s="7"/>
      <c r="GI22" s="7"/>
      <c r="GJ22" s="7"/>
      <c r="GK22" s="7"/>
      <c r="GL22" s="7"/>
      <c r="GM22" s="7"/>
      <c r="GN22" s="7"/>
      <c r="GO22" s="7"/>
      <c r="GP22" s="7"/>
      <c r="GQ22" s="7"/>
      <c r="GR22" s="7"/>
      <c r="GS22" s="7"/>
      <c r="GT22" s="7"/>
      <c r="GU22" s="7"/>
      <c r="GV22" s="7"/>
      <c r="GW22" s="7"/>
      <c r="GX22" s="7"/>
      <c r="GY22" s="7"/>
      <c r="GZ22" s="7"/>
    </row>
    <row r="23" ht="20.25" spans="2:208">
      <c r="C23" s="549" t="s">
        <v>272</v>
      </c>
      <c r="D23" s="548" t="s">
        <v>298</v>
      </c>
      <c r="E23" s="551" t="s">
        <v>299</v>
      </c>
      <c r="F23" s="554" t="s">
        <v>299</v>
      </c>
      <c r="G23" s="535" t="s">
        <v>0</v>
      </c>
      <c r="H23" s="535" t="s">
        <v>0</v>
      </c>
      <c r="I23" s="535" t="s">
        <v>0</v>
      </c>
      <c r="J23" s="535" t="s">
        <v>0</v>
      </c>
      <c r="K23" s="535"/>
      <c r="L23" s="535"/>
      <c r="M23" s="536"/>
      <c r="N23" s="536"/>
      <c r="O23" s="536"/>
      <c r="P23" s="536"/>
      <c r="Q23" s="535"/>
      <c r="R23" s="536"/>
      <c r="S23" s="536"/>
      <c r="T23" s="536"/>
      <c r="U23" s="536"/>
      <c r="V23" s="536"/>
      <c r="W23" s="536"/>
      <c r="X23" s="536"/>
      <c r="Y23" s="535"/>
      <c r="Z23" s="536"/>
      <c r="AA23" s="536"/>
      <c r="AB23" s="536"/>
      <c r="AC23" s="536"/>
      <c r="AD23" s="536"/>
      <c r="AE23" s="536"/>
      <c r="AF23" s="536"/>
      <c r="AG23" s="536"/>
      <c r="AH23" s="536"/>
      <c r="AI23" s="536"/>
      <c r="AJ23" s="536"/>
      <c r="AK23" s="536"/>
      <c r="AL23" s="536"/>
      <c r="AM23" s="536"/>
      <c r="AN23" s="536"/>
      <c r="AO23" s="536"/>
      <c r="AP23" s="536"/>
      <c r="AQ23" s="536"/>
      <c r="AR23" s="536"/>
      <c r="AS23" s="536"/>
      <c r="AT23" s="536"/>
      <c r="AU23" s="536"/>
      <c r="AV23" s="536"/>
      <c r="AW23" s="536"/>
      <c r="AX23" s="536"/>
      <c r="AY23" s="514" t="s">
        <v>6</v>
      </c>
      <c r="AZ23" s="514" t="s">
        <v>6</v>
      </c>
      <c r="BA23" s="514" t="s">
        <v>6</v>
      </c>
      <c r="BB23" s="514" t="s">
        <v>6</v>
      </c>
      <c r="BC23" s="514"/>
      <c r="BD23" s="514"/>
      <c r="BE23" s="514"/>
      <c r="BF23" s="536"/>
      <c r="BG23" s="536"/>
      <c r="BH23" s="536"/>
      <c r="BI23" s="536"/>
      <c r="BJ23" s="536"/>
      <c r="BK23" s="536"/>
      <c r="BL23" s="536"/>
      <c r="BM23" s="536"/>
      <c r="BN23" s="536"/>
      <c r="BO23" s="536"/>
      <c r="BP23" s="536"/>
      <c r="BQ23" s="536"/>
      <c r="BR23" s="536"/>
      <c r="BS23" s="536"/>
      <c r="BT23" s="536"/>
      <c r="BU23" s="536"/>
      <c r="BV23" s="536"/>
      <c r="BW23" s="536"/>
      <c r="BX23" s="536"/>
      <c r="BY23" s="536"/>
      <c r="BZ23" s="536"/>
      <c r="CA23" s="536"/>
      <c r="CB23" s="536"/>
      <c r="CC23" s="536"/>
      <c r="CD23" s="536"/>
      <c r="CE23" s="536"/>
      <c r="CF23" s="536"/>
      <c r="CG23" s="536"/>
      <c r="CH23" s="536"/>
      <c r="CI23" s="514" t="s">
        <v>6</v>
      </c>
      <c r="CJ23" s="536"/>
      <c r="CK23" s="514" t="s">
        <v>6</v>
      </c>
      <c r="CL23" s="554" t="s">
        <v>299</v>
      </c>
      <c r="CM23" s="554" t="s">
        <v>299</v>
      </c>
      <c r="CN23" s="555" t="str">
        <f t="shared" si="10"/>
        <v>UN R79 ACSF Cat C</v>
      </c>
      <c r="CO23" s="554" t="s">
        <v>285</v>
      </c>
      <c r="CP23" s="514"/>
      <c r="CQ23" s="554"/>
      <c r="CR23" s="554"/>
      <c r="CS23" s="554"/>
      <c r="CT23" s="554"/>
      <c r="CU23" s="554"/>
      <c r="CV23" s="554"/>
      <c r="CW23" s="554"/>
      <c r="CX23" s="554"/>
      <c r="CY23" s="554"/>
      <c r="CZ23" s="554"/>
      <c r="DA23" s="554"/>
      <c r="DB23" s="554"/>
      <c r="DC23" s="554"/>
      <c r="DD23" s="554"/>
      <c r="DE23" s="554"/>
      <c r="DF23" s="554"/>
      <c r="DG23" s="554"/>
      <c r="DH23" s="554"/>
      <c r="DI23" s="554"/>
      <c r="DJ23" s="554"/>
      <c r="DK23" s="554"/>
      <c r="DL23" s="554"/>
      <c r="DM23" s="554"/>
      <c r="DN23" s="554"/>
      <c r="DO23" s="554"/>
      <c r="DP23" s="554"/>
      <c r="DQ23" s="554"/>
      <c r="DR23" s="554"/>
      <c r="DS23" s="554"/>
      <c r="DT23" s="554"/>
      <c r="DU23" s="554"/>
      <c r="DV23" s="554"/>
      <c r="DW23" s="555" t="str">
        <f t="shared" si="14"/>
        <v>UN R79 ACSF Cat C</v>
      </c>
      <c r="DX23" s="555" t="str">
        <f t="shared" si="11"/>
        <v>UN R79 ACSF Cat C</v>
      </c>
      <c r="DY23" s="554"/>
      <c r="DZ23" s="554"/>
      <c r="EA23" s="554"/>
      <c r="EB23" s="554"/>
      <c r="EC23" s="554"/>
      <c r="ED23" s="554"/>
      <c r="EE23" s="554"/>
      <c r="EF23" s="554"/>
      <c r="EG23" s="554"/>
      <c r="EH23" s="554"/>
      <c r="EI23" s="554"/>
      <c r="EJ23" s="555" t="str">
        <f t="shared" si="12"/>
        <v>UN R79 ACSF Cat C</v>
      </c>
      <c r="EK23" s="554"/>
      <c r="EL23" s="554"/>
      <c r="EM23" s="554"/>
      <c r="EN23" s="554"/>
      <c r="EO23" s="554"/>
      <c r="EP23" s="554"/>
      <c r="EQ23" s="554"/>
      <c r="ER23" s="554"/>
      <c r="ES23" s="554"/>
      <c r="ET23" s="554"/>
      <c r="EU23" s="554"/>
      <c r="EV23" s="554"/>
      <c r="EW23" s="554"/>
      <c r="EX23" s="554"/>
      <c r="EY23" s="554"/>
      <c r="EZ23" s="554"/>
      <c r="FA23" s="554"/>
      <c r="FB23" s="554"/>
      <c r="FC23" s="554"/>
      <c r="FD23" s="554"/>
      <c r="FE23" s="554"/>
      <c r="FF23" s="554"/>
      <c r="FG23" s="554"/>
      <c r="FH23" s="554"/>
      <c r="FI23" s="554"/>
      <c r="FJ23" s="554"/>
      <c r="FK23" s="554"/>
      <c r="FL23" s="554"/>
      <c r="FM23" s="554"/>
      <c r="FN23" s="554"/>
      <c r="FO23" s="554"/>
      <c r="FP23" s="554"/>
      <c r="FQ23" s="554"/>
      <c r="FR23" s="554"/>
      <c r="FS23" s="554"/>
      <c r="FT23" s="554"/>
      <c r="FU23" s="554"/>
      <c r="FV23" s="554"/>
      <c r="FW23" s="554"/>
      <c r="FX23" s="554"/>
      <c r="FY23" s="554"/>
      <c r="FZ23" s="554"/>
      <c r="GA23" s="554"/>
      <c r="GB23" s="554"/>
      <c r="GC23" s="555" t="str">
        <f t="shared" si="13"/>
        <v>UN R79 ACSF Cat C</v>
      </c>
      <c r="GD23" s="7"/>
      <c r="GE23" s="7"/>
      <c r="GF23" s="7"/>
      <c r="GG23" s="7"/>
      <c r="GH23" s="7"/>
      <c r="GI23" s="7"/>
      <c r="GJ23" s="7"/>
      <c r="GK23" s="7"/>
      <c r="GL23" s="7"/>
      <c r="GM23" s="7"/>
      <c r="GN23" s="7"/>
      <c r="GO23" s="7"/>
      <c r="GP23" s="7"/>
      <c r="GQ23" s="7"/>
      <c r="GR23" s="7"/>
      <c r="GS23" s="7"/>
      <c r="GT23" s="7"/>
      <c r="GU23" s="7"/>
      <c r="GV23" s="7"/>
      <c r="GW23" s="7"/>
      <c r="GX23" s="7"/>
      <c r="GY23" s="7"/>
      <c r="GZ23" s="7"/>
    </row>
    <row r="24" ht="12.75" spans="2:208">
      <c r="D24" s="548" t="s">
        <v>300</v>
      </c>
      <c r="E24" s="551" t="s">
        <v>301</v>
      </c>
      <c r="F24" s="554" t="s">
        <v>301</v>
      </c>
      <c r="G24" s="535"/>
      <c r="H24" s="535"/>
      <c r="I24" s="535"/>
      <c r="J24" s="535"/>
      <c r="K24" s="535"/>
      <c r="L24" s="535"/>
      <c r="M24" s="536"/>
      <c r="N24" s="536"/>
      <c r="O24" s="536"/>
      <c r="P24" s="536"/>
      <c r="Q24" s="535"/>
      <c r="R24" s="536"/>
      <c r="S24" s="536"/>
      <c r="T24" s="536"/>
      <c r="U24" s="536"/>
      <c r="V24" s="536"/>
      <c r="W24" s="536"/>
      <c r="X24" s="536"/>
      <c r="Y24" s="535"/>
      <c r="Z24" s="536"/>
      <c r="AA24" s="536"/>
      <c r="AB24" s="536"/>
      <c r="AC24" s="536"/>
      <c r="AD24" s="536"/>
      <c r="AE24" s="536"/>
      <c r="AF24" s="536"/>
      <c r="AG24" s="536"/>
      <c r="AH24" s="536"/>
      <c r="AI24" s="536"/>
      <c r="AJ24" s="536"/>
      <c r="AK24" s="536"/>
      <c r="AL24" s="536"/>
      <c r="AM24" s="536"/>
      <c r="AN24" s="536"/>
      <c r="AO24" s="536"/>
      <c r="AP24" s="536"/>
      <c r="AQ24" s="536"/>
      <c r="AR24" s="536"/>
      <c r="AS24" s="536"/>
      <c r="AT24" s="536"/>
      <c r="AU24" s="536"/>
      <c r="AV24" s="536"/>
      <c r="AW24" s="536"/>
      <c r="AX24" s="536"/>
      <c r="AY24" s="514" t="s">
        <v>6</v>
      </c>
      <c r="AZ24" s="514" t="s">
        <v>6</v>
      </c>
      <c r="BA24" s="514" t="s">
        <v>6</v>
      </c>
      <c r="BB24" s="514" t="s">
        <v>6</v>
      </c>
      <c r="BC24" s="514"/>
      <c r="BD24" s="514"/>
      <c r="BE24" s="514"/>
      <c r="BF24" s="536"/>
      <c r="BG24" s="536"/>
      <c r="BH24" s="536"/>
      <c r="BI24" s="536"/>
      <c r="BJ24" s="536"/>
      <c r="BK24" s="536"/>
      <c r="BL24" s="536"/>
      <c r="BM24" s="536"/>
      <c r="BN24" s="536"/>
      <c r="BO24" s="536"/>
      <c r="BP24" s="536"/>
      <c r="BQ24" s="536"/>
      <c r="BR24" s="536"/>
      <c r="BS24" s="536"/>
      <c r="BT24" s="536"/>
      <c r="BU24" s="536"/>
      <c r="BV24" s="536"/>
      <c r="BW24" s="536"/>
      <c r="BX24" s="536"/>
      <c r="BY24" s="536"/>
      <c r="BZ24" s="536"/>
      <c r="CA24" s="536"/>
      <c r="CB24" s="536"/>
      <c r="CC24" s="536"/>
      <c r="CD24" s="536"/>
      <c r="CE24" s="536"/>
      <c r="CF24" s="536"/>
      <c r="CG24" s="536"/>
      <c r="CH24" s="536"/>
      <c r="CI24" s="514" t="s">
        <v>6</v>
      </c>
      <c r="CJ24" s="536"/>
      <c r="CK24" s="514" t="s">
        <v>6</v>
      </c>
      <c r="CL24" s="554" t="s">
        <v>301</v>
      </c>
      <c r="CM24" s="554" t="s">
        <v>301</v>
      </c>
      <c r="CN24" s="555" t="str">
        <f t="shared" si="10"/>
        <v>UN R79 RMF</v>
      </c>
      <c r="CO24" s="554"/>
      <c r="CP24" s="514"/>
      <c r="CQ24" s="554"/>
      <c r="CR24" s="554"/>
      <c r="CS24" s="554"/>
      <c r="CT24" s="554"/>
      <c r="CU24" s="554"/>
      <c r="CV24" s="554"/>
      <c r="CW24" s="554"/>
      <c r="CX24" s="554"/>
      <c r="CY24" s="554"/>
      <c r="CZ24" s="554"/>
      <c r="DA24" s="554"/>
      <c r="DB24" s="554"/>
      <c r="DC24" s="554"/>
      <c r="DD24" s="554"/>
      <c r="DE24" s="554"/>
      <c r="DF24" s="554"/>
      <c r="DG24" s="554"/>
      <c r="DH24" s="554"/>
      <c r="DI24" s="554"/>
      <c r="DJ24" s="554"/>
      <c r="DK24" s="554"/>
      <c r="DL24" s="554"/>
      <c r="DM24" s="554"/>
      <c r="DN24" s="554"/>
      <c r="DO24" s="554"/>
      <c r="DP24" s="554"/>
      <c r="DQ24" s="554"/>
      <c r="DR24" s="554"/>
      <c r="DS24" s="554"/>
      <c r="DT24" s="554"/>
      <c r="DU24" s="554"/>
      <c r="DV24" s="554"/>
      <c r="DW24" s="555" t="str">
        <f t="shared" si="14"/>
        <v>UN R79 RMF</v>
      </c>
      <c r="DX24" s="555" t="str">
        <f t="shared" si="11"/>
        <v>UN R79 RMF</v>
      </c>
      <c r="DY24" s="554"/>
      <c r="DZ24" s="554"/>
      <c r="EA24" s="554"/>
      <c r="EB24" s="554"/>
      <c r="EC24" s="554"/>
      <c r="ED24" s="554"/>
      <c r="EE24" s="554"/>
      <c r="EF24" s="554"/>
      <c r="EG24" s="554"/>
      <c r="EH24" s="554"/>
      <c r="EI24" s="554"/>
      <c r="EJ24" s="555" t="str">
        <f t="shared" si="12"/>
        <v>UN R79 RMF</v>
      </c>
      <c r="EK24" s="554"/>
      <c r="EL24" s="554"/>
      <c r="EM24" s="554"/>
      <c r="EN24" s="554"/>
      <c r="EO24" s="554"/>
      <c r="EP24" s="554"/>
      <c r="EQ24" s="554"/>
      <c r="ER24" s="554"/>
      <c r="ES24" s="554"/>
      <c r="ET24" s="554"/>
      <c r="EU24" s="554"/>
      <c r="EV24" s="554"/>
      <c r="EW24" s="554"/>
      <c r="EX24" s="554"/>
      <c r="EY24" s="554"/>
      <c r="EZ24" s="554"/>
      <c r="FA24" s="554"/>
      <c r="FB24" s="554"/>
      <c r="FC24" s="554"/>
      <c r="FD24" s="554"/>
      <c r="FE24" s="554"/>
      <c r="FF24" s="554"/>
      <c r="FG24" s="554"/>
      <c r="FH24" s="554"/>
      <c r="FI24" s="554"/>
      <c r="FJ24" s="554"/>
      <c r="FK24" s="554"/>
      <c r="FL24" s="554"/>
      <c r="FM24" s="554"/>
      <c r="FN24" s="554"/>
      <c r="FO24" s="554"/>
      <c r="FP24" s="554"/>
      <c r="FQ24" s="554"/>
      <c r="FR24" s="554"/>
      <c r="FS24" s="554"/>
      <c r="FT24" s="554"/>
      <c r="FU24" s="554"/>
      <c r="FV24" s="554"/>
      <c r="FW24" s="554"/>
      <c r="FX24" s="554"/>
      <c r="FY24" s="554"/>
      <c r="FZ24" s="554"/>
      <c r="GA24" s="554"/>
      <c r="GB24" s="554"/>
      <c r="GC24" s="555" t="str">
        <f t="shared" si="13"/>
        <v>UN R79 RMF</v>
      </c>
      <c r="GD24" s="7"/>
      <c r="GE24" s="7"/>
      <c r="GF24" s="7"/>
      <c r="GG24" s="7"/>
      <c r="GH24" s="7"/>
      <c r="GI24" s="7"/>
      <c r="GJ24" s="7"/>
      <c r="GK24" s="7"/>
      <c r="GL24" s="7"/>
      <c r="GM24" s="7"/>
      <c r="GN24" s="7"/>
      <c r="GO24" s="7"/>
      <c r="GP24" s="7"/>
      <c r="GQ24" s="7"/>
      <c r="GR24" s="7"/>
      <c r="GS24" s="7"/>
      <c r="GT24" s="7"/>
      <c r="GU24" s="7"/>
      <c r="GV24" s="7"/>
      <c r="GW24" s="7"/>
      <c r="GX24" s="7"/>
      <c r="GY24" s="7"/>
      <c r="GZ24" s="7"/>
    </row>
    <row r="25" ht="20.25" spans="2:208">
      <c r="B25" s="549" t="s">
        <v>302</v>
      </c>
      <c r="D25" s="548" t="s">
        <v>303</v>
      </c>
      <c r="E25" s="551" t="s">
        <v>304</v>
      </c>
      <c r="F25" s="554" t="s">
        <v>304</v>
      </c>
      <c r="G25" s="508" t="s">
        <v>0</v>
      </c>
      <c r="H25" s="508" t="s">
        <v>0</v>
      </c>
      <c r="I25" s="508" t="s">
        <v>0</v>
      </c>
      <c r="J25" s="508" t="s">
        <v>0</v>
      </c>
      <c r="K25" s="508"/>
      <c r="L25" s="508"/>
      <c r="M25" s="508"/>
      <c r="N25" s="508"/>
      <c r="O25" s="508"/>
      <c r="P25" s="508"/>
      <c r="Q25" s="508"/>
      <c r="R25" s="508"/>
      <c r="S25" s="508"/>
      <c r="T25" s="508"/>
      <c r="U25" s="508"/>
      <c r="V25" s="508"/>
      <c r="W25" s="508"/>
      <c r="X25" s="508"/>
      <c r="Y25" s="508"/>
      <c r="Z25" s="508"/>
      <c r="AA25" s="508"/>
      <c r="AB25" s="508"/>
      <c r="AC25" s="508"/>
      <c r="AD25" s="508"/>
      <c r="AE25" s="508"/>
      <c r="AF25" s="508"/>
      <c r="AG25" s="508"/>
      <c r="AH25" s="508"/>
      <c r="AI25" s="508"/>
      <c r="AJ25" s="508"/>
      <c r="AK25" s="508"/>
      <c r="AL25" s="508"/>
      <c r="AM25" s="508"/>
      <c r="AN25" s="508"/>
      <c r="AO25" s="508"/>
      <c r="AP25" s="508"/>
      <c r="AQ25" s="508"/>
      <c r="AR25" s="508"/>
      <c r="AS25" s="508"/>
      <c r="AT25" s="508"/>
      <c r="AU25" s="508"/>
      <c r="AV25" s="508"/>
      <c r="AW25" s="508"/>
      <c r="AX25" s="508"/>
      <c r="AY25" s="508" t="s">
        <v>305</v>
      </c>
      <c r="AZ25" s="567" t="s">
        <v>305</v>
      </c>
      <c r="BA25" s="514" t="s">
        <v>6</v>
      </c>
      <c r="BB25" s="554" t="s">
        <v>306</v>
      </c>
      <c r="BC25" s="554" t="s">
        <v>306</v>
      </c>
      <c r="BD25" s="514"/>
      <c r="BE25" s="514"/>
      <c r="BF25" s="536"/>
      <c r="BG25" s="536"/>
      <c r="BH25" s="536"/>
      <c r="BI25" s="536"/>
      <c r="BJ25" s="536"/>
      <c r="BK25" s="536"/>
      <c r="BL25" s="536"/>
      <c r="BM25" s="536"/>
      <c r="BN25" s="536"/>
      <c r="BO25" s="536"/>
      <c r="BP25" s="536"/>
      <c r="BQ25" s="536"/>
      <c r="BR25" s="536"/>
      <c r="BS25" s="536"/>
      <c r="BT25" s="536"/>
      <c r="BU25" s="536"/>
      <c r="BV25" s="536"/>
      <c r="BW25" s="536"/>
      <c r="BX25" s="536"/>
      <c r="BY25" s="536"/>
      <c r="BZ25" s="536"/>
      <c r="CA25" s="536"/>
      <c r="CB25" s="536"/>
      <c r="CC25" s="536"/>
      <c r="CD25" s="536"/>
      <c r="CE25" s="536"/>
      <c r="CF25" s="536"/>
      <c r="CG25" s="536"/>
      <c r="CH25" s="536"/>
      <c r="CI25" s="514" t="s">
        <v>6</v>
      </c>
      <c r="CJ25" s="536"/>
      <c r="CK25" s="513" t="s">
        <v>307</v>
      </c>
      <c r="CL25" s="554" t="s">
        <v>304</v>
      </c>
      <c r="CM25" s="554" t="s">
        <v>304</v>
      </c>
      <c r="CN25" s="555" t="str">
        <f t="shared" si="10"/>
        <v>UN R48</v>
      </c>
      <c r="CO25" s="554" t="s">
        <v>308</v>
      </c>
      <c r="CP25" s="514"/>
      <c r="CQ25" s="554"/>
      <c r="CR25" s="554"/>
      <c r="CS25" s="554"/>
      <c r="CT25" s="554"/>
      <c r="CU25" s="554"/>
      <c r="CV25" s="554"/>
      <c r="CW25" s="554"/>
      <c r="CX25" s="554"/>
      <c r="CY25" s="554"/>
      <c r="CZ25" s="554"/>
      <c r="DA25" s="554"/>
      <c r="DB25" s="554"/>
      <c r="DC25" s="554"/>
      <c r="DD25" s="554"/>
      <c r="DE25" s="554"/>
      <c r="DF25" s="554"/>
      <c r="DG25" s="554"/>
      <c r="DH25" s="554"/>
      <c r="DI25" s="554"/>
      <c r="DJ25" s="554"/>
      <c r="DK25" s="554"/>
      <c r="DL25" s="554"/>
      <c r="DM25" s="554"/>
      <c r="DN25" s="554"/>
      <c r="DO25" s="554"/>
      <c r="DP25" s="554"/>
      <c r="DQ25" s="554"/>
      <c r="DR25" s="554"/>
      <c r="DS25" s="554"/>
      <c r="DT25" s="554"/>
      <c r="DU25" s="554"/>
      <c r="DV25" s="554"/>
      <c r="DW25" s="554" t="s">
        <v>309</v>
      </c>
      <c r="DX25" s="555" t="str">
        <f t="shared" si="11"/>
        <v>UN R48</v>
      </c>
      <c r="DY25" s="554"/>
      <c r="DZ25" s="554"/>
      <c r="EA25" s="554"/>
      <c r="EB25" s="554"/>
      <c r="EC25" s="554"/>
      <c r="ED25" s="554"/>
      <c r="EE25" s="554"/>
      <c r="EF25" s="554"/>
      <c r="EG25" s="554"/>
      <c r="EH25" s="554"/>
      <c r="EI25" s="554"/>
      <c r="EJ25" s="555" t="str">
        <f t="shared" si="12"/>
        <v>UN R48</v>
      </c>
      <c r="EK25" s="554"/>
      <c r="EL25" s="554"/>
      <c r="EM25" s="554"/>
      <c r="EN25" s="554"/>
      <c r="EO25" s="554"/>
      <c r="EP25" s="554"/>
      <c r="EQ25" s="554"/>
      <c r="ER25" s="554"/>
      <c r="ES25" s="554"/>
      <c r="ET25" s="554"/>
      <c r="EU25" s="554"/>
      <c r="EV25" s="554"/>
      <c r="EW25" s="554"/>
      <c r="EX25" s="554"/>
      <c r="EY25" s="554"/>
      <c r="EZ25" s="554"/>
      <c r="FA25" s="554"/>
      <c r="FB25" s="554"/>
      <c r="FC25" s="554"/>
      <c r="FD25" s="554"/>
      <c r="FE25" s="554"/>
      <c r="FF25" s="554"/>
      <c r="FG25" s="554"/>
      <c r="FH25" s="554"/>
      <c r="FI25" s="554"/>
      <c r="FJ25" s="554"/>
      <c r="FK25" s="554"/>
      <c r="FL25" s="554"/>
      <c r="FM25" s="554"/>
      <c r="FN25" s="554"/>
      <c r="FO25" s="554"/>
      <c r="FP25" s="554"/>
      <c r="FQ25" s="554"/>
      <c r="FR25" s="554"/>
      <c r="FS25" s="554"/>
      <c r="FT25" s="554"/>
      <c r="FU25" s="554"/>
      <c r="FV25" s="554"/>
      <c r="FW25" s="554"/>
      <c r="FX25" s="554"/>
      <c r="FY25" s="554"/>
      <c r="FZ25" s="554"/>
      <c r="GA25" s="554"/>
      <c r="GB25" s="554"/>
      <c r="GC25" s="555" t="str">
        <f t="shared" si="13"/>
        <v>UN R48</v>
      </c>
      <c r="GD25" s="7"/>
      <c r="GE25" s="7"/>
      <c r="GF25" s="7"/>
      <c r="GG25" s="7"/>
      <c r="GH25" s="7"/>
      <c r="GI25" s="7"/>
      <c r="GJ25" s="7"/>
      <c r="GK25" s="7"/>
      <c r="GL25" s="7"/>
      <c r="GM25" s="7"/>
      <c r="GN25" s="7"/>
      <c r="GO25" s="7"/>
      <c r="GP25" s="7"/>
      <c r="GQ25" s="7"/>
      <c r="GR25" s="7"/>
      <c r="GS25" s="7"/>
      <c r="GT25" s="7"/>
      <c r="GU25" s="7"/>
      <c r="GV25" s="7"/>
      <c r="GW25" s="7"/>
      <c r="GX25" s="7"/>
      <c r="GY25" s="7"/>
      <c r="GZ25" s="7"/>
    </row>
    <row r="26" ht="16.5" customHeight="1" spans="2:208">
      <c r="B26" s="549" t="s">
        <v>310</v>
      </c>
      <c r="D26" s="548" t="s">
        <v>311</v>
      </c>
      <c r="E26" s="551" t="s">
        <v>312</v>
      </c>
      <c r="F26" s="552" t="s">
        <v>312</v>
      </c>
      <c r="G26" s="552" t="s">
        <v>2</v>
      </c>
      <c r="H26" s="552" t="s">
        <v>2</v>
      </c>
      <c r="I26" s="552" t="s">
        <v>2</v>
      </c>
      <c r="J26" s="552" t="s">
        <v>2</v>
      </c>
      <c r="K26" s="552"/>
      <c r="L26" s="552">
        <v>158</v>
      </c>
      <c r="M26" s="552"/>
      <c r="N26" s="552"/>
      <c r="O26" s="552"/>
      <c r="P26" s="552"/>
      <c r="Q26" s="552"/>
      <c r="R26" s="552"/>
      <c r="S26" s="552"/>
      <c r="T26" s="552"/>
      <c r="U26" s="552"/>
      <c r="V26" s="552"/>
      <c r="W26" s="552"/>
      <c r="X26" s="552"/>
      <c r="Y26" s="552"/>
      <c r="Z26" s="552"/>
      <c r="AA26" s="552"/>
      <c r="AB26" s="552"/>
      <c r="AC26" s="552"/>
      <c r="AD26" s="552"/>
      <c r="AE26" s="552"/>
      <c r="AF26" s="552"/>
      <c r="AG26" s="552"/>
      <c r="AH26" s="552"/>
      <c r="AI26" s="552"/>
      <c r="AJ26" s="552"/>
      <c r="AK26" s="552"/>
      <c r="AL26" s="552"/>
      <c r="AM26" s="552"/>
      <c r="AN26" s="552"/>
      <c r="AO26" s="552"/>
      <c r="AP26" s="552"/>
      <c r="AQ26" s="552"/>
      <c r="AR26" s="552"/>
      <c r="AS26" s="552"/>
      <c r="AT26" s="552"/>
      <c r="AU26" s="552"/>
      <c r="AV26" s="552"/>
      <c r="AW26" s="552"/>
      <c r="AX26" s="552"/>
      <c r="AY26" s="552" t="s">
        <v>313</v>
      </c>
      <c r="AZ26" s="535" t="s">
        <v>2</v>
      </c>
      <c r="BA26" s="514" t="s">
        <v>6</v>
      </c>
      <c r="BB26" s="552" t="s">
        <v>314</v>
      </c>
      <c r="BC26" s="552" t="s">
        <v>314</v>
      </c>
      <c r="BD26" s="514"/>
      <c r="BE26" s="514"/>
      <c r="BF26" s="536"/>
      <c r="BG26" s="536"/>
      <c r="BH26" s="536"/>
      <c r="BI26" s="536"/>
      <c r="BJ26" s="536"/>
      <c r="BK26" s="536"/>
      <c r="BL26" s="536"/>
      <c r="BM26" s="536"/>
      <c r="BN26" s="536"/>
      <c r="BO26" s="536"/>
      <c r="BP26" s="536"/>
      <c r="BQ26" s="536"/>
      <c r="BR26" s="536"/>
      <c r="BS26" s="536"/>
      <c r="BT26" s="536"/>
      <c r="BU26" s="536"/>
      <c r="BV26" s="536"/>
      <c r="BW26" s="536"/>
      <c r="BX26" s="536"/>
      <c r="BY26" s="536"/>
      <c r="BZ26" s="536"/>
      <c r="CA26" s="536"/>
      <c r="CB26" s="536"/>
      <c r="CC26" s="536"/>
      <c r="CD26" s="536"/>
      <c r="CE26" s="536"/>
      <c r="CF26" s="536"/>
      <c r="CG26" s="536"/>
      <c r="CH26" s="536"/>
      <c r="CI26" s="508" t="s">
        <v>315</v>
      </c>
      <c r="CJ26" s="536"/>
      <c r="CK26" s="568" t="s">
        <v>316</v>
      </c>
      <c r="CL26" s="553" t="s">
        <v>317</v>
      </c>
      <c r="CM26" s="552" t="s">
        <v>312</v>
      </c>
      <c r="CN26" s="555" t="str">
        <f t="shared" si="10"/>
        <v>UN R158</v>
      </c>
      <c r="CO26" s="536"/>
      <c r="CP26" s="514"/>
      <c r="CQ26" s="536"/>
      <c r="CR26" s="536"/>
      <c r="CS26" s="536"/>
      <c r="CT26" s="536"/>
      <c r="CU26" s="536"/>
      <c r="CV26" s="536"/>
      <c r="CW26" s="536"/>
      <c r="CX26" s="536"/>
      <c r="CY26" s="536"/>
      <c r="CZ26" s="536"/>
      <c r="DA26" s="536"/>
      <c r="DB26" s="536"/>
      <c r="DC26" s="536"/>
      <c r="DD26" s="536"/>
      <c r="DE26" s="536"/>
      <c r="DF26" s="536"/>
      <c r="DG26" s="536"/>
      <c r="DH26" s="536"/>
      <c r="DI26" s="536"/>
      <c r="DJ26" s="536"/>
      <c r="DK26" s="536"/>
      <c r="DL26" s="536"/>
      <c r="DM26" s="536"/>
      <c r="DN26" s="536"/>
      <c r="DO26" s="536"/>
      <c r="DP26" s="536"/>
      <c r="DQ26" s="536"/>
      <c r="DR26" s="536"/>
      <c r="DS26" s="536"/>
      <c r="DT26" s="536"/>
      <c r="DU26" s="536"/>
      <c r="DV26" s="536"/>
      <c r="DW26" s="552" t="s">
        <v>318</v>
      </c>
      <c r="DX26" s="555" t="str">
        <f t="shared" si="11"/>
        <v>UN R158</v>
      </c>
      <c r="DY26" s="554"/>
      <c r="DZ26" s="554"/>
      <c r="EA26" s="554"/>
      <c r="EB26" s="554"/>
      <c r="EC26" s="554"/>
      <c r="ED26" s="554"/>
      <c r="EE26" s="554"/>
      <c r="EF26" s="554"/>
      <c r="EG26" s="554"/>
      <c r="EH26" s="554"/>
      <c r="EI26" s="554"/>
      <c r="EJ26" s="555" t="str">
        <f t="shared" si="12"/>
        <v>UN R158</v>
      </c>
      <c r="EK26" s="554"/>
      <c r="EL26" s="554"/>
      <c r="EM26" s="554"/>
      <c r="EN26" s="554"/>
      <c r="EO26" s="554"/>
      <c r="EP26" s="554"/>
      <c r="EQ26" s="554"/>
      <c r="ER26" s="554"/>
      <c r="ES26" s="554"/>
      <c r="ET26" s="554"/>
      <c r="EU26" s="554"/>
      <c r="EV26" s="554"/>
      <c r="EW26" s="554"/>
      <c r="EX26" s="554"/>
      <c r="EY26" s="554"/>
      <c r="EZ26" s="554"/>
      <c r="FA26" s="554"/>
      <c r="FB26" s="554"/>
      <c r="FC26" s="554"/>
      <c r="FD26" s="554"/>
      <c r="FE26" s="554"/>
      <c r="FF26" s="554"/>
      <c r="FG26" s="554"/>
      <c r="FH26" s="554"/>
      <c r="FI26" s="554"/>
      <c r="FJ26" s="554"/>
      <c r="FK26" s="554"/>
      <c r="FL26" s="554"/>
      <c r="FM26" s="554"/>
      <c r="FN26" s="554"/>
      <c r="FO26" s="554"/>
      <c r="FP26" s="554"/>
      <c r="FQ26" s="554"/>
      <c r="FR26" s="554"/>
      <c r="FS26" s="554"/>
      <c r="FT26" s="554"/>
      <c r="FU26" s="554"/>
      <c r="FV26" s="554"/>
      <c r="FW26" s="554"/>
      <c r="FX26" s="554"/>
      <c r="FY26" s="554"/>
      <c r="FZ26" s="554"/>
      <c r="GA26" s="554"/>
      <c r="GB26" s="554"/>
      <c r="GC26" s="555" t="str">
        <f t="shared" si="13"/>
        <v>UN R158</v>
      </c>
      <c r="GD26" s="7"/>
      <c r="GE26" s="7"/>
      <c r="GF26" s="7"/>
      <c r="GG26" s="7"/>
      <c r="GH26" s="7"/>
      <c r="GI26" s="7"/>
      <c r="GJ26" s="7"/>
      <c r="GK26" s="7"/>
      <c r="GL26" s="7"/>
      <c r="GM26" s="7"/>
      <c r="GN26" s="7"/>
      <c r="GO26" s="7"/>
      <c r="GP26" s="7"/>
      <c r="GQ26" s="7"/>
      <c r="GR26" s="7"/>
      <c r="GS26" s="7"/>
      <c r="GT26" s="7"/>
      <c r="GU26" s="7"/>
      <c r="GV26" s="7"/>
      <c r="GW26" s="7"/>
      <c r="GX26" s="7"/>
      <c r="GY26" s="7"/>
      <c r="GZ26" s="7"/>
    </row>
    <row r="27" ht="12.75" spans="2:208">
      <c r="D27" s="548" t="s">
        <v>319</v>
      </c>
      <c r="E27" s="551" t="s">
        <v>320</v>
      </c>
      <c r="F27" s="554" t="s">
        <v>320</v>
      </c>
      <c r="G27" s="535" t="s">
        <v>0</v>
      </c>
      <c r="H27" s="535" t="s">
        <v>0</v>
      </c>
      <c r="I27" s="535" t="s">
        <v>0</v>
      </c>
      <c r="J27" s="535" t="s">
        <v>0</v>
      </c>
      <c r="K27" s="535"/>
      <c r="L27" s="535">
        <v>166</v>
      </c>
      <c r="M27" s="536"/>
      <c r="N27" s="536"/>
      <c r="O27" s="536"/>
      <c r="P27" s="536"/>
      <c r="Q27" s="535"/>
      <c r="R27" s="536"/>
      <c r="S27" s="536"/>
      <c r="T27" s="536"/>
      <c r="U27" s="536"/>
      <c r="V27" s="536"/>
      <c r="W27" s="536"/>
      <c r="X27" s="536"/>
      <c r="Y27" s="535"/>
      <c r="Z27" s="536"/>
      <c r="AA27" s="536"/>
      <c r="AB27" s="536"/>
      <c r="AC27" s="536"/>
      <c r="AD27" s="536"/>
      <c r="AE27" s="536"/>
      <c r="AF27" s="536"/>
      <c r="AG27" s="536"/>
      <c r="AH27" s="536"/>
      <c r="AI27" s="536"/>
      <c r="AJ27" s="536"/>
      <c r="AK27" s="536"/>
      <c r="AL27" s="536"/>
      <c r="AM27" s="536"/>
      <c r="AN27" s="536"/>
      <c r="AO27" s="536"/>
      <c r="AP27" s="536"/>
      <c r="AQ27" s="536"/>
      <c r="AR27" s="536"/>
      <c r="AS27" s="536"/>
      <c r="AT27" s="536"/>
      <c r="AU27" s="536"/>
      <c r="AV27" s="536"/>
      <c r="AW27" s="536"/>
      <c r="AX27" s="536"/>
      <c r="AY27" s="514" t="s">
        <v>6</v>
      </c>
      <c r="AZ27" s="514" t="s">
        <v>6</v>
      </c>
      <c r="BA27" s="514" t="s">
        <v>6</v>
      </c>
      <c r="BB27" s="514" t="s">
        <v>6</v>
      </c>
      <c r="BC27" s="514" t="s">
        <v>6</v>
      </c>
      <c r="BD27" s="514"/>
      <c r="BE27" s="514"/>
      <c r="BF27" s="514"/>
      <c r="BG27" s="514"/>
      <c r="BH27" s="514"/>
      <c r="BI27" s="514"/>
      <c r="BJ27" s="514"/>
      <c r="BK27" s="514"/>
      <c r="BL27" s="514"/>
      <c r="BM27" s="514"/>
      <c r="BN27" s="514"/>
      <c r="BO27" s="514"/>
      <c r="BP27" s="514"/>
      <c r="BQ27" s="514"/>
      <c r="BR27" s="514"/>
      <c r="BS27" s="514"/>
      <c r="BT27" s="514"/>
      <c r="BU27" s="514"/>
      <c r="BV27" s="514"/>
      <c r="BW27" s="514"/>
      <c r="BX27" s="514"/>
      <c r="BY27" s="514"/>
      <c r="BZ27" s="514"/>
      <c r="CA27" s="514"/>
      <c r="CB27" s="514"/>
      <c r="CC27" s="514"/>
      <c r="CD27" s="514"/>
      <c r="CE27" s="514"/>
      <c r="CF27" s="514"/>
      <c r="CG27" s="514"/>
      <c r="CH27" s="514"/>
      <c r="CI27" s="514" t="s">
        <v>6</v>
      </c>
      <c r="CJ27" s="536"/>
      <c r="CK27" s="514" t="s">
        <v>6</v>
      </c>
      <c r="CL27" s="552" t="s">
        <v>320</v>
      </c>
      <c r="CM27" s="554" t="s">
        <v>320</v>
      </c>
      <c r="CN27" s="555" t="str">
        <f t="shared" si="10"/>
        <v>UN R166</v>
      </c>
      <c r="CO27" s="554"/>
      <c r="CP27" s="514"/>
      <c r="CQ27" s="554"/>
      <c r="CR27" s="554"/>
      <c r="CS27" s="554"/>
      <c r="CT27" s="554"/>
      <c r="CU27" s="554"/>
      <c r="CV27" s="554"/>
      <c r="CW27" s="554"/>
      <c r="CX27" s="554"/>
      <c r="CY27" s="554"/>
      <c r="CZ27" s="554"/>
      <c r="DA27" s="554"/>
      <c r="DB27" s="554"/>
      <c r="DC27" s="554"/>
      <c r="DD27" s="554"/>
      <c r="DE27" s="554"/>
      <c r="DF27" s="554"/>
      <c r="DG27" s="554"/>
      <c r="DH27" s="554"/>
      <c r="DI27" s="554"/>
      <c r="DJ27" s="554"/>
      <c r="DK27" s="554"/>
      <c r="DL27" s="554"/>
      <c r="DM27" s="554"/>
      <c r="DN27" s="554"/>
      <c r="DO27" s="554"/>
      <c r="DP27" s="554"/>
      <c r="DQ27" s="554"/>
      <c r="DR27" s="554"/>
      <c r="DS27" s="554"/>
      <c r="DT27" s="554"/>
      <c r="DU27" s="554"/>
      <c r="DV27" s="554"/>
      <c r="DW27" s="555" t="str">
        <f>E27</f>
        <v>UN R166</v>
      </c>
      <c r="DX27" s="555" t="str">
        <f t="shared" si="11"/>
        <v>UN R166</v>
      </c>
      <c r="DY27" s="554"/>
      <c r="DZ27" s="554"/>
      <c r="EA27" s="554"/>
      <c r="EB27" s="554"/>
      <c r="EC27" s="554"/>
      <c r="ED27" s="554"/>
      <c r="EE27" s="554"/>
      <c r="EF27" s="554"/>
      <c r="EG27" s="554"/>
      <c r="EH27" s="554"/>
      <c r="EI27" s="554"/>
      <c r="EJ27" s="555" t="str">
        <f t="shared" si="12"/>
        <v>UN R166</v>
      </c>
      <c r="EK27" s="554"/>
      <c r="EL27" s="554"/>
      <c r="EM27" s="554"/>
      <c r="EN27" s="554"/>
      <c r="EO27" s="554"/>
      <c r="EP27" s="554"/>
      <c r="EQ27" s="554"/>
      <c r="ER27" s="554"/>
      <c r="ES27" s="554"/>
      <c r="ET27" s="554"/>
      <c r="EU27" s="554"/>
      <c r="EV27" s="554"/>
      <c r="EW27" s="554"/>
      <c r="EX27" s="554"/>
      <c r="EY27" s="554"/>
      <c r="EZ27" s="554"/>
      <c r="FA27" s="554"/>
      <c r="FB27" s="554"/>
      <c r="FC27" s="554"/>
      <c r="FD27" s="554"/>
      <c r="FE27" s="554"/>
      <c r="FF27" s="554"/>
      <c r="FG27" s="554"/>
      <c r="FH27" s="554"/>
      <c r="FI27" s="554"/>
      <c r="FJ27" s="554"/>
      <c r="FK27" s="554"/>
      <c r="FL27" s="554"/>
      <c r="FM27" s="554"/>
      <c r="FN27" s="554"/>
      <c r="FO27" s="554"/>
      <c r="FP27" s="554"/>
      <c r="FQ27" s="554"/>
      <c r="FR27" s="554"/>
      <c r="FS27" s="554"/>
      <c r="FT27" s="554"/>
      <c r="FU27" s="554"/>
      <c r="FV27" s="554"/>
      <c r="FW27" s="554"/>
      <c r="FX27" s="554"/>
      <c r="FY27" s="554"/>
      <c r="FZ27" s="554"/>
      <c r="GA27" s="554"/>
      <c r="GB27" s="554"/>
      <c r="GC27" s="555" t="str">
        <f t="shared" si="13"/>
        <v>UN R166</v>
      </c>
      <c r="GD27" s="7"/>
      <c r="GE27" s="7"/>
      <c r="GF27" s="7"/>
      <c r="GG27" s="7"/>
      <c r="GH27" s="7"/>
      <c r="GI27" s="7"/>
      <c r="GJ27" s="7"/>
      <c r="GK27" s="7"/>
      <c r="GL27" s="7"/>
      <c r="GM27" s="7"/>
      <c r="GN27" s="7"/>
      <c r="GO27" s="7"/>
      <c r="GP27" s="7"/>
      <c r="GQ27" s="7"/>
      <c r="GR27" s="7"/>
      <c r="GS27" s="7"/>
      <c r="GT27" s="7"/>
      <c r="GU27" s="7"/>
      <c r="GV27" s="7"/>
      <c r="GW27" s="7"/>
      <c r="GX27" s="7"/>
      <c r="GY27" s="7"/>
      <c r="GZ27" s="7"/>
    </row>
    <row r="28" ht="12.75" spans="2:208">
      <c r="D28" s="557" t="s">
        <v>321</v>
      </c>
      <c r="E28" s="514" t="s">
        <v>6</v>
      </c>
      <c r="F28" s="514" t="s">
        <v>6</v>
      </c>
      <c r="G28" s="535" t="s">
        <v>322</v>
      </c>
      <c r="H28" s="535" t="s">
        <v>322</v>
      </c>
      <c r="I28" s="535" t="s">
        <v>322</v>
      </c>
      <c r="J28" s="535" t="s">
        <v>322</v>
      </c>
      <c r="K28" s="535"/>
      <c r="L28" s="535"/>
      <c r="M28" s="536"/>
      <c r="N28" s="536"/>
      <c r="O28" s="536"/>
      <c r="P28" s="536"/>
      <c r="Q28" s="535"/>
      <c r="R28" s="536"/>
      <c r="S28" s="536"/>
      <c r="T28" s="536"/>
      <c r="U28" s="536"/>
      <c r="V28" s="536"/>
      <c r="W28" s="536"/>
      <c r="X28" s="536"/>
      <c r="Y28" s="535"/>
      <c r="Z28" s="536"/>
      <c r="AA28" s="536"/>
      <c r="AB28" s="536"/>
      <c r="AC28" s="536"/>
      <c r="AD28" s="536"/>
      <c r="AE28" s="536"/>
      <c r="AF28" s="536"/>
      <c r="AG28" s="536"/>
      <c r="AH28" s="536"/>
      <c r="AI28" s="536"/>
      <c r="AJ28" s="536"/>
      <c r="AK28" s="536"/>
      <c r="AL28" s="536"/>
      <c r="AM28" s="536"/>
      <c r="AN28" s="536"/>
      <c r="AO28" s="536"/>
      <c r="AP28" s="536"/>
      <c r="AQ28" s="536"/>
      <c r="AR28" s="536"/>
      <c r="AS28" s="536"/>
      <c r="AT28" s="536"/>
      <c r="AU28" s="536"/>
      <c r="AV28" s="536"/>
      <c r="AW28" s="536"/>
      <c r="AX28" s="536"/>
      <c r="AY28" s="514" t="s">
        <v>6</v>
      </c>
      <c r="AZ28" s="514" t="s">
        <v>6</v>
      </c>
      <c r="BA28" s="514" t="s">
        <v>6</v>
      </c>
      <c r="BB28" s="514" t="s">
        <v>6</v>
      </c>
      <c r="BC28" s="514" t="s">
        <v>6</v>
      </c>
      <c r="BD28" s="514"/>
      <c r="BE28" s="514"/>
      <c r="BF28" s="514"/>
      <c r="BG28" s="514"/>
      <c r="BH28" s="514"/>
      <c r="BI28" s="514"/>
      <c r="BJ28" s="514"/>
      <c r="BK28" s="514"/>
      <c r="BL28" s="514"/>
      <c r="BM28" s="514"/>
      <c r="BN28" s="514"/>
      <c r="BO28" s="514"/>
      <c r="BP28" s="514"/>
      <c r="BQ28" s="514"/>
      <c r="BR28" s="514"/>
      <c r="BS28" s="514"/>
      <c r="BT28" s="514"/>
      <c r="BU28" s="514"/>
      <c r="BV28" s="514"/>
      <c r="BW28" s="514"/>
      <c r="BX28" s="514"/>
      <c r="BY28" s="514"/>
      <c r="BZ28" s="514"/>
      <c r="CA28" s="514"/>
      <c r="CB28" s="514"/>
      <c r="CC28" s="514"/>
      <c r="CD28" s="514"/>
      <c r="CE28" s="514"/>
      <c r="CF28" s="514"/>
      <c r="CG28" s="514"/>
      <c r="CH28" s="514"/>
      <c r="CI28" s="554" t="s">
        <v>323</v>
      </c>
      <c r="CJ28" s="536"/>
      <c r="CK28" s="514" t="s">
        <v>6</v>
      </c>
      <c r="CL28" s="514" t="s">
        <v>6</v>
      </c>
      <c r="CM28" s="514" t="s">
        <v>6</v>
      </c>
      <c r="CN28" s="514" t="s">
        <v>6</v>
      </c>
      <c r="CO28" s="554"/>
      <c r="CP28" s="554"/>
      <c r="CQ28" s="554"/>
      <c r="CR28" s="554"/>
      <c r="CS28" s="554"/>
      <c r="CT28" s="554"/>
      <c r="CU28" s="554"/>
      <c r="CV28" s="554"/>
      <c r="CW28" s="554"/>
      <c r="CX28" s="554"/>
      <c r="CY28" s="554"/>
      <c r="CZ28" s="554"/>
      <c r="DA28" s="554"/>
      <c r="DB28" s="554"/>
      <c r="DC28" s="554"/>
      <c r="DD28" s="554"/>
      <c r="DE28" s="554"/>
      <c r="DF28" s="554"/>
      <c r="DG28" s="554"/>
      <c r="DH28" s="554"/>
      <c r="DI28" s="554"/>
      <c r="DJ28" s="554"/>
      <c r="DK28" s="554"/>
      <c r="DL28" s="554"/>
      <c r="DM28" s="554"/>
      <c r="DN28" s="554"/>
      <c r="DO28" s="554"/>
      <c r="DP28" s="554"/>
      <c r="DQ28" s="554"/>
      <c r="DR28" s="554"/>
      <c r="DS28" s="554"/>
      <c r="DT28" s="554"/>
      <c r="DU28" s="554"/>
      <c r="DV28" s="554"/>
      <c r="DW28" s="514" t="s">
        <v>6</v>
      </c>
      <c r="DX28" s="514" t="s">
        <v>6</v>
      </c>
      <c r="DY28" s="554"/>
      <c r="DZ28" s="554"/>
      <c r="EA28" s="554"/>
      <c r="EB28" s="554"/>
      <c r="EC28" s="554"/>
      <c r="ED28" s="554"/>
      <c r="EE28" s="554"/>
      <c r="EF28" s="554"/>
      <c r="EG28" s="554"/>
      <c r="EH28" s="554"/>
      <c r="EI28" s="554"/>
      <c r="EJ28" s="514" t="s">
        <v>6</v>
      </c>
      <c r="EK28" s="554"/>
      <c r="EL28" s="554"/>
      <c r="EM28" s="554"/>
      <c r="EN28" s="554"/>
      <c r="EO28" s="554"/>
      <c r="EP28" s="554"/>
      <c r="EQ28" s="554"/>
      <c r="ER28" s="554"/>
      <c r="ES28" s="554"/>
      <c r="ET28" s="554"/>
      <c r="EU28" s="554"/>
      <c r="EV28" s="554"/>
      <c r="EW28" s="554"/>
      <c r="EX28" s="554"/>
      <c r="EY28" s="554"/>
      <c r="EZ28" s="554"/>
      <c r="FA28" s="554"/>
      <c r="FB28" s="554"/>
      <c r="FC28" s="554"/>
      <c r="FD28" s="554"/>
      <c r="FE28" s="554"/>
      <c r="FF28" s="554"/>
      <c r="FG28" s="554"/>
      <c r="FH28" s="554"/>
      <c r="FI28" s="554"/>
      <c r="FJ28" s="554"/>
      <c r="FK28" s="554"/>
      <c r="FL28" s="554"/>
      <c r="FM28" s="554"/>
      <c r="FN28" s="554"/>
      <c r="FO28" s="554"/>
      <c r="FP28" s="554"/>
      <c r="FQ28" s="554"/>
      <c r="FR28" s="554"/>
      <c r="FS28" s="554"/>
      <c r="FT28" s="554"/>
      <c r="FU28" s="554"/>
      <c r="FV28" s="554"/>
      <c r="FW28" s="554"/>
      <c r="FX28" s="554"/>
      <c r="FY28" s="554"/>
      <c r="FZ28" s="554"/>
      <c r="GA28" s="554"/>
      <c r="GB28" s="554"/>
      <c r="GC28" s="514" t="s">
        <v>6</v>
      </c>
      <c r="GD28" s="7"/>
      <c r="GE28" s="7"/>
      <c r="GF28" s="7"/>
      <c r="GG28" s="7"/>
      <c r="GH28" s="7"/>
      <c r="GI28" s="7"/>
      <c r="GJ28" s="7"/>
      <c r="GK28" s="7"/>
      <c r="GL28" s="7"/>
      <c r="GM28" s="7"/>
      <c r="GN28" s="7"/>
      <c r="GO28" s="7"/>
      <c r="GP28" s="7"/>
      <c r="GQ28" s="7"/>
      <c r="GR28" s="7"/>
      <c r="GS28" s="7"/>
      <c r="GT28" s="7"/>
      <c r="GU28" s="7"/>
      <c r="GV28" s="7"/>
      <c r="GW28" s="7"/>
      <c r="GX28" s="7"/>
      <c r="GY28" s="7"/>
      <c r="GZ28" s="7"/>
    </row>
    <row r="29" ht="12.75" spans="2:208">
      <c r="D29" s="557" t="s">
        <v>324</v>
      </c>
      <c r="E29" s="514" t="s">
        <v>6</v>
      </c>
      <c r="F29" s="514" t="s">
        <v>6</v>
      </c>
      <c r="G29" s="535" t="s">
        <v>322</v>
      </c>
      <c r="H29" s="535" t="s">
        <v>322</v>
      </c>
      <c r="I29" s="535" t="s">
        <v>322</v>
      </c>
      <c r="J29" s="535" t="s">
        <v>322</v>
      </c>
      <c r="K29" s="535"/>
      <c r="L29" s="535"/>
      <c r="M29" s="536"/>
      <c r="N29" s="536"/>
      <c r="O29" s="536"/>
      <c r="P29" s="536"/>
      <c r="Q29" s="535"/>
      <c r="R29" s="536"/>
      <c r="S29" s="536"/>
      <c r="T29" s="536"/>
      <c r="U29" s="536"/>
      <c r="V29" s="536"/>
      <c r="W29" s="536"/>
      <c r="X29" s="536"/>
      <c r="Y29" s="535"/>
      <c r="Z29" s="536"/>
      <c r="AA29" s="536"/>
      <c r="AB29" s="536"/>
      <c r="AC29" s="536"/>
      <c r="AD29" s="536"/>
      <c r="AE29" s="536"/>
      <c r="AF29" s="536"/>
      <c r="AG29" s="536"/>
      <c r="AH29" s="536"/>
      <c r="AI29" s="536"/>
      <c r="AJ29" s="536"/>
      <c r="AK29" s="536"/>
      <c r="AL29" s="536"/>
      <c r="AM29" s="536"/>
      <c r="AN29" s="536"/>
      <c r="AO29" s="536"/>
      <c r="AP29" s="536"/>
      <c r="AQ29" s="536"/>
      <c r="AR29" s="536"/>
      <c r="AS29" s="536"/>
      <c r="AT29" s="536"/>
      <c r="AU29" s="536"/>
      <c r="AV29" s="536"/>
      <c r="AW29" s="536"/>
      <c r="AX29" s="536"/>
      <c r="AY29" s="514" t="s">
        <v>6</v>
      </c>
      <c r="AZ29" s="514" t="s">
        <v>6</v>
      </c>
      <c r="BA29" s="514" t="s">
        <v>6</v>
      </c>
      <c r="BB29" s="514" t="s">
        <v>6</v>
      </c>
      <c r="BC29" s="514" t="s">
        <v>6</v>
      </c>
      <c r="BD29" s="514"/>
      <c r="BE29" s="514"/>
      <c r="BF29" s="514"/>
      <c r="BG29" s="514"/>
      <c r="BH29" s="514"/>
      <c r="BI29" s="514"/>
      <c r="BJ29" s="514"/>
      <c r="BK29" s="514"/>
      <c r="BL29" s="514"/>
      <c r="BM29" s="514"/>
      <c r="BN29" s="514"/>
      <c r="BO29" s="514"/>
      <c r="BP29" s="514"/>
      <c r="BQ29" s="514"/>
      <c r="BR29" s="514"/>
      <c r="BS29" s="514"/>
      <c r="BT29" s="514"/>
      <c r="BU29" s="514"/>
      <c r="BV29" s="514"/>
      <c r="BW29" s="514"/>
      <c r="BX29" s="514"/>
      <c r="BY29" s="514"/>
      <c r="BZ29" s="514"/>
      <c r="CA29" s="514"/>
      <c r="CB29" s="514"/>
      <c r="CC29" s="514"/>
      <c r="CD29" s="514"/>
      <c r="CE29" s="514"/>
      <c r="CF29" s="514"/>
      <c r="CG29" s="514"/>
      <c r="CH29" s="514"/>
      <c r="CI29" s="514" t="s">
        <v>6</v>
      </c>
      <c r="CJ29" s="536"/>
      <c r="CK29" s="514" t="s">
        <v>6</v>
      </c>
      <c r="CL29" s="514" t="s">
        <v>6</v>
      </c>
      <c r="CM29" s="514" t="s">
        <v>6</v>
      </c>
      <c r="CN29" s="514" t="s">
        <v>6</v>
      </c>
      <c r="CO29" s="554"/>
      <c r="CP29" s="554"/>
      <c r="CQ29" s="554"/>
      <c r="CR29" s="554"/>
      <c r="CS29" s="554"/>
      <c r="CT29" s="554"/>
      <c r="CU29" s="554"/>
      <c r="CV29" s="554"/>
      <c r="CW29" s="554"/>
      <c r="CX29" s="554"/>
      <c r="CY29" s="554"/>
      <c r="CZ29" s="554"/>
      <c r="DA29" s="554"/>
      <c r="DB29" s="554"/>
      <c r="DC29" s="554"/>
      <c r="DD29" s="554"/>
      <c r="DE29" s="554"/>
      <c r="DF29" s="554"/>
      <c r="DG29" s="554"/>
      <c r="DH29" s="554"/>
      <c r="DI29" s="554"/>
      <c r="DJ29" s="554"/>
      <c r="DK29" s="554"/>
      <c r="DL29" s="554"/>
      <c r="DM29" s="554"/>
      <c r="DN29" s="554"/>
      <c r="DO29" s="554"/>
      <c r="DP29" s="554"/>
      <c r="DQ29" s="554"/>
      <c r="DR29" s="554"/>
      <c r="DS29" s="554"/>
      <c r="DT29" s="554"/>
      <c r="DU29" s="554"/>
      <c r="DV29" s="554"/>
      <c r="DW29" s="514" t="s">
        <v>6</v>
      </c>
      <c r="DX29" s="514" t="s">
        <v>6</v>
      </c>
      <c r="DY29" s="554"/>
      <c r="DZ29" s="554"/>
      <c r="EA29" s="554"/>
      <c r="EB29" s="554"/>
      <c r="EC29" s="554"/>
      <c r="ED29" s="554"/>
      <c r="EE29" s="554"/>
      <c r="EF29" s="554"/>
      <c r="EG29" s="554"/>
      <c r="EH29" s="554"/>
      <c r="EI29" s="554"/>
      <c r="EJ29" s="514" t="s">
        <v>6</v>
      </c>
      <c r="EK29" s="554"/>
      <c r="EL29" s="554"/>
      <c r="EM29" s="554"/>
      <c r="EN29" s="554"/>
      <c r="EO29" s="554"/>
      <c r="EP29" s="554"/>
      <c r="EQ29" s="554"/>
      <c r="ER29" s="554"/>
      <c r="ES29" s="554"/>
      <c r="ET29" s="554"/>
      <c r="EU29" s="554"/>
      <c r="EV29" s="554"/>
      <c r="EW29" s="554"/>
      <c r="EX29" s="554"/>
      <c r="EY29" s="554"/>
      <c r="EZ29" s="554"/>
      <c r="FA29" s="554"/>
      <c r="FB29" s="554"/>
      <c r="FC29" s="554"/>
      <c r="FD29" s="554"/>
      <c r="FE29" s="554"/>
      <c r="FF29" s="554"/>
      <c r="FG29" s="554"/>
      <c r="FH29" s="554"/>
      <c r="FI29" s="554"/>
      <c r="FJ29" s="554"/>
      <c r="FK29" s="554"/>
      <c r="FL29" s="554"/>
      <c r="FM29" s="554"/>
      <c r="FN29" s="554"/>
      <c r="FO29" s="554"/>
      <c r="FP29" s="554"/>
      <c r="FQ29" s="554"/>
      <c r="FR29" s="554"/>
      <c r="FS29" s="554"/>
      <c r="FT29" s="554"/>
      <c r="FU29" s="554"/>
      <c r="FV29" s="554"/>
      <c r="FW29" s="554"/>
      <c r="FX29" s="554"/>
      <c r="FY29" s="554"/>
      <c r="FZ29" s="554"/>
      <c r="GA29" s="554"/>
      <c r="GB29" s="554"/>
      <c r="GC29" s="514" t="s">
        <v>6</v>
      </c>
      <c r="GD29" s="7"/>
      <c r="GE29" s="7"/>
      <c r="GF29" s="7"/>
      <c r="GG29" s="7"/>
      <c r="GH29" s="7"/>
      <c r="GI29" s="7"/>
      <c r="GJ29" s="7"/>
      <c r="GK29" s="7"/>
      <c r="GL29" s="7"/>
      <c r="GM29" s="7"/>
      <c r="GN29" s="7"/>
      <c r="GO29" s="7"/>
      <c r="GP29" s="7"/>
      <c r="GQ29" s="7"/>
      <c r="GR29" s="7"/>
      <c r="GS29" s="7"/>
      <c r="GT29" s="7"/>
      <c r="GU29" s="7"/>
      <c r="GV29" s="7"/>
      <c r="GW29" s="7"/>
      <c r="GX29" s="7"/>
      <c r="GY29" s="7"/>
      <c r="GZ29" s="7"/>
    </row>
    <row r="30" ht="30.4" spans="2:208">
      <c r="C30" s="547" t="s">
        <v>325</v>
      </c>
      <c r="D30" s="548" t="s">
        <v>326</v>
      </c>
      <c r="E30" s="551" t="s">
        <v>327</v>
      </c>
      <c r="F30" s="554" t="s">
        <v>327</v>
      </c>
      <c r="G30" s="535" t="s">
        <v>0</v>
      </c>
      <c r="H30" s="535" t="s">
        <v>0</v>
      </c>
      <c r="I30" s="535" t="s">
        <v>0</v>
      </c>
      <c r="J30" s="535" t="s">
        <v>0</v>
      </c>
      <c r="K30" s="535"/>
      <c r="L30" s="535"/>
      <c r="M30" s="536"/>
      <c r="N30" s="536"/>
      <c r="O30" s="536"/>
      <c r="P30" s="536"/>
      <c r="Q30" s="535"/>
      <c r="R30" s="536"/>
      <c r="S30" s="536"/>
      <c r="T30" s="536"/>
      <c r="U30" s="536"/>
      <c r="V30" s="536"/>
      <c r="W30" s="536"/>
      <c r="X30" s="536"/>
      <c r="Y30" s="535"/>
      <c r="Z30" s="536"/>
      <c r="AA30" s="536"/>
      <c r="AB30" s="536"/>
      <c r="AC30" s="536"/>
      <c r="AD30" s="536"/>
      <c r="AE30" s="536"/>
      <c r="AF30" s="536"/>
      <c r="AG30" s="536"/>
      <c r="AH30" s="536"/>
      <c r="AI30" s="536"/>
      <c r="AJ30" s="536"/>
      <c r="AK30" s="536"/>
      <c r="AL30" s="536"/>
      <c r="AM30" s="536"/>
      <c r="AN30" s="536"/>
      <c r="AO30" s="536"/>
      <c r="AP30" s="536"/>
      <c r="AQ30" s="536"/>
      <c r="AR30" s="536"/>
      <c r="AS30" s="536"/>
      <c r="AT30" s="536"/>
      <c r="AU30" s="536"/>
      <c r="AV30" s="536"/>
      <c r="AW30" s="536"/>
      <c r="AX30" s="536"/>
      <c r="AY30" s="514" t="s">
        <v>6</v>
      </c>
      <c r="AZ30" s="558" t="s">
        <v>328</v>
      </c>
      <c r="BA30" s="514" t="s">
        <v>6</v>
      </c>
      <c r="BB30" s="514" t="s">
        <v>6</v>
      </c>
      <c r="BC30" s="514" t="s">
        <v>6</v>
      </c>
      <c r="BD30" s="514"/>
      <c r="BE30" s="514"/>
      <c r="BF30" s="514"/>
      <c r="BG30" s="514"/>
      <c r="BH30" s="514"/>
      <c r="BI30" s="514"/>
      <c r="BJ30" s="514"/>
      <c r="BK30" s="514"/>
      <c r="BL30" s="514"/>
      <c r="BM30" s="514"/>
      <c r="BN30" s="514"/>
      <c r="BO30" s="514"/>
      <c r="BP30" s="514"/>
      <c r="BQ30" s="514"/>
      <c r="BR30" s="514"/>
      <c r="BS30" s="514"/>
      <c r="BT30" s="514"/>
      <c r="BU30" s="514"/>
      <c r="BV30" s="514"/>
      <c r="BW30" s="514"/>
      <c r="BX30" s="514"/>
      <c r="BY30" s="514"/>
      <c r="BZ30" s="514"/>
      <c r="CA30" s="514"/>
      <c r="CB30" s="514"/>
      <c r="CC30" s="514"/>
      <c r="CD30" s="514"/>
      <c r="CE30" s="514"/>
      <c r="CF30" s="514"/>
      <c r="CG30" s="514"/>
      <c r="CH30" s="514"/>
      <c r="CI30" s="554" t="s">
        <v>329</v>
      </c>
      <c r="CJ30" s="536"/>
      <c r="CK30" s="554" t="s">
        <v>330</v>
      </c>
      <c r="CL30" s="554" t="s">
        <v>327</v>
      </c>
      <c r="CM30" s="554" t="s">
        <v>327</v>
      </c>
      <c r="CN30" s="555" t="str">
        <f t="shared" ref="CN30:CN32" si="15">E30</f>
        <v>UN R46</v>
      </c>
      <c r="CO30" s="554" t="s">
        <v>331</v>
      </c>
      <c r="CP30" s="514"/>
      <c r="CQ30" s="554"/>
      <c r="CR30" s="554"/>
      <c r="CS30" s="554"/>
      <c r="CT30" s="554"/>
      <c r="CU30" s="554"/>
      <c r="CV30" s="554"/>
      <c r="CW30" s="554"/>
      <c r="CX30" s="554"/>
      <c r="CY30" s="554"/>
      <c r="CZ30" s="554"/>
      <c r="DA30" s="554"/>
      <c r="DB30" s="554"/>
      <c r="DC30" s="554"/>
      <c r="DD30" s="554"/>
      <c r="DE30" s="554"/>
      <c r="DF30" s="554"/>
      <c r="DG30" s="554"/>
      <c r="DH30" s="554"/>
      <c r="DI30" s="554"/>
      <c r="DJ30" s="554"/>
      <c r="DK30" s="554"/>
      <c r="DL30" s="554"/>
      <c r="DM30" s="554"/>
      <c r="DN30" s="554"/>
      <c r="DO30" s="554"/>
      <c r="DP30" s="554"/>
      <c r="DQ30" s="554"/>
      <c r="DR30" s="554"/>
      <c r="DS30" s="554"/>
      <c r="DT30" s="554"/>
      <c r="DU30" s="554"/>
      <c r="DV30" s="554"/>
      <c r="DW30" s="555" t="str">
        <f t="shared" ref="DW30:DW32" si="16">E30</f>
        <v>UN R46</v>
      </c>
      <c r="DX30" s="555" t="str">
        <f t="shared" ref="DX30:DX32" si="17">E30</f>
        <v>UN R46</v>
      </c>
      <c r="DY30" s="554"/>
      <c r="DZ30" s="554"/>
      <c r="EA30" s="554"/>
      <c r="EB30" s="554"/>
      <c r="EC30" s="554"/>
      <c r="ED30" s="554"/>
      <c r="EE30" s="554"/>
      <c r="EF30" s="554"/>
      <c r="EG30" s="554"/>
      <c r="EH30" s="554"/>
      <c r="EI30" s="554"/>
      <c r="EJ30" s="555" t="str">
        <f t="shared" ref="EJ30:EJ32" si="18">E30</f>
        <v>UN R46</v>
      </c>
      <c r="EK30" s="554"/>
      <c r="EL30" s="554"/>
      <c r="EM30" s="554"/>
      <c r="EN30" s="554"/>
      <c r="EO30" s="554"/>
      <c r="EP30" s="554"/>
      <c r="EQ30" s="554"/>
      <c r="ER30" s="554"/>
      <c r="ES30" s="554"/>
      <c r="ET30" s="554"/>
      <c r="EU30" s="554"/>
      <c r="EV30" s="554"/>
      <c r="EW30" s="554"/>
      <c r="EX30" s="554"/>
      <c r="EY30" s="554"/>
      <c r="EZ30" s="554"/>
      <c r="FA30" s="554"/>
      <c r="FB30" s="554"/>
      <c r="FC30" s="554"/>
      <c r="FD30" s="554"/>
      <c r="FE30" s="554"/>
      <c r="FF30" s="554"/>
      <c r="FG30" s="554"/>
      <c r="FH30" s="554"/>
      <c r="FI30" s="554"/>
      <c r="FJ30" s="554"/>
      <c r="FK30" s="554"/>
      <c r="FL30" s="554"/>
      <c r="FM30" s="554"/>
      <c r="FN30" s="554"/>
      <c r="FO30" s="554"/>
      <c r="FP30" s="554"/>
      <c r="FQ30" s="554"/>
      <c r="FR30" s="554"/>
      <c r="FS30" s="554"/>
      <c r="FT30" s="554"/>
      <c r="FU30" s="554"/>
      <c r="FV30" s="554"/>
      <c r="FW30" s="554"/>
      <c r="FX30" s="554"/>
      <c r="FY30" s="554"/>
      <c r="FZ30" s="554"/>
      <c r="GA30" s="554"/>
      <c r="GB30" s="554"/>
      <c r="GC30" s="555" t="str">
        <f t="shared" ref="GC30:GC32" si="19">E30</f>
        <v>UN R46</v>
      </c>
      <c r="GD30" s="7"/>
      <c r="GE30" s="7"/>
      <c r="GF30" s="7"/>
      <c r="GG30" s="7"/>
      <c r="GH30" s="7"/>
      <c r="GI30" s="7"/>
      <c r="GJ30" s="7"/>
      <c r="GK30" s="7"/>
      <c r="GL30" s="7"/>
      <c r="GM30" s="7"/>
      <c r="GN30" s="7"/>
      <c r="GO30" s="7"/>
      <c r="GP30" s="7"/>
      <c r="GQ30" s="7"/>
      <c r="GR30" s="7"/>
      <c r="GS30" s="7"/>
      <c r="GT30" s="7"/>
      <c r="GU30" s="7"/>
      <c r="GV30" s="7"/>
      <c r="GW30" s="7"/>
      <c r="GX30" s="7"/>
      <c r="GY30" s="7"/>
      <c r="GZ30" s="7"/>
    </row>
    <row r="31" ht="19.5" customHeight="1" spans="2:208">
      <c r="B31" s="569" t="s">
        <v>332</v>
      </c>
      <c r="C31" s="569" t="s">
        <v>333</v>
      </c>
      <c r="D31" s="570" t="s">
        <v>334</v>
      </c>
      <c r="E31" s="566" t="s">
        <v>288</v>
      </c>
      <c r="F31" s="552" t="s">
        <v>335</v>
      </c>
      <c r="G31" s="571" t="s">
        <v>2</v>
      </c>
      <c r="H31" s="571" t="s">
        <v>2</v>
      </c>
      <c r="I31" s="571" t="s">
        <v>2</v>
      </c>
      <c r="J31" s="571" t="s">
        <v>2</v>
      </c>
      <c r="K31" s="571"/>
      <c r="L31" s="571"/>
      <c r="M31" s="539"/>
      <c r="N31" s="539"/>
      <c r="O31" s="539"/>
      <c r="P31" s="539"/>
      <c r="Q31" s="571"/>
      <c r="R31" s="539"/>
      <c r="S31" s="539"/>
      <c r="T31" s="539"/>
      <c r="U31" s="539"/>
      <c r="V31" s="539"/>
      <c r="W31" s="539"/>
      <c r="X31" s="539"/>
      <c r="Y31" s="571"/>
      <c r="Z31" s="539"/>
      <c r="AA31" s="539"/>
      <c r="AB31" s="539"/>
      <c r="AC31" s="539"/>
      <c r="AD31" s="539"/>
      <c r="AE31" s="539"/>
      <c r="AF31" s="539"/>
      <c r="AG31" s="539"/>
      <c r="AH31" s="539"/>
      <c r="AI31" s="539"/>
      <c r="AJ31" s="539"/>
      <c r="AK31" s="539"/>
      <c r="AL31" s="539"/>
      <c r="AM31" s="539"/>
      <c r="AN31" s="539"/>
      <c r="AO31" s="539"/>
      <c r="AP31" s="539"/>
      <c r="AQ31" s="539"/>
      <c r="AR31" s="539"/>
      <c r="AS31" s="539"/>
      <c r="AT31" s="539"/>
      <c r="AU31" s="539"/>
      <c r="AV31" s="539"/>
      <c r="AW31" s="539"/>
      <c r="AX31" s="539"/>
      <c r="AY31" s="566" t="s">
        <v>336</v>
      </c>
      <c r="AZ31" s="539" t="s">
        <v>6</v>
      </c>
      <c r="BA31" s="514" t="s">
        <v>6</v>
      </c>
      <c r="BB31" s="561"/>
      <c r="BC31" s="561" t="s">
        <v>6</v>
      </c>
      <c r="BD31" s="561"/>
      <c r="BE31" s="561"/>
      <c r="BF31" s="539"/>
      <c r="BG31" s="539"/>
      <c r="BH31" s="539"/>
      <c r="BI31" s="539"/>
      <c r="BJ31" s="539"/>
      <c r="BK31" s="539"/>
      <c r="BL31" s="539"/>
      <c r="BM31" s="539"/>
      <c r="BN31" s="539"/>
      <c r="BO31" s="539"/>
      <c r="BP31" s="539"/>
      <c r="BQ31" s="539"/>
      <c r="BR31" s="539"/>
      <c r="BS31" s="539"/>
      <c r="BT31" s="539"/>
      <c r="BU31" s="539"/>
      <c r="BV31" s="539"/>
      <c r="BW31" s="539"/>
      <c r="BX31" s="539"/>
      <c r="BY31" s="539"/>
      <c r="BZ31" s="539"/>
      <c r="CA31" s="539"/>
      <c r="CB31" s="539"/>
      <c r="CC31" s="539"/>
      <c r="CD31" s="539"/>
      <c r="CE31" s="539"/>
      <c r="CF31" s="539"/>
      <c r="CG31" s="539"/>
      <c r="CH31" s="539"/>
      <c r="CI31" s="561" t="s">
        <v>6</v>
      </c>
      <c r="CJ31" s="539"/>
      <c r="CK31" s="554" t="s">
        <v>337</v>
      </c>
      <c r="CL31" s="561" t="s">
        <v>6</v>
      </c>
      <c r="CM31" s="561" t="s">
        <v>6</v>
      </c>
      <c r="CN31" s="561" t="str">
        <f t="shared" si="15"/>
        <v>UN R in drafting (based on EU regulation)</v>
      </c>
      <c r="CO31" s="561"/>
      <c r="CP31" s="561"/>
      <c r="CQ31" s="561"/>
      <c r="CR31" s="561"/>
      <c r="CS31" s="561"/>
      <c r="CT31" s="561"/>
      <c r="CU31" s="561"/>
      <c r="CV31" s="561"/>
      <c r="CW31" s="561"/>
      <c r="CX31" s="561"/>
      <c r="CY31" s="561"/>
      <c r="CZ31" s="561"/>
      <c r="DA31" s="561"/>
      <c r="DB31" s="561"/>
      <c r="DC31" s="561"/>
      <c r="DD31" s="561"/>
      <c r="DE31" s="561"/>
      <c r="DF31" s="561"/>
      <c r="DG31" s="561"/>
      <c r="DH31" s="561"/>
      <c r="DI31" s="561"/>
      <c r="DJ31" s="561"/>
      <c r="DK31" s="561"/>
      <c r="DL31" s="561"/>
      <c r="DM31" s="561"/>
      <c r="DN31" s="561"/>
      <c r="DO31" s="561"/>
      <c r="DP31" s="561"/>
      <c r="DQ31" s="561"/>
      <c r="DR31" s="561"/>
      <c r="DS31" s="561"/>
      <c r="DT31" s="561"/>
      <c r="DU31" s="561"/>
      <c r="DV31" s="561"/>
      <c r="DW31" s="561" t="str">
        <f t="shared" si="16"/>
        <v>UN R in drafting (based on EU regulation)</v>
      </c>
      <c r="DX31" s="561" t="str">
        <f t="shared" si="17"/>
        <v>UN R in drafting (based on EU regulation)</v>
      </c>
      <c r="DY31" s="561"/>
      <c r="DZ31" s="561"/>
      <c r="EA31" s="561"/>
      <c r="EB31" s="561"/>
      <c r="EC31" s="561"/>
      <c r="ED31" s="561"/>
      <c r="EE31" s="561"/>
      <c r="EF31" s="561"/>
      <c r="EG31" s="561"/>
      <c r="EH31" s="561"/>
      <c r="EI31" s="561"/>
      <c r="EJ31" s="561" t="str">
        <f t="shared" si="18"/>
        <v>UN R in drafting (based on EU regulation)</v>
      </c>
      <c r="EK31" s="561"/>
      <c r="EL31" s="561"/>
      <c r="EM31" s="561"/>
      <c r="EN31" s="561"/>
      <c r="EO31" s="561"/>
      <c r="EP31" s="561"/>
      <c r="EQ31" s="561"/>
      <c r="ER31" s="561"/>
      <c r="ES31" s="561"/>
      <c r="ET31" s="561"/>
      <c r="EU31" s="561"/>
      <c r="EV31" s="561"/>
      <c r="EW31" s="561"/>
      <c r="EX31" s="561"/>
      <c r="EY31" s="561"/>
      <c r="EZ31" s="561"/>
      <c r="FA31" s="561"/>
      <c r="FB31" s="561"/>
      <c r="FC31" s="561"/>
      <c r="FD31" s="561"/>
      <c r="FE31" s="561"/>
      <c r="FF31" s="561"/>
      <c r="FG31" s="561"/>
      <c r="FH31" s="561"/>
      <c r="FI31" s="561"/>
      <c r="FJ31" s="561"/>
      <c r="FK31" s="561"/>
      <c r="FL31" s="561"/>
      <c r="FM31" s="561"/>
      <c r="FN31" s="561"/>
      <c r="FO31" s="561"/>
      <c r="FP31" s="561"/>
      <c r="FQ31" s="561"/>
      <c r="FR31" s="561"/>
      <c r="FS31" s="561"/>
      <c r="FT31" s="561"/>
      <c r="FU31" s="561"/>
      <c r="FV31" s="561"/>
      <c r="FW31" s="561"/>
      <c r="FX31" s="561"/>
      <c r="FY31" s="561"/>
      <c r="FZ31" s="561"/>
      <c r="GA31" s="561"/>
      <c r="GB31" s="561"/>
      <c r="GC31" s="561" t="str">
        <f t="shared" si="19"/>
        <v>UN R in drafting (based on EU regulation)</v>
      </c>
      <c r="GD31" s="9"/>
      <c r="GE31" s="9"/>
      <c r="GF31" s="9"/>
      <c r="GG31" s="9"/>
      <c r="GH31" s="9"/>
      <c r="GI31" s="9"/>
      <c r="GJ31" s="9"/>
      <c r="GK31" s="9"/>
      <c r="GL31" s="9"/>
      <c r="GM31" s="9"/>
      <c r="GN31" s="9"/>
      <c r="GO31" s="9"/>
      <c r="GP31" s="9"/>
      <c r="GQ31" s="9"/>
      <c r="GR31" s="9"/>
      <c r="GS31" s="9"/>
      <c r="GT31" s="9"/>
      <c r="GU31" s="9"/>
      <c r="GV31" s="9"/>
      <c r="GW31" s="9"/>
      <c r="GX31" s="9"/>
      <c r="GY31" s="9"/>
      <c r="GZ31" s="9"/>
    </row>
    <row r="32" ht="12.75" spans="2:208">
      <c r="C32" s="556" t="s">
        <v>338</v>
      </c>
      <c r="D32" s="557" t="s">
        <v>339</v>
      </c>
      <c r="E32" s="514" t="s">
        <v>6</v>
      </c>
      <c r="F32" s="552" t="s">
        <v>340</v>
      </c>
      <c r="G32" s="535" t="s">
        <v>2</v>
      </c>
      <c r="H32" s="535" t="s">
        <v>2</v>
      </c>
      <c r="I32" s="535" t="s">
        <v>2</v>
      </c>
      <c r="J32" s="535" t="s">
        <v>2</v>
      </c>
      <c r="K32" s="535"/>
      <c r="L32" s="535"/>
      <c r="M32" s="536"/>
      <c r="N32" s="536"/>
      <c r="O32" s="536"/>
      <c r="P32" s="536"/>
      <c r="Q32" s="535"/>
      <c r="R32" s="536"/>
      <c r="S32" s="536"/>
      <c r="T32" s="536"/>
      <c r="U32" s="536"/>
      <c r="V32" s="536"/>
      <c r="W32" s="536"/>
      <c r="X32" s="536"/>
      <c r="Y32" s="535"/>
      <c r="Z32" s="536"/>
      <c r="AA32" s="536"/>
      <c r="AB32" s="536"/>
      <c r="AC32" s="536"/>
      <c r="AD32" s="536"/>
      <c r="AE32" s="536"/>
      <c r="AF32" s="536"/>
      <c r="AG32" s="536"/>
      <c r="AH32" s="536"/>
      <c r="AI32" s="536"/>
      <c r="AJ32" s="536"/>
      <c r="AK32" s="536"/>
      <c r="AL32" s="536"/>
      <c r="AM32" s="536"/>
      <c r="AN32" s="536"/>
      <c r="AO32" s="536"/>
      <c r="AP32" s="536"/>
      <c r="AQ32" s="536"/>
      <c r="AR32" s="536"/>
      <c r="AS32" s="536"/>
      <c r="AT32" s="536"/>
      <c r="AU32" s="536"/>
      <c r="AV32" s="536"/>
      <c r="AW32" s="536"/>
      <c r="AX32" s="536"/>
      <c r="AY32" s="514" t="s">
        <v>6</v>
      </c>
      <c r="AZ32" s="536" t="s">
        <v>6</v>
      </c>
      <c r="BA32" s="514" t="s">
        <v>6</v>
      </c>
      <c r="BB32" s="514" t="s">
        <v>6</v>
      </c>
      <c r="BC32" s="514" t="s">
        <v>6</v>
      </c>
      <c r="BD32" s="514"/>
      <c r="BE32" s="514"/>
      <c r="BF32" s="536"/>
      <c r="BG32" s="536"/>
      <c r="BH32" s="536"/>
      <c r="BI32" s="536"/>
      <c r="BJ32" s="536"/>
      <c r="BK32" s="536"/>
      <c r="BL32" s="536"/>
      <c r="BM32" s="536"/>
      <c r="BN32" s="536"/>
      <c r="BO32" s="536"/>
      <c r="BP32" s="536"/>
      <c r="BQ32" s="536"/>
      <c r="BR32" s="536"/>
      <c r="BS32" s="536"/>
      <c r="BT32" s="536"/>
      <c r="BU32" s="536"/>
      <c r="BV32" s="536"/>
      <c r="BW32" s="536"/>
      <c r="BX32" s="536"/>
      <c r="BY32" s="536"/>
      <c r="BZ32" s="536"/>
      <c r="CA32" s="536"/>
      <c r="CB32" s="536"/>
      <c r="CC32" s="536"/>
      <c r="CD32" s="536"/>
      <c r="CE32" s="536"/>
      <c r="CF32" s="536"/>
      <c r="CG32" s="536"/>
      <c r="CH32" s="536"/>
      <c r="CI32" s="514" t="s">
        <v>6</v>
      </c>
      <c r="CJ32" s="536"/>
      <c r="CK32" s="514" t="s">
        <v>6</v>
      </c>
      <c r="CL32" s="514" t="s">
        <v>6</v>
      </c>
      <c r="CM32" s="514" t="s">
        <v>6</v>
      </c>
      <c r="CN32" s="514" t="str">
        <f t="shared" si="15"/>
        <v>-</v>
      </c>
      <c r="CO32" s="514"/>
      <c r="CP32" s="514"/>
      <c r="CQ32" s="514"/>
      <c r="CR32" s="514"/>
      <c r="CS32" s="514"/>
      <c r="CT32" s="514"/>
      <c r="CU32" s="514"/>
      <c r="CV32" s="514"/>
      <c r="CW32" s="514"/>
      <c r="CX32" s="514"/>
      <c r="CY32" s="514"/>
      <c r="CZ32" s="514"/>
      <c r="DA32" s="514"/>
      <c r="DB32" s="514"/>
      <c r="DC32" s="514"/>
      <c r="DD32" s="514"/>
      <c r="DE32" s="514"/>
      <c r="DF32" s="514"/>
      <c r="DG32" s="514"/>
      <c r="DH32" s="514"/>
      <c r="DI32" s="514"/>
      <c r="DJ32" s="514"/>
      <c r="DK32" s="514"/>
      <c r="DL32" s="514"/>
      <c r="DM32" s="514"/>
      <c r="DN32" s="514"/>
      <c r="DO32" s="514"/>
      <c r="DP32" s="514"/>
      <c r="DQ32" s="514"/>
      <c r="DR32" s="514"/>
      <c r="DS32" s="514"/>
      <c r="DT32" s="514"/>
      <c r="DU32" s="514"/>
      <c r="DV32" s="514"/>
      <c r="DW32" s="514" t="str">
        <f t="shared" si="16"/>
        <v>-</v>
      </c>
      <c r="DX32" s="514" t="str">
        <f t="shared" si="17"/>
        <v>-</v>
      </c>
      <c r="DY32" s="514"/>
      <c r="DZ32" s="514"/>
      <c r="EA32" s="514"/>
      <c r="EB32" s="514"/>
      <c r="EC32" s="514"/>
      <c r="ED32" s="514"/>
      <c r="EE32" s="514"/>
      <c r="EF32" s="514"/>
      <c r="EG32" s="514"/>
      <c r="EH32" s="514"/>
      <c r="EI32" s="514"/>
      <c r="EJ32" s="514" t="str">
        <f t="shared" si="18"/>
        <v>-</v>
      </c>
      <c r="EK32" s="514"/>
      <c r="EL32" s="514"/>
      <c r="EM32" s="514"/>
      <c r="EN32" s="514"/>
      <c r="EO32" s="514"/>
      <c r="EP32" s="514"/>
      <c r="EQ32" s="514"/>
      <c r="ER32" s="514"/>
      <c r="ES32" s="514"/>
      <c r="ET32" s="514"/>
      <c r="EU32" s="514"/>
      <c r="EV32" s="514"/>
      <c r="EW32" s="514"/>
      <c r="EX32" s="514"/>
      <c r="EY32" s="514"/>
      <c r="EZ32" s="514"/>
      <c r="FA32" s="514"/>
      <c r="FB32" s="514"/>
      <c r="FC32" s="514"/>
      <c r="FD32" s="514"/>
      <c r="FE32" s="514"/>
      <c r="FF32" s="514"/>
      <c r="FG32" s="514"/>
      <c r="FH32" s="514"/>
      <c r="FI32" s="514"/>
      <c r="FJ32" s="514"/>
      <c r="FK32" s="514"/>
      <c r="FL32" s="514"/>
      <c r="FM32" s="514"/>
      <c r="FN32" s="514"/>
      <c r="FO32" s="514"/>
      <c r="FP32" s="514"/>
      <c r="FQ32" s="514"/>
      <c r="FR32" s="514"/>
      <c r="FS32" s="514"/>
      <c r="FT32" s="514"/>
      <c r="FU32" s="514"/>
      <c r="FV32" s="514"/>
      <c r="FW32" s="514"/>
      <c r="FX32" s="514"/>
      <c r="FY32" s="514"/>
      <c r="FZ32" s="514"/>
      <c r="GA32" s="514"/>
      <c r="GB32" s="514"/>
      <c r="GC32" s="514" t="str">
        <f t="shared" si="19"/>
        <v>-</v>
      </c>
      <c r="GD32" s="7"/>
      <c r="GE32" s="7"/>
      <c r="GF32" s="7"/>
      <c r="GG32" s="7"/>
      <c r="GH32" s="7"/>
      <c r="GI32" s="7"/>
      <c r="GJ32" s="7"/>
      <c r="GK32" s="7"/>
      <c r="GL32" s="7"/>
      <c r="GM32" s="7"/>
      <c r="GN32" s="7"/>
      <c r="GO32" s="7"/>
      <c r="GP32" s="7"/>
      <c r="GQ32" s="7"/>
      <c r="GR32" s="7"/>
      <c r="GS32" s="7"/>
      <c r="GT32" s="7"/>
      <c r="GU32" s="7"/>
      <c r="GV32" s="7"/>
      <c r="GW32" s="7"/>
      <c r="GX32" s="7"/>
      <c r="GY32" s="7"/>
      <c r="GZ32" s="7"/>
    </row>
    <row r="33" ht="12.75" spans="2:208">
      <c r="C33" s="556" t="s">
        <v>341</v>
      </c>
      <c r="D33" s="557" t="s">
        <v>342</v>
      </c>
      <c r="E33" s="514" t="s">
        <v>6</v>
      </c>
      <c r="F33" s="552" t="s">
        <v>343</v>
      </c>
      <c r="G33" s="535" t="s">
        <v>2</v>
      </c>
      <c r="H33" s="535" t="s">
        <v>2</v>
      </c>
      <c r="I33" s="535" t="s">
        <v>2</v>
      </c>
      <c r="J33" s="535" t="s">
        <v>2</v>
      </c>
      <c r="K33" s="535"/>
      <c r="L33" s="535"/>
      <c r="M33" s="536"/>
      <c r="N33" s="536"/>
      <c r="O33" s="536"/>
      <c r="P33" s="536"/>
      <c r="Q33" s="535"/>
      <c r="R33" s="536"/>
      <c r="S33" s="536"/>
      <c r="T33" s="536"/>
      <c r="U33" s="536"/>
      <c r="V33" s="536"/>
      <c r="W33" s="536"/>
      <c r="X33" s="536"/>
      <c r="Y33" s="535"/>
      <c r="Z33" s="536"/>
      <c r="AA33" s="536"/>
      <c r="AB33" s="536"/>
      <c r="AC33" s="536"/>
      <c r="AD33" s="536"/>
      <c r="AE33" s="536"/>
      <c r="AF33" s="536"/>
      <c r="AG33" s="536"/>
      <c r="AH33" s="536"/>
      <c r="AI33" s="536"/>
      <c r="AJ33" s="536"/>
      <c r="AK33" s="536"/>
      <c r="AL33" s="536"/>
      <c r="AM33" s="536"/>
      <c r="AN33" s="536"/>
      <c r="AO33" s="536"/>
      <c r="AP33" s="536"/>
      <c r="AQ33" s="536"/>
      <c r="AR33" s="536"/>
      <c r="AS33" s="536"/>
      <c r="AT33" s="536"/>
      <c r="AU33" s="536"/>
      <c r="AV33" s="536"/>
      <c r="AW33" s="536"/>
      <c r="AX33" s="536"/>
      <c r="AY33" s="535" t="s">
        <v>344</v>
      </c>
      <c r="AZ33" s="535" t="s">
        <v>344</v>
      </c>
      <c r="BA33" s="514" t="s">
        <v>6</v>
      </c>
      <c r="BB33" s="514"/>
      <c r="BC33" s="514" t="s">
        <v>6</v>
      </c>
      <c r="BD33" s="514"/>
      <c r="BE33" s="514"/>
      <c r="BF33" s="536"/>
      <c r="BG33" s="536"/>
      <c r="BH33" s="536"/>
      <c r="BI33" s="536"/>
      <c r="BJ33" s="536"/>
      <c r="BK33" s="536"/>
      <c r="BL33" s="536"/>
      <c r="BM33" s="536"/>
      <c r="BN33" s="536"/>
      <c r="BO33" s="536"/>
      <c r="BP33" s="536"/>
      <c r="BQ33" s="536"/>
      <c r="BR33" s="536"/>
      <c r="BS33" s="536"/>
      <c r="BT33" s="536"/>
      <c r="BU33" s="536"/>
      <c r="BV33" s="536"/>
      <c r="BW33" s="536"/>
      <c r="BX33" s="536"/>
      <c r="BY33" s="536"/>
      <c r="BZ33" s="536"/>
      <c r="CA33" s="536"/>
      <c r="CB33" s="536"/>
      <c r="CC33" s="536"/>
      <c r="CD33" s="536"/>
      <c r="CE33" s="536"/>
      <c r="CF33" s="536"/>
      <c r="CG33" s="536"/>
      <c r="CH33" s="536"/>
      <c r="CI33" s="514" t="s">
        <v>6</v>
      </c>
      <c r="CJ33" s="536"/>
      <c r="CK33" s="514" t="s">
        <v>6</v>
      </c>
      <c r="CL33" s="514" t="s">
        <v>6</v>
      </c>
      <c r="CM33" s="514" t="s">
        <v>6</v>
      </c>
      <c r="CN33" s="514" t="s">
        <v>6</v>
      </c>
      <c r="CO33" s="514" t="s">
        <v>6</v>
      </c>
      <c r="CP33" s="514" t="s">
        <v>6</v>
      </c>
      <c r="CQ33" s="514" t="s">
        <v>6</v>
      </c>
      <c r="CR33" s="514" t="s">
        <v>6</v>
      </c>
      <c r="CS33" s="514" t="s">
        <v>6</v>
      </c>
      <c r="CT33" s="514" t="s">
        <v>6</v>
      </c>
      <c r="CU33" s="514" t="s">
        <v>6</v>
      </c>
      <c r="CV33" s="514" t="s">
        <v>6</v>
      </c>
      <c r="CW33" s="514" t="s">
        <v>6</v>
      </c>
      <c r="CX33" s="514" t="s">
        <v>6</v>
      </c>
      <c r="CY33" s="514" t="s">
        <v>6</v>
      </c>
      <c r="CZ33" s="514" t="s">
        <v>6</v>
      </c>
      <c r="DA33" s="514" t="s">
        <v>6</v>
      </c>
      <c r="DB33" s="514" t="s">
        <v>6</v>
      </c>
      <c r="DC33" s="514" t="s">
        <v>6</v>
      </c>
      <c r="DD33" s="514" t="s">
        <v>6</v>
      </c>
      <c r="DE33" s="514" t="s">
        <v>6</v>
      </c>
      <c r="DF33" s="514" t="s">
        <v>6</v>
      </c>
      <c r="DG33" s="514" t="s">
        <v>6</v>
      </c>
      <c r="DH33" s="514" t="s">
        <v>6</v>
      </c>
      <c r="DI33" s="514" t="s">
        <v>6</v>
      </c>
      <c r="DJ33" s="514" t="s">
        <v>6</v>
      </c>
      <c r="DK33" s="514" t="s">
        <v>6</v>
      </c>
      <c r="DL33" s="514" t="s">
        <v>6</v>
      </c>
      <c r="DM33" s="514" t="s">
        <v>6</v>
      </c>
      <c r="DN33" s="514" t="s">
        <v>6</v>
      </c>
      <c r="DO33" s="514" t="s">
        <v>6</v>
      </c>
      <c r="DP33" s="514" t="s">
        <v>6</v>
      </c>
      <c r="DQ33" s="514" t="s">
        <v>6</v>
      </c>
      <c r="DR33" s="514" t="s">
        <v>6</v>
      </c>
      <c r="DS33" s="514" t="s">
        <v>6</v>
      </c>
      <c r="DT33" s="514" t="s">
        <v>6</v>
      </c>
      <c r="DU33" s="514" t="s">
        <v>6</v>
      </c>
      <c r="DV33" s="514" t="s">
        <v>6</v>
      </c>
      <c r="DW33" s="514" t="s">
        <v>6</v>
      </c>
      <c r="DX33" s="514" t="s">
        <v>6</v>
      </c>
      <c r="DY33" s="514" t="s">
        <v>6</v>
      </c>
      <c r="DZ33" s="514" t="s">
        <v>6</v>
      </c>
      <c r="EA33" s="514" t="s">
        <v>6</v>
      </c>
      <c r="EB33" s="514" t="s">
        <v>6</v>
      </c>
      <c r="EC33" s="514" t="s">
        <v>6</v>
      </c>
      <c r="ED33" s="514" t="s">
        <v>6</v>
      </c>
      <c r="EE33" s="514" t="s">
        <v>6</v>
      </c>
      <c r="EF33" s="514" t="s">
        <v>6</v>
      </c>
      <c r="EG33" s="514" t="s">
        <v>6</v>
      </c>
      <c r="EH33" s="514" t="s">
        <v>6</v>
      </c>
      <c r="EI33" s="514" t="s">
        <v>6</v>
      </c>
      <c r="EJ33" s="514" t="s">
        <v>6</v>
      </c>
      <c r="EK33" s="514" t="s">
        <v>6</v>
      </c>
      <c r="EL33" s="514" t="s">
        <v>6</v>
      </c>
      <c r="EM33" s="514" t="s">
        <v>6</v>
      </c>
      <c r="EN33" s="514" t="s">
        <v>6</v>
      </c>
      <c r="EO33" s="514" t="s">
        <v>6</v>
      </c>
      <c r="EP33" s="514" t="s">
        <v>6</v>
      </c>
      <c r="EQ33" s="514" t="s">
        <v>6</v>
      </c>
      <c r="ER33" s="514" t="s">
        <v>6</v>
      </c>
      <c r="ES33" s="514" t="s">
        <v>6</v>
      </c>
      <c r="ET33" s="514" t="s">
        <v>6</v>
      </c>
      <c r="EU33" s="514" t="s">
        <v>6</v>
      </c>
      <c r="EV33" s="514" t="s">
        <v>6</v>
      </c>
      <c r="EW33" s="514" t="s">
        <v>6</v>
      </c>
      <c r="EX33" s="514" t="s">
        <v>6</v>
      </c>
      <c r="EY33" s="514" t="s">
        <v>6</v>
      </c>
      <c r="EZ33" s="514" t="s">
        <v>6</v>
      </c>
      <c r="FA33" s="514" t="s">
        <v>6</v>
      </c>
      <c r="FB33" s="514" t="s">
        <v>6</v>
      </c>
      <c r="FC33" s="514" t="s">
        <v>6</v>
      </c>
      <c r="FD33" s="514" t="s">
        <v>6</v>
      </c>
      <c r="FE33" s="514" t="s">
        <v>6</v>
      </c>
      <c r="FF33" s="514" t="s">
        <v>6</v>
      </c>
      <c r="FG33" s="514" t="s">
        <v>6</v>
      </c>
      <c r="FH33" s="514" t="s">
        <v>6</v>
      </c>
      <c r="FI33" s="514" t="s">
        <v>6</v>
      </c>
      <c r="FJ33" s="514" t="s">
        <v>6</v>
      </c>
      <c r="FK33" s="514" t="s">
        <v>6</v>
      </c>
      <c r="FL33" s="514" t="s">
        <v>6</v>
      </c>
      <c r="FM33" s="514" t="s">
        <v>6</v>
      </c>
      <c r="FN33" s="514" t="s">
        <v>6</v>
      </c>
      <c r="FO33" s="514" t="s">
        <v>6</v>
      </c>
      <c r="FP33" s="514" t="s">
        <v>6</v>
      </c>
      <c r="FQ33" s="514" t="s">
        <v>6</v>
      </c>
      <c r="FR33" s="514" t="s">
        <v>6</v>
      </c>
      <c r="FS33" s="514" t="s">
        <v>6</v>
      </c>
      <c r="FT33" s="514" t="s">
        <v>6</v>
      </c>
      <c r="FU33" s="514" t="s">
        <v>6</v>
      </c>
      <c r="FV33" s="514" t="s">
        <v>6</v>
      </c>
      <c r="FW33" s="514" t="s">
        <v>6</v>
      </c>
      <c r="FX33" s="514" t="s">
        <v>6</v>
      </c>
      <c r="FY33" s="514" t="s">
        <v>6</v>
      </c>
      <c r="FZ33" s="514" t="s">
        <v>6</v>
      </c>
      <c r="GA33" s="514" t="s">
        <v>6</v>
      </c>
      <c r="GB33" s="514" t="s">
        <v>6</v>
      </c>
      <c r="GC33" s="514" t="s">
        <v>6</v>
      </c>
      <c r="GD33" s="7"/>
      <c r="GE33" s="7"/>
      <c r="GF33" s="7"/>
      <c r="GG33" s="7"/>
      <c r="GH33" s="7"/>
      <c r="GI33" s="7"/>
      <c r="GJ33" s="7"/>
      <c r="GK33" s="7"/>
      <c r="GL33" s="7"/>
      <c r="GM33" s="7"/>
      <c r="GN33" s="7"/>
      <c r="GO33" s="7"/>
      <c r="GP33" s="7"/>
      <c r="GQ33" s="7"/>
      <c r="GR33" s="7"/>
      <c r="GS33" s="7"/>
      <c r="GT33" s="7"/>
      <c r="GU33" s="7"/>
      <c r="GV33" s="7"/>
      <c r="GW33" s="7"/>
      <c r="GX33" s="7"/>
      <c r="GY33" s="7"/>
      <c r="GZ33" s="7"/>
    </row>
    <row r="34" ht="19.5" customHeight="1" spans="2:208">
      <c r="B34" s="547"/>
      <c r="C34" s="547" t="s">
        <v>345</v>
      </c>
      <c r="D34" s="548" t="s">
        <v>346</v>
      </c>
      <c r="E34" s="514" t="s">
        <v>6</v>
      </c>
      <c r="F34" s="514" t="s">
        <v>6</v>
      </c>
      <c r="G34" s="514" t="s">
        <v>6</v>
      </c>
      <c r="H34" s="514" t="s">
        <v>6</v>
      </c>
      <c r="I34" s="514" t="s">
        <v>6</v>
      </c>
      <c r="J34" s="514" t="s">
        <v>6</v>
      </c>
      <c r="K34" s="514" t="s">
        <v>6</v>
      </c>
      <c r="L34" s="514" t="s">
        <v>6</v>
      </c>
      <c r="M34" s="514" t="s">
        <v>6</v>
      </c>
      <c r="N34" s="514" t="s">
        <v>6</v>
      </c>
      <c r="O34" s="514" t="s">
        <v>6</v>
      </c>
      <c r="P34" s="514" t="s">
        <v>6</v>
      </c>
      <c r="Q34" s="514" t="s">
        <v>6</v>
      </c>
      <c r="R34" s="514" t="s">
        <v>6</v>
      </c>
      <c r="S34" s="514" t="s">
        <v>6</v>
      </c>
      <c r="T34" s="514" t="s">
        <v>6</v>
      </c>
      <c r="U34" s="514" t="s">
        <v>6</v>
      </c>
      <c r="V34" s="514" t="s">
        <v>6</v>
      </c>
      <c r="W34" s="514" t="s">
        <v>6</v>
      </c>
      <c r="X34" s="514" t="s">
        <v>6</v>
      </c>
      <c r="Y34" s="514" t="s">
        <v>6</v>
      </c>
      <c r="Z34" s="514" t="s">
        <v>6</v>
      </c>
      <c r="AA34" s="514" t="s">
        <v>6</v>
      </c>
      <c r="AB34" s="514" t="s">
        <v>6</v>
      </c>
      <c r="AC34" s="514" t="s">
        <v>6</v>
      </c>
      <c r="AD34" s="514" t="s">
        <v>6</v>
      </c>
      <c r="AE34" s="514" t="s">
        <v>6</v>
      </c>
      <c r="AF34" s="514" t="s">
        <v>6</v>
      </c>
      <c r="AG34" s="514" t="s">
        <v>6</v>
      </c>
      <c r="AH34" s="514" t="s">
        <v>6</v>
      </c>
      <c r="AI34" s="514" t="s">
        <v>6</v>
      </c>
      <c r="AJ34" s="514" t="s">
        <v>6</v>
      </c>
      <c r="AK34" s="514" t="s">
        <v>6</v>
      </c>
      <c r="AL34" s="514" t="s">
        <v>6</v>
      </c>
      <c r="AM34" s="514" t="s">
        <v>6</v>
      </c>
      <c r="AN34" s="514" t="s">
        <v>6</v>
      </c>
      <c r="AO34" s="514" t="s">
        <v>6</v>
      </c>
      <c r="AP34" s="514" t="s">
        <v>6</v>
      </c>
      <c r="AQ34" s="514" t="s">
        <v>6</v>
      </c>
      <c r="AR34" s="514" t="s">
        <v>6</v>
      </c>
      <c r="AS34" s="514" t="s">
        <v>6</v>
      </c>
      <c r="AT34" s="514" t="s">
        <v>6</v>
      </c>
      <c r="AU34" s="514" t="s">
        <v>6</v>
      </c>
      <c r="AV34" s="514" t="s">
        <v>6</v>
      </c>
      <c r="AW34" s="514" t="s">
        <v>6</v>
      </c>
      <c r="AX34" s="514" t="s">
        <v>6</v>
      </c>
      <c r="AY34" s="514" t="s">
        <v>6</v>
      </c>
      <c r="AZ34" s="514" t="s">
        <v>6</v>
      </c>
      <c r="BA34" s="514" t="s">
        <v>6</v>
      </c>
      <c r="BB34" s="514" t="s">
        <v>6</v>
      </c>
      <c r="BC34" s="514" t="s">
        <v>6</v>
      </c>
      <c r="BD34" s="514"/>
      <c r="BE34" s="514"/>
      <c r="BF34" s="536"/>
      <c r="BG34" s="536"/>
      <c r="BH34" s="536"/>
      <c r="BI34" s="536"/>
      <c r="BJ34" s="536"/>
      <c r="BK34" s="536"/>
      <c r="BL34" s="536"/>
      <c r="BM34" s="536"/>
      <c r="BN34" s="536"/>
      <c r="BO34" s="536"/>
      <c r="BP34" s="536"/>
      <c r="BQ34" s="536"/>
      <c r="BR34" s="536"/>
      <c r="BS34" s="536"/>
      <c r="BT34" s="536"/>
      <c r="BU34" s="536"/>
      <c r="BV34" s="536"/>
      <c r="BW34" s="536"/>
      <c r="BX34" s="536"/>
      <c r="BY34" s="536"/>
      <c r="BZ34" s="536"/>
      <c r="CA34" s="536"/>
      <c r="CB34" s="536"/>
      <c r="CC34" s="536"/>
      <c r="CD34" s="536"/>
      <c r="CE34" s="536"/>
      <c r="CF34" s="536"/>
      <c r="CG34" s="536"/>
      <c r="CH34" s="536"/>
      <c r="CI34" s="555" t="s">
        <v>347</v>
      </c>
      <c r="CJ34" s="536"/>
      <c r="CK34" s="514" t="s">
        <v>6</v>
      </c>
      <c r="CL34" s="514" t="s">
        <v>6</v>
      </c>
      <c r="CM34" s="514" t="s">
        <v>6</v>
      </c>
      <c r="CN34" s="514" t="s">
        <v>6</v>
      </c>
      <c r="CO34" s="514" t="s">
        <v>6</v>
      </c>
      <c r="CP34" s="514" t="s">
        <v>6</v>
      </c>
      <c r="CQ34" s="514" t="s">
        <v>6</v>
      </c>
      <c r="CR34" s="514" t="s">
        <v>6</v>
      </c>
      <c r="CS34" s="514" t="s">
        <v>6</v>
      </c>
      <c r="CT34" s="514" t="s">
        <v>6</v>
      </c>
      <c r="CU34" s="514" t="s">
        <v>6</v>
      </c>
      <c r="CV34" s="514" t="s">
        <v>6</v>
      </c>
      <c r="CW34" s="514" t="s">
        <v>6</v>
      </c>
      <c r="CX34" s="514" t="s">
        <v>6</v>
      </c>
      <c r="CY34" s="514" t="s">
        <v>6</v>
      </c>
      <c r="CZ34" s="514" t="s">
        <v>6</v>
      </c>
      <c r="DA34" s="514" t="s">
        <v>6</v>
      </c>
      <c r="DB34" s="514" t="s">
        <v>6</v>
      </c>
      <c r="DC34" s="514" t="s">
        <v>6</v>
      </c>
      <c r="DD34" s="514" t="s">
        <v>6</v>
      </c>
      <c r="DE34" s="514" t="s">
        <v>6</v>
      </c>
      <c r="DF34" s="514" t="s">
        <v>6</v>
      </c>
      <c r="DG34" s="514" t="s">
        <v>6</v>
      </c>
      <c r="DH34" s="514" t="s">
        <v>6</v>
      </c>
      <c r="DI34" s="514" t="s">
        <v>6</v>
      </c>
      <c r="DJ34" s="514" t="s">
        <v>6</v>
      </c>
      <c r="DK34" s="514" t="s">
        <v>6</v>
      </c>
      <c r="DL34" s="514" t="s">
        <v>6</v>
      </c>
      <c r="DM34" s="514" t="s">
        <v>6</v>
      </c>
      <c r="DN34" s="514" t="s">
        <v>6</v>
      </c>
      <c r="DO34" s="514" t="s">
        <v>6</v>
      </c>
      <c r="DP34" s="514" t="s">
        <v>6</v>
      </c>
      <c r="DQ34" s="514" t="s">
        <v>6</v>
      </c>
      <c r="DR34" s="514" t="s">
        <v>6</v>
      </c>
      <c r="DS34" s="514" t="s">
        <v>6</v>
      </c>
      <c r="DT34" s="514" t="s">
        <v>6</v>
      </c>
      <c r="DU34" s="514" t="s">
        <v>6</v>
      </c>
      <c r="DV34" s="514" t="s">
        <v>6</v>
      </c>
      <c r="DW34" s="514" t="s">
        <v>6</v>
      </c>
      <c r="DX34" s="514" t="s">
        <v>6</v>
      </c>
      <c r="DY34" s="514" t="s">
        <v>6</v>
      </c>
      <c r="DZ34" s="514" t="s">
        <v>6</v>
      </c>
      <c r="EA34" s="514" t="s">
        <v>6</v>
      </c>
      <c r="EB34" s="514" t="s">
        <v>6</v>
      </c>
      <c r="EC34" s="514" t="s">
        <v>6</v>
      </c>
      <c r="ED34" s="514" t="s">
        <v>6</v>
      </c>
      <c r="EE34" s="514" t="s">
        <v>6</v>
      </c>
      <c r="EF34" s="514" t="s">
        <v>6</v>
      </c>
      <c r="EG34" s="514" t="s">
        <v>6</v>
      </c>
      <c r="EH34" s="514" t="s">
        <v>6</v>
      </c>
      <c r="EI34" s="514" t="s">
        <v>6</v>
      </c>
      <c r="EJ34" s="514" t="s">
        <v>6</v>
      </c>
      <c r="EK34" s="514" t="s">
        <v>6</v>
      </c>
      <c r="EL34" s="514" t="s">
        <v>6</v>
      </c>
      <c r="EM34" s="514" t="s">
        <v>6</v>
      </c>
      <c r="EN34" s="514" t="s">
        <v>6</v>
      </c>
      <c r="EO34" s="514" t="s">
        <v>6</v>
      </c>
      <c r="EP34" s="514" t="s">
        <v>6</v>
      </c>
      <c r="EQ34" s="514" t="s">
        <v>6</v>
      </c>
      <c r="ER34" s="514" t="s">
        <v>6</v>
      </c>
      <c r="ES34" s="514" t="s">
        <v>6</v>
      </c>
      <c r="ET34" s="514" t="s">
        <v>6</v>
      </c>
      <c r="EU34" s="514" t="s">
        <v>6</v>
      </c>
      <c r="EV34" s="514" t="s">
        <v>6</v>
      </c>
      <c r="EW34" s="514" t="s">
        <v>6</v>
      </c>
      <c r="EX34" s="514" t="s">
        <v>6</v>
      </c>
      <c r="EY34" s="514" t="s">
        <v>6</v>
      </c>
      <c r="EZ34" s="514" t="s">
        <v>6</v>
      </c>
      <c r="FA34" s="514" t="s">
        <v>6</v>
      </c>
      <c r="FB34" s="514" t="s">
        <v>6</v>
      </c>
      <c r="FC34" s="514" t="s">
        <v>6</v>
      </c>
      <c r="FD34" s="514" t="s">
        <v>6</v>
      </c>
      <c r="FE34" s="514" t="s">
        <v>6</v>
      </c>
      <c r="FF34" s="514" t="s">
        <v>6</v>
      </c>
      <c r="FG34" s="514" t="s">
        <v>6</v>
      </c>
      <c r="FH34" s="514" t="s">
        <v>6</v>
      </c>
      <c r="FI34" s="514" t="s">
        <v>6</v>
      </c>
      <c r="FJ34" s="514" t="s">
        <v>6</v>
      </c>
      <c r="FK34" s="514" t="s">
        <v>6</v>
      </c>
      <c r="FL34" s="514" t="s">
        <v>6</v>
      </c>
      <c r="FM34" s="514" t="s">
        <v>6</v>
      </c>
      <c r="FN34" s="514" t="s">
        <v>6</v>
      </c>
      <c r="FO34" s="514" t="s">
        <v>6</v>
      </c>
      <c r="FP34" s="514" t="s">
        <v>6</v>
      </c>
      <c r="FQ34" s="514" t="s">
        <v>6</v>
      </c>
      <c r="FR34" s="514" t="s">
        <v>6</v>
      </c>
      <c r="FS34" s="514" t="s">
        <v>6</v>
      </c>
      <c r="FT34" s="514" t="s">
        <v>6</v>
      </c>
      <c r="FU34" s="514" t="s">
        <v>6</v>
      </c>
      <c r="FV34" s="514" t="s">
        <v>6</v>
      </c>
      <c r="FW34" s="514" t="s">
        <v>6</v>
      </c>
      <c r="FX34" s="514" t="s">
        <v>6</v>
      </c>
      <c r="FY34" s="514" t="s">
        <v>6</v>
      </c>
      <c r="FZ34" s="514" t="s">
        <v>6</v>
      </c>
      <c r="GA34" s="514" t="s">
        <v>6</v>
      </c>
      <c r="GB34" s="514" t="s">
        <v>6</v>
      </c>
      <c r="GC34" s="514" t="s">
        <v>6</v>
      </c>
      <c r="GD34" s="7"/>
      <c r="GE34" s="7"/>
      <c r="GF34" s="7"/>
      <c r="GG34" s="7"/>
      <c r="GH34" s="7"/>
      <c r="GI34" s="7"/>
      <c r="GJ34" s="7"/>
      <c r="GK34" s="7"/>
      <c r="GL34" s="7"/>
      <c r="GM34" s="7"/>
      <c r="GN34" s="7"/>
      <c r="GO34" s="7"/>
      <c r="GP34" s="7"/>
      <c r="GQ34" s="7"/>
      <c r="GR34" s="7"/>
      <c r="GS34" s="7"/>
      <c r="GT34" s="7"/>
      <c r="GU34" s="7"/>
      <c r="GV34" s="7"/>
      <c r="GW34" s="7"/>
      <c r="GX34" s="7"/>
      <c r="GY34" s="7"/>
      <c r="GZ34" s="7"/>
    </row>
    <row r="35" ht="30.4" spans="2:208">
      <c r="B35" s="549" t="s">
        <v>332</v>
      </c>
      <c r="C35" s="547" t="s">
        <v>333</v>
      </c>
      <c r="D35" s="548" t="s">
        <v>334</v>
      </c>
      <c r="E35" s="514" t="s">
        <v>6</v>
      </c>
      <c r="F35" s="552" t="s">
        <v>335</v>
      </c>
      <c r="G35" s="535" t="s">
        <v>2</v>
      </c>
      <c r="H35" s="535" t="s">
        <v>2</v>
      </c>
      <c r="I35" s="535" t="s">
        <v>2</v>
      </c>
      <c r="J35" s="535" t="s">
        <v>2</v>
      </c>
      <c r="K35" s="535"/>
      <c r="L35" s="535"/>
      <c r="M35" s="536"/>
      <c r="N35" s="536"/>
      <c r="O35" s="536"/>
      <c r="P35" s="536"/>
      <c r="Q35" s="535"/>
      <c r="R35" s="536"/>
      <c r="S35" s="536"/>
      <c r="T35" s="536"/>
      <c r="U35" s="536"/>
      <c r="V35" s="536"/>
      <c r="W35" s="536"/>
      <c r="X35" s="536"/>
      <c r="Y35" s="535"/>
      <c r="Z35" s="536"/>
      <c r="AA35" s="536"/>
      <c r="AB35" s="536"/>
      <c r="AC35" s="536"/>
      <c r="AD35" s="536"/>
      <c r="AE35" s="536"/>
      <c r="AF35" s="536"/>
      <c r="AG35" s="536"/>
      <c r="AH35" s="536"/>
      <c r="AI35" s="536"/>
      <c r="AJ35" s="536"/>
      <c r="AK35" s="536"/>
      <c r="AL35" s="536"/>
      <c r="AM35" s="536"/>
      <c r="AN35" s="536"/>
      <c r="AO35" s="536"/>
      <c r="AP35" s="536"/>
      <c r="AQ35" s="536"/>
      <c r="AR35" s="536"/>
      <c r="AS35" s="536"/>
      <c r="AT35" s="536"/>
      <c r="AU35" s="536"/>
      <c r="AV35" s="536"/>
      <c r="AW35" s="536"/>
      <c r="AX35" s="536"/>
      <c r="AY35" s="513" t="s">
        <v>336</v>
      </c>
      <c r="AZ35" s="536" t="s">
        <v>6</v>
      </c>
      <c r="BA35" s="536"/>
      <c r="BB35" s="514"/>
      <c r="BC35" s="514" t="s">
        <v>6</v>
      </c>
      <c r="BD35" s="514"/>
      <c r="BE35" s="514"/>
      <c r="BF35" s="536"/>
      <c r="BG35" s="536"/>
      <c r="BH35" s="536"/>
      <c r="BI35" s="536"/>
      <c r="BJ35" s="536"/>
      <c r="BK35" s="536"/>
      <c r="BL35" s="536"/>
      <c r="BM35" s="536"/>
      <c r="BN35" s="536"/>
      <c r="BO35" s="536"/>
      <c r="BP35" s="536"/>
      <c r="BQ35" s="536"/>
      <c r="BR35" s="536"/>
      <c r="BS35" s="536"/>
      <c r="BT35" s="536"/>
      <c r="BU35" s="536"/>
      <c r="BV35" s="536"/>
      <c r="BW35" s="536"/>
      <c r="BX35" s="536"/>
      <c r="BY35" s="536"/>
      <c r="BZ35" s="536"/>
      <c r="CA35" s="536"/>
      <c r="CB35" s="536"/>
      <c r="CC35" s="536"/>
      <c r="CD35" s="536"/>
      <c r="CE35" s="536"/>
      <c r="CF35" s="536"/>
      <c r="CG35" s="536"/>
      <c r="CH35" s="536"/>
      <c r="CI35" s="514" t="s">
        <v>6</v>
      </c>
      <c r="CJ35" s="536"/>
      <c r="CK35" s="554" t="s">
        <v>337</v>
      </c>
      <c r="CL35" s="514" t="s">
        <v>6</v>
      </c>
      <c r="CM35" s="514" t="s">
        <v>6</v>
      </c>
      <c r="CN35" s="514" t="str">
        <f t="shared" ref="CN35:CN41" si="20">E35</f>
        <v>-</v>
      </c>
      <c r="CO35" s="514"/>
      <c r="CP35" s="514"/>
      <c r="CQ35" s="514"/>
      <c r="CR35" s="514"/>
      <c r="CS35" s="514"/>
      <c r="CT35" s="514"/>
      <c r="CU35" s="514"/>
      <c r="CV35" s="514"/>
      <c r="CW35" s="514"/>
      <c r="CX35" s="514"/>
      <c r="CY35" s="514"/>
      <c r="CZ35" s="514"/>
      <c r="DA35" s="514"/>
      <c r="DB35" s="514"/>
      <c r="DC35" s="514"/>
      <c r="DD35" s="514"/>
      <c r="DE35" s="514"/>
      <c r="DF35" s="514"/>
      <c r="DG35" s="514"/>
      <c r="DH35" s="514"/>
      <c r="DI35" s="514"/>
      <c r="DJ35" s="514"/>
      <c r="DK35" s="514"/>
      <c r="DL35" s="514"/>
      <c r="DM35" s="514"/>
      <c r="DN35" s="514"/>
      <c r="DO35" s="514"/>
      <c r="DP35" s="514"/>
      <c r="DQ35" s="514"/>
      <c r="DR35" s="514"/>
      <c r="DS35" s="514"/>
      <c r="DT35" s="514"/>
      <c r="DU35" s="514"/>
      <c r="DV35" s="514"/>
      <c r="DW35" s="514" t="str">
        <f t="shared" ref="DW35:DW39" si="21">E35</f>
        <v>-</v>
      </c>
      <c r="DX35" s="514" t="str">
        <f t="shared" ref="DX35:DX41" si="22">E35</f>
        <v>-</v>
      </c>
      <c r="DY35" s="514"/>
      <c r="DZ35" s="514"/>
      <c r="EA35" s="514"/>
      <c r="EB35" s="514"/>
      <c r="EC35" s="514"/>
      <c r="ED35" s="514"/>
      <c r="EE35" s="514"/>
      <c r="EF35" s="514"/>
      <c r="EG35" s="514"/>
      <c r="EH35" s="514"/>
      <c r="EI35" s="514"/>
      <c r="EJ35" s="514" t="str">
        <f t="shared" ref="EJ35:EJ41" si="23">E35</f>
        <v>-</v>
      </c>
      <c r="EK35" s="514"/>
      <c r="EL35" s="514"/>
      <c r="EM35" s="514"/>
      <c r="EN35" s="514"/>
      <c r="EO35" s="514"/>
      <c r="EP35" s="514"/>
      <c r="EQ35" s="514"/>
      <c r="ER35" s="514"/>
      <c r="ES35" s="514"/>
      <c r="ET35" s="514"/>
      <c r="EU35" s="514"/>
      <c r="EV35" s="514"/>
      <c r="EW35" s="514"/>
      <c r="EX35" s="514"/>
      <c r="EY35" s="514"/>
      <c r="EZ35" s="514"/>
      <c r="FA35" s="514"/>
      <c r="FB35" s="514"/>
      <c r="FC35" s="514"/>
      <c r="FD35" s="514"/>
      <c r="FE35" s="514"/>
      <c r="FF35" s="514"/>
      <c r="FG35" s="514"/>
      <c r="FH35" s="514"/>
      <c r="FI35" s="514"/>
      <c r="FJ35" s="514"/>
      <c r="FK35" s="514"/>
      <c r="FL35" s="514"/>
      <c r="FM35" s="514"/>
      <c r="FN35" s="514"/>
      <c r="FO35" s="514"/>
      <c r="FP35" s="514"/>
      <c r="FQ35" s="514"/>
      <c r="FR35" s="514"/>
      <c r="FS35" s="514"/>
      <c r="FT35" s="514"/>
      <c r="FU35" s="514"/>
      <c r="FV35" s="514"/>
      <c r="FW35" s="514"/>
      <c r="FX35" s="514"/>
      <c r="FY35" s="514"/>
      <c r="FZ35" s="514"/>
      <c r="GA35" s="514"/>
      <c r="GB35" s="514"/>
      <c r="GC35" s="514" t="str">
        <f t="shared" ref="GC35:GC41" si="24">E35</f>
        <v>-</v>
      </c>
      <c r="GD35" s="7"/>
      <c r="GE35" s="7"/>
      <c r="GF35" s="7"/>
      <c r="GG35" s="7"/>
      <c r="GH35" s="7"/>
      <c r="GI35" s="7"/>
      <c r="GJ35" s="7"/>
      <c r="GK35" s="7"/>
      <c r="GL35" s="7"/>
      <c r="GM35" s="7"/>
      <c r="GN35" s="7"/>
      <c r="GO35" s="7"/>
      <c r="GP35" s="7"/>
      <c r="GQ35" s="7"/>
      <c r="GR35" s="7"/>
      <c r="GS35" s="7"/>
      <c r="GT35" s="7"/>
      <c r="GU35" s="7"/>
      <c r="GV35" s="7"/>
      <c r="GW35" s="7"/>
      <c r="GX35" s="7"/>
      <c r="GY35" s="7"/>
      <c r="GZ35" s="7"/>
    </row>
    <row r="36" ht="12.75" spans="2:208">
      <c r="C36" s="547" t="s">
        <v>338</v>
      </c>
      <c r="D36" s="548" t="s">
        <v>339</v>
      </c>
      <c r="E36" s="514" t="s">
        <v>6</v>
      </c>
      <c r="F36" s="552" t="s">
        <v>340</v>
      </c>
      <c r="G36" s="535" t="s">
        <v>2</v>
      </c>
      <c r="H36" s="535" t="s">
        <v>2</v>
      </c>
      <c r="I36" s="535" t="s">
        <v>2</v>
      </c>
      <c r="J36" s="535" t="s">
        <v>2</v>
      </c>
      <c r="K36" s="535"/>
      <c r="L36" s="535"/>
      <c r="M36" s="536"/>
      <c r="N36" s="536"/>
      <c r="O36" s="536"/>
      <c r="P36" s="536"/>
      <c r="Q36" s="535"/>
      <c r="R36" s="536"/>
      <c r="S36" s="536"/>
      <c r="T36" s="536"/>
      <c r="U36" s="536"/>
      <c r="V36" s="536"/>
      <c r="W36" s="536"/>
      <c r="X36" s="536"/>
      <c r="Y36" s="535"/>
      <c r="Z36" s="536"/>
      <c r="AA36" s="536"/>
      <c r="AB36" s="536"/>
      <c r="AC36" s="536"/>
      <c r="AD36" s="536"/>
      <c r="AE36" s="536"/>
      <c r="AF36" s="536"/>
      <c r="AG36" s="536"/>
      <c r="AH36" s="536"/>
      <c r="AI36" s="536"/>
      <c r="AJ36" s="536"/>
      <c r="AK36" s="536"/>
      <c r="AL36" s="536"/>
      <c r="AM36" s="536"/>
      <c r="AN36" s="536"/>
      <c r="AO36" s="536"/>
      <c r="AP36" s="536"/>
      <c r="AQ36" s="536"/>
      <c r="AR36" s="536"/>
      <c r="AS36" s="536"/>
      <c r="AT36" s="536"/>
      <c r="AU36" s="536"/>
      <c r="AV36" s="536"/>
      <c r="AW36" s="536"/>
      <c r="AX36" s="536"/>
      <c r="AY36" s="514" t="s">
        <v>6</v>
      </c>
      <c r="AZ36" s="536" t="s">
        <v>6</v>
      </c>
      <c r="BA36" s="536"/>
      <c r="BB36" s="514" t="s">
        <v>6</v>
      </c>
      <c r="BC36" s="514" t="s">
        <v>6</v>
      </c>
      <c r="BD36" s="514"/>
      <c r="BE36" s="514"/>
      <c r="BF36" s="536"/>
      <c r="BG36" s="536"/>
      <c r="BH36" s="536"/>
      <c r="BI36" s="536"/>
      <c r="BJ36" s="536"/>
      <c r="BK36" s="536"/>
      <c r="BL36" s="536"/>
      <c r="BM36" s="536"/>
      <c r="BN36" s="536"/>
      <c r="BO36" s="536"/>
      <c r="BP36" s="536"/>
      <c r="BQ36" s="536"/>
      <c r="BR36" s="536"/>
      <c r="BS36" s="536"/>
      <c r="BT36" s="536"/>
      <c r="BU36" s="536"/>
      <c r="BV36" s="536"/>
      <c r="BW36" s="536"/>
      <c r="BX36" s="536"/>
      <c r="BY36" s="536"/>
      <c r="BZ36" s="536"/>
      <c r="CA36" s="536"/>
      <c r="CB36" s="536"/>
      <c r="CC36" s="536"/>
      <c r="CD36" s="536"/>
      <c r="CE36" s="536"/>
      <c r="CF36" s="536"/>
      <c r="CG36" s="536"/>
      <c r="CH36" s="536"/>
      <c r="CI36" s="514" t="s">
        <v>6</v>
      </c>
      <c r="CJ36" s="536"/>
      <c r="CK36" s="514" t="s">
        <v>6</v>
      </c>
      <c r="CL36" s="514" t="s">
        <v>6</v>
      </c>
      <c r="CM36" s="514" t="s">
        <v>6</v>
      </c>
      <c r="CN36" s="514" t="str">
        <f t="shared" si="20"/>
        <v>-</v>
      </c>
      <c r="CO36" s="514"/>
      <c r="CP36" s="514"/>
      <c r="CQ36" s="514"/>
      <c r="CR36" s="514"/>
      <c r="CS36" s="514"/>
      <c r="CT36" s="514"/>
      <c r="CU36" s="514"/>
      <c r="CV36" s="514"/>
      <c r="CW36" s="514"/>
      <c r="CX36" s="514"/>
      <c r="CY36" s="514"/>
      <c r="CZ36" s="514"/>
      <c r="DA36" s="514"/>
      <c r="DB36" s="514"/>
      <c r="DC36" s="514"/>
      <c r="DD36" s="514"/>
      <c r="DE36" s="514"/>
      <c r="DF36" s="514"/>
      <c r="DG36" s="514"/>
      <c r="DH36" s="514"/>
      <c r="DI36" s="514"/>
      <c r="DJ36" s="514"/>
      <c r="DK36" s="514"/>
      <c r="DL36" s="514"/>
      <c r="DM36" s="514"/>
      <c r="DN36" s="514"/>
      <c r="DO36" s="514"/>
      <c r="DP36" s="514"/>
      <c r="DQ36" s="514"/>
      <c r="DR36" s="514"/>
      <c r="DS36" s="514"/>
      <c r="DT36" s="514"/>
      <c r="DU36" s="514"/>
      <c r="DV36" s="514"/>
      <c r="DW36" s="514" t="str">
        <f t="shared" si="21"/>
        <v>-</v>
      </c>
      <c r="DX36" s="514" t="str">
        <f t="shared" si="22"/>
        <v>-</v>
      </c>
      <c r="DY36" s="514"/>
      <c r="DZ36" s="514"/>
      <c r="EA36" s="514"/>
      <c r="EB36" s="514"/>
      <c r="EC36" s="514"/>
      <c r="ED36" s="514"/>
      <c r="EE36" s="514"/>
      <c r="EF36" s="514"/>
      <c r="EG36" s="514"/>
      <c r="EH36" s="514"/>
      <c r="EI36" s="514"/>
      <c r="EJ36" s="514" t="str">
        <f t="shared" si="23"/>
        <v>-</v>
      </c>
      <c r="EK36" s="514"/>
      <c r="EL36" s="514"/>
      <c r="EM36" s="514"/>
      <c r="EN36" s="514"/>
      <c r="EO36" s="514"/>
      <c r="EP36" s="514"/>
      <c r="EQ36" s="514"/>
      <c r="ER36" s="514"/>
      <c r="ES36" s="514"/>
      <c r="ET36" s="514"/>
      <c r="EU36" s="514"/>
      <c r="EV36" s="514"/>
      <c r="EW36" s="514"/>
      <c r="EX36" s="514"/>
      <c r="EY36" s="514"/>
      <c r="EZ36" s="514"/>
      <c r="FA36" s="514"/>
      <c r="FB36" s="514"/>
      <c r="FC36" s="514"/>
      <c r="FD36" s="514"/>
      <c r="FE36" s="514"/>
      <c r="FF36" s="514"/>
      <c r="FG36" s="514"/>
      <c r="FH36" s="514"/>
      <c r="FI36" s="514"/>
      <c r="FJ36" s="514"/>
      <c r="FK36" s="514"/>
      <c r="FL36" s="514"/>
      <c r="FM36" s="514"/>
      <c r="FN36" s="514"/>
      <c r="FO36" s="514"/>
      <c r="FP36" s="514"/>
      <c r="FQ36" s="514"/>
      <c r="FR36" s="514"/>
      <c r="FS36" s="514"/>
      <c r="FT36" s="514"/>
      <c r="FU36" s="514"/>
      <c r="FV36" s="514"/>
      <c r="FW36" s="514"/>
      <c r="FX36" s="514"/>
      <c r="FY36" s="514"/>
      <c r="FZ36" s="514"/>
      <c r="GA36" s="514"/>
      <c r="GB36" s="514"/>
      <c r="GC36" s="514" t="str">
        <f t="shared" si="24"/>
        <v>-</v>
      </c>
      <c r="GD36" s="7"/>
      <c r="GE36" s="7"/>
      <c r="GF36" s="7"/>
      <c r="GG36" s="7"/>
      <c r="GH36" s="7"/>
      <c r="GI36" s="7"/>
      <c r="GJ36" s="7"/>
      <c r="GK36" s="7"/>
      <c r="GL36" s="7"/>
      <c r="GM36" s="7"/>
      <c r="GN36" s="7"/>
      <c r="GO36" s="7"/>
      <c r="GP36" s="7"/>
      <c r="GQ36" s="7"/>
      <c r="GR36" s="7"/>
      <c r="GS36" s="7"/>
      <c r="GT36" s="7"/>
      <c r="GU36" s="7"/>
      <c r="GV36" s="7"/>
      <c r="GW36" s="7"/>
      <c r="GX36" s="7"/>
      <c r="GY36" s="7"/>
      <c r="GZ36" s="7"/>
    </row>
    <row r="37" ht="12.75" spans="2:208">
      <c r="C37" s="547" t="s">
        <v>341</v>
      </c>
      <c r="D37" s="548" t="s">
        <v>342</v>
      </c>
      <c r="E37" s="514" t="s">
        <v>6</v>
      </c>
      <c r="F37" s="552" t="s">
        <v>343</v>
      </c>
      <c r="G37" s="535" t="s">
        <v>2</v>
      </c>
      <c r="H37" s="535" t="s">
        <v>2</v>
      </c>
      <c r="I37" s="535" t="s">
        <v>2</v>
      </c>
      <c r="J37" s="535" t="s">
        <v>2</v>
      </c>
      <c r="K37" s="535"/>
      <c r="L37" s="535"/>
      <c r="M37" s="536"/>
      <c r="N37" s="536"/>
      <c r="O37" s="536"/>
      <c r="P37" s="536"/>
      <c r="Q37" s="535"/>
      <c r="R37" s="536"/>
      <c r="S37" s="536"/>
      <c r="T37" s="536"/>
      <c r="U37" s="536"/>
      <c r="V37" s="536"/>
      <c r="W37" s="536"/>
      <c r="X37" s="536"/>
      <c r="Y37" s="535"/>
      <c r="Z37" s="536"/>
      <c r="AA37" s="536"/>
      <c r="AB37" s="536"/>
      <c r="AC37" s="536"/>
      <c r="AD37" s="536"/>
      <c r="AE37" s="536"/>
      <c r="AF37" s="536"/>
      <c r="AG37" s="536"/>
      <c r="AH37" s="536"/>
      <c r="AI37" s="536"/>
      <c r="AJ37" s="536"/>
      <c r="AK37" s="536"/>
      <c r="AL37" s="536"/>
      <c r="AM37" s="536"/>
      <c r="AN37" s="536"/>
      <c r="AO37" s="536"/>
      <c r="AP37" s="536"/>
      <c r="AQ37" s="536"/>
      <c r="AR37" s="536"/>
      <c r="AS37" s="536"/>
      <c r="AT37" s="536"/>
      <c r="AU37" s="536"/>
      <c r="AV37" s="536"/>
      <c r="AW37" s="536"/>
      <c r="AX37" s="536"/>
      <c r="AY37" s="535" t="s">
        <v>344</v>
      </c>
      <c r="AZ37" s="535" t="s">
        <v>344</v>
      </c>
      <c r="BA37" s="536"/>
      <c r="BB37" s="514"/>
      <c r="BC37" s="514" t="s">
        <v>6</v>
      </c>
      <c r="BD37" s="514"/>
      <c r="BE37" s="514"/>
      <c r="BF37" s="536"/>
      <c r="BG37" s="536"/>
      <c r="BH37" s="536"/>
      <c r="BI37" s="536"/>
      <c r="BJ37" s="536"/>
      <c r="BK37" s="536"/>
      <c r="BL37" s="536"/>
      <c r="BM37" s="536"/>
      <c r="BN37" s="536"/>
      <c r="BO37" s="536"/>
      <c r="BP37" s="536"/>
      <c r="BQ37" s="536"/>
      <c r="BR37" s="536"/>
      <c r="BS37" s="536"/>
      <c r="BT37" s="536"/>
      <c r="BU37" s="536"/>
      <c r="BV37" s="536"/>
      <c r="BW37" s="536"/>
      <c r="BX37" s="536"/>
      <c r="BY37" s="536"/>
      <c r="BZ37" s="536"/>
      <c r="CA37" s="536"/>
      <c r="CB37" s="536"/>
      <c r="CC37" s="536"/>
      <c r="CD37" s="536"/>
      <c r="CE37" s="536"/>
      <c r="CF37" s="536"/>
      <c r="CG37" s="536"/>
      <c r="CH37" s="536"/>
      <c r="CI37" s="514" t="s">
        <v>6</v>
      </c>
      <c r="CJ37" s="536"/>
      <c r="CK37" s="514" t="s">
        <v>6</v>
      </c>
      <c r="CL37" s="514" t="s">
        <v>6</v>
      </c>
      <c r="CM37" s="514" t="s">
        <v>6</v>
      </c>
      <c r="CN37" s="514" t="str">
        <f t="shared" si="20"/>
        <v>-</v>
      </c>
      <c r="CO37" s="514"/>
      <c r="CP37" s="514"/>
      <c r="CQ37" s="514"/>
      <c r="CR37" s="514"/>
      <c r="CS37" s="514"/>
      <c r="CT37" s="514"/>
      <c r="CU37" s="514"/>
      <c r="CV37" s="514"/>
      <c r="CW37" s="514"/>
      <c r="CX37" s="514"/>
      <c r="CY37" s="514"/>
      <c r="CZ37" s="514"/>
      <c r="DA37" s="514"/>
      <c r="DB37" s="514"/>
      <c r="DC37" s="514"/>
      <c r="DD37" s="514"/>
      <c r="DE37" s="514"/>
      <c r="DF37" s="514"/>
      <c r="DG37" s="514"/>
      <c r="DH37" s="514"/>
      <c r="DI37" s="514"/>
      <c r="DJ37" s="514"/>
      <c r="DK37" s="514"/>
      <c r="DL37" s="514"/>
      <c r="DM37" s="514"/>
      <c r="DN37" s="514"/>
      <c r="DO37" s="514"/>
      <c r="DP37" s="514"/>
      <c r="DQ37" s="514"/>
      <c r="DR37" s="514"/>
      <c r="DS37" s="514"/>
      <c r="DT37" s="514"/>
      <c r="DU37" s="514"/>
      <c r="DV37" s="514"/>
      <c r="DW37" s="514" t="str">
        <f t="shared" si="21"/>
        <v>-</v>
      </c>
      <c r="DX37" s="514" t="str">
        <f t="shared" si="22"/>
        <v>-</v>
      </c>
      <c r="DY37" s="514"/>
      <c r="DZ37" s="514"/>
      <c r="EA37" s="514"/>
      <c r="EB37" s="514"/>
      <c r="EC37" s="514"/>
      <c r="ED37" s="514"/>
      <c r="EE37" s="514"/>
      <c r="EF37" s="514"/>
      <c r="EG37" s="514"/>
      <c r="EH37" s="514"/>
      <c r="EI37" s="514"/>
      <c r="EJ37" s="514" t="str">
        <f t="shared" si="23"/>
        <v>-</v>
      </c>
      <c r="EK37" s="514"/>
      <c r="EL37" s="514"/>
      <c r="EM37" s="514"/>
      <c r="EN37" s="514"/>
      <c r="EO37" s="514"/>
      <c r="EP37" s="514"/>
      <c r="EQ37" s="514"/>
      <c r="ER37" s="514"/>
      <c r="ES37" s="514"/>
      <c r="ET37" s="514"/>
      <c r="EU37" s="514"/>
      <c r="EV37" s="514"/>
      <c r="EW37" s="514"/>
      <c r="EX37" s="514"/>
      <c r="EY37" s="514"/>
      <c r="EZ37" s="514"/>
      <c r="FA37" s="514"/>
      <c r="FB37" s="514"/>
      <c r="FC37" s="514"/>
      <c r="FD37" s="514"/>
      <c r="FE37" s="514"/>
      <c r="FF37" s="514"/>
      <c r="FG37" s="514"/>
      <c r="FH37" s="514"/>
      <c r="FI37" s="514"/>
      <c r="FJ37" s="514"/>
      <c r="FK37" s="514"/>
      <c r="FL37" s="514"/>
      <c r="FM37" s="514"/>
      <c r="FN37" s="514"/>
      <c r="FO37" s="514"/>
      <c r="FP37" s="514"/>
      <c r="FQ37" s="514"/>
      <c r="FR37" s="514"/>
      <c r="FS37" s="514"/>
      <c r="FT37" s="514"/>
      <c r="FU37" s="514"/>
      <c r="FV37" s="514"/>
      <c r="FW37" s="514"/>
      <c r="FX37" s="514"/>
      <c r="FY37" s="514"/>
      <c r="FZ37" s="514"/>
      <c r="GA37" s="514"/>
      <c r="GB37" s="514"/>
      <c r="GC37" s="514" t="str">
        <f t="shared" si="24"/>
        <v>-</v>
      </c>
      <c r="GD37" s="7"/>
      <c r="GE37" s="7"/>
      <c r="GF37" s="7"/>
      <c r="GG37" s="7"/>
      <c r="GH37" s="7"/>
      <c r="GI37" s="7"/>
      <c r="GJ37" s="7"/>
      <c r="GK37" s="7"/>
      <c r="GL37" s="7"/>
      <c r="GM37" s="7"/>
      <c r="GN37" s="7"/>
      <c r="GO37" s="7"/>
      <c r="GP37" s="7"/>
      <c r="GQ37" s="7"/>
      <c r="GR37" s="7"/>
      <c r="GS37" s="7"/>
      <c r="GT37" s="7"/>
      <c r="GU37" s="7"/>
      <c r="GV37" s="7"/>
      <c r="GW37" s="7"/>
      <c r="GX37" s="7"/>
      <c r="GY37" s="7"/>
      <c r="GZ37" s="7"/>
    </row>
    <row r="38" customHeight="1" spans="2:208">
      <c r="B38" s="547" t="s">
        <v>348</v>
      </c>
      <c r="C38" s="547" t="s">
        <v>349</v>
      </c>
      <c r="D38" s="548" t="s">
        <v>350</v>
      </c>
      <c r="E38" s="555" t="s">
        <v>351</v>
      </c>
      <c r="F38" s="554" t="s">
        <v>351</v>
      </c>
      <c r="G38" s="535" t="s">
        <v>2</v>
      </c>
      <c r="H38" s="535" t="s">
        <v>2</v>
      </c>
      <c r="I38" s="535" t="s">
        <v>2</v>
      </c>
      <c r="J38" s="535" t="s">
        <v>2</v>
      </c>
      <c r="K38" s="535"/>
      <c r="L38" s="535"/>
      <c r="M38" s="536"/>
      <c r="N38" s="536"/>
      <c r="O38" s="536"/>
      <c r="P38" s="536"/>
      <c r="Q38" s="535"/>
      <c r="R38" s="536"/>
      <c r="S38" s="536"/>
      <c r="T38" s="536"/>
      <c r="U38" s="536"/>
      <c r="V38" s="536"/>
      <c r="W38" s="536"/>
      <c r="X38" s="536"/>
      <c r="Y38" s="535"/>
      <c r="Z38" s="536"/>
      <c r="AA38" s="536"/>
      <c r="AB38" s="536"/>
      <c r="AC38" s="536"/>
      <c r="AD38" s="536"/>
      <c r="AE38" s="536"/>
      <c r="AF38" s="536"/>
      <c r="AG38" s="536"/>
      <c r="AH38" s="536"/>
      <c r="AI38" s="536"/>
      <c r="AJ38" s="536"/>
      <c r="AK38" s="536"/>
      <c r="AL38" s="536"/>
      <c r="AM38" s="536"/>
      <c r="AN38" s="536"/>
      <c r="AO38" s="536"/>
      <c r="AP38" s="536"/>
      <c r="AQ38" s="536"/>
      <c r="AR38" s="536"/>
      <c r="AS38" s="536"/>
      <c r="AT38" s="536"/>
      <c r="AU38" s="536"/>
      <c r="AV38" s="536"/>
      <c r="AW38" s="536"/>
      <c r="AX38" s="536"/>
      <c r="AY38" s="514" t="s">
        <v>6</v>
      </c>
      <c r="AZ38" s="514" t="s">
        <v>6</v>
      </c>
      <c r="BA38" s="514"/>
      <c r="BB38" s="514" t="s">
        <v>6</v>
      </c>
      <c r="BC38" s="514" t="s">
        <v>6</v>
      </c>
      <c r="BD38" s="514"/>
      <c r="BE38" s="514"/>
      <c r="BF38" s="536"/>
      <c r="BG38" s="536"/>
      <c r="BH38" s="536"/>
      <c r="BI38" s="536"/>
      <c r="BJ38" s="536"/>
      <c r="BK38" s="536"/>
      <c r="BL38" s="536"/>
      <c r="BM38" s="536"/>
      <c r="BN38" s="536"/>
      <c r="BO38" s="536"/>
      <c r="BP38" s="536"/>
      <c r="BQ38" s="536"/>
      <c r="BR38" s="536"/>
      <c r="BS38" s="536"/>
      <c r="BT38" s="536"/>
      <c r="BU38" s="536"/>
      <c r="BV38" s="536"/>
      <c r="BW38" s="536"/>
      <c r="BX38" s="536"/>
      <c r="BY38" s="536"/>
      <c r="BZ38" s="536"/>
      <c r="CA38" s="536"/>
      <c r="CB38" s="536"/>
      <c r="CC38" s="536"/>
      <c r="CD38" s="536"/>
      <c r="CE38" s="536"/>
      <c r="CF38" s="536"/>
      <c r="CG38" s="536"/>
      <c r="CH38" s="536"/>
      <c r="CI38" s="554" t="s">
        <v>352</v>
      </c>
      <c r="CJ38" s="536"/>
      <c r="CK38" s="563" t="s">
        <v>353</v>
      </c>
      <c r="CL38" s="554" t="s">
        <v>351</v>
      </c>
      <c r="CM38" s="554" t="s">
        <v>351</v>
      </c>
      <c r="CN38" s="555" t="str">
        <f t="shared" si="20"/>
        <v>UN R160</v>
      </c>
      <c r="CO38" s="554" t="s">
        <v>354</v>
      </c>
      <c r="CP38" s="554"/>
      <c r="CQ38" s="554"/>
      <c r="CR38" s="554"/>
      <c r="CS38" s="554"/>
      <c r="CT38" s="554"/>
      <c r="CU38" s="554"/>
      <c r="CV38" s="554"/>
      <c r="CW38" s="554"/>
      <c r="CX38" s="554"/>
      <c r="CY38" s="554"/>
      <c r="CZ38" s="554"/>
      <c r="DA38" s="554"/>
      <c r="DB38" s="554"/>
      <c r="DC38" s="554"/>
      <c r="DD38" s="554"/>
      <c r="DE38" s="554"/>
      <c r="DF38" s="554"/>
      <c r="DG38" s="554"/>
      <c r="DH38" s="554"/>
      <c r="DI38" s="554"/>
      <c r="DJ38" s="554"/>
      <c r="DK38" s="554"/>
      <c r="DL38" s="554"/>
      <c r="DM38" s="554"/>
      <c r="DN38" s="554"/>
      <c r="DO38" s="554"/>
      <c r="DP38" s="554"/>
      <c r="DQ38" s="554"/>
      <c r="DR38" s="554"/>
      <c r="DS38" s="554"/>
      <c r="DT38" s="554"/>
      <c r="DU38" s="554"/>
      <c r="DV38" s="554"/>
      <c r="DW38" s="555" t="str">
        <f t="shared" si="21"/>
        <v>UN R160</v>
      </c>
      <c r="DX38" s="555" t="str">
        <f t="shared" si="22"/>
        <v>UN R160</v>
      </c>
      <c r="DY38" s="554"/>
      <c r="DZ38" s="554"/>
      <c r="EA38" s="554"/>
      <c r="EB38" s="554"/>
      <c r="EC38" s="554"/>
      <c r="ED38" s="554"/>
      <c r="EE38" s="554"/>
      <c r="EF38" s="554"/>
      <c r="EG38" s="554"/>
      <c r="EH38" s="554"/>
      <c r="EI38" s="554"/>
      <c r="EJ38" s="555" t="str">
        <f t="shared" si="23"/>
        <v>UN R160</v>
      </c>
      <c r="EK38" s="554"/>
      <c r="EL38" s="554"/>
      <c r="EM38" s="554"/>
      <c r="EN38" s="554"/>
      <c r="EO38" s="554"/>
      <c r="EP38" s="554"/>
      <c r="EQ38" s="554"/>
      <c r="ER38" s="554"/>
      <c r="ES38" s="554"/>
      <c r="ET38" s="554"/>
      <c r="EU38" s="554"/>
      <c r="EV38" s="554"/>
      <c r="EW38" s="554"/>
      <c r="EX38" s="554"/>
      <c r="EY38" s="554"/>
      <c r="EZ38" s="554"/>
      <c r="FA38" s="554"/>
      <c r="FB38" s="554"/>
      <c r="FC38" s="554"/>
      <c r="FD38" s="554"/>
      <c r="FE38" s="554"/>
      <c r="FF38" s="554"/>
      <c r="FG38" s="554"/>
      <c r="FH38" s="554"/>
      <c r="FI38" s="554"/>
      <c r="FJ38" s="554"/>
      <c r="FK38" s="554"/>
      <c r="FL38" s="554"/>
      <c r="FM38" s="554"/>
      <c r="FN38" s="554"/>
      <c r="FO38" s="554"/>
      <c r="FP38" s="554"/>
      <c r="FQ38" s="554"/>
      <c r="FR38" s="554"/>
      <c r="FS38" s="554"/>
      <c r="FT38" s="554"/>
      <c r="FU38" s="554"/>
      <c r="FV38" s="554"/>
      <c r="FW38" s="554"/>
      <c r="FX38" s="554"/>
      <c r="FY38" s="554"/>
      <c r="FZ38" s="554"/>
      <c r="GA38" s="554"/>
      <c r="GB38" s="554"/>
      <c r="GC38" s="555" t="str">
        <f t="shared" si="24"/>
        <v>UN R160</v>
      </c>
      <c r="GD38" s="7"/>
      <c r="GE38" s="7"/>
      <c r="GF38" s="7"/>
      <c r="GG38" s="7"/>
      <c r="GH38" s="7"/>
      <c r="GI38" s="7"/>
      <c r="GJ38" s="7"/>
      <c r="GK38" s="7"/>
      <c r="GL38" s="7"/>
      <c r="GM38" s="7"/>
      <c r="GN38" s="7"/>
      <c r="GO38" s="7"/>
      <c r="GP38" s="7"/>
      <c r="GQ38" s="7"/>
      <c r="GR38" s="7"/>
      <c r="GS38" s="7"/>
      <c r="GT38" s="7"/>
      <c r="GU38" s="7"/>
      <c r="GV38" s="7"/>
      <c r="GW38" s="7"/>
      <c r="GX38" s="7"/>
      <c r="GY38" s="7"/>
      <c r="GZ38" s="7"/>
    </row>
    <row r="39" ht="15" customHeight="1" spans="2:208">
      <c r="C39" s="547" t="s">
        <v>355</v>
      </c>
      <c r="D39" s="548" t="s">
        <v>356</v>
      </c>
      <c r="E39" s="554" t="s">
        <v>357</v>
      </c>
      <c r="F39" s="554" t="s">
        <v>357</v>
      </c>
      <c r="G39" s="535" t="s">
        <v>0</v>
      </c>
      <c r="H39" s="535" t="s">
        <v>0</v>
      </c>
      <c r="I39" s="535" t="s">
        <v>0</v>
      </c>
      <c r="J39" s="535" t="s">
        <v>0</v>
      </c>
      <c r="K39" s="535"/>
      <c r="L39" s="535"/>
      <c r="M39" s="536"/>
      <c r="N39" s="536"/>
      <c r="O39" s="536"/>
      <c r="P39" s="536"/>
      <c r="Q39" s="535"/>
      <c r="R39" s="536"/>
      <c r="S39" s="536"/>
      <c r="T39" s="536"/>
      <c r="U39" s="536"/>
      <c r="V39" s="536"/>
      <c r="W39" s="536"/>
      <c r="X39" s="536"/>
      <c r="Y39" s="535"/>
      <c r="Z39" s="536"/>
      <c r="AA39" s="536"/>
      <c r="AB39" s="536"/>
      <c r="AC39" s="536"/>
      <c r="AD39" s="536"/>
      <c r="AE39" s="536"/>
      <c r="AF39" s="536"/>
      <c r="AG39" s="536"/>
      <c r="AH39" s="536"/>
      <c r="AI39" s="536"/>
      <c r="AJ39" s="536"/>
      <c r="AK39" s="536"/>
      <c r="AL39" s="536"/>
      <c r="AM39" s="536"/>
      <c r="AN39" s="536"/>
      <c r="AO39" s="536"/>
      <c r="AP39" s="536"/>
      <c r="AQ39" s="536"/>
      <c r="AR39" s="536"/>
      <c r="AS39" s="536"/>
      <c r="AT39" s="536"/>
      <c r="AU39" s="536"/>
      <c r="AV39" s="536"/>
      <c r="AW39" s="536"/>
      <c r="AX39" s="536"/>
      <c r="AY39" s="514" t="s">
        <v>6</v>
      </c>
      <c r="AZ39" s="514" t="s">
        <v>6</v>
      </c>
      <c r="BA39" s="514"/>
      <c r="BB39" s="514" t="s">
        <v>6</v>
      </c>
      <c r="BC39" s="514" t="s">
        <v>6</v>
      </c>
      <c r="BD39" s="514"/>
      <c r="BE39" s="514"/>
      <c r="BF39" s="536"/>
      <c r="BG39" s="536"/>
      <c r="BH39" s="536"/>
      <c r="BI39" s="536"/>
      <c r="BJ39" s="536"/>
      <c r="BK39" s="536"/>
      <c r="BL39" s="536"/>
      <c r="BM39" s="536"/>
      <c r="BN39" s="536"/>
      <c r="BO39" s="536"/>
      <c r="BP39" s="536"/>
      <c r="BQ39" s="536"/>
      <c r="BR39" s="536"/>
      <c r="BS39" s="536"/>
      <c r="BT39" s="536"/>
      <c r="BU39" s="536"/>
      <c r="BV39" s="536"/>
      <c r="BW39" s="536"/>
      <c r="BX39" s="536"/>
      <c r="BY39" s="536"/>
      <c r="BZ39" s="536"/>
      <c r="CA39" s="536"/>
      <c r="CB39" s="536"/>
      <c r="CC39" s="536"/>
      <c r="CD39" s="536"/>
      <c r="CE39" s="536"/>
      <c r="CF39" s="536"/>
      <c r="CG39" s="536"/>
      <c r="CH39" s="536"/>
      <c r="CI39" s="514" t="s">
        <v>6</v>
      </c>
      <c r="CJ39" s="536"/>
      <c r="CK39" s="514" t="s">
        <v>6</v>
      </c>
      <c r="CL39" s="554" t="s">
        <v>357</v>
      </c>
      <c r="CM39" s="554" t="s">
        <v>357</v>
      </c>
      <c r="CN39" s="554" t="str">
        <f t="shared" si="20"/>
        <v>part of UN R157/ VMAD</v>
      </c>
      <c r="CO39" s="554"/>
      <c r="CP39" s="554"/>
      <c r="CQ39" s="554"/>
      <c r="CR39" s="554"/>
      <c r="CS39" s="554"/>
      <c r="CT39" s="554"/>
      <c r="CU39" s="554"/>
      <c r="CV39" s="554"/>
      <c r="CW39" s="554"/>
      <c r="CX39" s="554"/>
      <c r="CY39" s="554"/>
      <c r="CZ39" s="554"/>
      <c r="DA39" s="554"/>
      <c r="DB39" s="554"/>
      <c r="DC39" s="554"/>
      <c r="DD39" s="554"/>
      <c r="DE39" s="554"/>
      <c r="DF39" s="554"/>
      <c r="DG39" s="554"/>
      <c r="DH39" s="554"/>
      <c r="DI39" s="554"/>
      <c r="DJ39" s="554"/>
      <c r="DK39" s="554"/>
      <c r="DL39" s="554"/>
      <c r="DM39" s="554"/>
      <c r="DN39" s="554"/>
      <c r="DO39" s="554"/>
      <c r="DP39" s="554"/>
      <c r="DQ39" s="554"/>
      <c r="DR39" s="554"/>
      <c r="DS39" s="554"/>
      <c r="DT39" s="554"/>
      <c r="DU39" s="554"/>
      <c r="DV39" s="554"/>
      <c r="DW39" s="554" t="str">
        <f t="shared" si="21"/>
        <v>part of UN R157/ VMAD</v>
      </c>
      <c r="DX39" s="554" t="str">
        <f t="shared" si="22"/>
        <v>part of UN R157/ VMAD</v>
      </c>
      <c r="DY39" s="554"/>
      <c r="DZ39" s="554"/>
      <c r="EA39" s="554"/>
      <c r="EB39" s="554"/>
      <c r="EC39" s="554"/>
      <c r="ED39" s="554"/>
      <c r="EE39" s="554"/>
      <c r="EF39" s="554"/>
      <c r="EG39" s="554"/>
      <c r="EH39" s="554"/>
      <c r="EI39" s="554"/>
      <c r="EJ39" s="554" t="str">
        <f t="shared" si="23"/>
        <v>part of UN R157/ VMAD</v>
      </c>
      <c r="EK39" s="554"/>
      <c r="EL39" s="554"/>
      <c r="EM39" s="554"/>
      <c r="EN39" s="554"/>
      <c r="EO39" s="554"/>
      <c r="EP39" s="554"/>
      <c r="EQ39" s="554"/>
      <c r="ER39" s="554"/>
      <c r="ES39" s="554"/>
      <c r="ET39" s="554"/>
      <c r="EU39" s="554"/>
      <c r="EV39" s="554"/>
      <c r="EW39" s="554"/>
      <c r="EX39" s="554"/>
      <c r="EY39" s="554"/>
      <c r="EZ39" s="554"/>
      <c r="FA39" s="554"/>
      <c r="FB39" s="554"/>
      <c r="FC39" s="554"/>
      <c r="FD39" s="554"/>
      <c r="FE39" s="554"/>
      <c r="FF39" s="554"/>
      <c r="FG39" s="554"/>
      <c r="FH39" s="554"/>
      <c r="FI39" s="554"/>
      <c r="FJ39" s="554"/>
      <c r="FK39" s="554"/>
      <c r="FL39" s="554"/>
      <c r="FM39" s="554"/>
      <c r="FN39" s="554"/>
      <c r="FO39" s="554"/>
      <c r="FP39" s="554"/>
      <c r="FQ39" s="554"/>
      <c r="FR39" s="554"/>
      <c r="FS39" s="554"/>
      <c r="FT39" s="554"/>
      <c r="FU39" s="554"/>
      <c r="FV39" s="554"/>
      <c r="FW39" s="554"/>
      <c r="FX39" s="554"/>
      <c r="FY39" s="554"/>
      <c r="FZ39" s="554"/>
      <c r="GA39" s="554"/>
      <c r="GB39" s="554"/>
      <c r="GC39" s="554" t="str">
        <f t="shared" si="24"/>
        <v>part of UN R157/ VMAD</v>
      </c>
      <c r="GD39" s="7"/>
      <c r="GE39" s="7"/>
      <c r="GF39" s="7"/>
      <c r="GG39" s="7"/>
      <c r="GH39" s="7"/>
      <c r="GI39" s="7"/>
      <c r="GJ39" s="7"/>
      <c r="GK39" s="7"/>
      <c r="GL39" s="7"/>
      <c r="GM39" s="7"/>
      <c r="GN39" s="7"/>
      <c r="GO39" s="7"/>
      <c r="GP39" s="7"/>
      <c r="GQ39" s="7"/>
      <c r="GR39" s="7"/>
      <c r="GS39" s="7"/>
      <c r="GT39" s="7"/>
      <c r="GU39" s="7"/>
      <c r="GV39" s="7"/>
      <c r="GW39" s="7"/>
      <c r="GX39" s="7"/>
      <c r="GY39" s="7"/>
      <c r="GZ39" s="7"/>
    </row>
    <row r="40" ht="20.25" spans="2:208">
      <c r="B40" s="547" t="s">
        <v>358</v>
      </c>
      <c r="C40" s="547" t="s">
        <v>359</v>
      </c>
      <c r="D40" s="548" t="s">
        <v>360</v>
      </c>
      <c r="E40" s="555" t="s">
        <v>361</v>
      </c>
      <c r="F40" s="552" t="s">
        <v>361</v>
      </c>
      <c r="G40" s="535" t="s">
        <v>2</v>
      </c>
      <c r="H40" s="535" t="s">
        <v>2</v>
      </c>
      <c r="I40" s="535" t="s">
        <v>2</v>
      </c>
      <c r="J40" s="535" t="s">
        <v>2</v>
      </c>
      <c r="K40" s="535"/>
      <c r="L40" s="535"/>
      <c r="M40" s="536"/>
      <c r="N40" s="536"/>
      <c r="O40" s="536"/>
      <c r="P40" s="536"/>
      <c r="Q40" s="535"/>
      <c r="R40" s="536"/>
      <c r="S40" s="536"/>
      <c r="T40" s="536"/>
      <c r="U40" s="536"/>
      <c r="V40" s="536"/>
      <c r="W40" s="536"/>
      <c r="X40" s="536"/>
      <c r="Y40" s="535"/>
      <c r="Z40" s="536"/>
      <c r="AA40" s="536"/>
      <c r="AB40" s="536"/>
      <c r="AC40" s="536"/>
      <c r="AD40" s="536"/>
      <c r="AE40" s="536"/>
      <c r="AF40" s="536"/>
      <c r="AG40" s="536"/>
      <c r="AH40" s="536"/>
      <c r="AI40" s="536"/>
      <c r="AJ40" s="536"/>
      <c r="AK40" s="536"/>
      <c r="AL40" s="536"/>
      <c r="AM40" s="536"/>
      <c r="AN40" s="536"/>
      <c r="AO40" s="536"/>
      <c r="AP40" s="536"/>
      <c r="AQ40" s="536"/>
      <c r="AR40" s="536"/>
      <c r="AS40" s="536"/>
      <c r="AT40" s="536"/>
      <c r="AU40" s="536"/>
      <c r="AV40" s="536"/>
      <c r="AW40" s="536"/>
      <c r="AX40" s="536"/>
      <c r="AY40" s="514" t="s">
        <v>6</v>
      </c>
      <c r="AZ40" s="514" t="s">
        <v>6</v>
      </c>
      <c r="BA40" s="514" t="s">
        <v>362</v>
      </c>
      <c r="BB40" s="514"/>
      <c r="BC40" s="514" t="s">
        <v>6</v>
      </c>
      <c r="BD40" s="514"/>
      <c r="BE40" s="514"/>
      <c r="BF40" s="536"/>
      <c r="BG40" s="536"/>
      <c r="BH40" s="536"/>
      <c r="BI40" s="536"/>
      <c r="BJ40" s="536"/>
      <c r="BK40" s="536"/>
      <c r="BL40" s="536"/>
      <c r="BM40" s="536"/>
      <c r="BN40" s="536"/>
      <c r="BO40" s="536"/>
      <c r="BP40" s="536"/>
      <c r="BQ40" s="536"/>
      <c r="BR40" s="536"/>
      <c r="BS40" s="536"/>
      <c r="BT40" s="536"/>
      <c r="BU40" s="536"/>
      <c r="BV40" s="536"/>
      <c r="BW40" s="536"/>
      <c r="BX40" s="536"/>
      <c r="BY40" s="536"/>
      <c r="BZ40" s="536"/>
      <c r="CA40" s="536"/>
      <c r="CB40" s="536"/>
      <c r="CC40" s="536"/>
      <c r="CD40" s="536"/>
      <c r="CE40" s="536"/>
      <c r="CF40" s="536"/>
      <c r="CG40" s="536"/>
      <c r="CH40" s="536"/>
      <c r="CI40" s="552"/>
      <c r="CJ40" s="536"/>
      <c r="CK40" s="563" t="s">
        <v>363</v>
      </c>
      <c r="CL40" s="554" t="s">
        <v>361</v>
      </c>
      <c r="CM40" s="554" t="s">
        <v>361</v>
      </c>
      <c r="CN40" s="555" t="str">
        <f t="shared" si="20"/>
        <v>UN R156</v>
      </c>
      <c r="CO40" s="554" t="s">
        <v>364</v>
      </c>
      <c r="CP40" s="554"/>
      <c r="CQ40" s="554"/>
      <c r="CR40" s="554"/>
      <c r="CS40" s="554"/>
      <c r="CT40" s="554"/>
      <c r="CU40" s="554"/>
      <c r="CV40" s="554"/>
      <c r="CW40" s="554"/>
      <c r="CX40" s="554"/>
      <c r="CY40" s="554"/>
      <c r="CZ40" s="554"/>
      <c r="DA40" s="554"/>
      <c r="DB40" s="554"/>
      <c r="DC40" s="554"/>
      <c r="DD40" s="554"/>
      <c r="DE40" s="554"/>
      <c r="DF40" s="554"/>
      <c r="DG40" s="554"/>
      <c r="DH40" s="554"/>
      <c r="DI40" s="554"/>
      <c r="DJ40" s="554"/>
      <c r="DK40" s="554"/>
      <c r="DL40" s="554"/>
      <c r="DM40" s="554"/>
      <c r="DN40" s="554"/>
      <c r="DO40" s="554"/>
      <c r="DP40" s="554"/>
      <c r="DQ40" s="554"/>
      <c r="DR40" s="554"/>
      <c r="DS40" s="554"/>
      <c r="DT40" s="554"/>
      <c r="DU40" s="554"/>
      <c r="DV40" s="554"/>
      <c r="DW40" s="554" t="s">
        <v>361</v>
      </c>
      <c r="DX40" s="555" t="str">
        <f t="shared" si="22"/>
        <v>UN R156</v>
      </c>
      <c r="DY40" s="554"/>
      <c r="DZ40" s="554"/>
      <c r="EA40" s="554"/>
      <c r="EB40" s="554"/>
      <c r="EC40" s="554"/>
      <c r="ED40" s="554"/>
      <c r="EE40" s="554"/>
      <c r="EF40" s="554"/>
      <c r="EG40" s="554"/>
      <c r="EH40" s="554"/>
      <c r="EI40" s="554"/>
      <c r="EJ40" s="555" t="str">
        <f t="shared" si="23"/>
        <v>UN R156</v>
      </c>
      <c r="EK40" s="554"/>
      <c r="EL40" s="554"/>
      <c r="EM40" s="554"/>
      <c r="EN40" s="554"/>
      <c r="EO40" s="554"/>
      <c r="EP40" s="554"/>
      <c r="EQ40" s="554"/>
      <c r="ER40" s="554"/>
      <c r="ES40" s="554"/>
      <c r="ET40" s="554"/>
      <c r="EU40" s="554"/>
      <c r="EV40" s="554"/>
      <c r="EW40" s="554"/>
      <c r="EX40" s="554"/>
      <c r="EY40" s="554"/>
      <c r="EZ40" s="554"/>
      <c r="FA40" s="554"/>
      <c r="FB40" s="554"/>
      <c r="FC40" s="554"/>
      <c r="FD40" s="554"/>
      <c r="FE40" s="554"/>
      <c r="FF40" s="554"/>
      <c r="FG40" s="554"/>
      <c r="FH40" s="554"/>
      <c r="FI40" s="554"/>
      <c r="FJ40" s="554"/>
      <c r="FK40" s="554"/>
      <c r="FL40" s="554"/>
      <c r="FM40" s="554"/>
      <c r="FN40" s="554"/>
      <c r="FO40" s="554"/>
      <c r="FP40" s="554"/>
      <c r="FQ40" s="554"/>
      <c r="FR40" s="554"/>
      <c r="FS40" s="554"/>
      <c r="FT40" s="554"/>
      <c r="FU40" s="554"/>
      <c r="FV40" s="554"/>
      <c r="FW40" s="554"/>
      <c r="FX40" s="554"/>
      <c r="FY40" s="554"/>
      <c r="FZ40" s="554"/>
      <c r="GA40" s="554"/>
      <c r="GB40" s="554"/>
      <c r="GC40" s="555" t="str">
        <f t="shared" si="24"/>
        <v>UN R156</v>
      </c>
      <c r="GD40" s="7"/>
      <c r="GE40" s="7"/>
      <c r="GF40" s="7"/>
      <c r="GG40" s="7"/>
      <c r="GH40" s="7"/>
      <c r="GI40" s="7"/>
      <c r="GJ40" s="7"/>
      <c r="GK40" s="7"/>
      <c r="GL40" s="7"/>
      <c r="GM40" s="7"/>
      <c r="GN40" s="7"/>
      <c r="GO40" s="7"/>
      <c r="GP40" s="7"/>
      <c r="GQ40" s="7"/>
      <c r="GR40" s="7"/>
      <c r="GS40" s="7"/>
      <c r="GT40" s="7"/>
      <c r="GU40" s="7"/>
      <c r="GV40" s="7"/>
      <c r="GW40" s="7"/>
      <c r="GX40" s="7"/>
      <c r="GY40" s="7"/>
      <c r="GZ40" s="7"/>
    </row>
    <row r="41" ht="20.25" spans="2:208">
      <c r="C41" s="547" t="s">
        <v>365</v>
      </c>
      <c r="D41" s="548" t="s">
        <v>366</v>
      </c>
      <c r="E41" s="555" t="s">
        <v>367</v>
      </c>
      <c r="F41" s="552" t="s">
        <v>367</v>
      </c>
      <c r="G41" s="535" t="s">
        <v>2</v>
      </c>
      <c r="H41" s="535" t="s">
        <v>2</v>
      </c>
      <c r="I41" s="535" t="s">
        <v>2</v>
      </c>
      <c r="J41" s="535" t="s">
        <v>2</v>
      </c>
      <c r="K41" s="535"/>
      <c r="L41" s="535"/>
      <c r="M41" s="536"/>
      <c r="N41" s="536"/>
      <c r="O41" s="536"/>
      <c r="P41" s="536"/>
      <c r="Q41" s="535"/>
      <c r="R41" s="536"/>
      <c r="S41" s="536"/>
      <c r="T41" s="536"/>
      <c r="U41" s="536"/>
      <c r="V41" s="536"/>
      <c r="W41" s="536"/>
      <c r="X41" s="536"/>
      <c r="Y41" s="535"/>
      <c r="Z41" s="536"/>
      <c r="AA41" s="536"/>
      <c r="AB41" s="536"/>
      <c r="AC41" s="536"/>
      <c r="AD41" s="536"/>
      <c r="AE41" s="536"/>
      <c r="AF41" s="536"/>
      <c r="AG41" s="536"/>
      <c r="AH41" s="536"/>
      <c r="AI41" s="536"/>
      <c r="AJ41" s="536"/>
      <c r="AK41" s="536"/>
      <c r="AL41" s="536"/>
      <c r="AM41" s="536"/>
      <c r="AN41" s="536"/>
      <c r="AO41" s="536"/>
      <c r="AP41" s="536"/>
      <c r="AQ41" s="536"/>
      <c r="AR41" s="536"/>
      <c r="AS41" s="536"/>
      <c r="AT41" s="536"/>
      <c r="AU41" s="536"/>
      <c r="AV41" s="536"/>
      <c r="AW41" s="536"/>
      <c r="AX41" s="536"/>
      <c r="AY41" s="514" t="s">
        <v>6</v>
      </c>
      <c r="AZ41" s="514" t="s">
        <v>6</v>
      </c>
      <c r="BA41" s="514" t="s">
        <v>362</v>
      </c>
      <c r="BB41" s="514"/>
      <c r="BC41" s="514" t="s">
        <v>6</v>
      </c>
      <c r="BD41" s="514"/>
      <c r="BE41" s="514"/>
      <c r="BF41" s="536"/>
      <c r="BG41" s="536"/>
      <c r="BH41" s="536"/>
      <c r="BI41" s="536"/>
      <c r="BJ41" s="536"/>
      <c r="BK41" s="536"/>
      <c r="BL41" s="536"/>
      <c r="BM41" s="536"/>
      <c r="BN41" s="536"/>
      <c r="BO41" s="536"/>
      <c r="BP41" s="536"/>
      <c r="BQ41" s="536"/>
      <c r="BR41" s="536"/>
      <c r="BS41" s="536"/>
      <c r="BT41" s="536"/>
      <c r="BU41" s="536"/>
      <c r="BV41" s="536"/>
      <c r="BW41" s="536"/>
      <c r="BX41" s="536"/>
      <c r="BY41" s="536"/>
      <c r="BZ41" s="536"/>
      <c r="CA41" s="536"/>
      <c r="CB41" s="536"/>
      <c r="CC41" s="536"/>
      <c r="CD41" s="536"/>
      <c r="CE41" s="536"/>
      <c r="CF41" s="536"/>
      <c r="CG41" s="536"/>
      <c r="CH41" s="536"/>
      <c r="CI41" s="552"/>
      <c r="CJ41" s="536"/>
      <c r="CK41" s="563" t="s">
        <v>368</v>
      </c>
      <c r="CL41" s="554" t="s">
        <v>367</v>
      </c>
      <c r="CM41" s="554" t="s">
        <v>367</v>
      </c>
      <c r="CN41" s="555" t="str">
        <f t="shared" si="20"/>
        <v>UN R155</v>
      </c>
      <c r="CO41" s="554" t="s">
        <v>369</v>
      </c>
      <c r="CP41" s="554"/>
      <c r="CQ41" s="554"/>
      <c r="CR41" s="554"/>
      <c r="CS41" s="554"/>
      <c r="CT41" s="554"/>
      <c r="CU41" s="554"/>
      <c r="CV41" s="554"/>
      <c r="CW41" s="554"/>
      <c r="CX41" s="554"/>
      <c r="CY41" s="554"/>
      <c r="CZ41" s="554"/>
      <c r="DA41" s="554"/>
      <c r="DB41" s="554"/>
      <c r="DC41" s="554"/>
      <c r="DD41" s="554"/>
      <c r="DE41" s="554"/>
      <c r="DF41" s="554"/>
      <c r="DG41" s="554"/>
      <c r="DH41" s="554"/>
      <c r="DI41" s="554"/>
      <c r="DJ41" s="554"/>
      <c r="DK41" s="554"/>
      <c r="DL41" s="554"/>
      <c r="DM41" s="554"/>
      <c r="DN41" s="554"/>
      <c r="DO41" s="554"/>
      <c r="DP41" s="554"/>
      <c r="DQ41" s="554"/>
      <c r="DR41" s="554"/>
      <c r="DS41" s="554"/>
      <c r="DT41" s="554"/>
      <c r="DU41" s="554"/>
      <c r="DV41" s="554"/>
      <c r="DW41" s="554" t="s">
        <v>367</v>
      </c>
      <c r="DX41" s="555" t="str">
        <f t="shared" si="22"/>
        <v>UN R155</v>
      </c>
      <c r="DY41" s="554"/>
      <c r="DZ41" s="554"/>
      <c r="EA41" s="554"/>
      <c r="EB41" s="554"/>
      <c r="EC41" s="554"/>
      <c r="ED41" s="554"/>
      <c r="EE41" s="554"/>
      <c r="EF41" s="554"/>
      <c r="EG41" s="554"/>
      <c r="EH41" s="554"/>
      <c r="EI41" s="554"/>
      <c r="EJ41" s="555" t="str">
        <f t="shared" si="23"/>
        <v>UN R155</v>
      </c>
      <c r="EK41" s="554"/>
      <c r="EL41" s="554"/>
      <c r="EM41" s="554"/>
      <c r="EN41" s="554"/>
      <c r="EO41" s="554"/>
      <c r="EP41" s="554"/>
      <c r="EQ41" s="554"/>
      <c r="ER41" s="554"/>
      <c r="ES41" s="554"/>
      <c r="ET41" s="554"/>
      <c r="EU41" s="554"/>
      <c r="EV41" s="554"/>
      <c r="EW41" s="554"/>
      <c r="EX41" s="554"/>
      <c r="EY41" s="554"/>
      <c r="EZ41" s="554"/>
      <c r="FA41" s="554"/>
      <c r="FB41" s="554"/>
      <c r="FC41" s="554"/>
      <c r="FD41" s="554"/>
      <c r="FE41" s="554"/>
      <c r="FF41" s="554"/>
      <c r="FG41" s="554"/>
      <c r="FH41" s="554"/>
      <c r="FI41" s="554"/>
      <c r="FJ41" s="554"/>
      <c r="FK41" s="554"/>
      <c r="FL41" s="554"/>
      <c r="FM41" s="554"/>
      <c r="FN41" s="554"/>
      <c r="FO41" s="554"/>
      <c r="FP41" s="554"/>
      <c r="FQ41" s="554"/>
      <c r="FR41" s="554"/>
      <c r="FS41" s="554"/>
      <c r="FT41" s="554"/>
      <c r="FU41" s="554"/>
      <c r="FV41" s="554"/>
      <c r="FW41" s="554"/>
      <c r="FX41" s="554"/>
      <c r="FY41" s="554"/>
      <c r="FZ41" s="554"/>
      <c r="GA41" s="554"/>
      <c r="GB41" s="554"/>
      <c r="GC41" s="555" t="str">
        <f t="shared" si="24"/>
        <v>UN R155</v>
      </c>
      <c r="GD41" s="7"/>
      <c r="GE41" s="7"/>
      <c r="GF41" s="7"/>
      <c r="GG41" s="7"/>
      <c r="GH41" s="7"/>
      <c r="GI41" s="7"/>
      <c r="GJ41" s="7"/>
      <c r="GK41" s="7"/>
      <c r="GL41" s="7"/>
      <c r="GM41" s="7"/>
      <c r="GN41" s="7"/>
      <c r="GO41" s="7"/>
      <c r="GP41" s="7"/>
      <c r="GQ41" s="7"/>
      <c r="GR41" s="7"/>
      <c r="GS41" s="7"/>
      <c r="GT41" s="7"/>
      <c r="GU41" s="7"/>
      <c r="GV41" s="7"/>
      <c r="GW41" s="7"/>
      <c r="GX41" s="7"/>
      <c r="GY41" s="7"/>
      <c r="GZ41" s="7"/>
    </row>
    <row r="42" ht="12.75" spans="2:208">
      <c r="B42" s="556" t="s">
        <v>370</v>
      </c>
      <c r="C42" s="556"/>
      <c r="D42" s="557" t="s">
        <v>371</v>
      </c>
      <c r="E42" s="534" t="s">
        <v>372</v>
      </c>
      <c r="F42" s="539"/>
      <c r="G42" s="535"/>
      <c r="H42" s="535"/>
      <c r="I42" s="535"/>
      <c r="J42" s="535"/>
      <c r="K42" s="535"/>
      <c r="L42" s="535"/>
      <c r="M42" s="536"/>
      <c r="N42" s="536"/>
      <c r="O42" s="536"/>
      <c r="P42" s="536"/>
      <c r="Q42" s="535"/>
      <c r="R42" s="536"/>
      <c r="S42" s="536"/>
      <c r="T42" s="536"/>
      <c r="U42" s="536"/>
      <c r="V42" s="536"/>
      <c r="W42" s="536"/>
      <c r="X42" s="536"/>
      <c r="Y42" s="535"/>
      <c r="Z42" s="536"/>
      <c r="AA42" s="536"/>
      <c r="AB42" s="536"/>
      <c r="AC42" s="536"/>
      <c r="AD42" s="536"/>
      <c r="AE42" s="536"/>
      <c r="AF42" s="536"/>
      <c r="AG42" s="536"/>
      <c r="AH42" s="536"/>
      <c r="AI42" s="536"/>
      <c r="AJ42" s="536"/>
      <c r="AK42" s="536"/>
      <c r="AL42" s="536"/>
      <c r="AM42" s="536"/>
      <c r="AN42" s="536"/>
      <c r="AO42" s="536"/>
      <c r="AP42" s="536"/>
      <c r="AQ42" s="536"/>
      <c r="AR42" s="536"/>
      <c r="AS42" s="536"/>
      <c r="AT42" s="536"/>
      <c r="AU42" s="536"/>
      <c r="AV42" s="536"/>
      <c r="AW42" s="536"/>
      <c r="AX42" s="536"/>
      <c r="AY42" s="536"/>
      <c r="AZ42" s="536"/>
      <c r="BA42" s="536"/>
      <c r="BB42" s="536"/>
      <c r="BC42" s="536"/>
      <c r="BD42" s="536"/>
      <c r="BE42" s="536"/>
      <c r="BF42" s="536"/>
      <c r="BG42" s="536"/>
      <c r="BH42" s="536"/>
      <c r="BI42" s="536"/>
      <c r="BJ42" s="536"/>
      <c r="BK42" s="536"/>
      <c r="BL42" s="536"/>
      <c r="BM42" s="536"/>
      <c r="BN42" s="536"/>
      <c r="BO42" s="536"/>
      <c r="BP42" s="536"/>
      <c r="BQ42" s="536"/>
      <c r="BR42" s="536"/>
      <c r="BS42" s="536"/>
      <c r="BT42" s="536"/>
      <c r="BU42" s="536"/>
      <c r="BV42" s="536"/>
      <c r="BW42" s="536"/>
      <c r="BX42" s="536"/>
      <c r="BY42" s="536"/>
      <c r="BZ42" s="536"/>
      <c r="CA42" s="536"/>
      <c r="CB42" s="536"/>
      <c r="CC42" s="536"/>
      <c r="CD42" s="536"/>
      <c r="CE42" s="536"/>
      <c r="CF42" s="536"/>
      <c r="CG42" s="536"/>
      <c r="CH42" s="536"/>
      <c r="CI42" s="535" t="s">
        <v>373</v>
      </c>
      <c r="CJ42" s="536"/>
      <c r="CK42" s="572" t="s">
        <v>374</v>
      </c>
      <c r="CL42" s="539"/>
      <c r="CM42" s="539"/>
      <c r="CN42" s="539"/>
      <c r="CO42" s="539"/>
      <c r="CP42" s="539"/>
      <c r="CQ42" s="539"/>
      <c r="CR42" s="539"/>
      <c r="CS42" s="539"/>
      <c r="CT42" s="539"/>
      <c r="CU42" s="539"/>
      <c r="CV42" s="539"/>
      <c r="CW42" s="539"/>
      <c r="CX42" s="539"/>
      <c r="CY42" s="539"/>
      <c r="CZ42" s="539"/>
      <c r="DA42" s="539"/>
      <c r="DB42" s="539"/>
      <c r="DC42" s="539"/>
      <c r="DD42" s="539"/>
      <c r="DE42" s="539"/>
      <c r="DF42" s="539"/>
      <c r="DG42" s="539"/>
      <c r="DH42" s="539"/>
      <c r="DI42" s="539"/>
      <c r="DJ42" s="539"/>
      <c r="DK42" s="539"/>
      <c r="DL42" s="539"/>
      <c r="DM42" s="539"/>
      <c r="DN42" s="539"/>
      <c r="DO42" s="539"/>
      <c r="DP42" s="539"/>
      <c r="DQ42" s="539"/>
      <c r="DR42" s="539"/>
      <c r="DS42" s="539"/>
      <c r="DT42" s="539"/>
      <c r="DU42" s="539"/>
      <c r="DV42" s="539"/>
      <c r="DW42" s="539"/>
      <c r="DX42" s="539"/>
      <c r="DY42" s="539"/>
      <c r="DZ42" s="539"/>
      <c r="EA42" s="539"/>
      <c r="EB42" s="539"/>
      <c r="EC42" s="539"/>
      <c r="ED42" s="539"/>
      <c r="EE42" s="539"/>
      <c r="EF42" s="539"/>
      <c r="EG42" s="539"/>
      <c r="EH42" s="539"/>
      <c r="EI42" s="539"/>
      <c r="EJ42" s="539"/>
      <c r="EK42" s="539"/>
      <c r="EL42" s="539"/>
      <c r="EM42" s="539"/>
      <c r="EN42" s="539"/>
      <c r="EO42" s="539"/>
      <c r="EP42" s="539"/>
      <c r="EQ42" s="539"/>
      <c r="ER42" s="539"/>
      <c r="ES42" s="539"/>
      <c r="ET42" s="539"/>
      <c r="EU42" s="539"/>
      <c r="EV42" s="539"/>
      <c r="EW42" s="539"/>
      <c r="EX42" s="539"/>
      <c r="EY42" s="539"/>
      <c r="EZ42" s="539"/>
      <c r="FA42" s="539"/>
      <c r="FB42" s="539"/>
      <c r="FC42" s="539"/>
      <c r="FD42" s="539"/>
      <c r="FE42" s="539"/>
      <c r="FF42" s="539"/>
      <c r="FG42" s="539"/>
      <c r="FH42" s="539"/>
      <c r="FI42" s="539"/>
      <c r="FJ42" s="539"/>
      <c r="FK42" s="539"/>
      <c r="FL42" s="539"/>
      <c r="FM42" s="539"/>
      <c r="FN42" s="539"/>
      <c r="FO42" s="539"/>
      <c r="FP42" s="539"/>
      <c r="FQ42" s="539"/>
      <c r="FR42" s="539"/>
      <c r="FS42" s="539"/>
      <c r="FT42" s="539"/>
      <c r="FU42" s="539"/>
      <c r="FV42" s="539"/>
      <c r="FW42" s="539"/>
      <c r="FX42" s="539"/>
      <c r="FY42" s="539"/>
      <c r="FZ42" s="539"/>
      <c r="GA42" s="539"/>
      <c r="GB42" s="539"/>
      <c r="GC42" s="539"/>
      <c r="GD42" s="7"/>
      <c r="GE42" s="7"/>
      <c r="GF42" s="7"/>
      <c r="GG42" s="7"/>
      <c r="GH42" s="7"/>
      <c r="GI42" s="7"/>
      <c r="GJ42" s="7"/>
      <c r="GK42" s="7"/>
      <c r="GL42" s="7"/>
      <c r="GM42" s="7"/>
      <c r="GN42" s="7"/>
      <c r="GO42" s="7"/>
      <c r="GP42" s="7"/>
      <c r="GQ42" s="7"/>
      <c r="GR42" s="7"/>
      <c r="GS42" s="7"/>
      <c r="GT42" s="7"/>
      <c r="GU42" s="7"/>
      <c r="GV42" s="7"/>
      <c r="GW42" s="7"/>
      <c r="GX42" s="7"/>
      <c r="GY42" s="7"/>
      <c r="GZ42" s="7"/>
    </row>
    <row r="43" ht="12.75" spans="2:208">
      <c r="B43" s="547"/>
      <c r="C43" s="547"/>
      <c r="D43" s="548"/>
      <c r="E43" s="539"/>
      <c r="F43" s="539"/>
      <c r="G43" s="535"/>
      <c r="H43" s="535"/>
      <c r="I43" s="535"/>
      <c r="J43" s="535"/>
      <c r="K43" s="535"/>
      <c r="L43" s="535"/>
      <c r="M43" s="536"/>
      <c r="N43" s="536"/>
      <c r="O43" s="536"/>
      <c r="P43" s="536"/>
      <c r="Q43" s="535"/>
      <c r="R43" s="536"/>
      <c r="S43" s="536"/>
      <c r="T43" s="536"/>
      <c r="U43" s="536"/>
      <c r="V43" s="536"/>
      <c r="W43" s="536"/>
      <c r="X43" s="536"/>
      <c r="Y43" s="535"/>
      <c r="Z43" s="536"/>
      <c r="AA43" s="536"/>
      <c r="AB43" s="536"/>
      <c r="AC43" s="536"/>
      <c r="AD43" s="536"/>
      <c r="AE43" s="536"/>
      <c r="AF43" s="536"/>
      <c r="AG43" s="536"/>
      <c r="AH43" s="536"/>
      <c r="AI43" s="536"/>
      <c r="AJ43" s="536"/>
      <c r="AK43" s="536"/>
      <c r="AL43" s="536"/>
      <c r="AM43" s="536"/>
      <c r="AN43" s="536"/>
      <c r="AO43" s="536"/>
      <c r="AP43" s="536"/>
      <c r="AQ43" s="536"/>
      <c r="AR43" s="536"/>
      <c r="AS43" s="536"/>
      <c r="AT43" s="536"/>
      <c r="AU43" s="536"/>
      <c r="AV43" s="536"/>
      <c r="AW43" s="536"/>
      <c r="AX43" s="536"/>
      <c r="AY43" s="536"/>
      <c r="AZ43" s="536"/>
      <c r="BA43" s="536"/>
      <c r="BB43" s="536"/>
      <c r="BC43" s="536"/>
      <c r="BD43" s="536"/>
      <c r="BE43" s="536"/>
      <c r="BF43" s="536"/>
      <c r="BG43" s="536"/>
      <c r="BH43" s="536"/>
      <c r="BI43" s="536"/>
      <c r="BJ43" s="536"/>
      <c r="BK43" s="536"/>
      <c r="BL43" s="536"/>
      <c r="BM43" s="536"/>
      <c r="BN43" s="536"/>
      <c r="BO43" s="536"/>
      <c r="BP43" s="536"/>
      <c r="BQ43" s="536"/>
      <c r="BR43" s="536"/>
      <c r="BS43" s="536"/>
      <c r="BT43" s="536"/>
      <c r="BU43" s="536"/>
      <c r="BV43" s="536"/>
      <c r="BW43" s="536"/>
      <c r="BX43" s="536"/>
      <c r="BY43" s="536"/>
      <c r="BZ43" s="536"/>
      <c r="CA43" s="536"/>
      <c r="CB43" s="536"/>
      <c r="CC43" s="536"/>
      <c r="CD43" s="536"/>
      <c r="CE43" s="536"/>
      <c r="CF43" s="536"/>
      <c r="CG43" s="536"/>
      <c r="CH43" s="536"/>
      <c r="CI43" s="535"/>
      <c r="CJ43" s="536"/>
      <c r="CK43" s="535"/>
      <c r="CL43" s="539"/>
      <c r="CM43" s="539"/>
      <c r="CN43" s="539"/>
      <c r="CO43" s="539"/>
      <c r="CP43" s="539"/>
      <c r="CQ43" s="539"/>
      <c r="CR43" s="539"/>
      <c r="CS43" s="539"/>
      <c r="CT43" s="539"/>
      <c r="CU43" s="539"/>
      <c r="CV43" s="539"/>
      <c r="CW43" s="539"/>
      <c r="CX43" s="539"/>
      <c r="CY43" s="539"/>
      <c r="CZ43" s="539"/>
      <c r="DA43" s="539"/>
      <c r="DB43" s="539"/>
      <c r="DC43" s="539"/>
      <c r="DD43" s="539"/>
      <c r="DE43" s="539"/>
      <c r="DF43" s="539"/>
      <c r="DG43" s="539"/>
      <c r="DH43" s="539"/>
      <c r="DI43" s="539"/>
      <c r="DJ43" s="539"/>
      <c r="DK43" s="539"/>
      <c r="DL43" s="539"/>
      <c r="DM43" s="539"/>
      <c r="DN43" s="539"/>
      <c r="DO43" s="539"/>
      <c r="DP43" s="539"/>
      <c r="DQ43" s="539"/>
      <c r="DR43" s="539"/>
      <c r="DS43" s="539"/>
      <c r="DT43" s="539"/>
      <c r="DU43" s="539"/>
      <c r="DV43" s="539"/>
      <c r="DW43" s="539"/>
      <c r="DX43" s="539"/>
      <c r="DY43" s="539"/>
      <c r="DZ43" s="539"/>
      <c r="EA43" s="539"/>
      <c r="EB43" s="539"/>
      <c r="EC43" s="539"/>
      <c r="ED43" s="539"/>
      <c r="EE43" s="539"/>
      <c r="EF43" s="539"/>
      <c r="EG43" s="539"/>
      <c r="EH43" s="539"/>
      <c r="EI43" s="539"/>
      <c r="EJ43" s="539"/>
      <c r="EK43" s="539"/>
      <c r="EL43" s="539"/>
      <c r="EM43" s="539"/>
      <c r="EN43" s="539"/>
      <c r="EO43" s="539"/>
      <c r="EP43" s="539"/>
      <c r="EQ43" s="539"/>
      <c r="ER43" s="539"/>
      <c r="ES43" s="539"/>
      <c r="ET43" s="539"/>
      <c r="EU43" s="539"/>
      <c r="EV43" s="539"/>
      <c r="EW43" s="539"/>
      <c r="EX43" s="539"/>
      <c r="EY43" s="539"/>
      <c r="EZ43" s="539"/>
      <c r="FA43" s="539"/>
      <c r="FB43" s="539"/>
      <c r="FC43" s="539"/>
      <c r="FD43" s="539"/>
      <c r="FE43" s="539"/>
      <c r="FF43" s="539"/>
      <c r="FG43" s="539"/>
      <c r="FH43" s="539"/>
      <c r="FI43" s="539"/>
      <c r="FJ43" s="539"/>
      <c r="FK43" s="539"/>
      <c r="FL43" s="539"/>
      <c r="FM43" s="539"/>
      <c r="FN43" s="539"/>
      <c r="FO43" s="539"/>
      <c r="FP43" s="539"/>
      <c r="FQ43" s="539"/>
      <c r="FR43" s="539"/>
      <c r="FS43" s="539"/>
      <c r="FT43" s="539"/>
      <c r="FU43" s="539"/>
      <c r="FV43" s="539"/>
      <c r="FW43" s="539"/>
      <c r="FX43" s="539"/>
      <c r="FY43" s="539"/>
      <c r="FZ43" s="539"/>
      <c r="GA43" s="539"/>
      <c r="GB43" s="539"/>
      <c r="GC43" s="539"/>
      <c r="GD43" s="7"/>
      <c r="GE43" s="7"/>
      <c r="GF43" s="7"/>
      <c r="GG43" s="7"/>
      <c r="GH43" s="7"/>
      <c r="GI43" s="7"/>
      <c r="GJ43" s="7"/>
      <c r="GK43" s="7"/>
      <c r="GL43" s="7"/>
      <c r="GM43" s="7"/>
      <c r="GN43" s="7"/>
      <c r="GO43" s="7"/>
      <c r="GP43" s="7"/>
      <c r="GQ43" s="7"/>
      <c r="GR43" s="7"/>
      <c r="GS43" s="7"/>
      <c r="GT43" s="7"/>
      <c r="GU43" s="7"/>
      <c r="GV43" s="7"/>
      <c r="GW43" s="7"/>
      <c r="GX43" s="7"/>
      <c r="GY43" s="7"/>
      <c r="GZ43" s="7"/>
    </row>
    <row r="44" ht="13.85" spans="2:208">
      <c r="B44" s="573" t="s">
        <v>375</v>
      </c>
      <c r="C44" s="547"/>
      <c r="D44" s="548"/>
      <c r="E44" s="539"/>
      <c r="F44" s="539"/>
      <c r="G44" s="535"/>
      <c r="H44" s="535"/>
      <c r="I44" s="535"/>
      <c r="J44" s="535"/>
      <c r="K44" s="535"/>
      <c r="L44" s="535"/>
      <c r="M44" s="536"/>
      <c r="N44" s="536"/>
      <c r="O44" s="536"/>
      <c r="P44" s="536"/>
      <c r="Q44" s="535"/>
      <c r="R44" s="536"/>
      <c r="S44" s="536"/>
      <c r="T44" s="536"/>
      <c r="U44" s="536"/>
      <c r="V44" s="536"/>
      <c r="W44" s="536"/>
      <c r="X44" s="536"/>
      <c r="Y44" s="535"/>
      <c r="Z44" s="536"/>
      <c r="AA44" s="536"/>
      <c r="AB44" s="536"/>
      <c r="AC44" s="536"/>
      <c r="AD44" s="536"/>
      <c r="AE44" s="536"/>
      <c r="AF44" s="536"/>
      <c r="AG44" s="536"/>
      <c r="AH44" s="536"/>
      <c r="AI44" s="536"/>
      <c r="AJ44" s="536"/>
      <c r="AK44" s="536"/>
      <c r="AL44" s="536"/>
      <c r="AM44" s="536"/>
      <c r="AN44" s="536"/>
      <c r="AO44" s="536"/>
      <c r="AP44" s="536"/>
      <c r="AQ44" s="536"/>
      <c r="AR44" s="536"/>
      <c r="AS44" s="536"/>
      <c r="AT44" s="536"/>
      <c r="AU44" s="536"/>
      <c r="AV44" s="536"/>
      <c r="AW44" s="536"/>
      <c r="AX44" s="536"/>
      <c r="AY44" s="536"/>
      <c r="AZ44" s="536"/>
      <c r="BA44" s="536"/>
      <c r="BB44" s="536"/>
      <c r="BC44" s="536"/>
      <c r="BD44" s="536"/>
      <c r="BE44" s="536"/>
      <c r="BF44" s="536"/>
      <c r="BG44" s="536"/>
      <c r="BH44" s="536"/>
      <c r="BI44" s="536"/>
      <c r="BJ44" s="536"/>
      <c r="BK44" s="536"/>
      <c r="BL44" s="536"/>
      <c r="BM44" s="536"/>
      <c r="BN44" s="536"/>
      <c r="BO44" s="536"/>
      <c r="BP44" s="536"/>
      <c r="BQ44" s="536"/>
      <c r="BR44" s="536"/>
      <c r="BS44" s="536"/>
      <c r="BT44" s="536"/>
      <c r="BU44" s="536"/>
      <c r="BV44" s="536"/>
      <c r="BW44" s="536"/>
      <c r="BX44" s="536"/>
      <c r="BY44" s="536"/>
      <c r="BZ44" s="536"/>
      <c r="CA44" s="536"/>
      <c r="CB44" s="536"/>
      <c r="CC44" s="536"/>
      <c r="CD44" s="536"/>
      <c r="CE44" s="536"/>
      <c r="CF44" s="536"/>
      <c r="CG44" s="536"/>
      <c r="CH44" s="536"/>
      <c r="CI44" s="535"/>
      <c r="CJ44" s="536"/>
      <c r="CK44" s="535"/>
      <c r="CL44" s="539"/>
      <c r="CM44" s="539"/>
      <c r="CN44" s="539"/>
      <c r="CO44" s="539"/>
      <c r="CP44" s="539"/>
      <c r="CQ44" s="539"/>
      <c r="CR44" s="539"/>
      <c r="CS44" s="539"/>
      <c r="CT44" s="539"/>
      <c r="CU44" s="539"/>
      <c r="CV44" s="539"/>
      <c r="CW44" s="539"/>
      <c r="CX44" s="539"/>
      <c r="CY44" s="539"/>
      <c r="CZ44" s="539"/>
      <c r="DA44" s="539"/>
      <c r="DB44" s="539"/>
      <c r="DC44" s="539"/>
      <c r="DD44" s="539"/>
      <c r="DE44" s="539"/>
      <c r="DF44" s="539"/>
      <c r="DG44" s="539"/>
      <c r="DH44" s="539"/>
      <c r="DI44" s="539"/>
      <c r="DJ44" s="539"/>
      <c r="DK44" s="539"/>
      <c r="DL44" s="539"/>
      <c r="DM44" s="539"/>
      <c r="DN44" s="539"/>
      <c r="DO44" s="539"/>
      <c r="DP44" s="539"/>
      <c r="DQ44" s="539"/>
      <c r="DR44" s="539"/>
      <c r="DS44" s="539"/>
      <c r="DT44" s="539"/>
      <c r="DU44" s="539"/>
      <c r="DV44" s="539"/>
      <c r="DW44" s="539"/>
      <c r="DX44" s="539"/>
      <c r="DY44" s="539"/>
      <c r="DZ44" s="539"/>
      <c r="EA44" s="539"/>
      <c r="EB44" s="539"/>
      <c r="EC44" s="539"/>
      <c r="ED44" s="539"/>
      <c r="EE44" s="539"/>
      <c r="EF44" s="539"/>
      <c r="EG44" s="539"/>
      <c r="EH44" s="539"/>
      <c r="EI44" s="539"/>
      <c r="EJ44" s="539"/>
      <c r="EK44" s="539"/>
      <c r="EL44" s="539"/>
      <c r="EM44" s="539"/>
      <c r="EN44" s="539"/>
      <c r="EO44" s="539"/>
      <c r="EP44" s="539"/>
      <c r="EQ44" s="539"/>
      <c r="ER44" s="539"/>
      <c r="ES44" s="539"/>
      <c r="ET44" s="539"/>
      <c r="EU44" s="539"/>
      <c r="EV44" s="539"/>
      <c r="EW44" s="539"/>
      <c r="EX44" s="539"/>
      <c r="EY44" s="539"/>
      <c r="EZ44" s="539"/>
      <c r="FA44" s="539"/>
      <c r="FB44" s="539"/>
      <c r="FC44" s="539"/>
      <c r="FD44" s="539"/>
      <c r="FE44" s="539"/>
      <c r="FF44" s="539"/>
      <c r="FG44" s="539"/>
      <c r="FH44" s="539"/>
      <c r="FI44" s="539"/>
      <c r="FJ44" s="539"/>
      <c r="FK44" s="539"/>
      <c r="FL44" s="539"/>
      <c r="FM44" s="539"/>
      <c r="FN44" s="539"/>
      <c r="FO44" s="539"/>
      <c r="FP44" s="539"/>
      <c r="FQ44" s="539"/>
      <c r="FR44" s="539"/>
      <c r="FS44" s="539"/>
      <c r="FT44" s="539"/>
      <c r="FU44" s="539"/>
      <c r="FV44" s="539"/>
      <c r="FW44" s="539"/>
      <c r="FX44" s="539"/>
      <c r="FY44" s="539"/>
      <c r="FZ44" s="539"/>
      <c r="GA44" s="539"/>
      <c r="GB44" s="539"/>
      <c r="GC44" s="539"/>
      <c r="GD44" s="7"/>
      <c r="GE44" s="7"/>
      <c r="GF44" s="7"/>
      <c r="GG44" s="7"/>
      <c r="GH44" s="7"/>
      <c r="GI44" s="7"/>
      <c r="GJ44" s="7"/>
      <c r="GK44" s="7"/>
      <c r="GL44" s="7"/>
      <c r="GM44" s="7"/>
      <c r="GN44" s="7"/>
      <c r="GO44" s="7"/>
      <c r="GP44" s="7"/>
      <c r="GQ44" s="7"/>
      <c r="GR44" s="7"/>
      <c r="GS44" s="7"/>
      <c r="GT44" s="7"/>
      <c r="GU44" s="7"/>
      <c r="GV44" s="7"/>
      <c r="GW44" s="7"/>
      <c r="GX44" s="7"/>
      <c r="GY44" s="7"/>
      <c r="GZ44" s="7"/>
    </row>
    <row r="45" ht="15" customHeight="1" spans="2:208">
      <c r="B45" s="574" t="s">
        <v>376</v>
      </c>
      <c r="C45" s="574" t="s">
        <v>377</v>
      </c>
      <c r="D45" s="575" t="s">
        <v>378</v>
      </c>
      <c r="E45" s="565" t="s">
        <v>379</v>
      </c>
      <c r="F45" s="555" t="str">
        <f>E45</f>
        <v>UN R171</v>
      </c>
      <c r="G45" s="535" t="s">
        <v>4</v>
      </c>
      <c r="H45" s="535" t="s">
        <v>4</v>
      </c>
      <c r="I45" s="535" t="s">
        <v>4</v>
      </c>
      <c r="J45" s="535" t="s">
        <v>4</v>
      </c>
      <c r="K45" s="535"/>
      <c r="L45" s="535"/>
      <c r="M45" s="536"/>
      <c r="N45" s="536"/>
      <c r="O45" s="536"/>
      <c r="P45" s="536"/>
      <c r="Q45" s="535"/>
      <c r="R45" s="536"/>
      <c r="S45" s="536"/>
      <c r="T45" s="536"/>
      <c r="U45" s="536"/>
      <c r="V45" s="536"/>
      <c r="W45" s="536"/>
      <c r="X45" s="536"/>
      <c r="Y45" s="535"/>
      <c r="Z45" s="536"/>
      <c r="AA45" s="536"/>
      <c r="AB45" s="536"/>
      <c r="AC45" s="536"/>
      <c r="AD45" s="536"/>
      <c r="AE45" s="536"/>
      <c r="AF45" s="536"/>
      <c r="AG45" s="536"/>
      <c r="AH45" s="536"/>
      <c r="AI45" s="536"/>
      <c r="AJ45" s="536"/>
      <c r="AK45" s="536"/>
      <c r="AL45" s="536"/>
      <c r="AM45" s="536"/>
      <c r="AN45" s="536"/>
      <c r="AO45" s="536"/>
      <c r="AP45" s="536"/>
      <c r="AQ45" s="536"/>
      <c r="AR45" s="536"/>
      <c r="AS45" s="536"/>
      <c r="AT45" s="536"/>
      <c r="AU45" s="536"/>
      <c r="AV45" s="536"/>
      <c r="AW45" s="536"/>
      <c r="AX45" s="536"/>
      <c r="AY45" s="514" t="s">
        <v>6</v>
      </c>
      <c r="AZ45" s="514" t="s">
        <v>6</v>
      </c>
      <c r="BA45" s="514"/>
      <c r="BB45" s="514" t="s">
        <v>6</v>
      </c>
      <c r="BC45" s="514" t="s">
        <v>6</v>
      </c>
      <c r="BD45" s="536"/>
      <c r="BE45" s="536"/>
      <c r="BF45" s="536"/>
      <c r="BG45" s="536"/>
      <c r="BH45" s="536"/>
      <c r="BI45" s="536"/>
      <c r="BJ45" s="536"/>
      <c r="BK45" s="536"/>
      <c r="BL45" s="536"/>
      <c r="BM45" s="536"/>
      <c r="BN45" s="536"/>
      <c r="BO45" s="536"/>
      <c r="BP45" s="536"/>
      <c r="BQ45" s="536"/>
      <c r="BR45" s="536"/>
      <c r="BS45" s="536"/>
      <c r="BT45" s="536"/>
      <c r="BU45" s="536"/>
      <c r="BV45" s="536"/>
      <c r="BW45" s="536"/>
      <c r="BX45" s="536"/>
      <c r="BY45" s="536"/>
      <c r="BZ45" s="536"/>
      <c r="CA45" s="536"/>
      <c r="CB45" s="536"/>
      <c r="CC45" s="536"/>
      <c r="CD45" s="536"/>
      <c r="CE45" s="536"/>
      <c r="CF45" s="536"/>
      <c r="CG45" s="536"/>
      <c r="CH45" s="536"/>
      <c r="CI45" s="576" t="s">
        <v>380</v>
      </c>
      <c r="CJ45" s="536"/>
      <c r="CK45" s="513" t="s">
        <v>381</v>
      </c>
      <c r="CL45" s="555" t="str">
        <f>E45</f>
        <v>UN R171</v>
      </c>
      <c r="CM45" s="555" t="str">
        <f>E45</f>
        <v>UN R171</v>
      </c>
      <c r="CN45" s="555" t="str">
        <f>E45</f>
        <v>UN R171</v>
      </c>
      <c r="CO45" s="554"/>
      <c r="CP45" s="554"/>
      <c r="CQ45" s="554"/>
      <c r="CR45" s="554"/>
      <c r="CS45" s="554"/>
      <c r="CT45" s="554"/>
      <c r="CU45" s="554"/>
      <c r="CV45" s="554"/>
      <c r="CW45" s="554"/>
      <c r="CX45" s="554"/>
      <c r="CY45" s="554"/>
      <c r="CZ45" s="554"/>
      <c r="DA45" s="554"/>
      <c r="DB45" s="554"/>
      <c r="DC45" s="554"/>
      <c r="DD45" s="554"/>
      <c r="DE45" s="554"/>
      <c r="DF45" s="554"/>
      <c r="DG45" s="554"/>
      <c r="DH45" s="554"/>
      <c r="DI45" s="554"/>
      <c r="DJ45" s="554"/>
      <c r="DK45" s="554"/>
      <c r="DL45" s="554"/>
      <c r="DM45" s="554"/>
      <c r="DN45" s="554"/>
      <c r="DO45" s="554"/>
      <c r="DP45" s="554"/>
      <c r="DQ45" s="554"/>
      <c r="DR45" s="554"/>
      <c r="DS45" s="554"/>
      <c r="DT45" s="554"/>
      <c r="DU45" s="554"/>
      <c r="DV45" s="554"/>
      <c r="DW45" s="555" t="str">
        <f>E45</f>
        <v>UN R171</v>
      </c>
      <c r="DX45" s="555" t="str">
        <f>E45</f>
        <v>UN R171</v>
      </c>
      <c r="DY45" s="554"/>
      <c r="DZ45" s="554"/>
      <c r="EA45" s="554"/>
      <c r="EB45" s="554"/>
      <c r="EC45" s="554"/>
      <c r="ED45" s="554"/>
      <c r="EE45" s="554"/>
      <c r="EF45" s="554"/>
      <c r="EG45" s="554"/>
      <c r="EH45" s="554"/>
      <c r="EI45" s="554"/>
      <c r="EJ45" s="555" t="str">
        <f>E45</f>
        <v>UN R171</v>
      </c>
      <c r="EK45" s="554"/>
      <c r="EL45" s="554"/>
      <c r="EM45" s="554"/>
      <c r="EN45" s="554"/>
      <c r="EO45" s="554"/>
      <c r="EP45" s="554"/>
      <c r="EQ45" s="554"/>
      <c r="ER45" s="554"/>
      <c r="ES45" s="554"/>
      <c r="ET45" s="554"/>
      <c r="EU45" s="554"/>
      <c r="EV45" s="554"/>
      <c r="EW45" s="554"/>
      <c r="EX45" s="554"/>
      <c r="EY45" s="554"/>
      <c r="EZ45" s="554"/>
      <c r="FA45" s="554"/>
      <c r="FB45" s="554"/>
      <c r="FC45" s="554"/>
      <c r="FD45" s="554"/>
      <c r="FE45" s="554"/>
      <c r="FF45" s="554"/>
      <c r="FG45" s="554"/>
      <c r="FH45" s="554"/>
      <c r="FI45" s="554"/>
      <c r="FJ45" s="554"/>
      <c r="FK45" s="554"/>
      <c r="FL45" s="554"/>
      <c r="FM45" s="554"/>
      <c r="FN45" s="554"/>
      <c r="FO45" s="554"/>
      <c r="FP45" s="554"/>
      <c r="FQ45" s="554"/>
      <c r="FR45" s="554"/>
      <c r="FS45" s="554"/>
      <c r="FT45" s="554"/>
      <c r="FU45" s="554"/>
      <c r="FV45" s="554"/>
      <c r="FW45" s="554"/>
      <c r="FX45" s="554"/>
      <c r="FY45" s="554"/>
      <c r="FZ45" s="554"/>
      <c r="GA45" s="554"/>
      <c r="GB45" s="554"/>
      <c r="GC45" s="555" t="str">
        <f>E45</f>
        <v>UN R171</v>
      </c>
      <c r="GD45" s="7"/>
      <c r="GE45" s="7"/>
      <c r="GF45" s="7"/>
      <c r="GG45" s="7"/>
      <c r="GH45" s="7"/>
      <c r="GI45" s="7"/>
      <c r="GJ45" s="7"/>
      <c r="GK45" s="7"/>
      <c r="GL45" s="7"/>
      <c r="GM45" s="7"/>
      <c r="GN45" s="7"/>
      <c r="GO45" s="7"/>
      <c r="GP45" s="7"/>
      <c r="GQ45" s="7"/>
      <c r="GR45" s="7"/>
      <c r="GS45" s="7"/>
      <c r="GT45" s="7"/>
      <c r="GU45" s="7"/>
      <c r="GV45" s="7"/>
      <c r="GW45" s="7"/>
      <c r="GX45" s="7"/>
      <c r="GY45" s="7"/>
      <c r="GZ45" s="7"/>
    </row>
    <row r="46" ht="20.25" spans="2:208">
      <c r="B46" s="547" t="s">
        <v>376</v>
      </c>
      <c r="C46" s="547" t="s">
        <v>382</v>
      </c>
      <c r="D46" s="548" t="s">
        <v>383</v>
      </c>
      <c r="E46" s="554"/>
      <c r="F46" s="554"/>
      <c r="G46" s="535"/>
      <c r="H46" s="535"/>
      <c r="I46" s="535"/>
      <c r="J46" s="535"/>
      <c r="K46" s="535"/>
      <c r="L46" s="535"/>
      <c r="M46" s="536"/>
      <c r="N46" s="536"/>
      <c r="O46" s="536"/>
      <c r="P46" s="536"/>
      <c r="Q46" s="535"/>
      <c r="R46" s="536"/>
      <c r="S46" s="536"/>
      <c r="T46" s="536"/>
      <c r="U46" s="536"/>
      <c r="V46" s="536"/>
      <c r="W46" s="536"/>
      <c r="X46" s="536"/>
      <c r="Y46" s="535"/>
      <c r="Z46" s="536"/>
      <c r="AA46" s="536"/>
      <c r="AB46" s="536"/>
      <c r="AC46" s="536"/>
      <c r="AD46" s="536"/>
      <c r="AE46" s="536"/>
      <c r="AF46" s="536"/>
      <c r="AG46" s="536"/>
      <c r="AH46" s="536"/>
      <c r="AI46" s="536"/>
      <c r="AJ46" s="536"/>
      <c r="AK46" s="536"/>
      <c r="AL46" s="536"/>
      <c r="AM46" s="536"/>
      <c r="AN46" s="536"/>
      <c r="AO46" s="536"/>
      <c r="AP46" s="536"/>
      <c r="AQ46" s="536"/>
      <c r="AR46" s="536"/>
      <c r="AS46" s="536"/>
      <c r="AT46" s="536"/>
      <c r="AU46" s="536"/>
      <c r="AV46" s="536"/>
      <c r="AW46" s="536"/>
      <c r="AX46" s="536"/>
      <c r="AY46" s="514"/>
      <c r="AZ46" s="514"/>
      <c r="BA46" s="514"/>
      <c r="BB46" s="514" t="s">
        <v>6</v>
      </c>
      <c r="BC46" s="554"/>
      <c r="BD46" s="536"/>
      <c r="BE46" s="536"/>
      <c r="BF46" s="536"/>
      <c r="BG46" s="536"/>
      <c r="BH46" s="536"/>
      <c r="BI46" s="536"/>
      <c r="BJ46" s="536"/>
      <c r="BK46" s="536"/>
      <c r="BL46" s="536"/>
      <c r="BM46" s="536"/>
      <c r="BN46" s="536"/>
      <c r="BO46" s="536"/>
      <c r="BP46" s="536"/>
      <c r="BQ46" s="536"/>
      <c r="BR46" s="536"/>
      <c r="BS46" s="536"/>
      <c r="BT46" s="536"/>
      <c r="BU46" s="536"/>
      <c r="BV46" s="536"/>
      <c r="BW46" s="536"/>
      <c r="BX46" s="536"/>
      <c r="BY46" s="536"/>
      <c r="BZ46" s="536"/>
      <c r="CA46" s="536"/>
      <c r="CB46" s="536"/>
      <c r="CC46" s="536"/>
      <c r="CD46" s="536"/>
      <c r="CE46" s="536"/>
      <c r="CF46" s="536"/>
      <c r="CG46" s="536"/>
      <c r="CH46" s="536"/>
      <c r="CI46" s="564" t="s">
        <v>384</v>
      </c>
      <c r="CJ46" s="514"/>
      <c r="CK46" s="514"/>
      <c r="CL46" s="554"/>
      <c r="CM46" s="554"/>
      <c r="CN46" s="554"/>
      <c r="CO46" s="554"/>
      <c r="CP46" s="554"/>
      <c r="CQ46" s="554"/>
      <c r="CR46" s="554"/>
      <c r="CS46" s="554"/>
      <c r="CT46" s="554"/>
      <c r="CU46" s="554"/>
      <c r="CV46" s="554"/>
      <c r="CW46" s="554"/>
      <c r="CX46" s="554"/>
      <c r="CY46" s="554"/>
      <c r="CZ46" s="554"/>
      <c r="DA46" s="554"/>
      <c r="DB46" s="554"/>
      <c r="DC46" s="554"/>
      <c r="DD46" s="554"/>
      <c r="DE46" s="554"/>
      <c r="DF46" s="554"/>
      <c r="DG46" s="554"/>
      <c r="DH46" s="554"/>
      <c r="DI46" s="554"/>
      <c r="DJ46" s="554"/>
      <c r="DK46" s="554"/>
      <c r="DL46" s="554"/>
      <c r="DM46" s="554"/>
      <c r="DN46" s="554"/>
      <c r="DO46" s="554"/>
      <c r="DP46" s="554"/>
      <c r="DQ46" s="554"/>
      <c r="DR46" s="554"/>
      <c r="DS46" s="554"/>
      <c r="DT46" s="554"/>
      <c r="DU46" s="554"/>
      <c r="DV46" s="554"/>
      <c r="DW46" s="554"/>
      <c r="DX46" s="554"/>
      <c r="DY46" s="554"/>
      <c r="DZ46" s="554"/>
      <c r="EA46" s="554"/>
      <c r="EB46" s="554"/>
      <c r="EC46" s="554"/>
      <c r="ED46" s="554"/>
      <c r="EE46" s="554"/>
      <c r="EF46" s="554"/>
      <c r="EG46" s="554"/>
      <c r="EH46" s="554"/>
      <c r="EI46" s="554"/>
      <c r="EJ46" s="554"/>
      <c r="EK46" s="554"/>
      <c r="EL46" s="554"/>
      <c r="EM46" s="554"/>
      <c r="EN46" s="554"/>
      <c r="EO46" s="554"/>
      <c r="EP46" s="554"/>
      <c r="EQ46" s="554"/>
      <c r="ER46" s="554"/>
      <c r="ES46" s="554"/>
      <c r="ET46" s="554"/>
      <c r="EU46" s="554"/>
      <c r="EV46" s="554"/>
      <c r="EW46" s="554"/>
      <c r="EX46" s="554"/>
      <c r="EY46" s="554"/>
      <c r="EZ46" s="554"/>
      <c r="FA46" s="554"/>
      <c r="FB46" s="554"/>
      <c r="FC46" s="554"/>
      <c r="FD46" s="554"/>
      <c r="FE46" s="554"/>
      <c r="FF46" s="554"/>
      <c r="FG46" s="554"/>
      <c r="FH46" s="554"/>
      <c r="FI46" s="554"/>
      <c r="FJ46" s="554"/>
      <c r="FK46" s="554"/>
      <c r="FL46" s="554"/>
      <c r="FM46" s="554"/>
      <c r="FN46" s="554"/>
      <c r="FO46" s="554"/>
      <c r="FP46" s="554"/>
      <c r="FQ46" s="554"/>
      <c r="FR46" s="554"/>
      <c r="FS46" s="554"/>
      <c r="FT46" s="554"/>
      <c r="FU46" s="554"/>
      <c r="FV46" s="554"/>
      <c r="FW46" s="554"/>
      <c r="FX46" s="554"/>
      <c r="FY46" s="554"/>
      <c r="FZ46" s="554"/>
      <c r="GA46" s="554"/>
      <c r="GB46" s="554"/>
      <c r="GC46" s="554"/>
      <c r="GD46" s="7"/>
      <c r="GE46" s="7"/>
      <c r="GF46" s="7"/>
      <c r="GG46" s="7"/>
      <c r="GH46" s="7"/>
      <c r="GI46" s="7"/>
      <c r="GJ46" s="7"/>
      <c r="GK46" s="7"/>
      <c r="GL46" s="7"/>
      <c r="GM46" s="7"/>
      <c r="GN46" s="7"/>
      <c r="GO46" s="7"/>
      <c r="GP46" s="7"/>
      <c r="GQ46" s="7"/>
      <c r="GR46" s="7"/>
      <c r="GS46" s="7"/>
      <c r="GT46" s="7"/>
      <c r="GU46" s="7"/>
      <c r="GV46" s="7"/>
      <c r="GW46" s="7"/>
      <c r="GX46" s="7"/>
      <c r="GY46" s="7"/>
      <c r="GZ46" s="7"/>
    </row>
    <row r="47" ht="20.25" spans="2:208">
      <c r="B47" s="547" t="s">
        <v>376</v>
      </c>
      <c r="C47" s="547" t="s">
        <v>385</v>
      </c>
      <c r="D47" s="548" t="s">
        <v>386</v>
      </c>
      <c r="E47" s="554"/>
      <c r="F47" s="554"/>
      <c r="G47" s="535"/>
      <c r="H47" s="535"/>
      <c r="I47" s="535"/>
      <c r="J47" s="535"/>
      <c r="K47" s="535"/>
      <c r="L47" s="535"/>
      <c r="M47" s="536"/>
      <c r="N47" s="536"/>
      <c r="O47" s="536"/>
      <c r="P47" s="536"/>
      <c r="Q47" s="535"/>
      <c r="R47" s="536"/>
      <c r="S47" s="536"/>
      <c r="T47" s="536"/>
      <c r="U47" s="536"/>
      <c r="V47" s="536"/>
      <c r="W47" s="536"/>
      <c r="X47" s="536"/>
      <c r="Y47" s="535"/>
      <c r="Z47" s="536"/>
      <c r="AA47" s="536"/>
      <c r="AB47" s="536"/>
      <c r="AC47" s="536"/>
      <c r="AD47" s="536"/>
      <c r="AE47" s="536"/>
      <c r="AF47" s="536"/>
      <c r="AG47" s="536"/>
      <c r="AH47" s="536"/>
      <c r="AI47" s="536"/>
      <c r="AJ47" s="536"/>
      <c r="AK47" s="536"/>
      <c r="AL47" s="536"/>
      <c r="AM47" s="536"/>
      <c r="AN47" s="536"/>
      <c r="AO47" s="536"/>
      <c r="AP47" s="536"/>
      <c r="AQ47" s="536"/>
      <c r="AR47" s="536"/>
      <c r="AS47" s="536"/>
      <c r="AT47" s="536"/>
      <c r="AU47" s="536"/>
      <c r="AV47" s="536"/>
      <c r="AW47" s="536"/>
      <c r="AX47" s="536"/>
      <c r="AY47" s="514"/>
      <c r="AZ47" s="514"/>
      <c r="BA47" s="514"/>
      <c r="BB47" s="514" t="s">
        <v>6</v>
      </c>
      <c r="BC47" s="554"/>
      <c r="BD47" s="536"/>
      <c r="BE47" s="536"/>
      <c r="BF47" s="536"/>
      <c r="BG47" s="536"/>
      <c r="BH47" s="536"/>
      <c r="BI47" s="536"/>
      <c r="BJ47" s="536"/>
      <c r="BK47" s="536"/>
      <c r="BL47" s="536"/>
      <c r="BM47" s="536"/>
      <c r="BN47" s="536"/>
      <c r="BO47" s="536"/>
      <c r="BP47" s="536"/>
      <c r="BQ47" s="536"/>
      <c r="BR47" s="536"/>
      <c r="BS47" s="536"/>
      <c r="BT47" s="536"/>
      <c r="BU47" s="536"/>
      <c r="BV47" s="536"/>
      <c r="BW47" s="536"/>
      <c r="BX47" s="536"/>
      <c r="BY47" s="536"/>
      <c r="BZ47" s="536"/>
      <c r="CA47" s="536"/>
      <c r="CB47" s="536"/>
      <c r="CC47" s="536"/>
      <c r="CD47" s="536"/>
      <c r="CE47" s="536"/>
      <c r="CF47" s="536"/>
      <c r="CG47" s="536"/>
      <c r="CH47" s="536"/>
      <c r="CI47" s="564" t="s">
        <v>387</v>
      </c>
      <c r="CJ47" s="514"/>
      <c r="CK47" s="514"/>
      <c r="CL47" s="554"/>
      <c r="CM47" s="554"/>
      <c r="CN47" s="554"/>
      <c r="CO47" s="554"/>
      <c r="CP47" s="554"/>
      <c r="CQ47" s="554"/>
      <c r="CR47" s="554"/>
      <c r="CS47" s="554"/>
      <c r="CT47" s="554"/>
      <c r="CU47" s="554"/>
      <c r="CV47" s="554"/>
      <c r="CW47" s="554"/>
      <c r="CX47" s="554"/>
      <c r="CY47" s="554"/>
      <c r="CZ47" s="554"/>
      <c r="DA47" s="554"/>
      <c r="DB47" s="554"/>
      <c r="DC47" s="554"/>
      <c r="DD47" s="554"/>
      <c r="DE47" s="554"/>
      <c r="DF47" s="554"/>
      <c r="DG47" s="554"/>
      <c r="DH47" s="554"/>
      <c r="DI47" s="554"/>
      <c r="DJ47" s="554"/>
      <c r="DK47" s="554"/>
      <c r="DL47" s="554"/>
      <c r="DM47" s="554"/>
      <c r="DN47" s="554"/>
      <c r="DO47" s="554"/>
      <c r="DP47" s="554"/>
      <c r="DQ47" s="554"/>
      <c r="DR47" s="554"/>
      <c r="DS47" s="554"/>
      <c r="DT47" s="554"/>
      <c r="DU47" s="554"/>
      <c r="DV47" s="554"/>
      <c r="DW47" s="554"/>
      <c r="DX47" s="554"/>
      <c r="DY47" s="554"/>
      <c r="DZ47" s="554"/>
      <c r="EA47" s="554"/>
      <c r="EB47" s="554"/>
      <c r="EC47" s="554"/>
      <c r="ED47" s="554"/>
      <c r="EE47" s="554"/>
      <c r="EF47" s="554"/>
      <c r="EG47" s="554"/>
      <c r="EH47" s="554"/>
      <c r="EI47" s="554"/>
      <c r="EJ47" s="554"/>
      <c r="EK47" s="554"/>
      <c r="EL47" s="554"/>
      <c r="EM47" s="554"/>
      <c r="EN47" s="554"/>
      <c r="EO47" s="554"/>
      <c r="EP47" s="554"/>
      <c r="EQ47" s="554"/>
      <c r="ER47" s="554"/>
      <c r="ES47" s="554"/>
      <c r="ET47" s="554"/>
      <c r="EU47" s="554"/>
      <c r="EV47" s="554"/>
      <c r="EW47" s="554"/>
      <c r="EX47" s="554"/>
      <c r="EY47" s="554"/>
      <c r="EZ47" s="554"/>
      <c r="FA47" s="554"/>
      <c r="FB47" s="554"/>
      <c r="FC47" s="554"/>
      <c r="FD47" s="554"/>
      <c r="FE47" s="554"/>
      <c r="FF47" s="554"/>
      <c r="FG47" s="554"/>
      <c r="FH47" s="554"/>
      <c r="FI47" s="554"/>
      <c r="FJ47" s="554"/>
      <c r="FK47" s="554"/>
      <c r="FL47" s="554"/>
      <c r="FM47" s="554"/>
      <c r="FN47" s="554"/>
      <c r="FO47" s="554"/>
      <c r="FP47" s="554"/>
      <c r="FQ47" s="554"/>
      <c r="FR47" s="554"/>
      <c r="FS47" s="554"/>
      <c r="FT47" s="554"/>
      <c r="FU47" s="554"/>
      <c r="FV47" s="554"/>
      <c r="FW47" s="554"/>
      <c r="FX47" s="554"/>
      <c r="FY47" s="554"/>
      <c r="FZ47" s="554"/>
      <c r="GA47" s="554"/>
      <c r="GB47" s="554"/>
      <c r="GC47" s="554"/>
      <c r="GD47" s="7"/>
      <c r="GE47" s="7"/>
      <c r="GF47" s="7"/>
      <c r="GG47" s="7"/>
      <c r="GH47" s="7"/>
      <c r="GI47" s="7"/>
      <c r="GJ47" s="7"/>
      <c r="GK47" s="7"/>
      <c r="GL47" s="7"/>
      <c r="GM47" s="7"/>
      <c r="GN47" s="7"/>
      <c r="GO47" s="7"/>
      <c r="GP47" s="7"/>
      <c r="GQ47" s="7"/>
      <c r="GR47" s="7"/>
      <c r="GS47" s="7"/>
      <c r="GT47" s="7"/>
      <c r="GU47" s="7"/>
      <c r="GV47" s="7"/>
      <c r="GW47" s="7"/>
      <c r="GX47" s="7"/>
      <c r="GY47" s="7"/>
      <c r="GZ47" s="7"/>
    </row>
    <row r="48" ht="20.25" spans="2:208">
      <c r="B48" s="547" t="s">
        <v>376</v>
      </c>
      <c r="C48" s="547" t="s">
        <v>295</v>
      </c>
      <c r="D48" s="548" t="s">
        <v>388</v>
      </c>
      <c r="E48" s="555" t="s">
        <v>297</v>
      </c>
      <c r="F48" s="555" t="str">
        <f t="shared" ref="F48:F49" si="25">E48</f>
        <v>UN R79 ACSF Cat A</v>
      </c>
      <c r="G48" s="535" t="s">
        <v>0</v>
      </c>
      <c r="H48" s="535" t="s">
        <v>0</v>
      </c>
      <c r="I48" s="535" t="s">
        <v>0</v>
      </c>
      <c r="J48" s="535" t="s">
        <v>0</v>
      </c>
      <c r="K48" s="535"/>
      <c r="L48" s="535"/>
      <c r="M48" s="536"/>
      <c r="N48" s="536"/>
      <c r="O48" s="536"/>
      <c r="P48" s="536"/>
      <c r="Q48" s="535"/>
      <c r="R48" s="536"/>
      <c r="S48" s="536"/>
      <c r="T48" s="536"/>
      <c r="U48" s="536"/>
      <c r="V48" s="536"/>
      <c r="W48" s="536"/>
      <c r="X48" s="536"/>
      <c r="Y48" s="535"/>
      <c r="Z48" s="536"/>
      <c r="AA48" s="536"/>
      <c r="AB48" s="536"/>
      <c r="AC48" s="536"/>
      <c r="AD48" s="536"/>
      <c r="AE48" s="536"/>
      <c r="AF48" s="536"/>
      <c r="AG48" s="536"/>
      <c r="AH48" s="536"/>
      <c r="AI48" s="536"/>
      <c r="AJ48" s="536"/>
      <c r="AK48" s="536"/>
      <c r="AL48" s="536"/>
      <c r="AM48" s="536"/>
      <c r="AN48" s="536"/>
      <c r="AO48" s="536"/>
      <c r="AP48" s="536"/>
      <c r="AQ48" s="536"/>
      <c r="AR48" s="536"/>
      <c r="AS48" s="536"/>
      <c r="AT48" s="536"/>
      <c r="AU48" s="536"/>
      <c r="AV48" s="536"/>
      <c r="AW48" s="536"/>
      <c r="AX48" s="536"/>
      <c r="AY48" s="514" t="s">
        <v>6</v>
      </c>
      <c r="AZ48" s="514" t="s">
        <v>6</v>
      </c>
      <c r="BA48" s="514"/>
      <c r="BB48" s="514" t="s">
        <v>6</v>
      </c>
      <c r="BC48" s="554" t="s">
        <v>297</v>
      </c>
      <c r="BD48" s="536"/>
      <c r="BE48" s="536"/>
      <c r="BF48" s="536"/>
      <c r="BG48" s="536"/>
      <c r="BH48" s="536"/>
      <c r="BI48" s="536"/>
      <c r="BJ48" s="536"/>
      <c r="BK48" s="536"/>
      <c r="BL48" s="536"/>
      <c r="BM48" s="536"/>
      <c r="BN48" s="536"/>
      <c r="BO48" s="536"/>
      <c r="BP48" s="536"/>
      <c r="BQ48" s="536"/>
      <c r="BR48" s="536"/>
      <c r="BS48" s="536"/>
      <c r="BT48" s="536"/>
      <c r="BU48" s="536"/>
      <c r="BV48" s="536"/>
      <c r="BW48" s="536"/>
      <c r="BX48" s="536"/>
      <c r="BY48" s="536"/>
      <c r="BZ48" s="536"/>
      <c r="CA48" s="536"/>
      <c r="CB48" s="536"/>
      <c r="CC48" s="536"/>
      <c r="CD48" s="536"/>
      <c r="CE48" s="536"/>
      <c r="CF48" s="536"/>
      <c r="CG48" s="536"/>
      <c r="CH48" s="536"/>
      <c r="CI48" s="554" t="s">
        <v>389</v>
      </c>
      <c r="CJ48" s="514"/>
      <c r="CK48" s="514" t="s">
        <v>6</v>
      </c>
      <c r="CL48" s="555" t="str">
        <f t="shared" ref="CL48:CL52" si="26">E48</f>
        <v>UN R79 ACSF Cat A</v>
      </c>
      <c r="CM48" s="555" t="str">
        <f t="shared" ref="CM48:CM52" si="27">E48</f>
        <v>UN R79 ACSF Cat A</v>
      </c>
      <c r="CN48" s="555" t="str">
        <f t="shared" ref="CN48:CN52" si="28">E48</f>
        <v>UN R79 ACSF Cat A</v>
      </c>
      <c r="CO48" s="554" t="s">
        <v>285</v>
      </c>
      <c r="CP48" s="554"/>
      <c r="CQ48" s="554"/>
      <c r="CR48" s="554"/>
      <c r="CS48" s="554"/>
      <c r="CT48" s="554"/>
      <c r="CU48" s="554"/>
      <c r="CV48" s="554"/>
      <c r="CW48" s="554"/>
      <c r="CX48" s="554"/>
      <c r="CY48" s="554"/>
      <c r="CZ48" s="554"/>
      <c r="DA48" s="554"/>
      <c r="DB48" s="554"/>
      <c r="DC48" s="554"/>
      <c r="DD48" s="554"/>
      <c r="DE48" s="554"/>
      <c r="DF48" s="554"/>
      <c r="DG48" s="554"/>
      <c r="DH48" s="554"/>
      <c r="DI48" s="554"/>
      <c r="DJ48" s="554"/>
      <c r="DK48" s="554"/>
      <c r="DL48" s="554"/>
      <c r="DM48" s="554"/>
      <c r="DN48" s="554"/>
      <c r="DO48" s="554"/>
      <c r="DP48" s="554"/>
      <c r="DQ48" s="554"/>
      <c r="DR48" s="554"/>
      <c r="DS48" s="554"/>
      <c r="DT48" s="554"/>
      <c r="DU48" s="554"/>
      <c r="DV48" s="554"/>
      <c r="DW48" s="555" t="str">
        <f t="shared" ref="DW48:DW49" si="29">E48</f>
        <v>UN R79 ACSF Cat A</v>
      </c>
      <c r="DX48" s="555" t="str">
        <f t="shared" ref="DX48:DX52" si="30">E48</f>
        <v>UN R79 ACSF Cat A</v>
      </c>
      <c r="DY48" s="554"/>
      <c r="DZ48" s="554"/>
      <c r="EA48" s="554"/>
      <c r="EB48" s="554"/>
      <c r="EC48" s="554"/>
      <c r="ED48" s="554"/>
      <c r="EE48" s="554"/>
      <c r="EF48" s="554"/>
      <c r="EG48" s="554"/>
      <c r="EH48" s="554"/>
      <c r="EI48" s="554"/>
      <c r="EJ48" s="555" t="str">
        <f t="shared" ref="EJ48:EJ52" si="31">E48</f>
        <v>UN R79 ACSF Cat A</v>
      </c>
      <c r="EK48" s="554"/>
      <c r="EL48" s="554"/>
      <c r="EM48" s="554"/>
      <c r="EN48" s="554"/>
      <c r="EO48" s="554"/>
      <c r="EP48" s="554"/>
      <c r="EQ48" s="554"/>
      <c r="ER48" s="554"/>
      <c r="ES48" s="554"/>
      <c r="ET48" s="554"/>
      <c r="EU48" s="554"/>
      <c r="EV48" s="554"/>
      <c r="EW48" s="554"/>
      <c r="EX48" s="554"/>
      <c r="EY48" s="554"/>
      <c r="EZ48" s="554"/>
      <c r="FA48" s="554"/>
      <c r="FB48" s="554"/>
      <c r="FC48" s="554"/>
      <c r="FD48" s="554"/>
      <c r="FE48" s="554"/>
      <c r="FF48" s="554"/>
      <c r="FG48" s="554"/>
      <c r="FH48" s="554"/>
      <c r="FI48" s="554"/>
      <c r="FJ48" s="554"/>
      <c r="FK48" s="554"/>
      <c r="FL48" s="554"/>
      <c r="FM48" s="554"/>
      <c r="FN48" s="554"/>
      <c r="FO48" s="554"/>
      <c r="FP48" s="554"/>
      <c r="FQ48" s="554"/>
      <c r="FR48" s="554"/>
      <c r="FS48" s="554"/>
      <c r="FT48" s="554"/>
      <c r="FU48" s="554"/>
      <c r="FV48" s="554"/>
      <c r="FW48" s="554"/>
      <c r="FX48" s="554"/>
      <c r="FY48" s="554"/>
      <c r="FZ48" s="554"/>
      <c r="GA48" s="554"/>
      <c r="GB48" s="554"/>
      <c r="GC48" s="555" t="str">
        <f t="shared" ref="GC48:GC52" si="32">E48</f>
        <v>UN R79 ACSF Cat A</v>
      </c>
      <c r="GD48" s="7"/>
      <c r="GE48" s="7"/>
      <c r="GF48" s="7"/>
      <c r="GG48" s="7"/>
      <c r="GH48" s="7"/>
      <c r="GI48" s="7"/>
      <c r="GJ48" s="7"/>
      <c r="GK48" s="7"/>
      <c r="GL48" s="7"/>
      <c r="GM48" s="7"/>
      <c r="GN48" s="7"/>
      <c r="GO48" s="7"/>
      <c r="GP48" s="7"/>
      <c r="GQ48" s="7"/>
      <c r="GR48" s="7"/>
      <c r="GS48" s="7"/>
      <c r="GT48" s="7"/>
      <c r="GU48" s="7"/>
      <c r="GV48" s="7"/>
      <c r="GW48" s="7"/>
      <c r="GX48" s="7"/>
      <c r="GY48" s="7"/>
      <c r="GZ48" s="7"/>
    </row>
    <row r="49" ht="20.25" spans="1:208">
      <c r="B49" s="547" t="s">
        <v>390</v>
      </c>
      <c r="C49" s="547" t="s">
        <v>391</v>
      </c>
      <c r="D49" s="548" t="s">
        <v>392</v>
      </c>
      <c r="E49" s="555" t="s">
        <v>393</v>
      </c>
      <c r="F49" s="555" t="str">
        <f t="shared" si="25"/>
        <v>UN R157</v>
      </c>
      <c r="G49" s="535" t="s">
        <v>0</v>
      </c>
      <c r="H49" s="535" t="s">
        <v>0</v>
      </c>
      <c r="I49" s="535" t="s">
        <v>0</v>
      </c>
      <c r="J49" s="535" t="s">
        <v>0</v>
      </c>
      <c r="K49" s="535"/>
      <c r="L49" s="535"/>
      <c r="M49" s="536"/>
      <c r="N49" s="536"/>
      <c r="O49" s="536"/>
      <c r="P49" s="536"/>
      <c r="Q49" s="535"/>
      <c r="R49" s="536"/>
      <c r="S49" s="536"/>
      <c r="T49" s="536"/>
      <c r="U49" s="536"/>
      <c r="V49" s="536"/>
      <c r="W49" s="536"/>
      <c r="X49" s="536"/>
      <c r="Y49" s="535"/>
      <c r="Z49" s="536"/>
      <c r="AA49" s="536"/>
      <c r="AB49" s="536"/>
      <c r="AC49" s="536"/>
      <c r="AD49" s="536"/>
      <c r="AE49" s="536"/>
      <c r="AF49" s="536"/>
      <c r="AG49" s="536"/>
      <c r="AH49" s="536"/>
      <c r="AI49" s="536"/>
      <c r="AJ49" s="536"/>
      <c r="AK49" s="536"/>
      <c r="AL49" s="536"/>
      <c r="AM49" s="536"/>
      <c r="AN49" s="536"/>
      <c r="AO49" s="536"/>
      <c r="AP49" s="536"/>
      <c r="AQ49" s="536"/>
      <c r="AR49" s="536"/>
      <c r="AS49" s="536"/>
      <c r="AT49" s="536"/>
      <c r="AU49" s="536"/>
      <c r="AV49" s="536"/>
      <c r="AW49" s="536"/>
      <c r="AX49" s="536"/>
      <c r="AY49" s="514" t="s">
        <v>6</v>
      </c>
      <c r="AZ49" s="514" t="s">
        <v>6</v>
      </c>
      <c r="BA49" s="514" t="s">
        <v>6</v>
      </c>
      <c r="BB49" s="514" t="s">
        <v>6</v>
      </c>
      <c r="BC49" s="514" t="s">
        <v>6</v>
      </c>
      <c r="BD49" s="536" t="s">
        <v>6</v>
      </c>
      <c r="BE49" s="536" t="s">
        <v>6</v>
      </c>
      <c r="BF49" s="536"/>
      <c r="BG49" s="536"/>
      <c r="BH49" s="536"/>
      <c r="BI49" s="536"/>
      <c r="BJ49" s="536"/>
      <c r="BK49" s="536"/>
      <c r="BL49" s="536"/>
      <c r="BM49" s="536"/>
      <c r="BN49" s="536"/>
      <c r="BO49" s="536"/>
      <c r="BP49" s="536"/>
      <c r="BQ49" s="536"/>
      <c r="BR49" s="536"/>
      <c r="BS49" s="536"/>
      <c r="BT49" s="536"/>
      <c r="BU49" s="536"/>
      <c r="BV49" s="536"/>
      <c r="BW49" s="536"/>
      <c r="BX49" s="536"/>
      <c r="BY49" s="536"/>
      <c r="BZ49" s="536"/>
      <c r="CA49" s="536"/>
      <c r="CB49" s="536"/>
      <c r="CC49" s="536"/>
      <c r="CD49" s="536"/>
      <c r="CE49" s="536"/>
      <c r="CF49" s="536"/>
      <c r="CG49" s="536"/>
      <c r="CH49" s="536"/>
      <c r="CI49" s="514" t="s">
        <v>6</v>
      </c>
      <c r="CJ49" s="536"/>
      <c r="CK49" s="564" t="s">
        <v>394</v>
      </c>
      <c r="CL49" s="555" t="str">
        <f t="shared" si="26"/>
        <v>UN R157</v>
      </c>
      <c r="CM49" s="555" t="str">
        <f t="shared" si="27"/>
        <v>UN R157</v>
      </c>
      <c r="CN49" s="555" t="str">
        <f t="shared" si="28"/>
        <v>UN R157</v>
      </c>
      <c r="CO49" s="554"/>
      <c r="CP49" s="554"/>
      <c r="CQ49" s="554"/>
      <c r="CR49" s="554"/>
      <c r="CS49" s="554"/>
      <c r="CT49" s="554"/>
      <c r="CU49" s="554"/>
      <c r="CV49" s="554"/>
      <c r="CW49" s="554"/>
      <c r="CX49" s="554"/>
      <c r="CY49" s="554"/>
      <c r="CZ49" s="554"/>
      <c r="DA49" s="554"/>
      <c r="DB49" s="554"/>
      <c r="DC49" s="554"/>
      <c r="DD49" s="554"/>
      <c r="DE49" s="554"/>
      <c r="DF49" s="554"/>
      <c r="DG49" s="554"/>
      <c r="DH49" s="554"/>
      <c r="DI49" s="554"/>
      <c r="DJ49" s="554"/>
      <c r="DK49" s="554"/>
      <c r="DL49" s="554"/>
      <c r="DM49" s="554"/>
      <c r="DN49" s="554"/>
      <c r="DO49" s="554"/>
      <c r="DP49" s="554"/>
      <c r="DQ49" s="554"/>
      <c r="DR49" s="554"/>
      <c r="DS49" s="554"/>
      <c r="DT49" s="554"/>
      <c r="DU49" s="554"/>
      <c r="DV49" s="554"/>
      <c r="DW49" s="555" t="str">
        <f t="shared" si="29"/>
        <v>UN R157</v>
      </c>
      <c r="DX49" s="555" t="str">
        <f t="shared" si="30"/>
        <v>UN R157</v>
      </c>
      <c r="DY49" s="554"/>
      <c r="DZ49" s="554"/>
      <c r="EA49" s="554"/>
      <c r="EB49" s="554"/>
      <c r="EC49" s="554"/>
      <c r="ED49" s="554"/>
      <c r="EE49" s="554"/>
      <c r="EF49" s="554"/>
      <c r="EG49" s="554"/>
      <c r="EH49" s="554"/>
      <c r="EI49" s="554"/>
      <c r="EJ49" s="555" t="str">
        <f t="shared" si="31"/>
        <v>UN R157</v>
      </c>
      <c r="EK49" s="554"/>
      <c r="EL49" s="554"/>
      <c r="EM49" s="554"/>
      <c r="EN49" s="554"/>
      <c r="EO49" s="554"/>
      <c r="EP49" s="554"/>
      <c r="EQ49" s="554"/>
      <c r="ER49" s="554"/>
      <c r="ES49" s="554"/>
      <c r="ET49" s="554"/>
      <c r="EU49" s="554"/>
      <c r="EV49" s="554"/>
      <c r="EW49" s="554"/>
      <c r="EX49" s="554"/>
      <c r="EY49" s="554"/>
      <c r="EZ49" s="554"/>
      <c r="FA49" s="554"/>
      <c r="FB49" s="554"/>
      <c r="FC49" s="554"/>
      <c r="FD49" s="554"/>
      <c r="FE49" s="554"/>
      <c r="FF49" s="554"/>
      <c r="FG49" s="554"/>
      <c r="FH49" s="554"/>
      <c r="FI49" s="554"/>
      <c r="FJ49" s="554"/>
      <c r="FK49" s="554"/>
      <c r="FL49" s="554"/>
      <c r="FM49" s="554"/>
      <c r="FN49" s="554"/>
      <c r="FO49" s="554"/>
      <c r="FP49" s="554"/>
      <c r="FQ49" s="554"/>
      <c r="FR49" s="554"/>
      <c r="FS49" s="554"/>
      <c r="FT49" s="554"/>
      <c r="FU49" s="554"/>
      <c r="FV49" s="554"/>
      <c r="FW49" s="554"/>
      <c r="FX49" s="554"/>
      <c r="FY49" s="554"/>
      <c r="FZ49" s="554"/>
      <c r="GA49" s="554"/>
      <c r="GB49" s="554"/>
      <c r="GC49" s="555" t="str">
        <f t="shared" si="32"/>
        <v>UN R157</v>
      </c>
      <c r="GD49" s="7"/>
      <c r="GE49" s="7"/>
      <c r="GF49" s="7"/>
      <c r="GG49" s="7"/>
      <c r="GH49" s="7"/>
      <c r="GI49" s="7"/>
      <c r="GJ49" s="7"/>
      <c r="GK49" s="7"/>
      <c r="GL49" s="7"/>
      <c r="GM49" s="7"/>
      <c r="GN49" s="7"/>
      <c r="GO49" s="7"/>
      <c r="GP49" s="7"/>
      <c r="GQ49" s="7"/>
      <c r="GR49" s="7"/>
      <c r="GS49" s="7"/>
      <c r="GT49" s="7"/>
      <c r="GU49" s="7"/>
      <c r="GV49" s="7"/>
      <c r="GW49" s="7"/>
      <c r="GX49" s="7"/>
      <c r="GY49" s="7"/>
      <c r="GZ49" s="7"/>
    </row>
    <row r="50" ht="12.75" spans="1:208">
      <c r="B50" s="547" t="s">
        <v>395</v>
      </c>
      <c r="C50" s="547" t="s">
        <v>396</v>
      </c>
      <c r="D50" s="548" t="s">
        <v>397</v>
      </c>
      <c r="E50" s="513" t="s">
        <v>336</v>
      </c>
      <c r="F50" s="554" t="s">
        <v>398</v>
      </c>
      <c r="G50" s="535" t="s">
        <v>0</v>
      </c>
      <c r="H50" s="535" t="s">
        <v>0</v>
      </c>
      <c r="I50" s="535" t="s">
        <v>0</v>
      </c>
      <c r="J50" s="535" t="s">
        <v>0</v>
      </c>
      <c r="K50" s="535"/>
      <c r="L50" s="535"/>
      <c r="M50" s="536"/>
      <c r="N50" s="536"/>
      <c r="O50" s="536"/>
      <c r="P50" s="536"/>
      <c r="Q50" s="535"/>
      <c r="R50" s="536"/>
      <c r="S50" s="536"/>
      <c r="T50" s="536"/>
      <c r="U50" s="536"/>
      <c r="V50" s="536"/>
      <c r="W50" s="536"/>
      <c r="X50" s="536"/>
      <c r="Y50" s="535"/>
      <c r="Z50" s="536"/>
      <c r="AA50" s="536"/>
      <c r="AB50" s="536"/>
      <c r="AC50" s="536"/>
      <c r="AD50" s="536"/>
      <c r="AE50" s="536"/>
      <c r="AF50" s="536"/>
      <c r="AG50" s="536"/>
      <c r="AH50" s="536"/>
      <c r="AI50" s="536"/>
      <c r="AJ50" s="536"/>
      <c r="AK50" s="536"/>
      <c r="AL50" s="536"/>
      <c r="AM50" s="536"/>
      <c r="AN50" s="536"/>
      <c r="AO50" s="536"/>
      <c r="AP50" s="536"/>
      <c r="AQ50" s="536"/>
      <c r="AR50" s="536"/>
      <c r="AS50" s="536"/>
      <c r="AT50" s="536"/>
      <c r="AU50" s="536"/>
      <c r="AV50" s="536"/>
      <c r="AW50" s="536"/>
      <c r="AX50" s="536"/>
      <c r="AY50" s="577" t="s">
        <v>399</v>
      </c>
      <c r="AZ50" s="535" t="s">
        <v>0</v>
      </c>
      <c r="BA50" s="536"/>
      <c r="BB50" s="514" t="s">
        <v>6</v>
      </c>
      <c r="BC50" s="514" t="s">
        <v>6</v>
      </c>
      <c r="BD50" s="536"/>
      <c r="BE50" s="536"/>
      <c r="BF50" s="536"/>
      <c r="BG50" s="536"/>
      <c r="BH50" s="536"/>
      <c r="BI50" s="536"/>
      <c r="BJ50" s="536"/>
      <c r="BK50" s="536"/>
      <c r="BL50" s="536"/>
      <c r="BM50" s="536"/>
      <c r="BN50" s="536"/>
      <c r="BO50" s="536"/>
      <c r="BP50" s="536"/>
      <c r="BQ50" s="536"/>
      <c r="BR50" s="536"/>
      <c r="BS50" s="536"/>
      <c r="BT50" s="536"/>
      <c r="BU50" s="536"/>
      <c r="BV50" s="536"/>
      <c r="BW50" s="536"/>
      <c r="BX50" s="536"/>
      <c r="BY50" s="536"/>
      <c r="BZ50" s="536"/>
      <c r="CA50" s="536"/>
      <c r="CB50" s="536"/>
      <c r="CC50" s="536"/>
      <c r="CD50" s="536"/>
      <c r="CE50" s="536"/>
      <c r="CF50" s="536"/>
      <c r="CG50" s="536"/>
      <c r="CH50" s="536"/>
      <c r="CI50" s="554" t="s">
        <v>400</v>
      </c>
      <c r="CJ50" s="536"/>
      <c r="CK50" s="514" t="s">
        <v>6</v>
      </c>
      <c r="CL50" s="563" t="str">
        <f t="shared" si="26"/>
        <v>drafting</v>
      </c>
      <c r="CM50" s="563" t="str">
        <f t="shared" si="27"/>
        <v>drafting</v>
      </c>
      <c r="CN50" s="563" t="str">
        <f t="shared" si="28"/>
        <v>drafting</v>
      </c>
      <c r="CO50" s="563"/>
      <c r="CP50" s="563"/>
      <c r="CQ50" s="563"/>
      <c r="CR50" s="563"/>
      <c r="CS50" s="563"/>
      <c r="CT50" s="563"/>
      <c r="CU50" s="563"/>
      <c r="CV50" s="563"/>
      <c r="CW50" s="563"/>
      <c r="CX50" s="563"/>
      <c r="CY50" s="563"/>
      <c r="CZ50" s="563"/>
      <c r="DA50" s="563"/>
      <c r="DB50" s="563"/>
      <c r="DC50" s="563"/>
      <c r="DD50" s="563"/>
      <c r="DE50" s="563"/>
      <c r="DF50" s="563"/>
      <c r="DG50" s="563"/>
      <c r="DH50" s="563"/>
      <c r="DI50" s="563"/>
      <c r="DJ50" s="563"/>
      <c r="DK50" s="563"/>
      <c r="DL50" s="563"/>
      <c r="DM50" s="563"/>
      <c r="DN50" s="563"/>
      <c r="DO50" s="563"/>
      <c r="DP50" s="563"/>
      <c r="DQ50" s="563"/>
      <c r="DR50" s="563"/>
      <c r="DS50" s="563"/>
      <c r="DT50" s="563"/>
      <c r="DU50" s="563"/>
      <c r="DV50" s="563"/>
      <c r="DW50" s="563" t="s">
        <v>401</v>
      </c>
      <c r="DX50" s="563" t="str">
        <f t="shared" si="30"/>
        <v>drafting</v>
      </c>
      <c r="DY50" s="563"/>
      <c r="DZ50" s="563"/>
      <c r="EA50" s="563"/>
      <c r="EB50" s="563"/>
      <c r="EC50" s="563"/>
      <c r="ED50" s="563"/>
      <c r="EE50" s="563"/>
      <c r="EF50" s="563"/>
      <c r="EG50" s="563"/>
      <c r="EH50" s="563"/>
      <c r="EI50" s="563"/>
      <c r="EJ50" s="563" t="str">
        <f t="shared" si="31"/>
        <v>drafting</v>
      </c>
      <c r="EK50" s="563"/>
      <c r="EL50" s="563"/>
      <c r="EM50" s="563"/>
      <c r="EN50" s="563"/>
      <c r="EO50" s="563"/>
      <c r="EP50" s="563"/>
      <c r="EQ50" s="563"/>
      <c r="ER50" s="563"/>
      <c r="ES50" s="563"/>
      <c r="ET50" s="563"/>
      <c r="EU50" s="563"/>
      <c r="EV50" s="563"/>
      <c r="EW50" s="563"/>
      <c r="EX50" s="563"/>
      <c r="EY50" s="563"/>
      <c r="EZ50" s="563"/>
      <c r="FA50" s="563"/>
      <c r="FB50" s="563"/>
      <c r="FC50" s="563"/>
      <c r="FD50" s="563"/>
      <c r="FE50" s="563"/>
      <c r="FF50" s="563"/>
      <c r="FG50" s="563"/>
      <c r="FH50" s="563"/>
      <c r="FI50" s="563"/>
      <c r="FJ50" s="563"/>
      <c r="FK50" s="563"/>
      <c r="FL50" s="563"/>
      <c r="FM50" s="563"/>
      <c r="FN50" s="563"/>
      <c r="FO50" s="563"/>
      <c r="FP50" s="563"/>
      <c r="FQ50" s="563"/>
      <c r="FR50" s="563"/>
      <c r="FS50" s="563"/>
      <c r="FT50" s="563"/>
      <c r="FU50" s="563"/>
      <c r="FV50" s="563"/>
      <c r="FW50" s="563"/>
      <c r="FX50" s="563"/>
      <c r="FY50" s="563"/>
      <c r="FZ50" s="563"/>
      <c r="GA50" s="563"/>
      <c r="GB50" s="563"/>
      <c r="GC50" s="563" t="str">
        <f t="shared" si="32"/>
        <v>drafting</v>
      </c>
      <c r="GD50" s="7"/>
      <c r="GE50" s="7"/>
      <c r="GF50" s="7"/>
      <c r="GG50" s="7"/>
      <c r="GH50" s="7"/>
      <c r="GI50" s="7"/>
      <c r="GJ50" s="7"/>
      <c r="GK50" s="7"/>
      <c r="GL50" s="7"/>
      <c r="GM50" s="7"/>
      <c r="GN50" s="7"/>
      <c r="GO50" s="7"/>
      <c r="GP50" s="7"/>
      <c r="GQ50" s="7"/>
      <c r="GR50" s="7"/>
      <c r="GS50" s="7"/>
      <c r="GT50" s="7"/>
      <c r="GU50" s="7"/>
      <c r="GV50" s="7"/>
      <c r="GW50" s="7"/>
      <c r="GX50" s="7"/>
      <c r="GY50" s="7"/>
      <c r="GZ50" s="7"/>
    </row>
    <row r="51" ht="12.75" spans="1:208">
      <c r="B51" s="556" t="s">
        <v>402</v>
      </c>
      <c r="C51" s="556" t="s">
        <v>403</v>
      </c>
      <c r="D51" s="557" t="s">
        <v>404</v>
      </c>
      <c r="E51" s="514" t="s">
        <v>6</v>
      </c>
      <c r="F51" s="561" t="s">
        <v>6</v>
      </c>
      <c r="G51" s="535" t="s">
        <v>255</v>
      </c>
      <c r="H51" s="535" t="s">
        <v>255</v>
      </c>
      <c r="I51" s="535" t="s">
        <v>255</v>
      </c>
      <c r="J51" s="535" t="s">
        <v>255</v>
      </c>
      <c r="K51" s="535"/>
      <c r="L51" s="535"/>
      <c r="M51" s="536"/>
      <c r="N51" s="536"/>
      <c r="O51" s="536"/>
      <c r="P51" s="536"/>
      <c r="Q51" s="535"/>
      <c r="R51" s="536"/>
      <c r="S51" s="536"/>
      <c r="T51" s="536"/>
      <c r="U51" s="536"/>
      <c r="V51" s="536"/>
      <c r="W51" s="536"/>
      <c r="X51" s="536"/>
      <c r="Y51" s="535"/>
      <c r="Z51" s="536"/>
      <c r="AA51" s="536"/>
      <c r="AB51" s="536"/>
      <c r="AC51" s="536"/>
      <c r="AD51" s="536"/>
      <c r="AE51" s="536"/>
      <c r="AF51" s="536"/>
      <c r="AG51" s="536"/>
      <c r="AH51" s="536"/>
      <c r="AI51" s="536"/>
      <c r="AJ51" s="536"/>
      <c r="AK51" s="536"/>
      <c r="AL51" s="536"/>
      <c r="AM51" s="536"/>
      <c r="AN51" s="536"/>
      <c r="AO51" s="536"/>
      <c r="AP51" s="536"/>
      <c r="AQ51" s="536"/>
      <c r="AR51" s="536"/>
      <c r="AS51" s="536"/>
      <c r="AT51" s="536"/>
      <c r="AU51" s="536"/>
      <c r="AV51" s="536"/>
      <c r="AW51" s="536"/>
      <c r="AX51" s="536"/>
      <c r="AY51" s="513" t="s">
        <v>336</v>
      </c>
      <c r="AZ51" s="536"/>
      <c r="BA51" s="536"/>
      <c r="BB51" s="514" t="s">
        <v>6</v>
      </c>
      <c r="BC51" s="514" t="s">
        <v>6</v>
      </c>
      <c r="BD51" s="536"/>
      <c r="BE51" s="536"/>
      <c r="BF51" s="536"/>
      <c r="BG51" s="536"/>
      <c r="BH51" s="536"/>
      <c r="BI51" s="536"/>
      <c r="BJ51" s="536"/>
      <c r="BK51" s="536"/>
      <c r="BL51" s="536"/>
      <c r="BM51" s="536"/>
      <c r="BN51" s="536"/>
      <c r="BO51" s="536"/>
      <c r="BP51" s="536"/>
      <c r="BQ51" s="536"/>
      <c r="BR51" s="536"/>
      <c r="BS51" s="536"/>
      <c r="BT51" s="536"/>
      <c r="BU51" s="536"/>
      <c r="BV51" s="536"/>
      <c r="BW51" s="536"/>
      <c r="BX51" s="536"/>
      <c r="BY51" s="536"/>
      <c r="BZ51" s="536"/>
      <c r="CA51" s="536"/>
      <c r="CB51" s="536"/>
      <c r="CC51" s="536"/>
      <c r="CD51" s="536"/>
      <c r="CE51" s="536"/>
      <c r="CF51" s="536"/>
      <c r="CG51" s="536"/>
      <c r="CH51" s="536"/>
      <c r="CI51" s="514" t="s">
        <v>6</v>
      </c>
      <c r="CJ51" s="536"/>
      <c r="CK51" s="514" t="s">
        <v>6</v>
      </c>
      <c r="CL51" s="514" t="str">
        <f t="shared" si="26"/>
        <v>-</v>
      </c>
      <c r="CM51" s="514" t="str">
        <f t="shared" si="27"/>
        <v>-</v>
      </c>
      <c r="CN51" s="514" t="str">
        <f t="shared" si="28"/>
        <v>-</v>
      </c>
      <c r="CO51" s="514"/>
      <c r="CP51" s="514"/>
      <c r="CQ51" s="514"/>
      <c r="CR51" s="514"/>
      <c r="CS51" s="514"/>
      <c r="CT51" s="514"/>
      <c r="CU51" s="514"/>
      <c r="CV51" s="514"/>
      <c r="CW51" s="514"/>
      <c r="CX51" s="514"/>
      <c r="CY51" s="514"/>
      <c r="CZ51" s="514"/>
      <c r="DA51" s="514"/>
      <c r="DB51" s="514"/>
      <c r="DC51" s="514"/>
      <c r="DD51" s="514"/>
      <c r="DE51" s="514"/>
      <c r="DF51" s="514"/>
      <c r="DG51" s="514"/>
      <c r="DH51" s="514"/>
      <c r="DI51" s="514"/>
      <c r="DJ51" s="514"/>
      <c r="DK51" s="514"/>
      <c r="DL51" s="514"/>
      <c r="DM51" s="514"/>
      <c r="DN51" s="514"/>
      <c r="DO51" s="514"/>
      <c r="DP51" s="514"/>
      <c r="DQ51" s="514"/>
      <c r="DR51" s="514"/>
      <c r="DS51" s="514"/>
      <c r="DT51" s="514"/>
      <c r="DU51" s="514"/>
      <c r="DV51" s="514"/>
      <c r="DW51" s="514" t="str">
        <f t="shared" ref="DW51:DW52" si="33">E51</f>
        <v>-</v>
      </c>
      <c r="DX51" s="514" t="str">
        <f t="shared" si="30"/>
        <v>-</v>
      </c>
      <c r="DY51" s="514"/>
      <c r="DZ51" s="514"/>
      <c r="EA51" s="514"/>
      <c r="EB51" s="514"/>
      <c r="EC51" s="514"/>
      <c r="ED51" s="514"/>
      <c r="EE51" s="514"/>
      <c r="EF51" s="514"/>
      <c r="EG51" s="514"/>
      <c r="EH51" s="514"/>
      <c r="EI51" s="514"/>
      <c r="EJ51" s="514" t="str">
        <f t="shared" si="31"/>
        <v>-</v>
      </c>
      <c r="EK51" s="514"/>
      <c r="EL51" s="514"/>
      <c r="EM51" s="514"/>
      <c r="EN51" s="514"/>
      <c r="EO51" s="514"/>
      <c r="EP51" s="514"/>
      <c r="EQ51" s="514"/>
      <c r="ER51" s="514"/>
      <c r="ES51" s="514"/>
      <c r="ET51" s="514"/>
      <c r="EU51" s="514"/>
      <c r="EV51" s="514"/>
      <c r="EW51" s="514"/>
      <c r="EX51" s="514"/>
      <c r="EY51" s="514"/>
      <c r="EZ51" s="514"/>
      <c r="FA51" s="514"/>
      <c r="FB51" s="514"/>
      <c r="FC51" s="514"/>
      <c r="FD51" s="514"/>
      <c r="FE51" s="514"/>
      <c r="FF51" s="514"/>
      <c r="FG51" s="514"/>
      <c r="FH51" s="514"/>
      <c r="FI51" s="514"/>
      <c r="FJ51" s="514"/>
      <c r="FK51" s="514"/>
      <c r="FL51" s="514"/>
      <c r="FM51" s="514"/>
      <c r="FN51" s="514"/>
      <c r="FO51" s="514"/>
      <c r="FP51" s="514"/>
      <c r="FQ51" s="514"/>
      <c r="FR51" s="514"/>
      <c r="FS51" s="514"/>
      <c r="FT51" s="514"/>
      <c r="FU51" s="514"/>
      <c r="FV51" s="514"/>
      <c r="FW51" s="514"/>
      <c r="FX51" s="514"/>
      <c r="FY51" s="514"/>
      <c r="FZ51" s="514"/>
      <c r="GA51" s="514"/>
      <c r="GB51" s="514"/>
      <c r="GC51" s="514" t="str">
        <f t="shared" si="32"/>
        <v>-</v>
      </c>
      <c r="GD51" s="7"/>
      <c r="GE51" s="7"/>
      <c r="GF51" s="7"/>
      <c r="GG51" s="7"/>
      <c r="GH51" s="7"/>
      <c r="GI51" s="7"/>
      <c r="GJ51" s="7"/>
      <c r="GK51" s="7"/>
      <c r="GL51" s="7"/>
      <c r="GM51" s="7"/>
      <c r="GN51" s="7"/>
      <c r="GO51" s="7"/>
      <c r="GP51" s="7"/>
      <c r="GQ51" s="7"/>
      <c r="GR51" s="7"/>
      <c r="GS51" s="7"/>
      <c r="GT51" s="7"/>
      <c r="GU51" s="7"/>
      <c r="GV51" s="7"/>
      <c r="GW51" s="7"/>
      <c r="GX51" s="7"/>
      <c r="GY51" s="7"/>
      <c r="GZ51" s="7"/>
    </row>
    <row r="52" ht="20.25" spans="1:208">
      <c r="B52" s="547"/>
      <c r="C52" s="547" t="s">
        <v>405</v>
      </c>
      <c r="D52" s="548" t="s">
        <v>406</v>
      </c>
      <c r="E52" s="554" t="s">
        <v>407</v>
      </c>
      <c r="F52" s="552" t="s">
        <v>408</v>
      </c>
      <c r="G52" s="535" t="s">
        <v>2</v>
      </c>
      <c r="H52" s="535" t="s">
        <v>2</v>
      </c>
      <c r="I52" s="535" t="s">
        <v>2</v>
      </c>
      <c r="J52" s="535" t="s">
        <v>2</v>
      </c>
      <c r="K52" s="578"/>
      <c r="L52" s="578"/>
      <c r="M52" s="536"/>
      <c r="N52" s="536"/>
      <c r="O52" s="536"/>
      <c r="P52" s="536"/>
      <c r="Q52" s="578"/>
      <c r="R52" s="536"/>
      <c r="S52" s="536"/>
      <c r="T52" s="536"/>
      <c r="U52" s="536"/>
      <c r="V52" s="536"/>
      <c r="W52" s="536"/>
      <c r="X52" s="536"/>
      <c r="Y52" s="578"/>
      <c r="Z52" s="536"/>
      <c r="AA52" s="536"/>
      <c r="AB52" s="536"/>
      <c r="AC52" s="536"/>
      <c r="AD52" s="536"/>
      <c r="AE52" s="536"/>
      <c r="AF52" s="536"/>
      <c r="AG52" s="536"/>
      <c r="AH52" s="536"/>
      <c r="AI52" s="536"/>
      <c r="AJ52" s="536"/>
      <c r="AK52" s="536"/>
      <c r="AL52" s="536"/>
      <c r="AM52" s="536"/>
      <c r="AN52" s="536"/>
      <c r="AO52" s="536"/>
      <c r="AP52" s="536"/>
      <c r="AQ52" s="536"/>
      <c r="AR52" s="536"/>
      <c r="AS52" s="536"/>
      <c r="AT52" s="536"/>
      <c r="AU52" s="536"/>
      <c r="AV52" s="536"/>
      <c r="AW52" s="536"/>
      <c r="AX52" s="536"/>
      <c r="AY52" s="514" t="s">
        <v>6</v>
      </c>
      <c r="AZ52" s="536"/>
      <c r="BA52" s="536"/>
      <c r="BB52" s="514" t="s">
        <v>6</v>
      </c>
      <c r="BC52" s="514" t="s">
        <v>6</v>
      </c>
      <c r="BD52" s="536"/>
      <c r="BE52" s="536"/>
      <c r="BF52" s="536"/>
      <c r="BG52" s="536"/>
      <c r="BH52" s="536"/>
      <c r="BI52" s="536"/>
      <c r="BJ52" s="536"/>
      <c r="BK52" s="536"/>
      <c r="BL52" s="536"/>
      <c r="BM52" s="536"/>
      <c r="BN52" s="536"/>
      <c r="BO52" s="536"/>
      <c r="BP52" s="536"/>
      <c r="BQ52" s="536"/>
      <c r="BR52" s="536"/>
      <c r="BS52" s="536"/>
      <c r="BT52" s="536"/>
      <c r="BU52" s="536"/>
      <c r="BV52" s="536"/>
      <c r="BW52" s="536"/>
      <c r="BX52" s="536"/>
      <c r="BY52" s="536"/>
      <c r="BZ52" s="536"/>
      <c r="CA52" s="536"/>
      <c r="CB52" s="536"/>
      <c r="CC52" s="536"/>
      <c r="CD52" s="536"/>
      <c r="CE52" s="536"/>
      <c r="CF52" s="536"/>
      <c r="CG52" s="536"/>
      <c r="CH52" s="536"/>
      <c r="CI52" s="514" t="s">
        <v>6</v>
      </c>
      <c r="CJ52" s="536"/>
      <c r="CK52" s="554" t="s">
        <v>409</v>
      </c>
      <c r="CL52" s="554" t="str">
        <f t="shared" si="26"/>
        <v>UN R144</v>
      </c>
      <c r="CM52" s="554" t="str">
        <f t="shared" si="27"/>
        <v>UN R144</v>
      </c>
      <c r="CN52" s="554" t="str">
        <f t="shared" si="28"/>
        <v>UN R144</v>
      </c>
      <c r="CO52" s="554"/>
      <c r="CP52" s="554"/>
      <c r="CQ52" s="554"/>
      <c r="CR52" s="554"/>
      <c r="CS52" s="554"/>
      <c r="CT52" s="554"/>
      <c r="CU52" s="554"/>
      <c r="CV52" s="554"/>
      <c r="CW52" s="554"/>
      <c r="CX52" s="554"/>
      <c r="CY52" s="554"/>
      <c r="CZ52" s="554"/>
      <c r="DA52" s="554"/>
      <c r="DB52" s="554"/>
      <c r="DC52" s="554"/>
      <c r="DD52" s="554"/>
      <c r="DE52" s="554"/>
      <c r="DF52" s="554"/>
      <c r="DG52" s="554"/>
      <c r="DH52" s="554"/>
      <c r="DI52" s="554"/>
      <c r="DJ52" s="554"/>
      <c r="DK52" s="554"/>
      <c r="DL52" s="554"/>
      <c r="DM52" s="554"/>
      <c r="DN52" s="554"/>
      <c r="DO52" s="554"/>
      <c r="DP52" s="554"/>
      <c r="DQ52" s="554"/>
      <c r="DR52" s="554"/>
      <c r="DS52" s="554"/>
      <c r="DT52" s="554"/>
      <c r="DU52" s="554"/>
      <c r="DV52" s="554"/>
      <c r="DW52" s="554" t="str">
        <f t="shared" si="33"/>
        <v>UN R144</v>
      </c>
      <c r="DX52" s="554" t="str">
        <f t="shared" si="30"/>
        <v>UN R144</v>
      </c>
      <c r="DY52" s="554"/>
      <c r="DZ52" s="554"/>
      <c r="EA52" s="554"/>
      <c r="EB52" s="554"/>
      <c r="EC52" s="554"/>
      <c r="ED52" s="554"/>
      <c r="EE52" s="554"/>
      <c r="EF52" s="554"/>
      <c r="EG52" s="554"/>
      <c r="EH52" s="554"/>
      <c r="EI52" s="554"/>
      <c r="EJ52" s="554" t="str">
        <f t="shared" si="31"/>
        <v>UN R144</v>
      </c>
      <c r="EK52" s="554"/>
      <c r="EL52" s="554"/>
      <c r="EM52" s="554"/>
      <c r="EN52" s="554"/>
      <c r="EO52" s="554"/>
      <c r="EP52" s="554"/>
      <c r="EQ52" s="554"/>
      <c r="ER52" s="554"/>
      <c r="ES52" s="554"/>
      <c r="ET52" s="554"/>
      <c r="EU52" s="554"/>
      <c r="EV52" s="554"/>
      <c r="EW52" s="554"/>
      <c r="EX52" s="554"/>
      <c r="EY52" s="554"/>
      <c r="EZ52" s="554"/>
      <c r="FA52" s="554"/>
      <c r="FB52" s="554"/>
      <c r="FC52" s="554"/>
      <c r="FD52" s="554"/>
      <c r="FE52" s="554"/>
      <c r="FF52" s="554"/>
      <c r="FG52" s="554"/>
      <c r="FH52" s="554"/>
      <c r="FI52" s="554"/>
      <c r="FJ52" s="554"/>
      <c r="FK52" s="554"/>
      <c r="FL52" s="554"/>
      <c r="FM52" s="554"/>
      <c r="FN52" s="554"/>
      <c r="FO52" s="554"/>
      <c r="FP52" s="554"/>
      <c r="FQ52" s="554"/>
      <c r="FR52" s="554"/>
      <c r="FS52" s="554"/>
      <c r="FT52" s="554"/>
      <c r="FU52" s="554"/>
      <c r="FV52" s="554"/>
      <c r="FW52" s="554"/>
      <c r="FX52" s="554"/>
      <c r="FY52" s="554"/>
      <c r="FZ52" s="554"/>
      <c r="GA52" s="554"/>
      <c r="GB52" s="554"/>
      <c r="GC52" s="554" t="str">
        <f t="shared" si="32"/>
        <v>UN R144</v>
      </c>
      <c r="GD52" s="7"/>
      <c r="GE52" s="7"/>
      <c r="GF52" s="7"/>
      <c r="GG52" s="7"/>
      <c r="GH52" s="7"/>
      <c r="GI52" s="7"/>
      <c r="GJ52" s="7"/>
      <c r="GK52" s="7"/>
      <c r="GL52" s="7"/>
      <c r="GM52" s="7"/>
      <c r="GN52" s="7"/>
      <c r="GO52" s="7"/>
      <c r="GP52" s="7"/>
      <c r="GQ52" s="7"/>
      <c r="GR52" s="7"/>
      <c r="GS52" s="7"/>
      <c r="GT52" s="7"/>
      <c r="GU52" s="7"/>
      <c r="GV52" s="7"/>
      <c r="GW52" s="7"/>
      <c r="GX52" s="7"/>
      <c r="GY52" s="7"/>
      <c r="GZ52" s="7"/>
    </row>
    <row r="53" ht="12.75" spans="1:208">
      <c r="A53" s="7"/>
      <c r="B53" s="7"/>
      <c r="C53" s="7"/>
      <c r="D53" s="7"/>
      <c r="E53" s="579"/>
      <c r="F53" s="579"/>
      <c r="G53" s="579"/>
      <c r="H53" s="579"/>
      <c r="I53" s="580"/>
      <c r="J53" s="536"/>
      <c r="K53" s="579"/>
      <c r="L53" s="580"/>
      <c r="M53" s="536"/>
      <c r="N53" s="536"/>
      <c r="O53" s="536"/>
      <c r="P53" s="536"/>
      <c r="Q53" s="536"/>
      <c r="R53" s="536"/>
      <c r="S53" s="536"/>
      <c r="T53" s="536"/>
      <c r="U53" s="536"/>
      <c r="V53" s="536"/>
      <c r="W53" s="536"/>
      <c r="X53" s="536"/>
      <c r="Y53" s="536"/>
      <c r="Z53" s="536"/>
      <c r="AA53" s="536"/>
      <c r="AB53" s="536"/>
      <c r="AC53" s="536"/>
      <c r="AD53" s="536"/>
      <c r="AE53" s="536"/>
      <c r="AF53" s="536"/>
      <c r="AG53" s="536"/>
      <c r="AH53" s="536"/>
      <c r="AI53" s="536"/>
      <c r="AJ53" s="536"/>
      <c r="AK53" s="536"/>
      <c r="AL53" s="536"/>
      <c r="AM53" s="536"/>
      <c r="AN53" s="536"/>
      <c r="AO53" s="536"/>
      <c r="AP53" s="536"/>
      <c r="AQ53" s="536"/>
      <c r="AR53" s="536"/>
      <c r="AS53" s="536"/>
      <c r="AT53" s="536"/>
      <c r="AU53" s="536"/>
      <c r="AV53" s="536"/>
      <c r="AW53" s="536"/>
      <c r="AX53" s="536"/>
      <c r="AY53" s="536"/>
      <c r="AZ53" s="536"/>
      <c r="BA53" s="536"/>
      <c r="BB53" s="536"/>
      <c r="BC53" s="536"/>
      <c r="BD53" s="536"/>
      <c r="BE53" s="536"/>
      <c r="BF53" s="536"/>
      <c r="BG53" s="536"/>
      <c r="BH53" s="536"/>
      <c r="BI53" s="536"/>
      <c r="BJ53" s="536"/>
      <c r="BK53" s="536"/>
      <c r="BL53" s="536"/>
      <c r="BM53" s="536"/>
      <c r="BN53" s="536"/>
      <c r="BO53" s="536"/>
      <c r="BP53" s="536"/>
      <c r="BQ53" s="536"/>
      <c r="BR53" s="536"/>
      <c r="BS53" s="536"/>
      <c r="BT53" s="536"/>
      <c r="BU53" s="536"/>
      <c r="BV53" s="536"/>
      <c r="BW53" s="536"/>
      <c r="BX53" s="536"/>
      <c r="BY53" s="536"/>
      <c r="BZ53" s="536"/>
      <c r="CA53" s="536"/>
      <c r="CB53" s="536"/>
      <c r="CC53" s="536"/>
      <c r="CD53" s="536"/>
      <c r="CE53" s="536"/>
      <c r="CF53" s="536"/>
      <c r="CG53" s="536"/>
      <c r="CH53" s="536"/>
      <c r="CI53" s="536"/>
      <c r="CJ53" s="536"/>
      <c r="CK53" s="536"/>
      <c r="CL53" s="536"/>
      <c r="CM53" s="536"/>
      <c r="CN53" s="579"/>
      <c r="CO53" s="536"/>
      <c r="CP53" s="536"/>
      <c r="CQ53" s="536"/>
      <c r="CR53" s="536"/>
      <c r="CS53" s="536"/>
      <c r="CT53" s="536"/>
      <c r="CU53" s="536"/>
      <c r="CV53" s="536"/>
      <c r="CW53" s="536"/>
      <c r="CX53" s="536"/>
      <c r="CY53" s="536"/>
      <c r="CZ53" s="536"/>
      <c r="DA53" s="536"/>
      <c r="DB53" s="536"/>
      <c r="DC53" s="536"/>
      <c r="DD53" s="536"/>
      <c r="DE53" s="536"/>
      <c r="DF53" s="536"/>
      <c r="DG53" s="536"/>
      <c r="DH53" s="536"/>
      <c r="DI53" s="536"/>
      <c r="DJ53" s="536"/>
      <c r="DK53" s="536"/>
      <c r="DL53" s="536"/>
      <c r="DM53" s="536"/>
      <c r="DN53" s="536"/>
      <c r="DO53" s="536"/>
      <c r="DP53" s="536"/>
      <c r="DQ53" s="536"/>
      <c r="DR53" s="536"/>
      <c r="DS53" s="536"/>
      <c r="DT53" s="536"/>
      <c r="DU53" s="536"/>
      <c r="DV53" s="536"/>
      <c r="DW53" s="536"/>
      <c r="DX53" s="579"/>
      <c r="DY53" s="536"/>
      <c r="DZ53" s="536"/>
      <c r="EA53" s="536"/>
      <c r="EB53" s="536"/>
      <c r="EC53" s="536"/>
      <c r="ED53" s="536"/>
      <c r="EE53" s="536"/>
      <c r="EF53" s="536"/>
      <c r="EG53" s="536"/>
      <c r="EH53" s="536"/>
      <c r="EI53" s="536"/>
      <c r="EJ53" s="536"/>
      <c r="EK53" s="536"/>
      <c r="EL53" s="536"/>
      <c r="EM53" s="536"/>
      <c r="EN53" s="536"/>
      <c r="EO53" s="536"/>
      <c r="EP53" s="536"/>
      <c r="EQ53" s="536"/>
      <c r="ER53" s="536"/>
      <c r="ES53" s="536"/>
      <c r="ET53" s="536"/>
      <c r="EU53" s="536"/>
      <c r="EV53" s="536"/>
      <c r="EW53" s="536"/>
      <c r="EX53" s="536"/>
      <c r="EY53" s="536"/>
      <c r="EZ53" s="536"/>
      <c r="FA53" s="536"/>
      <c r="FB53" s="536"/>
      <c r="FC53" s="536"/>
      <c r="FD53" s="536"/>
      <c r="FE53" s="536"/>
      <c r="FF53" s="536"/>
      <c r="FG53" s="536"/>
      <c r="FH53" s="536"/>
      <c r="FI53" s="536"/>
      <c r="FJ53" s="536"/>
      <c r="FK53" s="536"/>
      <c r="FL53" s="536"/>
      <c r="FM53" s="536"/>
      <c r="FN53" s="536"/>
      <c r="FO53" s="536"/>
      <c r="FP53" s="536"/>
      <c r="FQ53" s="536"/>
      <c r="FR53" s="536"/>
      <c r="FS53" s="536"/>
      <c r="FT53" s="536"/>
      <c r="FU53" s="536"/>
      <c r="FV53" s="536"/>
      <c r="FW53" s="536"/>
      <c r="FX53" s="536"/>
      <c r="FY53" s="536"/>
      <c r="FZ53" s="536"/>
      <c r="GA53" s="536"/>
      <c r="GB53" s="536"/>
      <c r="GC53" s="536"/>
      <c r="GD53" s="7"/>
      <c r="GE53" s="7"/>
      <c r="GF53" s="7"/>
      <c r="GG53" s="7"/>
      <c r="GH53" s="7"/>
      <c r="GI53" s="7"/>
      <c r="GJ53" s="7"/>
      <c r="GK53" s="7"/>
      <c r="GL53" s="7"/>
      <c r="GM53" s="7"/>
      <c r="GN53" s="7"/>
      <c r="GO53" s="7"/>
      <c r="GP53" s="7"/>
      <c r="GQ53" s="7"/>
      <c r="GR53" s="7"/>
      <c r="GS53" s="7"/>
      <c r="GT53" s="7"/>
      <c r="GU53" s="7"/>
      <c r="GV53" s="7"/>
      <c r="GW53" s="7"/>
      <c r="GX53" s="7"/>
      <c r="GY53" s="7"/>
      <c r="GZ53" s="7"/>
    </row>
    <row r="54" ht="13.1" spans="1:208">
      <c r="A54" s="7"/>
      <c r="B54" s="7"/>
      <c r="C54" s="7"/>
      <c r="D54" s="7"/>
      <c r="E54" s="510"/>
      <c r="F54" s="511"/>
      <c r="G54" s="510"/>
      <c r="H54" s="510"/>
      <c r="I54" s="510"/>
      <c r="J54" s="7"/>
      <c r="K54" s="510"/>
      <c r="L54" s="510"/>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510"/>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510"/>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row>
    <row r="55" ht="13.1" spans="1:208">
      <c r="A55" s="7"/>
      <c r="B55" s="7"/>
      <c r="C55" s="7"/>
      <c r="D55" s="7"/>
      <c r="E55" s="510"/>
      <c r="F55" s="511"/>
      <c r="G55" s="510"/>
      <c r="H55" s="510"/>
      <c r="I55" s="510"/>
      <c r="J55" s="7"/>
      <c r="K55" s="510"/>
      <c r="L55" s="510"/>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510"/>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510"/>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row>
    <row r="56" ht="12.75" spans="1:208">
      <c r="A56" s="540"/>
      <c r="B56" s="540" t="s">
        <v>410</v>
      </c>
      <c r="C56" s="541"/>
      <c r="D56" s="541"/>
      <c r="E56" s="542"/>
      <c r="F56" s="542"/>
      <c r="G56" s="542"/>
      <c r="H56" s="542"/>
      <c r="I56" s="543"/>
      <c r="J56" s="544"/>
      <c r="K56" s="542"/>
      <c r="L56" s="543"/>
      <c r="M56" s="544"/>
      <c r="N56" s="544"/>
      <c r="O56" s="544"/>
      <c r="P56" s="544"/>
      <c r="Q56" s="544"/>
      <c r="R56" s="544"/>
      <c r="S56" s="544"/>
      <c r="T56" s="544"/>
      <c r="U56" s="544"/>
      <c r="V56" s="544"/>
      <c r="W56" s="544"/>
      <c r="X56" s="544"/>
      <c r="Y56" s="544"/>
      <c r="Z56" s="544"/>
      <c r="AA56" s="544"/>
      <c r="AB56" s="544"/>
      <c r="AC56" s="544"/>
      <c r="AD56" s="544"/>
      <c r="AE56" s="544"/>
      <c r="AF56" s="544"/>
      <c r="AG56" s="544"/>
      <c r="AH56" s="544"/>
      <c r="AI56" s="544"/>
      <c r="AJ56" s="544"/>
      <c r="AK56" s="544"/>
      <c r="AL56" s="544"/>
      <c r="AM56" s="544"/>
      <c r="AN56" s="544"/>
      <c r="AO56" s="544"/>
      <c r="AP56" s="544"/>
      <c r="AQ56" s="544"/>
      <c r="AR56" s="544"/>
      <c r="AS56" s="544"/>
      <c r="AT56" s="544"/>
      <c r="AU56" s="544"/>
      <c r="AV56" s="544"/>
      <c r="AW56" s="544"/>
      <c r="AX56" s="544"/>
      <c r="AY56" s="544"/>
      <c r="AZ56" s="544"/>
      <c r="BA56" s="544"/>
      <c r="BB56" s="544"/>
      <c r="BC56" s="544"/>
      <c r="BD56" s="544"/>
      <c r="BE56" s="544"/>
      <c r="BF56" s="544"/>
      <c r="BG56" s="544"/>
      <c r="BH56" s="544"/>
      <c r="BI56" s="544"/>
      <c r="BJ56" s="544"/>
      <c r="BK56" s="544"/>
      <c r="BL56" s="544"/>
      <c r="BM56" s="544"/>
      <c r="BN56" s="544"/>
      <c r="BO56" s="544"/>
      <c r="BP56" s="544"/>
      <c r="BQ56" s="544"/>
      <c r="BR56" s="544"/>
      <c r="BS56" s="544"/>
      <c r="BT56" s="544"/>
      <c r="BU56" s="544"/>
      <c r="BV56" s="544"/>
      <c r="BW56" s="544"/>
      <c r="BX56" s="544"/>
      <c r="BY56" s="544"/>
      <c r="BZ56" s="544"/>
      <c r="CA56" s="544"/>
      <c r="CB56" s="544"/>
      <c r="CC56" s="544"/>
      <c r="CD56" s="544"/>
      <c r="CE56" s="544"/>
      <c r="CF56" s="544"/>
      <c r="CG56" s="544"/>
      <c r="CH56" s="544"/>
      <c r="CI56" s="544"/>
      <c r="CJ56" s="544"/>
      <c r="CK56" s="544"/>
      <c r="CL56" s="544"/>
      <c r="CM56" s="544"/>
      <c r="CN56" s="542"/>
      <c r="CO56" s="544"/>
      <c r="CP56" s="544"/>
      <c r="CQ56" s="544"/>
      <c r="CR56" s="544"/>
      <c r="CS56" s="544"/>
      <c r="CT56" s="544"/>
      <c r="CU56" s="544"/>
      <c r="CV56" s="544"/>
      <c r="CW56" s="544"/>
      <c r="CX56" s="544"/>
      <c r="CY56" s="544"/>
      <c r="CZ56" s="544"/>
      <c r="DA56" s="544"/>
      <c r="DB56" s="544"/>
      <c r="DC56" s="544"/>
      <c r="DD56" s="544"/>
      <c r="DE56" s="544"/>
      <c r="DF56" s="544"/>
      <c r="DG56" s="544"/>
      <c r="DH56" s="544"/>
      <c r="DI56" s="544"/>
      <c r="DJ56" s="544"/>
      <c r="DK56" s="544"/>
      <c r="DL56" s="544"/>
      <c r="DM56" s="544"/>
      <c r="DN56" s="544"/>
      <c r="DO56" s="544"/>
      <c r="DP56" s="544"/>
      <c r="DQ56" s="544"/>
      <c r="DR56" s="544"/>
      <c r="DS56" s="544"/>
      <c r="DT56" s="544"/>
      <c r="DU56" s="544"/>
      <c r="DV56" s="544"/>
      <c r="DW56" s="544"/>
      <c r="DX56" s="542"/>
      <c r="DY56" s="544"/>
      <c r="DZ56" s="544"/>
      <c r="EA56" s="544"/>
      <c r="EB56" s="544"/>
      <c r="EC56" s="544"/>
      <c r="ED56" s="544"/>
      <c r="EE56" s="544"/>
      <c r="EF56" s="544"/>
      <c r="EG56" s="544"/>
      <c r="EH56" s="544"/>
      <c r="EI56" s="544"/>
      <c r="EJ56" s="544"/>
      <c r="EK56" s="544"/>
      <c r="EL56" s="544"/>
      <c r="EM56" s="544"/>
      <c r="EN56" s="544"/>
      <c r="EO56" s="544"/>
      <c r="EP56" s="544"/>
      <c r="EQ56" s="544"/>
      <c r="ER56" s="544"/>
      <c r="ES56" s="544"/>
      <c r="ET56" s="544"/>
      <c r="EU56" s="544"/>
      <c r="EV56" s="544"/>
      <c r="EW56" s="544"/>
      <c r="EX56" s="544"/>
      <c r="EY56" s="544"/>
      <c r="EZ56" s="544"/>
      <c r="FA56" s="544"/>
      <c r="FB56" s="544"/>
      <c r="FC56" s="544"/>
      <c r="FD56" s="544"/>
      <c r="FE56" s="544"/>
      <c r="FF56" s="544"/>
      <c r="FG56" s="544"/>
      <c r="FH56" s="544"/>
      <c r="FI56" s="544"/>
      <c r="FJ56" s="544"/>
      <c r="FK56" s="544"/>
      <c r="FL56" s="544"/>
      <c r="FM56" s="544"/>
      <c r="FN56" s="544"/>
      <c r="FO56" s="544"/>
      <c r="FP56" s="544"/>
      <c r="FQ56" s="544"/>
      <c r="FR56" s="544"/>
      <c r="FS56" s="544"/>
      <c r="FT56" s="544"/>
      <c r="FU56" s="544"/>
      <c r="FV56" s="544"/>
      <c r="FW56" s="544"/>
      <c r="FX56" s="544"/>
      <c r="FY56" s="544"/>
      <c r="FZ56" s="544"/>
      <c r="GA56" s="544"/>
      <c r="GB56" s="544"/>
      <c r="GC56" s="544"/>
      <c r="GD56" s="7"/>
      <c r="GE56" s="7"/>
      <c r="GF56" s="7"/>
      <c r="GG56" s="7"/>
      <c r="GH56" s="7"/>
      <c r="GI56" s="7"/>
      <c r="GJ56" s="7"/>
      <c r="GK56" s="7"/>
      <c r="GL56" s="7"/>
      <c r="GM56" s="7"/>
      <c r="GN56" s="7"/>
      <c r="GO56" s="7"/>
      <c r="GP56" s="7"/>
      <c r="GQ56" s="7"/>
      <c r="GR56" s="7"/>
      <c r="GS56" s="7"/>
      <c r="GT56" s="7"/>
      <c r="GU56" s="7"/>
      <c r="GV56" s="7"/>
      <c r="GW56" s="7"/>
      <c r="GX56" s="7"/>
      <c r="GY56" s="7"/>
      <c r="GZ56" s="7"/>
    </row>
    <row r="57" ht="13.1" spans="1:208">
      <c r="A57" s="581" t="s">
        <v>411</v>
      </c>
      <c r="B57" s="546" t="s">
        <v>234</v>
      </c>
      <c r="C57" s="547"/>
      <c r="D57" s="548"/>
      <c r="E57" s="536"/>
      <c r="F57" s="538"/>
      <c r="G57" s="538"/>
      <c r="H57" s="538"/>
      <c r="I57" s="538"/>
      <c r="J57" s="538"/>
      <c r="K57" s="538"/>
      <c r="L57" s="538"/>
      <c r="M57" s="538"/>
      <c r="N57" s="538"/>
      <c r="O57" s="538"/>
      <c r="P57" s="538"/>
      <c r="Q57" s="538"/>
      <c r="R57" s="538"/>
      <c r="S57" s="538"/>
      <c r="T57" s="538"/>
      <c r="U57" s="538"/>
      <c r="V57" s="538"/>
      <c r="W57" s="538"/>
      <c r="X57" s="538"/>
      <c r="Y57" s="538"/>
      <c r="Z57" s="538"/>
      <c r="AA57" s="538"/>
      <c r="AB57" s="538"/>
      <c r="AC57" s="538"/>
      <c r="AD57" s="538"/>
      <c r="AE57" s="538"/>
      <c r="AF57" s="538"/>
      <c r="AG57" s="538"/>
      <c r="AH57" s="538"/>
      <c r="AI57" s="538"/>
      <c r="AJ57" s="538"/>
      <c r="AK57" s="538"/>
      <c r="AL57" s="538"/>
      <c r="AM57" s="538"/>
      <c r="AN57" s="538"/>
      <c r="AO57" s="538"/>
      <c r="AP57" s="538"/>
      <c r="AQ57" s="538"/>
      <c r="AR57" s="538"/>
      <c r="AS57" s="538"/>
      <c r="AT57" s="538"/>
      <c r="AU57" s="538"/>
      <c r="AV57" s="538"/>
      <c r="AW57" s="538"/>
      <c r="AX57" s="538"/>
      <c r="AY57" s="538"/>
      <c r="AZ57" s="538"/>
      <c r="BA57" s="538"/>
      <c r="BB57" s="538"/>
      <c r="BC57" s="535"/>
      <c r="BD57" s="535"/>
      <c r="BE57" s="535"/>
      <c r="BF57" s="536"/>
      <c r="BG57" s="536"/>
      <c r="BH57" s="536"/>
      <c r="BI57" s="536"/>
      <c r="BJ57" s="536"/>
      <c r="BK57" s="536"/>
      <c r="BL57" s="536"/>
      <c r="BM57" s="536"/>
      <c r="BN57" s="536"/>
      <c r="BO57" s="536"/>
      <c r="BP57" s="536"/>
      <c r="BQ57" s="536"/>
      <c r="BR57" s="536"/>
      <c r="BS57" s="536"/>
      <c r="BT57" s="536"/>
      <c r="BU57" s="536"/>
      <c r="BV57" s="536"/>
      <c r="BW57" s="536"/>
      <c r="BX57" s="536"/>
      <c r="BY57" s="536"/>
      <c r="BZ57" s="536"/>
      <c r="CA57" s="536"/>
      <c r="CB57" s="536"/>
      <c r="CC57" s="536"/>
      <c r="CD57" s="536"/>
      <c r="CE57" s="536"/>
      <c r="CF57" s="536"/>
      <c r="CG57" s="536"/>
      <c r="CH57" s="536"/>
      <c r="CI57" s="538"/>
      <c r="CJ57" s="536"/>
      <c r="CK57" s="539"/>
      <c r="CL57" s="538"/>
      <c r="CM57" s="538"/>
      <c r="CN57" s="539"/>
      <c r="CO57" s="536"/>
      <c r="CP57" s="536"/>
      <c r="CQ57" s="536"/>
      <c r="CR57" s="536"/>
      <c r="CS57" s="536"/>
      <c r="CT57" s="536"/>
      <c r="CU57" s="536"/>
      <c r="CV57" s="536"/>
      <c r="CW57" s="536"/>
      <c r="CX57" s="536"/>
      <c r="CY57" s="536"/>
      <c r="CZ57" s="536"/>
      <c r="DA57" s="536"/>
      <c r="DB57" s="536"/>
      <c r="DC57" s="536"/>
      <c r="DD57" s="536"/>
      <c r="DE57" s="536"/>
      <c r="DF57" s="536"/>
      <c r="DG57" s="536"/>
      <c r="DH57" s="536"/>
      <c r="DI57" s="536"/>
      <c r="DJ57" s="536"/>
      <c r="DK57" s="536"/>
      <c r="DL57" s="536"/>
      <c r="DM57" s="536"/>
      <c r="DN57" s="536"/>
      <c r="DO57" s="536"/>
      <c r="DP57" s="536"/>
      <c r="DQ57" s="536"/>
      <c r="DR57" s="536"/>
      <c r="DS57" s="536"/>
      <c r="DT57" s="536"/>
      <c r="DU57" s="536"/>
      <c r="DV57" s="536"/>
      <c r="DW57" s="538"/>
      <c r="DX57" s="539"/>
      <c r="DY57" s="539"/>
      <c r="DZ57" s="539"/>
      <c r="EA57" s="539"/>
      <c r="EB57" s="539"/>
      <c r="EC57" s="539"/>
      <c r="ED57" s="539"/>
      <c r="EE57" s="539"/>
      <c r="EF57" s="539"/>
      <c r="EG57" s="539"/>
      <c r="EH57" s="539"/>
      <c r="EI57" s="539"/>
      <c r="EJ57" s="539"/>
      <c r="EK57" s="539"/>
      <c r="EL57" s="539"/>
      <c r="EM57" s="539"/>
      <c r="EN57" s="539"/>
      <c r="EO57" s="539"/>
      <c r="EP57" s="539"/>
      <c r="EQ57" s="539"/>
      <c r="ER57" s="539"/>
      <c r="ES57" s="539"/>
      <c r="ET57" s="539"/>
      <c r="EU57" s="539"/>
      <c r="EV57" s="539"/>
      <c r="EW57" s="539"/>
      <c r="EX57" s="539"/>
      <c r="EY57" s="539"/>
      <c r="EZ57" s="539"/>
      <c r="FA57" s="539"/>
      <c r="FB57" s="539"/>
      <c r="FC57" s="539"/>
      <c r="FD57" s="539"/>
      <c r="FE57" s="539"/>
      <c r="FF57" s="539"/>
      <c r="FG57" s="539"/>
      <c r="FH57" s="539"/>
      <c r="FI57" s="539"/>
      <c r="FJ57" s="539"/>
      <c r="FK57" s="539"/>
      <c r="FL57" s="539"/>
      <c r="FM57" s="539"/>
      <c r="FN57" s="539"/>
      <c r="FO57" s="539"/>
      <c r="FP57" s="539"/>
      <c r="FQ57" s="539"/>
      <c r="FR57" s="539"/>
      <c r="FS57" s="539"/>
      <c r="FT57" s="539"/>
      <c r="FU57" s="539"/>
      <c r="FV57" s="539"/>
      <c r="FW57" s="539"/>
      <c r="FX57" s="539"/>
      <c r="FY57" s="539"/>
      <c r="FZ57" s="539"/>
      <c r="GA57" s="539"/>
      <c r="GB57" s="539"/>
      <c r="GC57" s="539"/>
      <c r="GD57" s="7"/>
      <c r="GE57" s="7"/>
      <c r="GF57" s="7"/>
      <c r="GG57" s="7"/>
      <c r="GH57" s="7"/>
      <c r="GI57" s="7"/>
      <c r="GJ57" s="7"/>
      <c r="GK57" s="7"/>
      <c r="GL57" s="7"/>
      <c r="GM57" s="7"/>
      <c r="GN57" s="7"/>
      <c r="GO57" s="7"/>
      <c r="GP57" s="7"/>
      <c r="GQ57" s="7"/>
      <c r="GR57" s="7"/>
      <c r="GS57" s="7"/>
      <c r="GT57" s="7"/>
      <c r="GU57" s="7"/>
      <c r="GV57" s="7"/>
      <c r="GW57" s="7"/>
      <c r="GX57" s="7"/>
      <c r="GY57" s="7"/>
      <c r="GZ57" s="7"/>
    </row>
    <row r="58" ht="70.9" spans="1:208">
      <c r="B58" s="547" t="s">
        <v>238</v>
      </c>
      <c r="C58" s="547" t="s">
        <v>239</v>
      </c>
      <c r="D58" s="548" t="s">
        <v>240</v>
      </c>
      <c r="E58" s="582" t="s">
        <v>412</v>
      </c>
      <c r="F58" s="552" t="s">
        <v>412</v>
      </c>
      <c r="G58" s="552" t="s">
        <v>2</v>
      </c>
      <c r="H58" s="552" t="s">
        <v>2</v>
      </c>
      <c r="I58" s="552" t="s">
        <v>2</v>
      </c>
      <c r="J58" s="552" t="s">
        <v>2</v>
      </c>
      <c r="K58" s="552"/>
      <c r="L58" s="552"/>
      <c r="M58" s="552"/>
      <c r="N58" s="552"/>
      <c r="O58" s="552"/>
      <c r="P58" s="552"/>
      <c r="Q58" s="552"/>
      <c r="R58" s="552"/>
      <c r="S58" s="552"/>
      <c r="T58" s="552"/>
      <c r="U58" s="552"/>
      <c r="V58" s="552"/>
      <c r="W58" s="552"/>
      <c r="X58" s="552"/>
      <c r="Y58" s="552"/>
      <c r="Z58" s="552"/>
      <c r="AA58" s="552"/>
      <c r="AB58" s="552"/>
      <c r="AC58" s="552"/>
      <c r="AD58" s="552"/>
      <c r="AE58" s="552"/>
      <c r="AF58" s="552"/>
      <c r="AG58" s="552"/>
      <c r="AH58" s="552"/>
      <c r="AI58" s="552"/>
      <c r="AJ58" s="552"/>
      <c r="AK58" s="552"/>
      <c r="AL58" s="552"/>
      <c r="AM58" s="552"/>
      <c r="AN58" s="552"/>
      <c r="AO58" s="552"/>
      <c r="AP58" s="552"/>
      <c r="AQ58" s="552"/>
      <c r="AR58" s="552"/>
      <c r="AS58" s="552"/>
      <c r="AT58" s="552"/>
      <c r="AU58" s="552"/>
      <c r="AV58" s="552"/>
      <c r="AW58" s="552"/>
      <c r="AX58" s="552"/>
      <c r="AY58" s="513" t="s">
        <v>413</v>
      </c>
      <c r="AZ58" s="552" t="s">
        <v>4</v>
      </c>
      <c r="BA58" s="552" t="s">
        <v>6</v>
      </c>
      <c r="BB58" s="552" t="str">
        <f>E58</f>
        <v>UN R131</v>
      </c>
      <c r="BC58" s="554" t="s">
        <v>412</v>
      </c>
      <c r="BD58" s="552" t="s">
        <v>414</v>
      </c>
      <c r="BE58" s="554" t="s">
        <v>412</v>
      </c>
      <c r="BF58" s="536"/>
      <c r="BG58" s="536"/>
      <c r="BH58" s="536"/>
      <c r="BI58" s="536"/>
      <c r="BJ58" s="536"/>
      <c r="BK58" s="536"/>
      <c r="BL58" s="536"/>
      <c r="BM58" s="536"/>
      <c r="BN58" s="536"/>
      <c r="BO58" s="536"/>
      <c r="BP58" s="536"/>
      <c r="BQ58" s="536"/>
      <c r="BR58" s="536"/>
      <c r="BS58" s="536"/>
      <c r="BT58" s="536"/>
      <c r="BU58" s="536"/>
      <c r="BV58" s="536"/>
      <c r="BW58" s="536"/>
      <c r="BX58" s="536"/>
      <c r="BY58" s="536"/>
      <c r="BZ58" s="536"/>
      <c r="CA58" s="536"/>
      <c r="CB58" s="536"/>
      <c r="CC58" s="536"/>
      <c r="CD58" s="536"/>
      <c r="CE58" s="536"/>
      <c r="CF58" s="536"/>
      <c r="CG58" s="536"/>
      <c r="CH58" s="536"/>
      <c r="CI58" s="552" t="s">
        <v>415</v>
      </c>
      <c r="CJ58" s="536"/>
      <c r="CK58" s="554" t="s">
        <v>416</v>
      </c>
      <c r="CL58" s="552" t="str">
        <f t="shared" ref="CL58:CL59" si="34">E58</f>
        <v>UN R131</v>
      </c>
      <c r="CM58" s="552" t="s">
        <v>417</v>
      </c>
      <c r="CN58" s="554" t="s">
        <v>412</v>
      </c>
      <c r="CO58" s="554" t="s">
        <v>418</v>
      </c>
      <c r="CP58" s="536"/>
      <c r="CQ58" s="536"/>
      <c r="CR58" s="536"/>
      <c r="CS58" s="536"/>
      <c r="CT58" s="536"/>
      <c r="CU58" s="536"/>
      <c r="CV58" s="536"/>
      <c r="CW58" s="536"/>
      <c r="CX58" s="536"/>
      <c r="CY58" s="536"/>
      <c r="CZ58" s="536"/>
      <c r="DA58" s="536"/>
      <c r="DB58" s="536"/>
      <c r="DC58" s="536"/>
      <c r="DD58" s="536"/>
      <c r="DE58" s="536"/>
      <c r="DF58" s="536"/>
      <c r="DG58" s="536"/>
      <c r="DH58" s="536"/>
      <c r="DI58" s="536"/>
      <c r="DJ58" s="536"/>
      <c r="DK58" s="536"/>
      <c r="DL58" s="536"/>
      <c r="DM58" s="536"/>
      <c r="DN58" s="536"/>
      <c r="DO58" s="536"/>
      <c r="DP58" s="536"/>
      <c r="DQ58" s="536"/>
      <c r="DR58" s="536"/>
      <c r="DS58" s="536"/>
      <c r="DT58" s="536"/>
      <c r="DU58" s="536"/>
      <c r="DV58" s="536"/>
      <c r="DW58" s="552" t="s">
        <v>419</v>
      </c>
      <c r="DX58" s="554" t="str">
        <f t="shared" ref="DX58:DX65" si="35">E58</f>
        <v>UN R131</v>
      </c>
      <c r="DY58" s="554"/>
      <c r="DZ58" s="554"/>
      <c r="EA58" s="554"/>
      <c r="EB58" s="554"/>
      <c r="EC58" s="554"/>
      <c r="ED58" s="554"/>
      <c r="EE58" s="554"/>
      <c r="EF58" s="554"/>
      <c r="EG58" s="554"/>
      <c r="EH58" s="554"/>
      <c r="EI58" s="554"/>
      <c r="EJ58" s="554" t="str">
        <f t="shared" ref="EJ58:EJ65" si="36">E58</f>
        <v>UN R131</v>
      </c>
      <c r="EK58" s="554"/>
      <c r="EL58" s="554"/>
      <c r="EM58" s="554"/>
      <c r="EN58" s="554"/>
      <c r="EO58" s="554"/>
      <c r="EP58" s="554"/>
      <c r="EQ58" s="554"/>
      <c r="ER58" s="554"/>
      <c r="ES58" s="554"/>
      <c r="ET58" s="554"/>
      <c r="EU58" s="554"/>
      <c r="EV58" s="554"/>
      <c r="EW58" s="554"/>
      <c r="EX58" s="554"/>
      <c r="EY58" s="554"/>
      <c r="EZ58" s="554"/>
      <c r="FA58" s="554"/>
      <c r="FB58" s="554"/>
      <c r="FC58" s="554"/>
      <c r="FD58" s="554"/>
      <c r="FE58" s="554"/>
      <c r="FF58" s="554"/>
      <c r="FG58" s="554"/>
      <c r="FH58" s="554"/>
      <c r="FI58" s="554"/>
      <c r="FJ58" s="554"/>
      <c r="FK58" s="554"/>
      <c r="FL58" s="554"/>
      <c r="FM58" s="554"/>
      <c r="FN58" s="554"/>
      <c r="FO58" s="554"/>
      <c r="FP58" s="554"/>
      <c r="FQ58" s="554"/>
      <c r="FR58" s="554"/>
      <c r="FS58" s="554"/>
      <c r="FT58" s="554"/>
      <c r="FU58" s="554"/>
      <c r="FV58" s="554"/>
      <c r="FW58" s="554"/>
      <c r="FX58" s="554"/>
      <c r="FY58" s="554"/>
      <c r="FZ58" s="554"/>
      <c r="GA58" s="554"/>
      <c r="GB58" s="554"/>
      <c r="GC58" s="554" t="str">
        <f t="shared" ref="GC58:GC65" si="37">E58</f>
        <v>UN R131</v>
      </c>
      <c r="GD58" s="7"/>
      <c r="GE58" s="7"/>
      <c r="GF58" s="7"/>
      <c r="GG58" s="7"/>
      <c r="GH58" s="7"/>
      <c r="GI58" s="7"/>
      <c r="GJ58" s="7"/>
      <c r="GK58" s="7"/>
      <c r="GL58" s="7"/>
      <c r="GM58" s="7"/>
      <c r="GN58" s="7"/>
      <c r="GO58" s="7"/>
      <c r="GP58" s="7"/>
      <c r="GQ58" s="7"/>
      <c r="GR58" s="7"/>
      <c r="GS58" s="7"/>
      <c r="GT58" s="7"/>
      <c r="GU58" s="7"/>
      <c r="GV58" s="7"/>
      <c r="GW58" s="7"/>
      <c r="GX58" s="7"/>
      <c r="GY58" s="7"/>
      <c r="GZ58" s="7"/>
    </row>
    <row r="59" ht="30.4" spans="1:208">
      <c r="C59" s="547" t="s">
        <v>249</v>
      </c>
      <c r="D59" s="548" t="s">
        <v>250</v>
      </c>
      <c r="E59" s="582" t="s">
        <v>412</v>
      </c>
      <c r="F59" s="552" t="s">
        <v>412</v>
      </c>
      <c r="G59" s="552" t="s">
        <v>2</v>
      </c>
      <c r="H59" s="552" t="s">
        <v>2</v>
      </c>
      <c r="I59" s="552" t="s">
        <v>2</v>
      </c>
      <c r="J59" s="552" t="s">
        <v>2</v>
      </c>
      <c r="K59" s="552"/>
      <c r="L59" s="552"/>
      <c r="M59" s="552"/>
      <c r="N59" s="552"/>
      <c r="O59" s="552"/>
      <c r="P59" s="552"/>
      <c r="Q59" s="552"/>
      <c r="R59" s="552"/>
      <c r="S59" s="552"/>
      <c r="T59" s="552"/>
      <c r="U59" s="552"/>
      <c r="V59" s="552"/>
      <c r="W59" s="552"/>
      <c r="X59" s="552"/>
      <c r="Y59" s="552"/>
      <c r="Z59" s="552"/>
      <c r="AA59" s="552"/>
      <c r="AB59" s="552"/>
      <c r="AC59" s="552"/>
      <c r="AD59" s="552"/>
      <c r="AE59" s="552"/>
      <c r="AF59" s="552"/>
      <c r="AG59" s="552"/>
      <c r="AH59" s="552"/>
      <c r="AI59" s="552"/>
      <c r="AJ59" s="552"/>
      <c r="AK59" s="552"/>
      <c r="AL59" s="552"/>
      <c r="AM59" s="552"/>
      <c r="AN59" s="552"/>
      <c r="AO59" s="552"/>
      <c r="AP59" s="552"/>
      <c r="AQ59" s="552"/>
      <c r="AR59" s="552"/>
      <c r="AS59" s="552"/>
      <c r="AT59" s="552"/>
      <c r="AU59" s="552"/>
      <c r="AV59" s="552"/>
      <c r="AW59" s="552"/>
      <c r="AX59" s="552"/>
      <c r="AY59" s="514" t="s">
        <v>6</v>
      </c>
      <c r="AZ59" s="552" t="s">
        <v>4</v>
      </c>
      <c r="BA59" s="552" t="s">
        <v>6</v>
      </c>
      <c r="BB59" s="514" t="s">
        <v>6</v>
      </c>
      <c r="BC59" s="554" t="s">
        <v>412</v>
      </c>
      <c r="BD59" s="552" t="s">
        <v>412</v>
      </c>
      <c r="BE59" s="554" t="s">
        <v>412</v>
      </c>
      <c r="BF59" s="536"/>
      <c r="BG59" s="536"/>
      <c r="BH59" s="536"/>
      <c r="BI59" s="536"/>
      <c r="BJ59" s="536"/>
      <c r="BK59" s="536"/>
      <c r="BL59" s="536"/>
      <c r="BM59" s="536"/>
      <c r="BN59" s="536"/>
      <c r="BO59" s="536"/>
      <c r="BP59" s="536"/>
      <c r="BQ59" s="536"/>
      <c r="BR59" s="536"/>
      <c r="BS59" s="536"/>
      <c r="BT59" s="536"/>
      <c r="BU59" s="536"/>
      <c r="BV59" s="536"/>
      <c r="BW59" s="536"/>
      <c r="BX59" s="536"/>
      <c r="BY59" s="536"/>
      <c r="BZ59" s="536"/>
      <c r="CA59" s="536"/>
      <c r="CB59" s="536"/>
      <c r="CC59" s="536"/>
      <c r="CD59" s="536"/>
      <c r="CE59" s="536"/>
      <c r="CF59" s="536"/>
      <c r="CG59" s="536"/>
      <c r="CH59" s="536"/>
      <c r="CI59" s="513" t="s">
        <v>4</v>
      </c>
      <c r="CJ59" s="536"/>
      <c r="CK59" s="554" t="s">
        <v>416</v>
      </c>
      <c r="CL59" s="552" t="str">
        <f t="shared" si="34"/>
        <v>UN R131</v>
      </c>
      <c r="CM59" s="552" t="s">
        <v>417</v>
      </c>
      <c r="CN59" s="554" t="s">
        <v>412</v>
      </c>
      <c r="CO59" s="554" t="s">
        <v>418</v>
      </c>
      <c r="CP59" s="536"/>
      <c r="CQ59" s="536"/>
      <c r="CR59" s="536"/>
      <c r="CS59" s="536"/>
      <c r="CT59" s="536"/>
      <c r="CU59" s="536"/>
      <c r="CV59" s="536"/>
      <c r="CW59" s="536"/>
      <c r="CX59" s="536"/>
      <c r="CY59" s="536"/>
      <c r="CZ59" s="536"/>
      <c r="DA59" s="536"/>
      <c r="DB59" s="536"/>
      <c r="DC59" s="536"/>
      <c r="DD59" s="536"/>
      <c r="DE59" s="536"/>
      <c r="DF59" s="536"/>
      <c r="DG59" s="536"/>
      <c r="DH59" s="536"/>
      <c r="DI59" s="536"/>
      <c r="DJ59" s="536"/>
      <c r="DK59" s="536"/>
      <c r="DL59" s="536"/>
      <c r="DM59" s="536"/>
      <c r="DN59" s="536"/>
      <c r="DO59" s="536"/>
      <c r="DP59" s="536"/>
      <c r="DQ59" s="536"/>
      <c r="DR59" s="536"/>
      <c r="DS59" s="536"/>
      <c r="DT59" s="536"/>
      <c r="DU59" s="536"/>
      <c r="DV59" s="536"/>
      <c r="DW59" s="552" t="s">
        <v>419</v>
      </c>
      <c r="DX59" s="554" t="str">
        <f t="shared" si="35"/>
        <v>UN R131</v>
      </c>
      <c r="DY59" s="554"/>
      <c r="DZ59" s="554"/>
      <c r="EA59" s="554"/>
      <c r="EB59" s="554"/>
      <c r="EC59" s="554"/>
      <c r="ED59" s="554"/>
      <c r="EE59" s="554"/>
      <c r="EF59" s="554"/>
      <c r="EG59" s="554"/>
      <c r="EH59" s="554"/>
      <c r="EI59" s="554"/>
      <c r="EJ59" s="554" t="str">
        <f t="shared" si="36"/>
        <v>UN R131</v>
      </c>
      <c r="EK59" s="554"/>
      <c r="EL59" s="554"/>
      <c r="EM59" s="554"/>
      <c r="EN59" s="554"/>
      <c r="EO59" s="554"/>
      <c r="EP59" s="554"/>
      <c r="EQ59" s="554"/>
      <c r="ER59" s="554"/>
      <c r="ES59" s="554"/>
      <c r="ET59" s="554"/>
      <c r="EU59" s="554"/>
      <c r="EV59" s="554"/>
      <c r="EW59" s="554"/>
      <c r="EX59" s="554"/>
      <c r="EY59" s="554"/>
      <c r="EZ59" s="554"/>
      <c r="FA59" s="554"/>
      <c r="FB59" s="554"/>
      <c r="FC59" s="554"/>
      <c r="FD59" s="554"/>
      <c r="FE59" s="554"/>
      <c r="FF59" s="554"/>
      <c r="FG59" s="554"/>
      <c r="FH59" s="554"/>
      <c r="FI59" s="554"/>
      <c r="FJ59" s="554"/>
      <c r="FK59" s="554"/>
      <c r="FL59" s="554"/>
      <c r="FM59" s="554"/>
      <c r="FN59" s="554"/>
      <c r="FO59" s="554"/>
      <c r="FP59" s="554"/>
      <c r="FQ59" s="554"/>
      <c r="FR59" s="554"/>
      <c r="FS59" s="554"/>
      <c r="FT59" s="554"/>
      <c r="FU59" s="554"/>
      <c r="FV59" s="554"/>
      <c r="FW59" s="554"/>
      <c r="FX59" s="554"/>
      <c r="FY59" s="554"/>
      <c r="FZ59" s="554"/>
      <c r="GA59" s="554"/>
      <c r="GB59" s="554"/>
      <c r="GC59" s="554" t="str">
        <f t="shared" si="37"/>
        <v>UN R131</v>
      </c>
      <c r="GD59" s="7"/>
      <c r="GE59" s="7"/>
      <c r="GF59" s="7"/>
      <c r="GG59" s="7"/>
      <c r="GH59" s="7"/>
      <c r="GI59" s="7"/>
      <c r="GJ59" s="7"/>
      <c r="GK59" s="7"/>
      <c r="GL59" s="7"/>
      <c r="GM59" s="7"/>
      <c r="GN59" s="7"/>
      <c r="GO59" s="7"/>
      <c r="GP59" s="7"/>
      <c r="GQ59" s="7"/>
      <c r="GR59" s="7"/>
      <c r="GS59" s="7"/>
      <c r="GT59" s="7"/>
      <c r="GU59" s="7"/>
      <c r="GV59" s="7"/>
      <c r="GW59" s="7"/>
      <c r="GX59" s="7"/>
      <c r="GY59" s="7"/>
      <c r="GZ59" s="7"/>
    </row>
    <row r="60" ht="20.25" spans="1:208">
      <c r="C60" s="547" t="s">
        <v>252</v>
      </c>
      <c r="D60" s="548" t="s">
        <v>253</v>
      </c>
      <c r="E60" s="514" t="s">
        <v>6</v>
      </c>
      <c r="F60" s="554" t="s">
        <v>420</v>
      </c>
      <c r="G60" s="535"/>
      <c r="H60" s="535"/>
      <c r="I60" s="535"/>
      <c r="J60" s="535"/>
      <c r="K60" s="535"/>
      <c r="L60" s="535"/>
      <c r="M60" s="536"/>
      <c r="N60" s="536"/>
      <c r="O60" s="536"/>
      <c r="P60" s="536"/>
      <c r="Q60" s="535"/>
      <c r="R60" s="536"/>
      <c r="S60" s="536"/>
      <c r="T60" s="536"/>
      <c r="U60" s="536"/>
      <c r="V60" s="536"/>
      <c r="W60" s="536"/>
      <c r="X60" s="536"/>
      <c r="Y60" s="535"/>
      <c r="Z60" s="536"/>
      <c r="AA60" s="536"/>
      <c r="AB60" s="536"/>
      <c r="AC60" s="536"/>
      <c r="AD60" s="536"/>
      <c r="AE60" s="536"/>
      <c r="AF60" s="536"/>
      <c r="AG60" s="536"/>
      <c r="AH60" s="536"/>
      <c r="AI60" s="536"/>
      <c r="AJ60" s="536"/>
      <c r="AK60" s="536"/>
      <c r="AL60" s="536"/>
      <c r="AM60" s="536"/>
      <c r="AN60" s="536"/>
      <c r="AO60" s="536"/>
      <c r="AP60" s="536"/>
      <c r="AQ60" s="536"/>
      <c r="AR60" s="536"/>
      <c r="AS60" s="536"/>
      <c r="AT60" s="536"/>
      <c r="AU60" s="536"/>
      <c r="AV60" s="536"/>
      <c r="AW60" s="536"/>
      <c r="AX60" s="536"/>
      <c r="AY60" s="514" t="s">
        <v>6</v>
      </c>
      <c r="AZ60" s="558" t="s">
        <v>255</v>
      </c>
      <c r="BA60" s="514" t="s">
        <v>6</v>
      </c>
      <c r="BB60" s="514" t="s">
        <v>6</v>
      </c>
      <c r="BC60" s="514" t="s">
        <v>6</v>
      </c>
      <c r="BD60" s="514" t="s">
        <v>6</v>
      </c>
      <c r="BE60" s="514" t="s">
        <v>6</v>
      </c>
      <c r="BF60" s="514"/>
      <c r="BG60" s="514"/>
      <c r="BH60" s="514"/>
      <c r="BI60" s="514"/>
      <c r="BJ60" s="514"/>
      <c r="BK60" s="514"/>
      <c r="BL60" s="514"/>
      <c r="BM60" s="514"/>
      <c r="BN60" s="514"/>
      <c r="BO60" s="514"/>
      <c r="BP60" s="514"/>
      <c r="BQ60" s="514"/>
      <c r="BR60" s="514"/>
      <c r="BS60" s="514"/>
      <c r="BT60" s="514"/>
      <c r="BU60" s="514"/>
      <c r="BV60" s="514"/>
      <c r="BW60" s="514"/>
      <c r="BX60" s="514"/>
      <c r="BY60" s="514"/>
      <c r="BZ60" s="514"/>
      <c r="CA60" s="514"/>
      <c r="CB60" s="514"/>
      <c r="CC60" s="514"/>
      <c r="CD60" s="514"/>
      <c r="CE60" s="514"/>
      <c r="CF60" s="514"/>
      <c r="CG60" s="514"/>
      <c r="CH60" s="514"/>
      <c r="CI60" s="514" t="s">
        <v>6</v>
      </c>
      <c r="CJ60" s="514"/>
      <c r="CK60" s="508" t="s">
        <v>421</v>
      </c>
      <c r="CL60" s="514" t="s">
        <v>6</v>
      </c>
      <c r="CM60" s="514" t="s">
        <v>6</v>
      </c>
      <c r="CN60" s="514" t="s">
        <v>6</v>
      </c>
      <c r="CO60" s="514"/>
      <c r="CP60" s="514"/>
      <c r="CQ60" s="514"/>
      <c r="CR60" s="514"/>
      <c r="CS60" s="514"/>
      <c r="CT60" s="514"/>
      <c r="CU60" s="514"/>
      <c r="CV60" s="514"/>
      <c r="CW60" s="514"/>
      <c r="CX60" s="514"/>
      <c r="CY60" s="514"/>
      <c r="CZ60" s="514"/>
      <c r="DA60" s="514"/>
      <c r="DB60" s="514"/>
      <c r="DC60" s="514"/>
      <c r="DD60" s="514"/>
      <c r="DE60" s="514"/>
      <c r="DF60" s="514"/>
      <c r="DG60" s="514"/>
      <c r="DH60" s="514"/>
      <c r="DI60" s="514"/>
      <c r="DJ60" s="514"/>
      <c r="DK60" s="514"/>
      <c r="DL60" s="514"/>
      <c r="DM60" s="514"/>
      <c r="DN60" s="514"/>
      <c r="DO60" s="514"/>
      <c r="DP60" s="514"/>
      <c r="DQ60" s="514"/>
      <c r="DR60" s="514"/>
      <c r="DS60" s="514"/>
      <c r="DT60" s="514"/>
      <c r="DU60" s="514"/>
      <c r="DV60" s="514"/>
      <c r="DW60" s="514" t="str">
        <f t="shared" ref="DW60:DW63" si="38">E60</f>
        <v>-</v>
      </c>
      <c r="DX60" s="514" t="str">
        <f t="shared" si="35"/>
        <v>-</v>
      </c>
      <c r="DY60" s="514"/>
      <c r="DZ60" s="514"/>
      <c r="EA60" s="514"/>
      <c r="EB60" s="514"/>
      <c r="EC60" s="514"/>
      <c r="ED60" s="514"/>
      <c r="EE60" s="514"/>
      <c r="EF60" s="514"/>
      <c r="EG60" s="514"/>
      <c r="EH60" s="514"/>
      <c r="EI60" s="514"/>
      <c r="EJ60" s="514" t="str">
        <f t="shared" si="36"/>
        <v>-</v>
      </c>
      <c r="EK60" s="514"/>
      <c r="EL60" s="514"/>
      <c r="EM60" s="514"/>
      <c r="EN60" s="514"/>
      <c r="EO60" s="514"/>
      <c r="EP60" s="514"/>
      <c r="EQ60" s="514"/>
      <c r="ER60" s="514"/>
      <c r="ES60" s="514"/>
      <c r="ET60" s="514"/>
      <c r="EU60" s="514"/>
      <c r="EV60" s="514"/>
      <c r="EW60" s="514"/>
      <c r="EX60" s="514"/>
      <c r="EY60" s="514"/>
      <c r="EZ60" s="514"/>
      <c r="FA60" s="514"/>
      <c r="FB60" s="514"/>
      <c r="FC60" s="514"/>
      <c r="FD60" s="514"/>
      <c r="FE60" s="514"/>
      <c r="FF60" s="514"/>
      <c r="FG60" s="514"/>
      <c r="FH60" s="514"/>
      <c r="FI60" s="514"/>
      <c r="FJ60" s="514"/>
      <c r="FK60" s="514"/>
      <c r="FL60" s="514"/>
      <c r="FM60" s="514"/>
      <c r="FN60" s="514"/>
      <c r="FO60" s="514"/>
      <c r="FP60" s="514"/>
      <c r="FQ60" s="514"/>
      <c r="FR60" s="514"/>
      <c r="FS60" s="514"/>
      <c r="FT60" s="514"/>
      <c r="FU60" s="514"/>
      <c r="FV60" s="514"/>
      <c r="FW60" s="514"/>
      <c r="FX60" s="514"/>
      <c r="FY60" s="514"/>
      <c r="FZ60" s="514"/>
      <c r="GA60" s="514"/>
      <c r="GB60" s="514"/>
      <c r="GC60" s="514" t="str">
        <f t="shared" si="37"/>
        <v>-</v>
      </c>
      <c r="GD60" s="7"/>
      <c r="GE60" s="7"/>
      <c r="GF60" s="7"/>
      <c r="GG60" s="7"/>
      <c r="GH60" s="7"/>
      <c r="GI60" s="7"/>
      <c r="GJ60" s="7"/>
      <c r="GK60" s="7"/>
      <c r="GL60" s="7"/>
      <c r="GM60" s="7"/>
      <c r="GN60" s="7"/>
      <c r="GO60" s="7"/>
      <c r="GP60" s="7"/>
      <c r="GQ60" s="7"/>
      <c r="GR60" s="7"/>
      <c r="GS60" s="7"/>
      <c r="GT60" s="7"/>
      <c r="GU60" s="7"/>
      <c r="GV60" s="7"/>
      <c r="GW60" s="7"/>
      <c r="GX60" s="7"/>
      <c r="GY60" s="7"/>
      <c r="GZ60" s="7"/>
    </row>
    <row r="61" ht="12.75" spans="1:208">
      <c r="C61" s="547" t="s">
        <v>258</v>
      </c>
      <c r="D61" s="548" t="s">
        <v>259</v>
      </c>
      <c r="E61" s="514" t="s">
        <v>6</v>
      </c>
      <c r="F61" s="552" t="s">
        <v>260</v>
      </c>
      <c r="G61" s="559" t="s">
        <v>260</v>
      </c>
      <c r="H61" s="536" t="s">
        <v>6</v>
      </c>
      <c r="I61" s="559" t="s">
        <v>260</v>
      </c>
      <c r="J61" s="583" t="s">
        <v>422</v>
      </c>
      <c r="K61" s="535" t="s">
        <v>2</v>
      </c>
      <c r="L61" s="535" t="s">
        <v>2</v>
      </c>
      <c r="M61" s="535" t="s">
        <v>2</v>
      </c>
      <c r="N61" s="535" t="s">
        <v>2</v>
      </c>
      <c r="O61" s="535" t="s">
        <v>2</v>
      </c>
      <c r="P61" s="535"/>
      <c r="Q61" s="535" t="s">
        <v>2</v>
      </c>
      <c r="R61" s="535" t="s">
        <v>2</v>
      </c>
      <c r="S61" s="535" t="s">
        <v>2</v>
      </c>
      <c r="T61" s="535" t="s">
        <v>2</v>
      </c>
      <c r="U61" s="535" t="s">
        <v>2</v>
      </c>
      <c r="V61" s="535" t="s">
        <v>2</v>
      </c>
      <c r="W61" s="535" t="s">
        <v>2</v>
      </c>
      <c r="X61" s="535" t="s">
        <v>2</v>
      </c>
      <c r="Y61" s="535" t="s">
        <v>2</v>
      </c>
      <c r="Z61" s="535" t="s">
        <v>2</v>
      </c>
      <c r="AA61" s="535" t="s">
        <v>2</v>
      </c>
      <c r="AB61" s="535" t="s">
        <v>2</v>
      </c>
      <c r="AC61" s="535" t="s">
        <v>2</v>
      </c>
      <c r="AD61" s="535" t="s">
        <v>2</v>
      </c>
      <c r="AE61" s="535" t="s">
        <v>2</v>
      </c>
      <c r="AF61" s="535" t="s">
        <v>2</v>
      </c>
      <c r="AG61" s="535" t="s">
        <v>2</v>
      </c>
      <c r="AH61" s="535" t="s">
        <v>2</v>
      </c>
      <c r="AI61" s="535" t="s">
        <v>2</v>
      </c>
      <c r="AJ61" s="535" t="s">
        <v>2</v>
      </c>
      <c r="AK61" s="535" t="s">
        <v>2</v>
      </c>
      <c r="AL61" s="535" t="s">
        <v>2</v>
      </c>
      <c r="AM61" s="535" t="s">
        <v>2</v>
      </c>
      <c r="AN61" s="535" t="s">
        <v>2</v>
      </c>
      <c r="AO61" s="535" t="s">
        <v>2</v>
      </c>
      <c r="AP61" s="535" t="s">
        <v>2</v>
      </c>
      <c r="AQ61" s="535" t="s">
        <v>2</v>
      </c>
      <c r="AR61" s="536" t="s">
        <v>6</v>
      </c>
      <c r="AS61" s="535" t="s">
        <v>2</v>
      </c>
      <c r="AT61" s="535" t="s">
        <v>2</v>
      </c>
      <c r="AU61" s="535" t="s">
        <v>2</v>
      </c>
      <c r="AV61" s="535" t="s">
        <v>2</v>
      </c>
      <c r="AW61" s="535" t="s">
        <v>2</v>
      </c>
      <c r="AX61" s="535" t="s">
        <v>2</v>
      </c>
      <c r="AY61" s="514" t="s">
        <v>6</v>
      </c>
      <c r="AZ61" s="514" t="s">
        <v>6</v>
      </c>
      <c r="BA61" s="514" t="s">
        <v>6</v>
      </c>
      <c r="BB61" s="514" t="s">
        <v>6</v>
      </c>
      <c r="BC61" s="514" t="s">
        <v>6</v>
      </c>
      <c r="BD61" s="514" t="s">
        <v>6</v>
      </c>
      <c r="BE61" s="514" t="s">
        <v>6</v>
      </c>
      <c r="BF61" s="514"/>
      <c r="BG61" s="514"/>
      <c r="BH61" s="514"/>
      <c r="BI61" s="514"/>
      <c r="BJ61" s="514"/>
      <c r="BK61" s="514"/>
      <c r="BL61" s="514"/>
      <c r="BM61" s="514"/>
      <c r="BN61" s="514"/>
      <c r="BO61" s="514"/>
      <c r="BP61" s="514"/>
      <c r="BQ61" s="514"/>
      <c r="BR61" s="514"/>
      <c r="BS61" s="514"/>
      <c r="BT61" s="514"/>
      <c r="BU61" s="514"/>
      <c r="BV61" s="514"/>
      <c r="BW61" s="514"/>
      <c r="BX61" s="514"/>
      <c r="BY61" s="514"/>
      <c r="BZ61" s="514"/>
      <c r="CA61" s="514"/>
      <c r="CB61" s="514"/>
      <c r="CC61" s="514"/>
      <c r="CD61" s="514"/>
      <c r="CE61" s="514"/>
      <c r="CF61" s="514"/>
      <c r="CG61" s="514"/>
      <c r="CH61" s="514"/>
      <c r="CI61" s="514" t="s">
        <v>6</v>
      </c>
      <c r="CJ61" s="514"/>
      <c r="CK61" s="514" t="s">
        <v>6</v>
      </c>
      <c r="CL61" s="514" t="s">
        <v>6</v>
      </c>
      <c r="CM61" s="514" t="s">
        <v>6</v>
      </c>
      <c r="CN61" s="514" t="s">
        <v>6</v>
      </c>
      <c r="CO61" s="514"/>
      <c r="CP61" s="514"/>
      <c r="CQ61" s="514"/>
      <c r="CR61" s="514"/>
      <c r="CS61" s="514"/>
      <c r="CT61" s="514"/>
      <c r="CU61" s="514"/>
      <c r="CV61" s="514"/>
      <c r="CW61" s="514"/>
      <c r="CX61" s="514"/>
      <c r="CY61" s="514"/>
      <c r="CZ61" s="514"/>
      <c r="DA61" s="514"/>
      <c r="DB61" s="514"/>
      <c r="DC61" s="514"/>
      <c r="DD61" s="514"/>
      <c r="DE61" s="514"/>
      <c r="DF61" s="514"/>
      <c r="DG61" s="514"/>
      <c r="DH61" s="514"/>
      <c r="DI61" s="514"/>
      <c r="DJ61" s="514"/>
      <c r="DK61" s="514"/>
      <c r="DL61" s="514"/>
      <c r="DM61" s="514"/>
      <c r="DN61" s="514"/>
      <c r="DO61" s="514"/>
      <c r="DP61" s="514"/>
      <c r="DQ61" s="514"/>
      <c r="DR61" s="514"/>
      <c r="DS61" s="514"/>
      <c r="DT61" s="514"/>
      <c r="DU61" s="514"/>
      <c r="DV61" s="514"/>
      <c r="DW61" s="514" t="str">
        <f t="shared" si="38"/>
        <v>-</v>
      </c>
      <c r="DX61" s="514" t="str">
        <f t="shared" si="35"/>
        <v>-</v>
      </c>
      <c r="DY61" s="514"/>
      <c r="DZ61" s="514"/>
      <c r="EA61" s="514"/>
      <c r="EB61" s="514"/>
      <c r="EC61" s="514"/>
      <c r="ED61" s="514"/>
      <c r="EE61" s="514"/>
      <c r="EF61" s="514"/>
      <c r="EG61" s="514"/>
      <c r="EH61" s="514"/>
      <c r="EI61" s="514"/>
      <c r="EJ61" s="514" t="str">
        <f t="shared" si="36"/>
        <v>-</v>
      </c>
      <c r="EK61" s="514" t="str">
        <f t="shared" ref="EK61:GB61" si="39">R61</f>
        <v>Mandatory</v>
      </c>
      <c r="EL61" s="514" t="str">
        <f t="shared" si="39"/>
        <v>Mandatory</v>
      </c>
      <c r="EM61" s="514" t="str">
        <f t="shared" si="39"/>
        <v>Mandatory</v>
      </c>
      <c r="EN61" s="514" t="str">
        <f t="shared" si="39"/>
        <v>Mandatory</v>
      </c>
      <c r="EO61" s="514" t="str">
        <f t="shared" si="39"/>
        <v>Mandatory</v>
      </c>
      <c r="EP61" s="514" t="str">
        <f t="shared" si="39"/>
        <v>Mandatory</v>
      </c>
      <c r="EQ61" s="514" t="str">
        <f t="shared" si="39"/>
        <v>Mandatory</v>
      </c>
      <c r="ER61" s="514" t="str">
        <f t="shared" si="39"/>
        <v>Mandatory</v>
      </c>
      <c r="ES61" s="514" t="str">
        <f t="shared" si="39"/>
        <v>Mandatory</v>
      </c>
      <c r="ET61" s="514" t="str">
        <f t="shared" si="39"/>
        <v>Mandatory</v>
      </c>
      <c r="EU61" s="514" t="str">
        <f t="shared" si="39"/>
        <v>Mandatory</v>
      </c>
      <c r="EV61" s="514" t="str">
        <f t="shared" si="39"/>
        <v>Mandatory</v>
      </c>
      <c r="EW61" s="514" t="str">
        <f t="shared" si="39"/>
        <v>Mandatory</v>
      </c>
      <c r="EX61" s="514" t="str">
        <f t="shared" si="39"/>
        <v>Mandatory</v>
      </c>
      <c r="EY61" s="514" t="str">
        <f t="shared" si="39"/>
        <v>Mandatory</v>
      </c>
      <c r="EZ61" s="514" t="str">
        <f t="shared" si="39"/>
        <v>Mandatory</v>
      </c>
      <c r="FA61" s="514" t="str">
        <f t="shared" si="39"/>
        <v>Mandatory</v>
      </c>
      <c r="FB61" s="514" t="str">
        <f t="shared" si="39"/>
        <v>Mandatory</v>
      </c>
      <c r="FC61" s="514" t="str">
        <f t="shared" si="39"/>
        <v>Mandatory</v>
      </c>
      <c r="FD61" s="514" t="str">
        <f t="shared" si="39"/>
        <v>Mandatory</v>
      </c>
      <c r="FE61" s="514" t="str">
        <f t="shared" si="39"/>
        <v>Mandatory</v>
      </c>
      <c r="FF61" s="514" t="str">
        <f t="shared" si="39"/>
        <v>Mandatory</v>
      </c>
      <c r="FG61" s="514" t="str">
        <f t="shared" si="39"/>
        <v>Mandatory</v>
      </c>
      <c r="FH61" s="514" t="str">
        <f t="shared" si="39"/>
        <v>Mandatory</v>
      </c>
      <c r="FI61" s="514" t="str">
        <f t="shared" si="39"/>
        <v>Mandatory</v>
      </c>
      <c r="FJ61" s="514" t="str">
        <f t="shared" si="39"/>
        <v>Mandatory</v>
      </c>
      <c r="FK61" s="514" t="str">
        <f t="shared" si="39"/>
        <v>-</v>
      </c>
      <c r="FL61" s="514" t="str">
        <f t="shared" si="39"/>
        <v>Mandatory</v>
      </c>
      <c r="FM61" s="514" t="str">
        <f t="shared" si="39"/>
        <v>Mandatory</v>
      </c>
      <c r="FN61" s="514" t="str">
        <f t="shared" si="39"/>
        <v>Mandatory</v>
      </c>
      <c r="FO61" s="514" t="str">
        <f t="shared" si="39"/>
        <v>Mandatory</v>
      </c>
      <c r="FP61" s="514" t="str">
        <f t="shared" si="39"/>
        <v>Mandatory</v>
      </c>
      <c r="FQ61" s="514" t="str">
        <f t="shared" si="39"/>
        <v>Mandatory</v>
      </c>
      <c r="FR61" s="514" t="str">
        <f t="shared" si="39"/>
        <v>-</v>
      </c>
      <c r="FS61" s="514" t="str">
        <f t="shared" si="39"/>
        <v>-</v>
      </c>
      <c r="FT61" s="514" t="str">
        <f t="shared" si="39"/>
        <v>-</v>
      </c>
      <c r="FU61" s="514" t="str">
        <f t="shared" si="39"/>
        <v>-</v>
      </c>
      <c r="FV61" s="514" t="str">
        <f t="shared" si="39"/>
        <v>-</v>
      </c>
      <c r="FW61" s="514" t="str">
        <f t="shared" si="39"/>
        <v>-</v>
      </c>
      <c r="FX61" s="514" t="str">
        <f t="shared" si="39"/>
        <v>-</v>
      </c>
      <c r="FY61" s="514">
        <f t="shared" si="39"/>
        <v>0</v>
      </c>
      <c r="FZ61" s="514">
        <f t="shared" si="39"/>
        <v>0</v>
      </c>
      <c r="GA61" s="514">
        <f t="shared" si="39"/>
        <v>0</v>
      </c>
      <c r="GB61" s="514">
        <f t="shared" si="39"/>
        <v>0</v>
      </c>
      <c r="GC61" s="514" t="str">
        <f t="shared" si="37"/>
        <v>-</v>
      </c>
      <c r="GD61" s="7"/>
      <c r="GE61" s="7"/>
      <c r="GF61" s="7"/>
      <c r="GG61" s="7"/>
      <c r="GH61" s="7"/>
      <c r="GI61" s="7"/>
      <c r="GJ61" s="7"/>
      <c r="GK61" s="7"/>
      <c r="GL61" s="7"/>
      <c r="GM61" s="7"/>
      <c r="GN61" s="7"/>
      <c r="GO61" s="7"/>
      <c r="GP61" s="7"/>
      <c r="GQ61" s="7"/>
      <c r="GR61" s="7"/>
      <c r="GS61" s="7"/>
      <c r="GT61" s="7"/>
      <c r="GU61" s="7"/>
      <c r="GV61" s="7"/>
      <c r="GW61" s="7"/>
      <c r="GX61" s="7"/>
      <c r="GY61" s="7"/>
      <c r="GZ61" s="7"/>
    </row>
    <row r="62" ht="12.75" spans="1:208">
      <c r="C62" s="547" t="s">
        <v>263</v>
      </c>
      <c r="D62" s="548" t="s">
        <v>264</v>
      </c>
      <c r="E62" s="514" t="s">
        <v>423</v>
      </c>
      <c r="F62" s="514" t="s">
        <v>423</v>
      </c>
      <c r="G62" s="514"/>
      <c r="H62" s="514"/>
      <c r="I62" s="514"/>
      <c r="J62" s="514"/>
      <c r="K62" s="514"/>
      <c r="L62" s="514"/>
      <c r="M62" s="514"/>
      <c r="N62" s="514"/>
      <c r="O62" s="514"/>
      <c r="P62" s="514"/>
      <c r="Q62" s="514"/>
      <c r="R62" s="514"/>
      <c r="S62" s="514"/>
      <c r="T62" s="514"/>
      <c r="U62" s="514"/>
      <c r="V62" s="514"/>
      <c r="W62" s="514"/>
      <c r="X62" s="514"/>
      <c r="Y62" s="514"/>
      <c r="Z62" s="514"/>
      <c r="AA62" s="514"/>
      <c r="AB62" s="514"/>
      <c r="AC62" s="514"/>
      <c r="AD62" s="514"/>
      <c r="AE62" s="514"/>
      <c r="AF62" s="514"/>
      <c r="AG62" s="514"/>
      <c r="AH62" s="514"/>
      <c r="AI62" s="514"/>
      <c r="AJ62" s="514"/>
      <c r="AK62" s="514"/>
      <c r="AL62" s="514"/>
      <c r="AM62" s="514"/>
      <c r="AN62" s="514"/>
      <c r="AO62" s="514"/>
      <c r="AP62" s="514"/>
      <c r="AQ62" s="514"/>
      <c r="AR62" s="514"/>
      <c r="AS62" s="514"/>
      <c r="AT62" s="514"/>
      <c r="AU62" s="514"/>
      <c r="AV62" s="514"/>
      <c r="AW62" s="514"/>
      <c r="AX62" s="514"/>
      <c r="AY62" s="514" t="s">
        <v>6</v>
      </c>
      <c r="AZ62" s="514" t="s">
        <v>6</v>
      </c>
      <c r="BA62" s="514" t="s">
        <v>6</v>
      </c>
      <c r="BB62" s="514" t="s">
        <v>6</v>
      </c>
      <c r="BC62" s="514"/>
      <c r="BD62" s="514"/>
      <c r="BE62" s="514"/>
      <c r="BF62" s="514" t="s">
        <v>255</v>
      </c>
      <c r="BG62" s="514" t="s">
        <v>255</v>
      </c>
      <c r="BH62" s="514" t="s">
        <v>255</v>
      </c>
      <c r="BI62" s="514" t="s">
        <v>255</v>
      </c>
      <c r="BJ62" s="514" t="s">
        <v>255</v>
      </c>
      <c r="BK62" s="514" t="s">
        <v>255</v>
      </c>
      <c r="BL62" s="514" t="s">
        <v>255</v>
      </c>
      <c r="BM62" s="514" t="s">
        <v>255</v>
      </c>
      <c r="BN62" s="514" t="s">
        <v>255</v>
      </c>
      <c r="BO62" s="514" t="s">
        <v>255</v>
      </c>
      <c r="BP62" s="514" t="s">
        <v>255</v>
      </c>
      <c r="BQ62" s="514" t="s">
        <v>255</v>
      </c>
      <c r="BR62" s="514" t="s">
        <v>255</v>
      </c>
      <c r="BS62" s="514" t="s">
        <v>255</v>
      </c>
      <c r="BT62" s="514" t="s">
        <v>255</v>
      </c>
      <c r="BU62" s="514" t="s">
        <v>255</v>
      </c>
      <c r="BV62" s="514" t="s">
        <v>255</v>
      </c>
      <c r="BW62" s="514" t="s">
        <v>255</v>
      </c>
      <c r="BX62" s="514" t="s">
        <v>255</v>
      </c>
      <c r="BY62" s="514" t="s">
        <v>255</v>
      </c>
      <c r="BZ62" s="514" t="s">
        <v>255</v>
      </c>
      <c r="CA62" s="514" t="s">
        <v>255</v>
      </c>
      <c r="CB62" s="514" t="s">
        <v>255</v>
      </c>
      <c r="CC62" s="514" t="s">
        <v>255</v>
      </c>
      <c r="CD62" s="514" t="s">
        <v>255</v>
      </c>
      <c r="CE62" s="514" t="s">
        <v>255</v>
      </c>
      <c r="CF62" s="514" t="s">
        <v>255</v>
      </c>
      <c r="CG62" s="514" t="s">
        <v>255</v>
      </c>
      <c r="CH62" s="514" t="s">
        <v>255</v>
      </c>
      <c r="CI62" s="514"/>
      <c r="CJ62" s="514" t="s">
        <v>255</v>
      </c>
      <c r="CK62" s="514" t="s">
        <v>6</v>
      </c>
      <c r="CL62" s="514" t="s">
        <v>423</v>
      </c>
      <c r="CM62" s="514" t="s">
        <v>423</v>
      </c>
      <c r="CN62" s="514" t="s">
        <v>423</v>
      </c>
      <c r="CO62" s="558" t="s">
        <v>255</v>
      </c>
      <c r="CP62" s="558" t="s">
        <v>255</v>
      </c>
      <c r="CQ62" s="558" t="s">
        <v>255</v>
      </c>
      <c r="CR62" s="558" t="s">
        <v>255</v>
      </c>
      <c r="CS62" s="558" t="s">
        <v>255</v>
      </c>
      <c r="CT62" s="558" t="s">
        <v>255</v>
      </c>
      <c r="CU62" s="558" t="s">
        <v>255</v>
      </c>
      <c r="CV62" s="558" t="s">
        <v>255</v>
      </c>
      <c r="CW62" s="558" t="s">
        <v>255</v>
      </c>
      <c r="CX62" s="558" t="s">
        <v>255</v>
      </c>
      <c r="CY62" s="558" t="s">
        <v>255</v>
      </c>
      <c r="CZ62" s="558" t="s">
        <v>255</v>
      </c>
      <c r="DA62" s="558" t="s">
        <v>255</v>
      </c>
      <c r="DB62" s="558" t="s">
        <v>255</v>
      </c>
      <c r="DC62" s="558" t="s">
        <v>255</v>
      </c>
      <c r="DD62" s="558" t="s">
        <v>255</v>
      </c>
      <c r="DE62" s="558" t="s">
        <v>255</v>
      </c>
      <c r="DF62" s="558" t="s">
        <v>255</v>
      </c>
      <c r="DG62" s="558" t="s">
        <v>255</v>
      </c>
      <c r="DH62" s="558" t="s">
        <v>255</v>
      </c>
      <c r="DI62" s="558" t="s">
        <v>255</v>
      </c>
      <c r="DJ62" s="558" t="s">
        <v>255</v>
      </c>
      <c r="DK62" s="558" t="s">
        <v>255</v>
      </c>
      <c r="DL62" s="558" t="s">
        <v>255</v>
      </c>
      <c r="DM62" s="558" t="s">
        <v>255</v>
      </c>
      <c r="DN62" s="558" t="s">
        <v>255</v>
      </c>
      <c r="DO62" s="558" t="s">
        <v>255</v>
      </c>
      <c r="DP62" s="558" t="s">
        <v>255</v>
      </c>
      <c r="DQ62" s="558" t="s">
        <v>255</v>
      </c>
      <c r="DR62" s="558" t="s">
        <v>255</v>
      </c>
      <c r="DS62" s="558" t="s">
        <v>255</v>
      </c>
      <c r="DT62" s="558" t="s">
        <v>255</v>
      </c>
      <c r="DU62" s="558" t="s">
        <v>255</v>
      </c>
      <c r="DV62" s="558" t="s">
        <v>255</v>
      </c>
      <c r="DW62" s="514" t="str">
        <f t="shared" si="38"/>
        <v>UN R13 ANNEX 8
(N, M2 &amp; M3)</v>
      </c>
      <c r="DX62" s="514" t="str">
        <f t="shared" si="35"/>
        <v>UN R13 ANNEX 8
(N, M2 &amp; M3)</v>
      </c>
      <c r="DY62" s="558"/>
      <c r="DZ62" s="558"/>
      <c r="EA62" s="558"/>
      <c r="EB62" s="558"/>
      <c r="EC62" s="558"/>
      <c r="ED62" s="558"/>
      <c r="EE62" s="558"/>
      <c r="EF62" s="558"/>
      <c r="EG62" s="558"/>
      <c r="EH62" s="558"/>
      <c r="EI62" s="558"/>
      <c r="EJ62" s="514" t="str">
        <f t="shared" si="36"/>
        <v>UN R13 ANNEX 8
(N, M2 &amp; M3)</v>
      </c>
      <c r="EK62" s="514" t="s">
        <v>255</v>
      </c>
      <c r="EL62" s="514" t="s">
        <v>255</v>
      </c>
      <c r="EM62" s="514" t="s">
        <v>255</v>
      </c>
      <c r="EN62" s="514" t="s">
        <v>255</v>
      </c>
      <c r="EO62" s="514" t="s">
        <v>255</v>
      </c>
      <c r="EP62" s="514" t="s">
        <v>255</v>
      </c>
      <c r="EQ62" s="514" t="s">
        <v>255</v>
      </c>
      <c r="ER62" s="514" t="s">
        <v>255</v>
      </c>
      <c r="ES62" s="514" t="s">
        <v>255</v>
      </c>
      <c r="ET62" s="514" t="s">
        <v>255</v>
      </c>
      <c r="EU62" s="514" t="s">
        <v>255</v>
      </c>
      <c r="EV62" s="514" t="s">
        <v>255</v>
      </c>
      <c r="EW62" s="514" t="s">
        <v>255</v>
      </c>
      <c r="EX62" s="514" t="s">
        <v>255</v>
      </c>
      <c r="EY62" s="514" t="s">
        <v>255</v>
      </c>
      <c r="EZ62" s="514" t="s">
        <v>255</v>
      </c>
      <c r="FA62" s="514" t="s">
        <v>255</v>
      </c>
      <c r="FB62" s="514" t="s">
        <v>255</v>
      </c>
      <c r="FC62" s="514" t="s">
        <v>255</v>
      </c>
      <c r="FD62" s="514" t="s">
        <v>255</v>
      </c>
      <c r="FE62" s="514" t="s">
        <v>255</v>
      </c>
      <c r="FF62" s="514" t="s">
        <v>255</v>
      </c>
      <c r="FG62" s="514" t="s">
        <v>255</v>
      </c>
      <c r="FH62" s="514" t="s">
        <v>255</v>
      </c>
      <c r="FI62" s="514" t="s">
        <v>255</v>
      </c>
      <c r="FJ62" s="514" t="s">
        <v>255</v>
      </c>
      <c r="FK62" s="514" t="s">
        <v>255</v>
      </c>
      <c r="FL62" s="514" t="s">
        <v>255</v>
      </c>
      <c r="FM62" s="514" t="s">
        <v>255</v>
      </c>
      <c r="FN62" s="514" t="s">
        <v>255</v>
      </c>
      <c r="FO62" s="514" t="s">
        <v>255</v>
      </c>
      <c r="FP62" s="514" t="s">
        <v>255</v>
      </c>
      <c r="FQ62" s="514" t="s">
        <v>255</v>
      </c>
      <c r="FR62" s="514" t="s">
        <v>255</v>
      </c>
      <c r="FS62" s="514" t="s">
        <v>255</v>
      </c>
      <c r="FT62" s="514" t="s">
        <v>255</v>
      </c>
      <c r="FU62" s="514" t="s">
        <v>255</v>
      </c>
      <c r="FV62" s="514" t="s">
        <v>255</v>
      </c>
      <c r="FW62" s="514" t="s">
        <v>255</v>
      </c>
      <c r="FX62" s="514" t="s">
        <v>255</v>
      </c>
      <c r="FY62" s="514" t="s">
        <v>255</v>
      </c>
      <c r="FZ62" s="514" t="s">
        <v>255</v>
      </c>
      <c r="GA62" s="514" t="s">
        <v>255</v>
      </c>
      <c r="GB62" s="514" t="s">
        <v>255</v>
      </c>
      <c r="GC62" s="514" t="str">
        <f t="shared" si="37"/>
        <v>UN R13 ANNEX 8
(N, M2 &amp; M3)</v>
      </c>
      <c r="GD62" s="7"/>
      <c r="GE62" s="7"/>
      <c r="GF62" s="7"/>
      <c r="GG62" s="7"/>
      <c r="GH62" s="7"/>
      <c r="GI62" s="7"/>
      <c r="GJ62" s="7"/>
      <c r="GK62" s="7"/>
      <c r="GL62" s="7"/>
      <c r="GM62" s="7"/>
      <c r="GN62" s="7"/>
      <c r="GO62" s="7"/>
      <c r="GP62" s="7"/>
      <c r="GQ62" s="7"/>
      <c r="GR62" s="7"/>
      <c r="GS62" s="7"/>
      <c r="GT62" s="7"/>
      <c r="GU62" s="7"/>
      <c r="GV62" s="7"/>
      <c r="GW62" s="7"/>
      <c r="GX62" s="7"/>
      <c r="GY62" s="7"/>
      <c r="GZ62" s="7"/>
    </row>
    <row r="63" ht="12.75" spans="1:208">
      <c r="C63" s="547" t="s">
        <v>269</v>
      </c>
      <c r="D63" s="548" t="s">
        <v>270</v>
      </c>
      <c r="E63" s="514" t="s">
        <v>6</v>
      </c>
      <c r="F63" s="514" t="s">
        <v>6</v>
      </c>
      <c r="G63" s="535" t="s">
        <v>4</v>
      </c>
      <c r="H63" s="535" t="s">
        <v>4</v>
      </c>
      <c r="I63" s="535" t="s">
        <v>4</v>
      </c>
      <c r="J63" s="535" t="s">
        <v>4</v>
      </c>
      <c r="K63" s="535"/>
      <c r="L63" s="535"/>
      <c r="M63" s="536"/>
      <c r="N63" s="536"/>
      <c r="O63" s="536"/>
      <c r="P63" s="536"/>
      <c r="Q63" s="535"/>
      <c r="R63" s="536"/>
      <c r="S63" s="536"/>
      <c r="T63" s="536"/>
      <c r="U63" s="536"/>
      <c r="V63" s="536"/>
      <c r="W63" s="536"/>
      <c r="X63" s="536"/>
      <c r="Y63" s="535"/>
      <c r="Z63" s="536"/>
      <c r="AA63" s="536"/>
      <c r="AB63" s="536"/>
      <c r="AC63" s="536"/>
      <c r="AD63" s="536"/>
      <c r="AE63" s="536"/>
      <c r="AF63" s="536"/>
      <c r="AG63" s="536"/>
      <c r="AH63" s="536"/>
      <c r="AI63" s="536"/>
      <c r="AJ63" s="536"/>
      <c r="AK63" s="536"/>
      <c r="AL63" s="536"/>
      <c r="AM63" s="536"/>
      <c r="AN63" s="536"/>
      <c r="AO63" s="536"/>
      <c r="AP63" s="536"/>
      <c r="AQ63" s="536"/>
      <c r="AR63" s="536"/>
      <c r="AS63" s="536"/>
      <c r="AT63" s="536"/>
      <c r="AU63" s="536"/>
      <c r="AV63" s="536"/>
      <c r="AW63" s="536"/>
      <c r="AX63" s="536"/>
      <c r="AY63" s="514" t="s">
        <v>6</v>
      </c>
      <c r="AZ63" s="536" t="s">
        <v>6</v>
      </c>
      <c r="BA63" s="536" t="s">
        <v>6</v>
      </c>
      <c r="BB63" s="514" t="s">
        <v>6</v>
      </c>
      <c r="BC63" s="536" t="s">
        <v>6</v>
      </c>
      <c r="BD63" s="536" t="s">
        <v>6</v>
      </c>
      <c r="BE63" s="536" t="s">
        <v>6</v>
      </c>
      <c r="BF63" s="536"/>
      <c r="BG63" s="536"/>
      <c r="BH63" s="536"/>
      <c r="BI63" s="536"/>
      <c r="BJ63" s="536"/>
      <c r="BK63" s="536"/>
      <c r="BL63" s="536"/>
      <c r="BM63" s="536"/>
      <c r="BN63" s="536"/>
      <c r="BO63" s="536"/>
      <c r="BP63" s="536"/>
      <c r="BQ63" s="536"/>
      <c r="BR63" s="536"/>
      <c r="BS63" s="536"/>
      <c r="BT63" s="536"/>
      <c r="BU63" s="536"/>
      <c r="BV63" s="536"/>
      <c r="BW63" s="536"/>
      <c r="BX63" s="536"/>
      <c r="BY63" s="536"/>
      <c r="BZ63" s="536"/>
      <c r="CA63" s="536"/>
      <c r="CB63" s="536"/>
      <c r="CC63" s="536"/>
      <c r="CD63" s="536"/>
      <c r="CE63" s="536"/>
      <c r="CF63" s="536"/>
      <c r="CG63" s="536"/>
      <c r="CH63" s="536"/>
      <c r="CI63" s="514" t="s">
        <v>6</v>
      </c>
      <c r="CJ63" s="536"/>
      <c r="CK63" s="514" t="s">
        <v>6</v>
      </c>
      <c r="CL63" s="514" t="s">
        <v>6</v>
      </c>
      <c r="CM63" s="514" t="s">
        <v>6</v>
      </c>
      <c r="CN63" s="514" t="str">
        <f t="shared" ref="CN63:CN65" si="40">E63</f>
        <v>-</v>
      </c>
      <c r="CO63" s="514"/>
      <c r="CP63" s="514"/>
      <c r="CQ63" s="514"/>
      <c r="CR63" s="514"/>
      <c r="CS63" s="514"/>
      <c r="CT63" s="514"/>
      <c r="CU63" s="514"/>
      <c r="CV63" s="514"/>
      <c r="CW63" s="514"/>
      <c r="CX63" s="514"/>
      <c r="CY63" s="514"/>
      <c r="CZ63" s="514"/>
      <c r="DA63" s="514"/>
      <c r="DB63" s="514"/>
      <c r="DC63" s="514"/>
      <c r="DD63" s="514"/>
      <c r="DE63" s="514"/>
      <c r="DF63" s="514"/>
      <c r="DG63" s="514"/>
      <c r="DH63" s="514"/>
      <c r="DI63" s="514"/>
      <c r="DJ63" s="514"/>
      <c r="DK63" s="514"/>
      <c r="DL63" s="514"/>
      <c r="DM63" s="514"/>
      <c r="DN63" s="514"/>
      <c r="DO63" s="514"/>
      <c r="DP63" s="514"/>
      <c r="DQ63" s="514"/>
      <c r="DR63" s="514"/>
      <c r="DS63" s="514"/>
      <c r="DT63" s="514"/>
      <c r="DU63" s="514"/>
      <c r="DV63" s="514"/>
      <c r="DW63" s="514" t="str">
        <f t="shared" si="38"/>
        <v>-</v>
      </c>
      <c r="DX63" s="514" t="str">
        <f t="shared" si="35"/>
        <v>-</v>
      </c>
      <c r="DY63" s="514"/>
      <c r="DZ63" s="514"/>
      <c r="EA63" s="514"/>
      <c r="EB63" s="514"/>
      <c r="EC63" s="514"/>
      <c r="ED63" s="514"/>
      <c r="EE63" s="514"/>
      <c r="EF63" s="514"/>
      <c r="EG63" s="514"/>
      <c r="EH63" s="514"/>
      <c r="EI63" s="514"/>
      <c r="EJ63" s="514" t="str">
        <f t="shared" si="36"/>
        <v>-</v>
      </c>
      <c r="EK63" s="514" t="s">
        <v>4</v>
      </c>
      <c r="EL63" s="514" t="s">
        <v>4</v>
      </c>
      <c r="EM63" s="514" t="s">
        <v>4</v>
      </c>
      <c r="EN63" s="514" t="s">
        <v>4</v>
      </c>
      <c r="EO63" s="514" t="s">
        <v>4</v>
      </c>
      <c r="EP63" s="514" t="s">
        <v>4</v>
      </c>
      <c r="EQ63" s="514" t="s">
        <v>4</v>
      </c>
      <c r="ER63" s="514" t="s">
        <v>4</v>
      </c>
      <c r="ES63" s="514" t="s">
        <v>4</v>
      </c>
      <c r="ET63" s="514" t="s">
        <v>4</v>
      </c>
      <c r="EU63" s="514" t="s">
        <v>4</v>
      </c>
      <c r="EV63" s="514" t="s">
        <v>4</v>
      </c>
      <c r="EW63" s="514" t="s">
        <v>4</v>
      </c>
      <c r="EX63" s="514" t="s">
        <v>4</v>
      </c>
      <c r="EY63" s="514" t="s">
        <v>4</v>
      </c>
      <c r="EZ63" s="514" t="s">
        <v>4</v>
      </c>
      <c r="FA63" s="514" t="s">
        <v>4</v>
      </c>
      <c r="FB63" s="514" t="s">
        <v>4</v>
      </c>
      <c r="FC63" s="514" t="s">
        <v>4</v>
      </c>
      <c r="FD63" s="514" t="s">
        <v>4</v>
      </c>
      <c r="FE63" s="514" t="s">
        <v>4</v>
      </c>
      <c r="FF63" s="514" t="s">
        <v>4</v>
      </c>
      <c r="FG63" s="514" t="s">
        <v>4</v>
      </c>
      <c r="FH63" s="514" t="s">
        <v>4</v>
      </c>
      <c r="FI63" s="514" t="s">
        <v>4</v>
      </c>
      <c r="FJ63" s="514" t="s">
        <v>4</v>
      </c>
      <c r="FK63" s="514" t="s">
        <v>4</v>
      </c>
      <c r="FL63" s="514" t="s">
        <v>4</v>
      </c>
      <c r="FM63" s="514" t="s">
        <v>4</v>
      </c>
      <c r="FN63" s="514" t="s">
        <v>4</v>
      </c>
      <c r="FO63" s="514" t="s">
        <v>4</v>
      </c>
      <c r="FP63" s="514" t="s">
        <v>4</v>
      </c>
      <c r="FQ63" s="514" t="s">
        <v>4</v>
      </c>
      <c r="FR63" s="514" t="s">
        <v>4</v>
      </c>
      <c r="FS63" s="514" t="s">
        <v>4</v>
      </c>
      <c r="FT63" s="514" t="s">
        <v>4</v>
      </c>
      <c r="FU63" s="514" t="s">
        <v>4</v>
      </c>
      <c r="FV63" s="514" t="s">
        <v>4</v>
      </c>
      <c r="FW63" s="514" t="s">
        <v>4</v>
      </c>
      <c r="FX63" s="514" t="s">
        <v>4</v>
      </c>
      <c r="FY63" s="514" t="s">
        <v>4</v>
      </c>
      <c r="FZ63" s="514" t="s">
        <v>4</v>
      </c>
      <c r="GA63" s="514" t="s">
        <v>4</v>
      </c>
      <c r="GB63" s="514" t="s">
        <v>4</v>
      </c>
      <c r="GC63" s="514" t="str">
        <f t="shared" si="37"/>
        <v>-</v>
      </c>
      <c r="GD63" s="7"/>
      <c r="GE63" s="7"/>
      <c r="GF63" s="7"/>
      <c r="GG63" s="7"/>
      <c r="GH63" s="7"/>
      <c r="GI63" s="7"/>
      <c r="GJ63" s="7"/>
      <c r="GK63" s="7"/>
      <c r="GL63" s="7"/>
      <c r="GM63" s="7"/>
      <c r="GN63" s="7"/>
      <c r="GO63" s="7"/>
      <c r="GP63" s="7"/>
      <c r="GQ63" s="7"/>
      <c r="GR63" s="7"/>
      <c r="GS63" s="7"/>
      <c r="GT63" s="7"/>
      <c r="GU63" s="7"/>
      <c r="GV63" s="7"/>
      <c r="GW63" s="7"/>
      <c r="GX63" s="7"/>
      <c r="GY63" s="7"/>
      <c r="GZ63" s="7"/>
    </row>
    <row r="64" ht="30.4" spans="1:208">
      <c r="B64" s="549" t="s">
        <v>272</v>
      </c>
      <c r="C64" s="547" t="s">
        <v>273</v>
      </c>
      <c r="D64" s="548" t="s">
        <v>274</v>
      </c>
      <c r="E64" s="551" t="s">
        <v>275</v>
      </c>
      <c r="F64" s="554" t="s">
        <v>275</v>
      </c>
      <c r="G64" s="535" t="s">
        <v>0</v>
      </c>
      <c r="H64" s="535" t="s">
        <v>0</v>
      </c>
      <c r="I64" s="535" t="s">
        <v>0</v>
      </c>
      <c r="J64" s="535" t="s">
        <v>0</v>
      </c>
      <c r="K64" s="535"/>
      <c r="L64" s="535"/>
      <c r="M64" s="536"/>
      <c r="N64" s="536"/>
      <c r="O64" s="536"/>
      <c r="P64" s="536"/>
      <c r="Q64" s="535"/>
      <c r="R64" s="536"/>
      <c r="S64" s="536"/>
      <c r="T64" s="536"/>
      <c r="U64" s="536"/>
      <c r="V64" s="536"/>
      <c r="W64" s="536"/>
      <c r="X64" s="536"/>
      <c r="Y64" s="535"/>
      <c r="Z64" s="536"/>
      <c r="AA64" s="536"/>
      <c r="AB64" s="536"/>
      <c r="AC64" s="536"/>
      <c r="AD64" s="536"/>
      <c r="AE64" s="536"/>
      <c r="AF64" s="536"/>
      <c r="AG64" s="536"/>
      <c r="AH64" s="536"/>
      <c r="AI64" s="536"/>
      <c r="AJ64" s="536"/>
      <c r="AK64" s="536"/>
      <c r="AL64" s="536"/>
      <c r="AM64" s="536"/>
      <c r="AN64" s="536"/>
      <c r="AO64" s="536"/>
      <c r="AP64" s="536"/>
      <c r="AQ64" s="536"/>
      <c r="AR64" s="536"/>
      <c r="AS64" s="536"/>
      <c r="AT64" s="536"/>
      <c r="AU64" s="536"/>
      <c r="AV64" s="536"/>
      <c r="AW64" s="536"/>
      <c r="AX64" s="536"/>
      <c r="AY64" s="514" t="s">
        <v>6</v>
      </c>
      <c r="AZ64" s="536" t="s">
        <v>6</v>
      </c>
      <c r="BA64" s="536" t="s">
        <v>6</v>
      </c>
      <c r="BB64" s="508" t="s">
        <v>275</v>
      </c>
      <c r="BC64" s="551" t="s">
        <v>424</v>
      </c>
      <c r="BD64" s="536"/>
      <c r="BE64" s="551" t="s">
        <v>275</v>
      </c>
      <c r="BF64" s="536"/>
      <c r="BG64" s="536"/>
      <c r="BH64" s="536"/>
      <c r="BI64" s="536"/>
      <c r="BJ64" s="536"/>
      <c r="BK64" s="536"/>
      <c r="BL64" s="536"/>
      <c r="BM64" s="536"/>
      <c r="BN64" s="536"/>
      <c r="BO64" s="536"/>
      <c r="BP64" s="536"/>
      <c r="BQ64" s="536"/>
      <c r="BR64" s="536"/>
      <c r="BS64" s="536"/>
      <c r="BT64" s="536"/>
      <c r="BU64" s="536"/>
      <c r="BV64" s="536"/>
      <c r="BW64" s="536"/>
      <c r="BX64" s="536"/>
      <c r="BY64" s="536"/>
      <c r="BZ64" s="536"/>
      <c r="CA64" s="536"/>
      <c r="CB64" s="536"/>
      <c r="CC64" s="536"/>
      <c r="CD64" s="536"/>
      <c r="CE64" s="536"/>
      <c r="CF64" s="536"/>
      <c r="CG64" s="536"/>
      <c r="CH64" s="536"/>
      <c r="CI64" s="554" t="s">
        <v>277</v>
      </c>
      <c r="CJ64" s="536"/>
      <c r="CK64" s="566" t="s">
        <v>425</v>
      </c>
      <c r="CL64" s="554" t="s">
        <v>275</v>
      </c>
      <c r="CM64" s="554" t="s">
        <v>275</v>
      </c>
      <c r="CN64" s="555" t="str">
        <f t="shared" si="40"/>
        <v>UN R130</v>
      </c>
      <c r="CO64" s="554" t="s">
        <v>426</v>
      </c>
      <c r="CP64" s="554"/>
      <c r="CQ64" s="554"/>
      <c r="CR64" s="554"/>
      <c r="CS64" s="554"/>
      <c r="CT64" s="554"/>
      <c r="CU64" s="554"/>
      <c r="CV64" s="554"/>
      <c r="CW64" s="554"/>
      <c r="CX64" s="554"/>
      <c r="CY64" s="554"/>
      <c r="CZ64" s="554"/>
      <c r="DA64" s="554"/>
      <c r="DB64" s="554"/>
      <c r="DC64" s="554"/>
      <c r="DD64" s="554"/>
      <c r="DE64" s="554"/>
      <c r="DF64" s="554"/>
      <c r="DG64" s="554"/>
      <c r="DH64" s="554"/>
      <c r="DI64" s="554"/>
      <c r="DJ64" s="554"/>
      <c r="DK64" s="554"/>
      <c r="DL64" s="554"/>
      <c r="DM64" s="554"/>
      <c r="DN64" s="554"/>
      <c r="DO64" s="554"/>
      <c r="DP64" s="554"/>
      <c r="DQ64" s="554"/>
      <c r="DR64" s="554"/>
      <c r="DS64" s="554"/>
      <c r="DT64" s="554"/>
      <c r="DU64" s="554"/>
      <c r="DV64" s="554"/>
      <c r="DW64" s="552" t="s">
        <v>427</v>
      </c>
      <c r="DX64" s="555" t="str">
        <f t="shared" si="35"/>
        <v>UN R130</v>
      </c>
      <c r="DY64" s="554"/>
      <c r="DZ64" s="554"/>
      <c r="EA64" s="554"/>
      <c r="EB64" s="554"/>
      <c r="EC64" s="554"/>
      <c r="ED64" s="554"/>
      <c r="EE64" s="554"/>
      <c r="EF64" s="554"/>
      <c r="EG64" s="554"/>
      <c r="EH64" s="554"/>
      <c r="EI64" s="554"/>
      <c r="EJ64" s="555" t="str">
        <f t="shared" si="36"/>
        <v>UN R130</v>
      </c>
      <c r="EK64" s="554"/>
      <c r="EL64" s="554"/>
      <c r="EM64" s="554"/>
      <c r="EN64" s="554"/>
      <c r="EO64" s="554"/>
      <c r="EP64" s="554"/>
      <c r="EQ64" s="554"/>
      <c r="ER64" s="554"/>
      <c r="ES64" s="554"/>
      <c r="ET64" s="554"/>
      <c r="EU64" s="554"/>
      <c r="EV64" s="554"/>
      <c r="EW64" s="554"/>
      <c r="EX64" s="554"/>
      <c r="EY64" s="554"/>
      <c r="EZ64" s="554"/>
      <c r="FA64" s="554"/>
      <c r="FB64" s="554"/>
      <c r="FC64" s="554"/>
      <c r="FD64" s="554"/>
      <c r="FE64" s="554"/>
      <c r="FF64" s="554"/>
      <c r="FG64" s="554"/>
      <c r="FH64" s="554"/>
      <c r="FI64" s="554"/>
      <c r="FJ64" s="554"/>
      <c r="FK64" s="554"/>
      <c r="FL64" s="554"/>
      <c r="FM64" s="554"/>
      <c r="FN64" s="554"/>
      <c r="FO64" s="554"/>
      <c r="FP64" s="554"/>
      <c r="FQ64" s="554"/>
      <c r="FR64" s="554"/>
      <c r="FS64" s="554"/>
      <c r="FT64" s="554"/>
      <c r="FU64" s="554"/>
      <c r="FV64" s="554"/>
      <c r="FW64" s="554"/>
      <c r="FX64" s="554"/>
      <c r="FY64" s="554"/>
      <c r="FZ64" s="554"/>
      <c r="GA64" s="554"/>
      <c r="GB64" s="554"/>
      <c r="GC64" s="555" t="str">
        <f t="shared" si="37"/>
        <v>UN R130</v>
      </c>
      <c r="GD64" s="7"/>
      <c r="GE64" s="7"/>
      <c r="GF64" s="7"/>
      <c r="GG64" s="7"/>
      <c r="GH64" s="7"/>
      <c r="GI64" s="7"/>
      <c r="GJ64" s="7"/>
      <c r="GK64" s="7"/>
      <c r="GL64" s="7"/>
      <c r="GM64" s="7"/>
      <c r="GN64" s="7"/>
      <c r="GO64" s="7"/>
      <c r="GP64" s="7"/>
      <c r="GQ64" s="7"/>
      <c r="GR64" s="7"/>
      <c r="GS64" s="7"/>
      <c r="GT64" s="7"/>
      <c r="GU64" s="7"/>
      <c r="GV64" s="7"/>
      <c r="GW64" s="7"/>
      <c r="GX64" s="7"/>
      <c r="GY64" s="7"/>
      <c r="GZ64" s="7"/>
    </row>
    <row r="65" ht="20.25" spans="2:208">
      <c r="C65" s="547" t="s">
        <v>280</v>
      </c>
      <c r="D65" s="548" t="s">
        <v>281</v>
      </c>
      <c r="E65" s="551" t="s">
        <v>282</v>
      </c>
      <c r="F65" s="554" t="s">
        <v>282</v>
      </c>
      <c r="G65" s="535" t="s">
        <v>0</v>
      </c>
      <c r="H65" s="535" t="s">
        <v>0</v>
      </c>
      <c r="I65" s="535" t="s">
        <v>0</v>
      </c>
      <c r="J65" s="535" t="s">
        <v>0</v>
      </c>
      <c r="K65" s="535"/>
      <c r="L65" s="535"/>
      <c r="M65" s="536"/>
      <c r="N65" s="536"/>
      <c r="O65" s="536"/>
      <c r="P65" s="536"/>
      <c r="Q65" s="535"/>
      <c r="R65" s="536"/>
      <c r="S65" s="536"/>
      <c r="T65" s="536"/>
      <c r="U65" s="536"/>
      <c r="V65" s="536"/>
      <c r="W65" s="536"/>
      <c r="X65" s="536"/>
      <c r="Y65" s="535"/>
      <c r="Z65" s="536"/>
      <c r="AA65" s="536"/>
      <c r="AB65" s="536"/>
      <c r="AC65" s="536"/>
      <c r="AD65" s="536"/>
      <c r="AE65" s="536"/>
      <c r="AF65" s="536"/>
      <c r="AG65" s="536"/>
      <c r="AH65" s="536"/>
      <c r="AI65" s="536"/>
      <c r="AJ65" s="536"/>
      <c r="AK65" s="536"/>
      <c r="AL65" s="536"/>
      <c r="AM65" s="536"/>
      <c r="AN65" s="536"/>
      <c r="AO65" s="536"/>
      <c r="AP65" s="536"/>
      <c r="AQ65" s="536"/>
      <c r="AR65" s="536"/>
      <c r="AS65" s="536"/>
      <c r="AT65" s="536"/>
      <c r="AU65" s="536"/>
      <c r="AV65" s="536"/>
      <c r="AW65" s="536"/>
      <c r="AX65" s="536"/>
      <c r="AY65" s="514" t="s">
        <v>6</v>
      </c>
      <c r="AZ65" s="536" t="s">
        <v>6</v>
      </c>
      <c r="BA65" s="536" t="s">
        <v>6</v>
      </c>
      <c r="BB65" s="508" t="s">
        <v>282</v>
      </c>
      <c r="BC65" s="551" t="s">
        <v>282</v>
      </c>
      <c r="BD65" s="536"/>
      <c r="BE65" s="551" t="s">
        <v>282</v>
      </c>
      <c r="BF65" s="536"/>
      <c r="BG65" s="536"/>
      <c r="BH65" s="536"/>
      <c r="BI65" s="536"/>
      <c r="BJ65" s="536"/>
      <c r="BK65" s="536"/>
      <c r="BL65" s="536"/>
      <c r="BM65" s="536"/>
      <c r="BN65" s="536"/>
      <c r="BO65" s="536"/>
      <c r="BP65" s="536"/>
      <c r="BQ65" s="536"/>
      <c r="BR65" s="536"/>
      <c r="BS65" s="536"/>
      <c r="BT65" s="536"/>
      <c r="BU65" s="536"/>
      <c r="BV65" s="536"/>
      <c r="BW65" s="536"/>
      <c r="BX65" s="536"/>
      <c r="BY65" s="536"/>
      <c r="BZ65" s="536"/>
      <c r="CA65" s="536"/>
      <c r="CB65" s="536"/>
      <c r="CC65" s="536"/>
      <c r="CD65" s="536"/>
      <c r="CE65" s="536"/>
      <c r="CF65" s="536"/>
      <c r="CG65" s="536"/>
      <c r="CH65" s="536"/>
      <c r="CI65" s="514" t="s">
        <v>6</v>
      </c>
      <c r="CJ65" s="536"/>
      <c r="CK65" s="564" t="s">
        <v>428</v>
      </c>
      <c r="CL65" s="554" t="s">
        <v>282</v>
      </c>
      <c r="CM65" s="554" t="s">
        <v>282</v>
      </c>
      <c r="CN65" s="555" t="str">
        <f t="shared" si="40"/>
        <v>UN R79 ACSF B1</v>
      </c>
      <c r="CO65" s="554" t="s">
        <v>285</v>
      </c>
      <c r="CP65" s="554"/>
      <c r="CQ65" s="554"/>
      <c r="CR65" s="554"/>
      <c r="CS65" s="554"/>
      <c r="CT65" s="554"/>
      <c r="CU65" s="554"/>
      <c r="CV65" s="554"/>
      <c r="CW65" s="554"/>
      <c r="CX65" s="554"/>
      <c r="CY65" s="554"/>
      <c r="CZ65" s="554"/>
      <c r="DA65" s="554"/>
      <c r="DB65" s="554"/>
      <c r="DC65" s="554"/>
      <c r="DD65" s="554"/>
      <c r="DE65" s="554"/>
      <c r="DF65" s="554"/>
      <c r="DG65" s="554"/>
      <c r="DH65" s="554"/>
      <c r="DI65" s="554"/>
      <c r="DJ65" s="554"/>
      <c r="DK65" s="554"/>
      <c r="DL65" s="554"/>
      <c r="DM65" s="554"/>
      <c r="DN65" s="554"/>
      <c r="DO65" s="554"/>
      <c r="DP65" s="554"/>
      <c r="DQ65" s="554"/>
      <c r="DR65" s="554"/>
      <c r="DS65" s="554"/>
      <c r="DT65" s="554"/>
      <c r="DU65" s="554"/>
      <c r="DV65" s="554"/>
      <c r="DW65" s="555" t="str">
        <f>E65</f>
        <v>UN R79 ACSF B1</v>
      </c>
      <c r="DX65" s="555" t="str">
        <f t="shared" si="35"/>
        <v>UN R79 ACSF B1</v>
      </c>
      <c r="DY65" s="554"/>
      <c r="DZ65" s="554"/>
      <c r="EA65" s="554"/>
      <c r="EB65" s="554"/>
      <c r="EC65" s="554"/>
      <c r="ED65" s="554"/>
      <c r="EE65" s="554"/>
      <c r="EF65" s="554"/>
      <c r="EG65" s="554"/>
      <c r="EH65" s="554"/>
      <c r="EI65" s="554"/>
      <c r="EJ65" s="555" t="str">
        <f t="shared" si="36"/>
        <v>UN R79 ACSF B1</v>
      </c>
      <c r="EK65" s="554"/>
      <c r="EL65" s="554"/>
      <c r="EM65" s="554"/>
      <c r="EN65" s="554"/>
      <c r="EO65" s="554"/>
      <c r="EP65" s="554"/>
      <c r="EQ65" s="554"/>
      <c r="ER65" s="554"/>
      <c r="ES65" s="554"/>
      <c r="ET65" s="554"/>
      <c r="EU65" s="554"/>
      <c r="EV65" s="554"/>
      <c r="EW65" s="554"/>
      <c r="EX65" s="554"/>
      <c r="EY65" s="554"/>
      <c r="EZ65" s="554"/>
      <c r="FA65" s="554"/>
      <c r="FB65" s="554"/>
      <c r="FC65" s="554"/>
      <c r="FD65" s="554"/>
      <c r="FE65" s="554"/>
      <c r="FF65" s="554"/>
      <c r="FG65" s="554"/>
      <c r="FH65" s="554"/>
      <c r="FI65" s="554"/>
      <c r="FJ65" s="554"/>
      <c r="FK65" s="554"/>
      <c r="FL65" s="554"/>
      <c r="FM65" s="554"/>
      <c r="FN65" s="554"/>
      <c r="FO65" s="554"/>
      <c r="FP65" s="554"/>
      <c r="FQ65" s="554"/>
      <c r="FR65" s="554"/>
      <c r="FS65" s="554"/>
      <c r="FT65" s="554"/>
      <c r="FU65" s="554"/>
      <c r="FV65" s="554"/>
      <c r="FW65" s="554"/>
      <c r="FX65" s="554"/>
      <c r="FY65" s="554"/>
      <c r="FZ65" s="554"/>
      <c r="GA65" s="554"/>
      <c r="GB65" s="554"/>
      <c r="GC65" s="555" t="str">
        <f t="shared" si="37"/>
        <v>UN R79 ACSF B1</v>
      </c>
      <c r="GD65" s="7"/>
      <c r="GE65" s="7"/>
      <c r="GF65" s="7"/>
      <c r="GG65" s="7"/>
      <c r="GH65" s="7"/>
      <c r="GI65" s="7"/>
      <c r="GJ65" s="7"/>
      <c r="GK65" s="7"/>
      <c r="GL65" s="7"/>
      <c r="GM65" s="7"/>
      <c r="GN65" s="7"/>
      <c r="GO65" s="7"/>
      <c r="GP65" s="7"/>
      <c r="GQ65" s="7"/>
      <c r="GR65" s="7"/>
      <c r="GS65" s="7"/>
      <c r="GT65" s="7"/>
      <c r="GU65" s="7"/>
      <c r="GV65" s="7"/>
      <c r="GW65" s="7"/>
      <c r="GX65" s="7"/>
      <c r="GY65" s="7"/>
      <c r="GZ65" s="7"/>
    </row>
    <row r="66" ht="20.25" spans="2:208">
      <c r="C66" s="547" t="s">
        <v>286</v>
      </c>
      <c r="D66" s="548" t="s">
        <v>287</v>
      </c>
      <c r="E66" s="508" t="s">
        <v>429</v>
      </c>
      <c r="F66" s="508" t="s">
        <v>429</v>
      </c>
      <c r="G66" s="535" t="s">
        <v>2</v>
      </c>
      <c r="H66" s="535" t="s">
        <v>2</v>
      </c>
      <c r="I66" s="535" t="s">
        <v>2</v>
      </c>
      <c r="J66" s="535" t="s">
        <v>2</v>
      </c>
      <c r="K66" s="535"/>
      <c r="L66" s="535"/>
      <c r="M66" s="536"/>
      <c r="N66" s="536"/>
      <c r="O66" s="536"/>
      <c r="P66" s="536"/>
      <c r="Q66" s="535"/>
      <c r="R66" s="536"/>
      <c r="S66" s="536"/>
      <c r="T66" s="536"/>
      <c r="U66" s="536"/>
      <c r="V66" s="536"/>
      <c r="W66" s="536"/>
      <c r="X66" s="536"/>
      <c r="Y66" s="535"/>
      <c r="Z66" s="536"/>
      <c r="AA66" s="536"/>
      <c r="AB66" s="536"/>
      <c r="AC66" s="536"/>
      <c r="AD66" s="536"/>
      <c r="AE66" s="536"/>
      <c r="AF66" s="536"/>
      <c r="AG66" s="536"/>
      <c r="AH66" s="536"/>
      <c r="AI66" s="536"/>
      <c r="AJ66" s="536"/>
      <c r="AK66" s="536"/>
      <c r="AL66" s="536"/>
      <c r="AM66" s="536"/>
      <c r="AN66" s="536"/>
      <c r="AO66" s="536"/>
      <c r="AP66" s="536"/>
      <c r="AQ66" s="536"/>
      <c r="AR66" s="536"/>
      <c r="AS66" s="536"/>
      <c r="AT66" s="536"/>
      <c r="AU66" s="536"/>
      <c r="AV66" s="536"/>
      <c r="AW66" s="536"/>
      <c r="AX66" s="536"/>
      <c r="AY66" s="514" t="s">
        <v>6</v>
      </c>
      <c r="AZ66" s="536" t="s">
        <v>6</v>
      </c>
      <c r="BA66" s="536" t="s">
        <v>6</v>
      </c>
      <c r="BB66" s="514" t="s">
        <v>6</v>
      </c>
      <c r="BC66" s="508" t="s">
        <v>429</v>
      </c>
      <c r="BD66" s="536"/>
      <c r="BE66" s="508" t="s">
        <v>429</v>
      </c>
      <c r="BF66" s="536"/>
      <c r="BG66" s="536"/>
      <c r="BH66" s="536"/>
      <c r="BI66" s="536"/>
      <c r="BJ66" s="536"/>
      <c r="BK66" s="536"/>
      <c r="BL66" s="536"/>
      <c r="BM66" s="536"/>
      <c r="BN66" s="536"/>
      <c r="BO66" s="536"/>
      <c r="BP66" s="536"/>
      <c r="BQ66" s="536"/>
      <c r="BR66" s="536"/>
      <c r="BS66" s="536"/>
      <c r="BT66" s="536"/>
      <c r="BU66" s="536"/>
      <c r="BV66" s="536"/>
      <c r="BW66" s="536"/>
      <c r="BX66" s="536"/>
      <c r="BY66" s="536"/>
      <c r="BZ66" s="536"/>
      <c r="CA66" s="536"/>
      <c r="CB66" s="536"/>
      <c r="CC66" s="536"/>
      <c r="CD66" s="536"/>
      <c r="CE66" s="536"/>
      <c r="CF66" s="536"/>
      <c r="CG66" s="536"/>
      <c r="CH66" s="536"/>
      <c r="CI66" s="514" t="s">
        <v>6</v>
      </c>
      <c r="CJ66" s="536"/>
      <c r="CK66" s="564" t="s">
        <v>290</v>
      </c>
      <c r="CL66" s="514" t="s">
        <v>6</v>
      </c>
      <c r="CM66" s="514" t="s">
        <v>6</v>
      </c>
      <c r="CN66" s="514" t="s">
        <v>6</v>
      </c>
      <c r="CO66" s="536"/>
      <c r="CP66" s="536"/>
      <c r="CQ66" s="536"/>
      <c r="CR66" s="536"/>
      <c r="CS66" s="536"/>
      <c r="CT66" s="536"/>
      <c r="CU66" s="536"/>
      <c r="CV66" s="536"/>
      <c r="CW66" s="536"/>
      <c r="CX66" s="536"/>
      <c r="CY66" s="536"/>
      <c r="CZ66" s="536"/>
      <c r="DA66" s="536"/>
      <c r="DB66" s="536"/>
      <c r="DC66" s="536"/>
      <c r="DD66" s="536"/>
      <c r="DE66" s="536"/>
      <c r="DF66" s="536"/>
      <c r="DG66" s="536"/>
      <c r="DH66" s="536"/>
      <c r="DI66" s="536"/>
      <c r="DJ66" s="536"/>
      <c r="DK66" s="536"/>
      <c r="DL66" s="536"/>
      <c r="DM66" s="536"/>
      <c r="DN66" s="536"/>
      <c r="DO66" s="536"/>
      <c r="DP66" s="536"/>
      <c r="DQ66" s="536"/>
      <c r="DR66" s="536"/>
      <c r="DS66" s="536"/>
      <c r="DT66" s="536"/>
      <c r="DU66" s="536"/>
      <c r="DV66" s="536"/>
      <c r="DW66" s="508" t="s">
        <v>429</v>
      </c>
      <c r="DX66" s="514" t="s">
        <v>6</v>
      </c>
      <c r="DY66" s="514" t="s">
        <v>6</v>
      </c>
      <c r="DZ66" s="514" t="s">
        <v>6</v>
      </c>
      <c r="EA66" s="514" t="s">
        <v>6</v>
      </c>
      <c r="EB66" s="514" t="s">
        <v>6</v>
      </c>
      <c r="EC66" s="514" t="s">
        <v>6</v>
      </c>
      <c r="ED66" s="514" t="s">
        <v>6</v>
      </c>
      <c r="EE66" s="514" t="s">
        <v>6</v>
      </c>
      <c r="EF66" s="514" t="s">
        <v>6</v>
      </c>
      <c r="EG66" s="514" t="s">
        <v>6</v>
      </c>
      <c r="EH66" s="514" t="s">
        <v>6</v>
      </c>
      <c r="EI66" s="514" t="s">
        <v>6</v>
      </c>
      <c r="EJ66" s="514" t="s">
        <v>6</v>
      </c>
      <c r="EK66" s="514" t="s">
        <v>6</v>
      </c>
      <c r="EL66" s="514" t="s">
        <v>6</v>
      </c>
      <c r="EM66" s="514" t="s">
        <v>6</v>
      </c>
      <c r="EN66" s="514" t="s">
        <v>6</v>
      </c>
      <c r="EO66" s="514" t="s">
        <v>6</v>
      </c>
      <c r="EP66" s="514" t="s">
        <v>6</v>
      </c>
      <c r="EQ66" s="514" t="s">
        <v>6</v>
      </c>
      <c r="ER66" s="514" t="s">
        <v>6</v>
      </c>
      <c r="ES66" s="514" t="s">
        <v>6</v>
      </c>
      <c r="ET66" s="514" t="s">
        <v>6</v>
      </c>
      <c r="EU66" s="514" t="s">
        <v>6</v>
      </c>
      <c r="EV66" s="514" t="s">
        <v>6</v>
      </c>
      <c r="EW66" s="514" t="s">
        <v>6</v>
      </c>
      <c r="EX66" s="514" t="s">
        <v>6</v>
      </c>
      <c r="EY66" s="514" t="s">
        <v>6</v>
      </c>
      <c r="EZ66" s="514" t="s">
        <v>6</v>
      </c>
      <c r="FA66" s="514" t="s">
        <v>6</v>
      </c>
      <c r="FB66" s="514" t="s">
        <v>6</v>
      </c>
      <c r="FC66" s="514" t="s">
        <v>6</v>
      </c>
      <c r="FD66" s="514" t="s">
        <v>6</v>
      </c>
      <c r="FE66" s="514" t="s">
        <v>6</v>
      </c>
      <c r="FF66" s="514" t="s">
        <v>6</v>
      </c>
      <c r="FG66" s="514" t="s">
        <v>6</v>
      </c>
      <c r="FH66" s="514" t="s">
        <v>6</v>
      </c>
      <c r="FI66" s="514" t="s">
        <v>6</v>
      </c>
      <c r="FJ66" s="514" t="s">
        <v>6</v>
      </c>
      <c r="FK66" s="514" t="s">
        <v>6</v>
      </c>
      <c r="FL66" s="514" t="s">
        <v>6</v>
      </c>
      <c r="FM66" s="514" t="s">
        <v>6</v>
      </c>
      <c r="FN66" s="514" t="s">
        <v>6</v>
      </c>
      <c r="FO66" s="514" t="s">
        <v>6</v>
      </c>
      <c r="FP66" s="514" t="s">
        <v>6</v>
      </c>
      <c r="FQ66" s="514" t="s">
        <v>6</v>
      </c>
      <c r="FR66" s="514" t="s">
        <v>6</v>
      </c>
      <c r="FS66" s="514" t="s">
        <v>6</v>
      </c>
      <c r="FT66" s="514" t="s">
        <v>6</v>
      </c>
      <c r="FU66" s="514" t="s">
        <v>6</v>
      </c>
      <c r="FV66" s="514" t="s">
        <v>6</v>
      </c>
      <c r="FW66" s="514" t="s">
        <v>6</v>
      </c>
      <c r="FX66" s="514" t="s">
        <v>6</v>
      </c>
      <c r="FY66" s="514" t="s">
        <v>6</v>
      </c>
      <c r="FZ66" s="514" t="s">
        <v>6</v>
      </c>
      <c r="GA66" s="514" t="s">
        <v>6</v>
      </c>
      <c r="GB66" s="514" t="s">
        <v>6</v>
      </c>
      <c r="GC66" s="514" t="s">
        <v>6</v>
      </c>
      <c r="GD66" s="7"/>
      <c r="GE66" s="7"/>
      <c r="GF66" s="7"/>
      <c r="GG66" s="7"/>
      <c r="GH66" s="7"/>
      <c r="GI66" s="7"/>
      <c r="GJ66" s="7"/>
      <c r="GK66" s="7"/>
      <c r="GL66" s="7"/>
      <c r="GM66" s="7"/>
      <c r="GN66" s="7"/>
      <c r="GO66" s="7"/>
      <c r="GP66" s="7"/>
      <c r="GQ66" s="7"/>
      <c r="GR66" s="7"/>
      <c r="GS66" s="7"/>
      <c r="GT66" s="7"/>
      <c r="GU66" s="7"/>
      <c r="GV66" s="7"/>
      <c r="GW66" s="7"/>
      <c r="GX66" s="7"/>
      <c r="GY66" s="7"/>
      <c r="GZ66" s="7"/>
    </row>
    <row r="67" ht="20.25" spans="2:208">
      <c r="C67" s="547" t="s">
        <v>292</v>
      </c>
      <c r="D67" s="548" t="s">
        <v>293</v>
      </c>
      <c r="E67" s="551" t="s">
        <v>294</v>
      </c>
      <c r="F67" s="555" t="s">
        <v>294</v>
      </c>
      <c r="G67" s="535"/>
      <c r="H67" s="535"/>
      <c r="I67" s="535"/>
      <c r="J67" s="535"/>
      <c r="K67" s="535"/>
      <c r="L67" s="535"/>
      <c r="M67" s="536"/>
      <c r="N67" s="536"/>
      <c r="O67" s="536"/>
      <c r="P67" s="536"/>
      <c r="Q67" s="535"/>
      <c r="R67" s="536"/>
      <c r="S67" s="536"/>
      <c r="T67" s="536"/>
      <c r="U67" s="536"/>
      <c r="V67" s="536"/>
      <c r="W67" s="536"/>
      <c r="X67" s="536"/>
      <c r="Y67" s="535"/>
      <c r="Z67" s="536"/>
      <c r="AA67" s="536"/>
      <c r="AB67" s="536"/>
      <c r="AC67" s="536"/>
      <c r="AD67" s="536"/>
      <c r="AE67" s="536"/>
      <c r="AF67" s="536"/>
      <c r="AG67" s="536"/>
      <c r="AH67" s="536"/>
      <c r="AI67" s="536"/>
      <c r="AJ67" s="536"/>
      <c r="AK67" s="536"/>
      <c r="AL67" s="536"/>
      <c r="AM67" s="536"/>
      <c r="AN67" s="536"/>
      <c r="AO67" s="536"/>
      <c r="AP67" s="536"/>
      <c r="AQ67" s="536"/>
      <c r="AR67" s="536"/>
      <c r="AS67" s="536"/>
      <c r="AT67" s="536"/>
      <c r="AU67" s="536"/>
      <c r="AV67" s="536"/>
      <c r="AW67" s="536"/>
      <c r="AX67" s="536"/>
      <c r="AY67" s="514" t="s">
        <v>6</v>
      </c>
      <c r="AZ67" s="536"/>
      <c r="BA67" s="536"/>
      <c r="BB67" s="514" t="s">
        <v>6</v>
      </c>
      <c r="BC67" s="551" t="s">
        <v>294</v>
      </c>
      <c r="BD67" s="536"/>
      <c r="BE67" s="551" t="s">
        <v>294</v>
      </c>
      <c r="BF67" s="536"/>
      <c r="BG67" s="536"/>
      <c r="BH67" s="536"/>
      <c r="BI67" s="536"/>
      <c r="BJ67" s="536"/>
      <c r="BK67" s="536"/>
      <c r="BL67" s="536"/>
      <c r="BM67" s="536"/>
      <c r="BN67" s="536"/>
      <c r="BO67" s="536"/>
      <c r="BP67" s="536"/>
      <c r="BQ67" s="536"/>
      <c r="BR67" s="536"/>
      <c r="BS67" s="536"/>
      <c r="BT67" s="536"/>
      <c r="BU67" s="536"/>
      <c r="BV67" s="536"/>
      <c r="BW67" s="536"/>
      <c r="BX67" s="536"/>
      <c r="BY67" s="536"/>
      <c r="BZ67" s="536"/>
      <c r="CA67" s="536"/>
      <c r="CB67" s="536"/>
      <c r="CC67" s="536"/>
      <c r="CD67" s="536"/>
      <c r="CE67" s="536"/>
      <c r="CF67" s="536"/>
      <c r="CG67" s="536"/>
      <c r="CH67" s="536"/>
      <c r="CI67" s="514" t="s">
        <v>6</v>
      </c>
      <c r="CJ67" s="536"/>
      <c r="CK67" s="514"/>
      <c r="CL67" s="554" t="s">
        <v>294</v>
      </c>
      <c r="CM67" s="554" t="s">
        <v>294</v>
      </c>
      <c r="CN67" s="555" t="str">
        <f t="shared" ref="CN67:CN72" si="41">E67</f>
        <v>UN R79 ESF</v>
      </c>
      <c r="CO67" s="554" t="s">
        <v>285</v>
      </c>
      <c r="CP67" s="554"/>
      <c r="CQ67" s="554"/>
      <c r="CR67" s="554"/>
      <c r="CS67" s="554"/>
      <c r="CT67" s="554"/>
      <c r="CU67" s="554"/>
      <c r="CV67" s="554"/>
      <c r="CW67" s="554"/>
      <c r="CX67" s="554"/>
      <c r="CY67" s="554"/>
      <c r="CZ67" s="554"/>
      <c r="DA67" s="554"/>
      <c r="DB67" s="554"/>
      <c r="DC67" s="554"/>
      <c r="DD67" s="554"/>
      <c r="DE67" s="554"/>
      <c r="DF67" s="554"/>
      <c r="DG67" s="554"/>
      <c r="DH67" s="554"/>
      <c r="DI67" s="554"/>
      <c r="DJ67" s="554"/>
      <c r="DK67" s="554"/>
      <c r="DL67" s="554"/>
      <c r="DM67" s="554"/>
      <c r="DN67" s="554"/>
      <c r="DO67" s="554"/>
      <c r="DP67" s="554"/>
      <c r="DQ67" s="554"/>
      <c r="DR67" s="554"/>
      <c r="DS67" s="554"/>
      <c r="DT67" s="554"/>
      <c r="DU67" s="554"/>
      <c r="DV67" s="554"/>
      <c r="DW67" s="555" t="s">
        <v>294</v>
      </c>
      <c r="DX67" s="555" t="str">
        <f t="shared" ref="DX67:DX72" si="42">E67</f>
        <v>UN R79 ESF</v>
      </c>
      <c r="DY67" s="554"/>
      <c r="DZ67" s="554"/>
      <c r="EA67" s="554"/>
      <c r="EB67" s="554"/>
      <c r="EC67" s="554"/>
      <c r="ED67" s="554"/>
      <c r="EE67" s="554"/>
      <c r="EF67" s="554"/>
      <c r="EG67" s="554"/>
      <c r="EH67" s="554"/>
      <c r="EI67" s="554"/>
      <c r="EJ67" s="555" t="str">
        <f t="shared" ref="EJ67:EJ72" si="43">E67</f>
        <v>UN R79 ESF</v>
      </c>
      <c r="EK67" s="554"/>
      <c r="EL67" s="554"/>
      <c r="EM67" s="554"/>
      <c r="EN67" s="554"/>
      <c r="EO67" s="554"/>
      <c r="EP67" s="554"/>
      <c r="EQ67" s="554"/>
      <c r="ER67" s="554"/>
      <c r="ES67" s="554"/>
      <c r="ET67" s="554"/>
      <c r="EU67" s="554"/>
      <c r="EV67" s="554"/>
      <c r="EW67" s="554"/>
      <c r="EX67" s="554"/>
      <c r="EY67" s="554"/>
      <c r="EZ67" s="554"/>
      <c r="FA67" s="554"/>
      <c r="FB67" s="554"/>
      <c r="FC67" s="554"/>
      <c r="FD67" s="554"/>
      <c r="FE67" s="554"/>
      <c r="FF67" s="554"/>
      <c r="FG67" s="554"/>
      <c r="FH67" s="554"/>
      <c r="FI67" s="554"/>
      <c r="FJ67" s="554"/>
      <c r="FK67" s="554"/>
      <c r="FL67" s="554"/>
      <c r="FM67" s="554"/>
      <c r="FN67" s="554"/>
      <c r="FO67" s="554"/>
      <c r="FP67" s="554"/>
      <c r="FQ67" s="554"/>
      <c r="FR67" s="554"/>
      <c r="FS67" s="554"/>
      <c r="FT67" s="554"/>
      <c r="FU67" s="554"/>
      <c r="FV67" s="554"/>
      <c r="FW67" s="554"/>
      <c r="FX67" s="554"/>
      <c r="FY67" s="554"/>
      <c r="FZ67" s="554"/>
      <c r="GA67" s="554"/>
      <c r="GB67" s="554"/>
      <c r="GC67" s="555" t="str">
        <f t="shared" ref="GC67:GC72" si="44">E67</f>
        <v>UN R79 ESF</v>
      </c>
      <c r="GD67" s="7"/>
      <c r="GE67" s="7"/>
      <c r="GF67" s="7"/>
      <c r="GG67" s="7"/>
      <c r="GH67" s="7"/>
      <c r="GI67" s="7"/>
      <c r="GJ67" s="7"/>
      <c r="GK67" s="7"/>
      <c r="GL67" s="7"/>
      <c r="GM67" s="7"/>
      <c r="GN67" s="7"/>
      <c r="GO67" s="7"/>
      <c r="GP67" s="7"/>
      <c r="GQ67" s="7"/>
      <c r="GR67" s="7"/>
      <c r="GS67" s="7"/>
      <c r="GT67" s="7"/>
      <c r="GU67" s="7"/>
      <c r="GV67" s="7"/>
      <c r="GW67" s="7"/>
      <c r="GX67" s="7"/>
      <c r="GY67" s="7"/>
      <c r="GZ67" s="7"/>
    </row>
    <row r="68" ht="20.25" spans="2:208">
      <c r="C68" s="547" t="s">
        <v>295</v>
      </c>
      <c r="D68" s="548" t="s">
        <v>296</v>
      </c>
      <c r="E68" s="551" t="s">
        <v>297</v>
      </c>
      <c r="F68" s="554" t="s">
        <v>297</v>
      </c>
      <c r="G68" s="535" t="s">
        <v>0</v>
      </c>
      <c r="H68" s="535" t="s">
        <v>0</v>
      </c>
      <c r="I68" s="535" t="s">
        <v>0</v>
      </c>
      <c r="J68" s="535" t="s">
        <v>0</v>
      </c>
      <c r="K68" s="535"/>
      <c r="L68" s="535"/>
      <c r="M68" s="536"/>
      <c r="N68" s="536"/>
      <c r="O68" s="536"/>
      <c r="P68" s="536"/>
      <c r="Q68" s="535"/>
      <c r="R68" s="536"/>
      <c r="S68" s="536"/>
      <c r="T68" s="536"/>
      <c r="U68" s="536"/>
      <c r="V68" s="536"/>
      <c r="W68" s="536"/>
      <c r="X68" s="536"/>
      <c r="Y68" s="535"/>
      <c r="Z68" s="536"/>
      <c r="AA68" s="536"/>
      <c r="AB68" s="536"/>
      <c r="AC68" s="536"/>
      <c r="AD68" s="536"/>
      <c r="AE68" s="536"/>
      <c r="AF68" s="536"/>
      <c r="AG68" s="536"/>
      <c r="AH68" s="536"/>
      <c r="AI68" s="536"/>
      <c r="AJ68" s="536"/>
      <c r="AK68" s="536"/>
      <c r="AL68" s="536"/>
      <c r="AM68" s="536"/>
      <c r="AN68" s="536"/>
      <c r="AO68" s="536"/>
      <c r="AP68" s="536"/>
      <c r="AQ68" s="536"/>
      <c r="AR68" s="536"/>
      <c r="AS68" s="536"/>
      <c r="AT68" s="536"/>
      <c r="AU68" s="536"/>
      <c r="AV68" s="536"/>
      <c r="AW68" s="536"/>
      <c r="AX68" s="536"/>
      <c r="AY68" s="514" t="s">
        <v>6</v>
      </c>
      <c r="AZ68" s="536" t="s">
        <v>6</v>
      </c>
      <c r="BA68" s="536" t="s">
        <v>362</v>
      </c>
      <c r="BB68" s="514" t="s">
        <v>6</v>
      </c>
      <c r="BC68" s="551" t="s">
        <v>297</v>
      </c>
      <c r="BD68" s="536"/>
      <c r="BE68" s="551" t="s">
        <v>297</v>
      </c>
      <c r="BF68" s="536"/>
      <c r="BG68" s="536"/>
      <c r="BH68" s="536"/>
      <c r="BI68" s="536"/>
      <c r="BJ68" s="536"/>
      <c r="BK68" s="536"/>
      <c r="BL68" s="536"/>
      <c r="BM68" s="536"/>
      <c r="BN68" s="536"/>
      <c r="BO68" s="536"/>
      <c r="BP68" s="536"/>
      <c r="BQ68" s="536"/>
      <c r="BR68" s="536"/>
      <c r="BS68" s="536"/>
      <c r="BT68" s="536"/>
      <c r="BU68" s="536"/>
      <c r="BV68" s="536"/>
      <c r="BW68" s="536"/>
      <c r="BX68" s="536"/>
      <c r="BY68" s="536"/>
      <c r="BZ68" s="536"/>
      <c r="CA68" s="536"/>
      <c r="CB68" s="536"/>
      <c r="CC68" s="536"/>
      <c r="CD68" s="536"/>
      <c r="CE68" s="536"/>
      <c r="CF68" s="536"/>
      <c r="CG68" s="536"/>
      <c r="CH68" s="536"/>
      <c r="CI68" s="514" t="s">
        <v>6</v>
      </c>
      <c r="CJ68" s="536"/>
      <c r="CK68" s="514" t="s">
        <v>6</v>
      </c>
      <c r="CL68" s="554" t="s">
        <v>297</v>
      </c>
      <c r="CM68" s="554" t="s">
        <v>297</v>
      </c>
      <c r="CN68" s="555" t="str">
        <f t="shared" si="41"/>
        <v>UN R79 ACSF Cat A</v>
      </c>
      <c r="CO68" s="554" t="s">
        <v>285</v>
      </c>
      <c r="CP68" s="554"/>
      <c r="CQ68" s="554"/>
      <c r="CR68" s="554"/>
      <c r="CS68" s="554"/>
      <c r="CT68" s="554"/>
      <c r="CU68" s="554"/>
      <c r="CV68" s="554"/>
      <c r="CW68" s="554"/>
      <c r="CX68" s="554"/>
      <c r="CY68" s="554"/>
      <c r="CZ68" s="554"/>
      <c r="DA68" s="554"/>
      <c r="DB68" s="554"/>
      <c r="DC68" s="554"/>
      <c r="DD68" s="554"/>
      <c r="DE68" s="554"/>
      <c r="DF68" s="554"/>
      <c r="DG68" s="554"/>
      <c r="DH68" s="554"/>
      <c r="DI68" s="554"/>
      <c r="DJ68" s="554"/>
      <c r="DK68" s="554"/>
      <c r="DL68" s="554"/>
      <c r="DM68" s="554"/>
      <c r="DN68" s="554"/>
      <c r="DO68" s="554"/>
      <c r="DP68" s="554"/>
      <c r="DQ68" s="554"/>
      <c r="DR68" s="554"/>
      <c r="DS68" s="554"/>
      <c r="DT68" s="554"/>
      <c r="DU68" s="554"/>
      <c r="DV68" s="554"/>
      <c r="DW68" s="555" t="str">
        <f t="shared" ref="DW68:DW71" si="45">E68</f>
        <v>UN R79 ACSF Cat A</v>
      </c>
      <c r="DX68" s="555" t="str">
        <f t="shared" si="42"/>
        <v>UN R79 ACSF Cat A</v>
      </c>
      <c r="DY68" s="554"/>
      <c r="DZ68" s="554"/>
      <c r="EA68" s="554"/>
      <c r="EB68" s="554"/>
      <c r="EC68" s="554"/>
      <c r="ED68" s="554"/>
      <c r="EE68" s="554"/>
      <c r="EF68" s="554"/>
      <c r="EG68" s="554"/>
      <c r="EH68" s="554"/>
      <c r="EI68" s="554"/>
      <c r="EJ68" s="555" t="str">
        <f t="shared" si="43"/>
        <v>UN R79 ACSF Cat A</v>
      </c>
      <c r="EK68" s="554"/>
      <c r="EL68" s="554"/>
      <c r="EM68" s="554"/>
      <c r="EN68" s="554"/>
      <c r="EO68" s="554"/>
      <c r="EP68" s="554"/>
      <c r="EQ68" s="554"/>
      <c r="ER68" s="554"/>
      <c r="ES68" s="554"/>
      <c r="ET68" s="554"/>
      <c r="EU68" s="554"/>
      <c r="EV68" s="554"/>
      <c r="EW68" s="554"/>
      <c r="EX68" s="554"/>
      <c r="EY68" s="554"/>
      <c r="EZ68" s="554"/>
      <c r="FA68" s="554"/>
      <c r="FB68" s="554"/>
      <c r="FC68" s="554"/>
      <c r="FD68" s="554"/>
      <c r="FE68" s="554"/>
      <c r="FF68" s="554"/>
      <c r="FG68" s="554"/>
      <c r="FH68" s="554"/>
      <c r="FI68" s="554"/>
      <c r="FJ68" s="554"/>
      <c r="FK68" s="554"/>
      <c r="FL68" s="554"/>
      <c r="FM68" s="554"/>
      <c r="FN68" s="554"/>
      <c r="FO68" s="554"/>
      <c r="FP68" s="554"/>
      <c r="FQ68" s="554"/>
      <c r="FR68" s="554"/>
      <c r="FS68" s="554"/>
      <c r="FT68" s="554"/>
      <c r="FU68" s="554"/>
      <c r="FV68" s="554"/>
      <c r="FW68" s="554"/>
      <c r="FX68" s="554"/>
      <c r="FY68" s="554"/>
      <c r="FZ68" s="554"/>
      <c r="GA68" s="554"/>
      <c r="GB68" s="554"/>
      <c r="GC68" s="555" t="str">
        <f t="shared" si="44"/>
        <v>UN R79 ACSF Cat A</v>
      </c>
      <c r="GD68" s="7"/>
      <c r="GE68" s="7"/>
      <c r="GF68" s="7"/>
      <c r="GG68" s="7"/>
      <c r="GH68" s="7"/>
      <c r="GI68" s="7"/>
      <c r="GJ68" s="7"/>
      <c r="GK68" s="7"/>
      <c r="GL68" s="7"/>
      <c r="GM68" s="7"/>
      <c r="GN68" s="7"/>
      <c r="GO68" s="7"/>
      <c r="GP68" s="7"/>
      <c r="GQ68" s="7"/>
      <c r="GR68" s="7"/>
      <c r="GS68" s="7"/>
      <c r="GT68" s="7"/>
      <c r="GU68" s="7"/>
      <c r="GV68" s="7"/>
      <c r="GW68" s="7"/>
      <c r="GX68" s="7"/>
      <c r="GY68" s="7"/>
      <c r="GZ68" s="7"/>
    </row>
    <row r="69" ht="20.25" spans="2:208">
      <c r="C69" s="547" t="s">
        <v>430</v>
      </c>
      <c r="D69" s="548" t="s">
        <v>298</v>
      </c>
      <c r="E69" s="551" t="s">
        <v>299</v>
      </c>
      <c r="F69" s="554" t="s">
        <v>299</v>
      </c>
      <c r="G69" s="535" t="s">
        <v>0</v>
      </c>
      <c r="H69" s="535" t="s">
        <v>0</v>
      </c>
      <c r="I69" s="535" t="s">
        <v>0</v>
      </c>
      <c r="J69" s="535" t="s">
        <v>0</v>
      </c>
      <c r="K69" s="535"/>
      <c r="L69" s="535"/>
      <c r="M69" s="536"/>
      <c r="N69" s="536"/>
      <c r="O69" s="536"/>
      <c r="P69" s="536"/>
      <c r="Q69" s="535"/>
      <c r="R69" s="536"/>
      <c r="S69" s="536"/>
      <c r="T69" s="536"/>
      <c r="U69" s="536"/>
      <c r="V69" s="536"/>
      <c r="W69" s="536"/>
      <c r="X69" s="536"/>
      <c r="Y69" s="535"/>
      <c r="Z69" s="536"/>
      <c r="AA69" s="536"/>
      <c r="AB69" s="536"/>
      <c r="AC69" s="536"/>
      <c r="AD69" s="536"/>
      <c r="AE69" s="536"/>
      <c r="AF69" s="536"/>
      <c r="AG69" s="536"/>
      <c r="AH69" s="536"/>
      <c r="AI69" s="536"/>
      <c r="AJ69" s="536"/>
      <c r="AK69" s="536"/>
      <c r="AL69" s="536"/>
      <c r="AM69" s="536"/>
      <c r="AN69" s="536"/>
      <c r="AO69" s="536"/>
      <c r="AP69" s="536"/>
      <c r="AQ69" s="536"/>
      <c r="AR69" s="536"/>
      <c r="AS69" s="536"/>
      <c r="AT69" s="536"/>
      <c r="AU69" s="536"/>
      <c r="AV69" s="536"/>
      <c r="AW69" s="536"/>
      <c r="AX69" s="536"/>
      <c r="AY69" s="514" t="s">
        <v>6</v>
      </c>
      <c r="AZ69" s="536" t="s">
        <v>6</v>
      </c>
      <c r="BA69" s="536" t="s">
        <v>362</v>
      </c>
      <c r="BB69" s="514" t="s">
        <v>6</v>
      </c>
      <c r="BC69" s="535"/>
      <c r="BD69" s="536"/>
      <c r="BE69" s="536"/>
      <c r="BF69" s="536"/>
      <c r="BG69" s="536"/>
      <c r="BH69" s="536"/>
      <c r="BI69" s="536"/>
      <c r="BJ69" s="536"/>
      <c r="BK69" s="536"/>
      <c r="BL69" s="536"/>
      <c r="BM69" s="536"/>
      <c r="BN69" s="536"/>
      <c r="BO69" s="536"/>
      <c r="BP69" s="536"/>
      <c r="BQ69" s="536"/>
      <c r="BR69" s="536"/>
      <c r="BS69" s="536"/>
      <c r="BT69" s="536"/>
      <c r="BU69" s="536"/>
      <c r="BV69" s="536"/>
      <c r="BW69" s="536"/>
      <c r="BX69" s="536"/>
      <c r="BY69" s="536"/>
      <c r="BZ69" s="536"/>
      <c r="CA69" s="536"/>
      <c r="CB69" s="536"/>
      <c r="CC69" s="536"/>
      <c r="CD69" s="536"/>
      <c r="CE69" s="536"/>
      <c r="CF69" s="536"/>
      <c r="CG69" s="536"/>
      <c r="CH69" s="536"/>
      <c r="CI69" s="514" t="s">
        <v>6</v>
      </c>
      <c r="CJ69" s="536"/>
      <c r="CK69" s="514" t="s">
        <v>6</v>
      </c>
      <c r="CL69" s="554" t="s">
        <v>299</v>
      </c>
      <c r="CM69" s="554" t="s">
        <v>299</v>
      </c>
      <c r="CN69" s="555" t="str">
        <f t="shared" si="41"/>
        <v>UN R79 ACSF Cat C</v>
      </c>
      <c r="CO69" s="554" t="s">
        <v>285</v>
      </c>
      <c r="CP69" s="554"/>
      <c r="CQ69" s="554"/>
      <c r="CR69" s="554"/>
      <c r="CS69" s="554"/>
      <c r="CT69" s="554"/>
      <c r="CU69" s="554"/>
      <c r="CV69" s="554"/>
      <c r="CW69" s="554"/>
      <c r="CX69" s="554"/>
      <c r="CY69" s="554"/>
      <c r="CZ69" s="554"/>
      <c r="DA69" s="554"/>
      <c r="DB69" s="554"/>
      <c r="DC69" s="554"/>
      <c r="DD69" s="554"/>
      <c r="DE69" s="554"/>
      <c r="DF69" s="554"/>
      <c r="DG69" s="554"/>
      <c r="DH69" s="554"/>
      <c r="DI69" s="554"/>
      <c r="DJ69" s="554"/>
      <c r="DK69" s="554"/>
      <c r="DL69" s="554"/>
      <c r="DM69" s="554"/>
      <c r="DN69" s="554"/>
      <c r="DO69" s="554"/>
      <c r="DP69" s="554"/>
      <c r="DQ69" s="554"/>
      <c r="DR69" s="554"/>
      <c r="DS69" s="554"/>
      <c r="DT69" s="554"/>
      <c r="DU69" s="554"/>
      <c r="DV69" s="554"/>
      <c r="DW69" s="555" t="str">
        <f t="shared" si="45"/>
        <v>UN R79 ACSF Cat C</v>
      </c>
      <c r="DX69" s="555" t="str">
        <f t="shared" si="42"/>
        <v>UN R79 ACSF Cat C</v>
      </c>
      <c r="DY69" s="554"/>
      <c r="DZ69" s="554"/>
      <c r="EA69" s="554"/>
      <c r="EB69" s="554"/>
      <c r="EC69" s="554"/>
      <c r="ED69" s="554"/>
      <c r="EE69" s="554"/>
      <c r="EF69" s="554"/>
      <c r="EG69" s="554"/>
      <c r="EH69" s="554"/>
      <c r="EI69" s="554"/>
      <c r="EJ69" s="555" t="str">
        <f t="shared" si="43"/>
        <v>UN R79 ACSF Cat C</v>
      </c>
      <c r="EK69" s="554"/>
      <c r="EL69" s="554"/>
      <c r="EM69" s="554"/>
      <c r="EN69" s="554"/>
      <c r="EO69" s="554"/>
      <c r="EP69" s="554"/>
      <c r="EQ69" s="554"/>
      <c r="ER69" s="554"/>
      <c r="ES69" s="554"/>
      <c r="ET69" s="554"/>
      <c r="EU69" s="554"/>
      <c r="EV69" s="554"/>
      <c r="EW69" s="554"/>
      <c r="EX69" s="554"/>
      <c r="EY69" s="554"/>
      <c r="EZ69" s="554"/>
      <c r="FA69" s="554"/>
      <c r="FB69" s="554"/>
      <c r="FC69" s="554"/>
      <c r="FD69" s="554"/>
      <c r="FE69" s="554"/>
      <c r="FF69" s="554"/>
      <c r="FG69" s="554"/>
      <c r="FH69" s="554"/>
      <c r="FI69" s="554"/>
      <c r="FJ69" s="554"/>
      <c r="FK69" s="554"/>
      <c r="FL69" s="554"/>
      <c r="FM69" s="554"/>
      <c r="FN69" s="554"/>
      <c r="FO69" s="554"/>
      <c r="FP69" s="554"/>
      <c r="FQ69" s="554"/>
      <c r="FR69" s="554"/>
      <c r="FS69" s="554"/>
      <c r="FT69" s="554"/>
      <c r="FU69" s="554"/>
      <c r="FV69" s="554"/>
      <c r="FW69" s="554"/>
      <c r="FX69" s="554"/>
      <c r="FY69" s="554"/>
      <c r="FZ69" s="554"/>
      <c r="GA69" s="554"/>
      <c r="GB69" s="554"/>
      <c r="GC69" s="555" t="str">
        <f t="shared" si="44"/>
        <v>UN R79 ACSF Cat C</v>
      </c>
      <c r="GD69" s="7"/>
      <c r="GE69" s="7"/>
      <c r="GF69" s="7"/>
      <c r="GG69" s="7"/>
      <c r="GH69" s="7"/>
      <c r="GI69" s="7"/>
      <c r="GJ69" s="7"/>
      <c r="GK69" s="7"/>
      <c r="GL69" s="7"/>
      <c r="GM69" s="7"/>
      <c r="GN69" s="7"/>
      <c r="GO69" s="7"/>
      <c r="GP69" s="7"/>
      <c r="GQ69" s="7"/>
      <c r="GR69" s="7"/>
      <c r="GS69" s="7"/>
      <c r="GT69" s="7"/>
      <c r="GU69" s="7"/>
      <c r="GV69" s="7"/>
      <c r="GW69" s="7"/>
      <c r="GX69" s="7"/>
      <c r="GY69" s="7"/>
      <c r="GZ69" s="7"/>
    </row>
    <row r="70" ht="12.75" spans="2:208">
      <c r="C70" s="547" t="s">
        <v>431</v>
      </c>
      <c r="D70" s="548" t="s">
        <v>300</v>
      </c>
      <c r="E70" s="551" t="s">
        <v>301</v>
      </c>
      <c r="F70" s="554" t="s">
        <v>301</v>
      </c>
      <c r="G70" s="535"/>
      <c r="H70" s="535"/>
      <c r="I70" s="535"/>
      <c r="J70" s="535"/>
      <c r="K70" s="535"/>
      <c r="L70" s="535"/>
      <c r="M70" s="536"/>
      <c r="N70" s="536"/>
      <c r="O70" s="536"/>
      <c r="P70" s="536"/>
      <c r="Q70" s="535"/>
      <c r="R70" s="536"/>
      <c r="S70" s="536"/>
      <c r="T70" s="536"/>
      <c r="U70" s="536"/>
      <c r="V70" s="536"/>
      <c r="W70" s="536"/>
      <c r="X70" s="536"/>
      <c r="Y70" s="535"/>
      <c r="Z70" s="536"/>
      <c r="AA70" s="536"/>
      <c r="AB70" s="536"/>
      <c r="AC70" s="536"/>
      <c r="AD70" s="536"/>
      <c r="AE70" s="536"/>
      <c r="AF70" s="536"/>
      <c r="AG70" s="536"/>
      <c r="AH70" s="536"/>
      <c r="AI70" s="536"/>
      <c r="AJ70" s="536"/>
      <c r="AK70" s="536"/>
      <c r="AL70" s="536"/>
      <c r="AM70" s="536"/>
      <c r="AN70" s="536"/>
      <c r="AO70" s="536"/>
      <c r="AP70" s="536"/>
      <c r="AQ70" s="536"/>
      <c r="AR70" s="536"/>
      <c r="AS70" s="536"/>
      <c r="AT70" s="536"/>
      <c r="AU70" s="536"/>
      <c r="AV70" s="536"/>
      <c r="AW70" s="536"/>
      <c r="AX70" s="536"/>
      <c r="AY70" s="514" t="s">
        <v>6</v>
      </c>
      <c r="AZ70" s="536" t="s">
        <v>6</v>
      </c>
      <c r="BA70" s="536" t="s">
        <v>362</v>
      </c>
      <c r="BB70" s="514" t="s">
        <v>6</v>
      </c>
      <c r="BC70" s="535"/>
      <c r="BD70" s="536"/>
      <c r="BE70" s="536"/>
      <c r="BF70" s="536"/>
      <c r="BG70" s="536"/>
      <c r="BH70" s="536"/>
      <c r="BI70" s="536"/>
      <c r="BJ70" s="536"/>
      <c r="BK70" s="536"/>
      <c r="BL70" s="536"/>
      <c r="BM70" s="536"/>
      <c r="BN70" s="536"/>
      <c r="BO70" s="536"/>
      <c r="BP70" s="536"/>
      <c r="BQ70" s="536"/>
      <c r="BR70" s="536"/>
      <c r="BS70" s="536"/>
      <c r="BT70" s="536"/>
      <c r="BU70" s="536"/>
      <c r="BV70" s="536"/>
      <c r="BW70" s="536"/>
      <c r="BX70" s="536"/>
      <c r="BY70" s="536"/>
      <c r="BZ70" s="536"/>
      <c r="CA70" s="536"/>
      <c r="CB70" s="536"/>
      <c r="CC70" s="536"/>
      <c r="CD70" s="536"/>
      <c r="CE70" s="536"/>
      <c r="CF70" s="536"/>
      <c r="CG70" s="536"/>
      <c r="CH70" s="536"/>
      <c r="CI70" s="514" t="s">
        <v>6</v>
      </c>
      <c r="CJ70" s="536"/>
      <c r="CK70" s="514" t="s">
        <v>6</v>
      </c>
      <c r="CL70" s="554" t="s">
        <v>301</v>
      </c>
      <c r="CM70" s="554" t="s">
        <v>301</v>
      </c>
      <c r="CN70" s="555" t="str">
        <f t="shared" si="41"/>
        <v>UN R79 RMF</v>
      </c>
      <c r="CO70" s="554"/>
      <c r="CP70" s="554"/>
      <c r="CQ70" s="554"/>
      <c r="CR70" s="554"/>
      <c r="CS70" s="554"/>
      <c r="CT70" s="554"/>
      <c r="CU70" s="554"/>
      <c r="CV70" s="554"/>
      <c r="CW70" s="554"/>
      <c r="CX70" s="554"/>
      <c r="CY70" s="554"/>
      <c r="CZ70" s="554"/>
      <c r="DA70" s="554"/>
      <c r="DB70" s="554"/>
      <c r="DC70" s="554"/>
      <c r="DD70" s="554"/>
      <c r="DE70" s="554"/>
      <c r="DF70" s="554"/>
      <c r="DG70" s="554"/>
      <c r="DH70" s="554"/>
      <c r="DI70" s="554"/>
      <c r="DJ70" s="554"/>
      <c r="DK70" s="554"/>
      <c r="DL70" s="554"/>
      <c r="DM70" s="554"/>
      <c r="DN70" s="554"/>
      <c r="DO70" s="554"/>
      <c r="DP70" s="554"/>
      <c r="DQ70" s="554"/>
      <c r="DR70" s="554"/>
      <c r="DS70" s="554"/>
      <c r="DT70" s="554"/>
      <c r="DU70" s="554"/>
      <c r="DV70" s="554"/>
      <c r="DW70" s="555" t="str">
        <f t="shared" si="45"/>
        <v>UN R79 RMF</v>
      </c>
      <c r="DX70" s="555" t="str">
        <f t="shared" si="42"/>
        <v>UN R79 RMF</v>
      </c>
      <c r="DY70" s="554"/>
      <c r="DZ70" s="554"/>
      <c r="EA70" s="554"/>
      <c r="EB70" s="554"/>
      <c r="EC70" s="554"/>
      <c r="ED70" s="554"/>
      <c r="EE70" s="554"/>
      <c r="EF70" s="554"/>
      <c r="EG70" s="554"/>
      <c r="EH70" s="554"/>
      <c r="EI70" s="554"/>
      <c r="EJ70" s="555" t="str">
        <f t="shared" si="43"/>
        <v>UN R79 RMF</v>
      </c>
      <c r="EK70" s="554"/>
      <c r="EL70" s="554"/>
      <c r="EM70" s="554"/>
      <c r="EN70" s="554"/>
      <c r="EO70" s="554"/>
      <c r="EP70" s="554"/>
      <c r="EQ70" s="554"/>
      <c r="ER70" s="554"/>
      <c r="ES70" s="554"/>
      <c r="ET70" s="554"/>
      <c r="EU70" s="554"/>
      <c r="EV70" s="554"/>
      <c r="EW70" s="554"/>
      <c r="EX70" s="554"/>
      <c r="EY70" s="554"/>
      <c r="EZ70" s="554"/>
      <c r="FA70" s="554"/>
      <c r="FB70" s="554"/>
      <c r="FC70" s="554"/>
      <c r="FD70" s="554"/>
      <c r="FE70" s="554"/>
      <c r="FF70" s="554"/>
      <c r="FG70" s="554"/>
      <c r="FH70" s="554"/>
      <c r="FI70" s="554"/>
      <c r="FJ70" s="554"/>
      <c r="FK70" s="554"/>
      <c r="FL70" s="554"/>
      <c r="FM70" s="554"/>
      <c r="FN70" s="554"/>
      <c r="FO70" s="554"/>
      <c r="FP70" s="554"/>
      <c r="FQ70" s="554"/>
      <c r="FR70" s="554"/>
      <c r="FS70" s="554"/>
      <c r="FT70" s="554"/>
      <c r="FU70" s="554"/>
      <c r="FV70" s="554"/>
      <c r="FW70" s="554"/>
      <c r="FX70" s="554"/>
      <c r="FY70" s="554"/>
      <c r="FZ70" s="554"/>
      <c r="GA70" s="554"/>
      <c r="GB70" s="554"/>
      <c r="GC70" s="555" t="str">
        <f t="shared" si="44"/>
        <v>UN R79 RMF</v>
      </c>
      <c r="GD70" s="7"/>
      <c r="GE70" s="7"/>
      <c r="GF70" s="7"/>
      <c r="GG70" s="7"/>
      <c r="GH70" s="7"/>
      <c r="GI70" s="7"/>
      <c r="GJ70" s="7"/>
      <c r="GK70" s="7"/>
      <c r="GL70" s="7"/>
      <c r="GM70" s="7"/>
      <c r="GN70" s="7"/>
      <c r="GO70" s="7"/>
      <c r="GP70" s="7"/>
      <c r="GQ70" s="7"/>
      <c r="GR70" s="7"/>
      <c r="GS70" s="7"/>
      <c r="GT70" s="7"/>
      <c r="GU70" s="7"/>
      <c r="GV70" s="7"/>
      <c r="GW70" s="7"/>
      <c r="GX70" s="7"/>
      <c r="GY70" s="7"/>
      <c r="GZ70" s="7"/>
    </row>
    <row r="71" ht="20.25" spans="2:208">
      <c r="B71" s="549" t="s">
        <v>302</v>
      </c>
      <c r="C71" s="547"/>
      <c r="D71" s="548" t="s">
        <v>303</v>
      </c>
      <c r="E71" s="508" t="s">
        <v>304</v>
      </c>
      <c r="F71" s="554" t="s">
        <v>304</v>
      </c>
      <c r="G71" s="508" t="s">
        <v>0</v>
      </c>
      <c r="H71" s="508" t="s">
        <v>0</v>
      </c>
      <c r="I71" s="508" t="s">
        <v>0</v>
      </c>
      <c r="J71" s="508" t="s">
        <v>0</v>
      </c>
      <c r="K71" s="508"/>
      <c r="L71" s="508"/>
      <c r="M71" s="508"/>
      <c r="N71" s="508"/>
      <c r="O71" s="508"/>
      <c r="P71" s="508"/>
      <c r="Q71" s="508"/>
      <c r="R71" s="508"/>
      <c r="S71" s="508"/>
      <c r="T71" s="508"/>
      <c r="U71" s="508"/>
      <c r="V71" s="508"/>
      <c r="W71" s="508"/>
      <c r="X71" s="508"/>
      <c r="Y71" s="508"/>
      <c r="Z71" s="508"/>
      <c r="AA71" s="508"/>
      <c r="AB71" s="508"/>
      <c r="AC71" s="508"/>
      <c r="AD71" s="508"/>
      <c r="AE71" s="508"/>
      <c r="AF71" s="508"/>
      <c r="AG71" s="508"/>
      <c r="AH71" s="508"/>
      <c r="AI71" s="508"/>
      <c r="AJ71" s="508"/>
      <c r="AK71" s="508"/>
      <c r="AL71" s="508"/>
      <c r="AM71" s="508"/>
      <c r="AN71" s="508"/>
      <c r="AO71" s="508"/>
      <c r="AP71" s="508"/>
      <c r="AQ71" s="508"/>
      <c r="AR71" s="508"/>
      <c r="AS71" s="508"/>
      <c r="AT71" s="508"/>
      <c r="AU71" s="508"/>
      <c r="AV71" s="508"/>
      <c r="AW71" s="508"/>
      <c r="AX71" s="508"/>
      <c r="AY71" s="508" t="s">
        <v>305</v>
      </c>
      <c r="AZ71" s="567" t="s">
        <v>305</v>
      </c>
      <c r="BA71" s="536"/>
      <c r="BB71" s="514" t="s">
        <v>6</v>
      </c>
      <c r="BC71" s="535"/>
      <c r="BD71" s="536"/>
      <c r="BE71" s="536"/>
      <c r="BF71" s="536"/>
      <c r="BG71" s="536"/>
      <c r="BH71" s="536"/>
      <c r="BI71" s="536"/>
      <c r="BJ71" s="536"/>
      <c r="BK71" s="536"/>
      <c r="BL71" s="536"/>
      <c r="BM71" s="536"/>
      <c r="BN71" s="536"/>
      <c r="BO71" s="536"/>
      <c r="BP71" s="536"/>
      <c r="BQ71" s="536"/>
      <c r="BR71" s="536"/>
      <c r="BS71" s="536"/>
      <c r="BT71" s="536"/>
      <c r="BU71" s="536"/>
      <c r="BV71" s="536"/>
      <c r="BW71" s="536"/>
      <c r="BX71" s="536"/>
      <c r="BY71" s="536"/>
      <c r="BZ71" s="536"/>
      <c r="CA71" s="536"/>
      <c r="CB71" s="536"/>
      <c r="CC71" s="536"/>
      <c r="CD71" s="536"/>
      <c r="CE71" s="536"/>
      <c r="CF71" s="536"/>
      <c r="CG71" s="536"/>
      <c r="CH71" s="536"/>
      <c r="CI71" s="514" t="s">
        <v>6</v>
      </c>
      <c r="CJ71" s="536"/>
      <c r="CK71" s="513" t="s">
        <v>307</v>
      </c>
      <c r="CL71" s="554" t="s">
        <v>304</v>
      </c>
      <c r="CM71" s="554" t="s">
        <v>304</v>
      </c>
      <c r="CN71" s="554" t="str">
        <f t="shared" si="41"/>
        <v>UN R48</v>
      </c>
      <c r="CO71" s="554" t="s">
        <v>308</v>
      </c>
      <c r="CP71" s="554"/>
      <c r="CQ71" s="554"/>
      <c r="CR71" s="554"/>
      <c r="CS71" s="554"/>
      <c r="CT71" s="554"/>
      <c r="CU71" s="554"/>
      <c r="CV71" s="554"/>
      <c r="CW71" s="554"/>
      <c r="CX71" s="554"/>
      <c r="CY71" s="554"/>
      <c r="CZ71" s="554"/>
      <c r="DA71" s="554"/>
      <c r="DB71" s="554"/>
      <c r="DC71" s="554"/>
      <c r="DD71" s="554"/>
      <c r="DE71" s="554"/>
      <c r="DF71" s="554"/>
      <c r="DG71" s="554"/>
      <c r="DH71" s="554"/>
      <c r="DI71" s="554"/>
      <c r="DJ71" s="554"/>
      <c r="DK71" s="554"/>
      <c r="DL71" s="554"/>
      <c r="DM71" s="554"/>
      <c r="DN71" s="554"/>
      <c r="DO71" s="554"/>
      <c r="DP71" s="554"/>
      <c r="DQ71" s="554"/>
      <c r="DR71" s="554"/>
      <c r="DS71" s="554"/>
      <c r="DT71" s="554"/>
      <c r="DU71" s="554"/>
      <c r="DV71" s="554"/>
      <c r="DW71" s="554" t="str">
        <f t="shared" si="45"/>
        <v>UN R48</v>
      </c>
      <c r="DX71" s="554" t="str">
        <f t="shared" si="42"/>
        <v>UN R48</v>
      </c>
      <c r="DY71" s="554"/>
      <c r="DZ71" s="554"/>
      <c r="EA71" s="554"/>
      <c r="EB71" s="554"/>
      <c r="EC71" s="554"/>
      <c r="ED71" s="554"/>
      <c r="EE71" s="554"/>
      <c r="EF71" s="554"/>
      <c r="EG71" s="554"/>
      <c r="EH71" s="554"/>
      <c r="EI71" s="554"/>
      <c r="EJ71" s="554" t="str">
        <f t="shared" si="43"/>
        <v>UN R48</v>
      </c>
      <c r="EK71" s="554"/>
      <c r="EL71" s="554"/>
      <c r="EM71" s="554"/>
      <c r="EN71" s="554"/>
      <c r="EO71" s="554"/>
      <c r="EP71" s="554"/>
      <c r="EQ71" s="554"/>
      <c r="ER71" s="554"/>
      <c r="ES71" s="554"/>
      <c r="ET71" s="554"/>
      <c r="EU71" s="554"/>
      <c r="EV71" s="554"/>
      <c r="EW71" s="554"/>
      <c r="EX71" s="554"/>
      <c r="EY71" s="554"/>
      <c r="EZ71" s="554"/>
      <c r="FA71" s="554"/>
      <c r="FB71" s="554"/>
      <c r="FC71" s="554"/>
      <c r="FD71" s="554"/>
      <c r="FE71" s="554"/>
      <c r="FF71" s="554"/>
      <c r="FG71" s="554"/>
      <c r="FH71" s="554"/>
      <c r="FI71" s="554"/>
      <c r="FJ71" s="554"/>
      <c r="FK71" s="554"/>
      <c r="FL71" s="554"/>
      <c r="FM71" s="554"/>
      <c r="FN71" s="554"/>
      <c r="FO71" s="554"/>
      <c r="FP71" s="554"/>
      <c r="FQ71" s="554"/>
      <c r="FR71" s="554"/>
      <c r="FS71" s="554"/>
      <c r="FT71" s="554"/>
      <c r="FU71" s="554"/>
      <c r="FV71" s="554"/>
      <c r="FW71" s="554"/>
      <c r="FX71" s="554"/>
      <c r="FY71" s="554"/>
      <c r="FZ71" s="554"/>
      <c r="GA71" s="554"/>
      <c r="GB71" s="554"/>
      <c r="GC71" s="554" t="str">
        <f t="shared" si="44"/>
        <v>UN R48</v>
      </c>
      <c r="GD71" s="7"/>
      <c r="GE71" s="7"/>
      <c r="GF71" s="7"/>
      <c r="GG71" s="7"/>
      <c r="GH71" s="7"/>
      <c r="GI71" s="7"/>
      <c r="GJ71" s="7"/>
      <c r="GK71" s="7"/>
      <c r="GL71" s="7"/>
      <c r="GM71" s="7"/>
      <c r="GN71" s="7"/>
      <c r="GO71" s="7"/>
      <c r="GP71" s="7"/>
      <c r="GQ71" s="7"/>
      <c r="GR71" s="7"/>
      <c r="GS71" s="7"/>
      <c r="GT71" s="7"/>
      <c r="GU71" s="7"/>
      <c r="GV71" s="7"/>
      <c r="GW71" s="7"/>
      <c r="GX71" s="7"/>
      <c r="GY71" s="7"/>
      <c r="GZ71" s="7"/>
    </row>
    <row r="72" ht="29.25" customHeight="1" spans="2:208">
      <c r="B72" s="549" t="s">
        <v>310</v>
      </c>
      <c r="C72" s="547" t="s">
        <v>432</v>
      </c>
      <c r="D72" s="548" t="s">
        <v>311</v>
      </c>
      <c r="E72" s="508" t="s">
        <v>312</v>
      </c>
      <c r="F72" s="552" t="s">
        <v>312</v>
      </c>
      <c r="G72" s="552" t="s">
        <v>2</v>
      </c>
      <c r="H72" s="552" t="s">
        <v>2</v>
      </c>
      <c r="I72" s="552" t="s">
        <v>2</v>
      </c>
      <c r="J72" s="552" t="s">
        <v>2</v>
      </c>
      <c r="K72" s="552"/>
      <c r="L72" s="552">
        <v>158</v>
      </c>
      <c r="M72" s="552"/>
      <c r="N72" s="552"/>
      <c r="O72" s="552"/>
      <c r="P72" s="552"/>
      <c r="Q72" s="552"/>
      <c r="R72" s="552"/>
      <c r="S72" s="552"/>
      <c r="T72" s="552"/>
      <c r="U72" s="552"/>
      <c r="V72" s="552"/>
      <c r="W72" s="552"/>
      <c r="X72" s="552"/>
      <c r="Y72" s="552"/>
      <c r="Z72" s="552"/>
      <c r="AA72" s="552"/>
      <c r="AB72" s="552"/>
      <c r="AC72" s="552"/>
      <c r="AD72" s="552"/>
      <c r="AE72" s="552"/>
      <c r="AF72" s="552"/>
      <c r="AG72" s="552"/>
      <c r="AH72" s="552"/>
      <c r="AI72" s="552"/>
      <c r="AJ72" s="552"/>
      <c r="AK72" s="552"/>
      <c r="AL72" s="552"/>
      <c r="AM72" s="552"/>
      <c r="AN72" s="552"/>
      <c r="AO72" s="552"/>
      <c r="AP72" s="552"/>
      <c r="AQ72" s="552"/>
      <c r="AR72" s="552"/>
      <c r="AS72" s="552"/>
      <c r="AT72" s="552"/>
      <c r="AU72" s="552"/>
      <c r="AV72" s="552"/>
      <c r="AW72" s="552"/>
      <c r="AX72" s="552"/>
      <c r="AY72" s="552" t="s">
        <v>313</v>
      </c>
      <c r="AZ72" s="535" t="s">
        <v>2</v>
      </c>
      <c r="BA72" s="536"/>
      <c r="BB72" s="552" t="s">
        <v>2</v>
      </c>
      <c r="BC72" s="552" t="s">
        <v>314</v>
      </c>
      <c r="BD72" s="536"/>
      <c r="BE72" s="536"/>
      <c r="BF72" s="536"/>
      <c r="BG72" s="536"/>
      <c r="BH72" s="536"/>
      <c r="BI72" s="536"/>
      <c r="BJ72" s="536"/>
      <c r="BK72" s="536"/>
      <c r="BL72" s="536"/>
      <c r="BM72" s="536"/>
      <c r="BN72" s="536"/>
      <c r="BO72" s="536"/>
      <c r="BP72" s="536"/>
      <c r="BQ72" s="536"/>
      <c r="BR72" s="536"/>
      <c r="BS72" s="536"/>
      <c r="BT72" s="536"/>
      <c r="BU72" s="536"/>
      <c r="BV72" s="536"/>
      <c r="BW72" s="536"/>
      <c r="BX72" s="536"/>
      <c r="BY72" s="536"/>
      <c r="BZ72" s="536"/>
      <c r="CA72" s="536"/>
      <c r="CB72" s="536"/>
      <c r="CC72" s="536"/>
      <c r="CD72" s="536"/>
      <c r="CE72" s="536"/>
      <c r="CF72" s="536"/>
      <c r="CG72" s="536"/>
      <c r="CH72" s="536"/>
      <c r="CI72" s="514" t="s">
        <v>362</v>
      </c>
      <c r="CJ72" s="536"/>
      <c r="CK72" s="554" t="s">
        <v>316</v>
      </c>
      <c r="CL72" s="552" t="s">
        <v>312</v>
      </c>
      <c r="CM72" s="552" t="s">
        <v>312</v>
      </c>
      <c r="CN72" s="554" t="str">
        <f t="shared" si="41"/>
        <v>UN R158</v>
      </c>
      <c r="CO72" s="554" t="s">
        <v>433</v>
      </c>
      <c r="CP72" s="536"/>
      <c r="CQ72" s="536"/>
      <c r="CR72" s="536"/>
      <c r="CS72" s="536"/>
      <c r="CT72" s="536"/>
      <c r="CU72" s="536"/>
      <c r="CV72" s="536"/>
      <c r="CW72" s="536"/>
      <c r="CX72" s="536"/>
      <c r="CY72" s="536"/>
      <c r="CZ72" s="536"/>
      <c r="DA72" s="536"/>
      <c r="DB72" s="536"/>
      <c r="DC72" s="536"/>
      <c r="DD72" s="536"/>
      <c r="DE72" s="536"/>
      <c r="DF72" s="536"/>
      <c r="DG72" s="536"/>
      <c r="DH72" s="536"/>
      <c r="DI72" s="536"/>
      <c r="DJ72" s="536"/>
      <c r="DK72" s="536"/>
      <c r="DL72" s="536"/>
      <c r="DM72" s="536"/>
      <c r="DN72" s="536"/>
      <c r="DO72" s="536"/>
      <c r="DP72" s="536"/>
      <c r="DQ72" s="536"/>
      <c r="DR72" s="536"/>
      <c r="DS72" s="536"/>
      <c r="DT72" s="536"/>
      <c r="DU72" s="536"/>
      <c r="DV72" s="536"/>
      <c r="DW72" s="552" t="s">
        <v>312</v>
      </c>
      <c r="DX72" s="554" t="str">
        <f t="shared" si="42"/>
        <v>UN R158</v>
      </c>
      <c r="DY72" s="554"/>
      <c r="DZ72" s="554"/>
      <c r="EA72" s="554"/>
      <c r="EB72" s="554"/>
      <c r="EC72" s="554"/>
      <c r="ED72" s="554"/>
      <c r="EE72" s="554"/>
      <c r="EF72" s="554"/>
      <c r="EG72" s="554"/>
      <c r="EH72" s="554"/>
      <c r="EI72" s="554"/>
      <c r="EJ72" s="554" t="str">
        <f t="shared" si="43"/>
        <v>UN R158</v>
      </c>
      <c r="EK72" s="554"/>
      <c r="EL72" s="554"/>
      <c r="EM72" s="554"/>
      <c r="EN72" s="554"/>
      <c r="EO72" s="554"/>
      <c r="EP72" s="554"/>
      <c r="EQ72" s="554"/>
      <c r="ER72" s="554"/>
      <c r="ES72" s="554"/>
      <c r="ET72" s="554"/>
      <c r="EU72" s="554"/>
      <c r="EV72" s="554"/>
      <c r="EW72" s="554"/>
      <c r="EX72" s="554"/>
      <c r="EY72" s="554"/>
      <c r="EZ72" s="554"/>
      <c r="FA72" s="554"/>
      <c r="FB72" s="554"/>
      <c r="FC72" s="554"/>
      <c r="FD72" s="554"/>
      <c r="FE72" s="554"/>
      <c r="FF72" s="554"/>
      <c r="FG72" s="554"/>
      <c r="FH72" s="554"/>
      <c r="FI72" s="554"/>
      <c r="FJ72" s="554"/>
      <c r="FK72" s="554"/>
      <c r="FL72" s="554"/>
      <c r="FM72" s="554"/>
      <c r="FN72" s="554"/>
      <c r="FO72" s="554"/>
      <c r="FP72" s="554"/>
      <c r="FQ72" s="554"/>
      <c r="FR72" s="554"/>
      <c r="FS72" s="554"/>
      <c r="FT72" s="554"/>
      <c r="FU72" s="554"/>
      <c r="FV72" s="554"/>
      <c r="FW72" s="554"/>
      <c r="FX72" s="554"/>
      <c r="FY72" s="554"/>
      <c r="FZ72" s="554"/>
      <c r="GA72" s="554"/>
      <c r="GB72" s="554"/>
      <c r="GC72" s="554" t="str">
        <f t="shared" si="44"/>
        <v>UN R158</v>
      </c>
      <c r="GD72" s="7"/>
      <c r="GE72" s="7"/>
      <c r="GF72" s="7"/>
      <c r="GG72" s="7"/>
      <c r="GH72" s="7"/>
      <c r="GI72" s="7"/>
      <c r="GJ72" s="7"/>
      <c r="GK72" s="7"/>
      <c r="GL72" s="7"/>
      <c r="GM72" s="7"/>
      <c r="GN72" s="7"/>
      <c r="GO72" s="7"/>
      <c r="GP72" s="7"/>
      <c r="GQ72" s="7"/>
      <c r="GR72" s="7"/>
      <c r="GS72" s="7"/>
      <c r="GT72" s="7"/>
      <c r="GU72" s="7"/>
      <c r="GV72" s="7"/>
      <c r="GW72" s="7"/>
      <c r="GX72" s="7"/>
      <c r="GY72" s="7"/>
      <c r="GZ72" s="7"/>
    </row>
    <row r="73" ht="12.75" spans="2:208">
      <c r="C73" s="547" t="s">
        <v>434</v>
      </c>
      <c r="D73" s="548" t="s">
        <v>319</v>
      </c>
      <c r="E73" s="514" t="s">
        <v>6</v>
      </c>
      <c r="F73" s="514" t="s">
        <v>6</v>
      </c>
      <c r="G73" s="535" t="s">
        <v>0</v>
      </c>
      <c r="H73" s="535" t="s">
        <v>0</v>
      </c>
      <c r="I73" s="535" t="s">
        <v>0</v>
      </c>
      <c r="J73" s="535" t="s">
        <v>0</v>
      </c>
      <c r="K73" s="535"/>
      <c r="L73" s="535">
        <v>166</v>
      </c>
      <c r="M73" s="536"/>
      <c r="N73" s="536"/>
      <c r="O73" s="536"/>
      <c r="P73" s="536"/>
      <c r="Q73" s="535"/>
      <c r="R73" s="536"/>
      <c r="S73" s="536"/>
      <c r="T73" s="536"/>
      <c r="U73" s="536"/>
      <c r="V73" s="536"/>
      <c r="W73" s="536"/>
      <c r="X73" s="536"/>
      <c r="Y73" s="535"/>
      <c r="Z73" s="536"/>
      <c r="AA73" s="536"/>
      <c r="AB73" s="536"/>
      <c r="AC73" s="536"/>
      <c r="AD73" s="536"/>
      <c r="AE73" s="536"/>
      <c r="AF73" s="536"/>
      <c r="AG73" s="536"/>
      <c r="AH73" s="536"/>
      <c r="AI73" s="536"/>
      <c r="AJ73" s="536"/>
      <c r="AK73" s="536"/>
      <c r="AL73" s="536"/>
      <c r="AM73" s="536"/>
      <c r="AN73" s="536"/>
      <c r="AO73" s="536"/>
      <c r="AP73" s="536"/>
      <c r="AQ73" s="536"/>
      <c r="AR73" s="536"/>
      <c r="AS73" s="536"/>
      <c r="AT73" s="536"/>
      <c r="AU73" s="536"/>
      <c r="AV73" s="536"/>
      <c r="AW73" s="536"/>
      <c r="AX73" s="536"/>
      <c r="AY73" s="514" t="s">
        <v>6</v>
      </c>
      <c r="AZ73" s="514" t="s">
        <v>6</v>
      </c>
      <c r="BA73" s="514"/>
      <c r="BB73" s="514" t="s">
        <v>6</v>
      </c>
      <c r="BC73" s="514" t="s">
        <v>6</v>
      </c>
      <c r="BD73" s="514"/>
      <c r="BE73" s="514"/>
      <c r="BF73" s="514"/>
      <c r="BG73" s="514"/>
      <c r="BH73" s="514"/>
      <c r="BI73" s="514"/>
      <c r="BJ73" s="514"/>
      <c r="BK73" s="514"/>
      <c r="BL73" s="514"/>
      <c r="BM73" s="514"/>
      <c r="BN73" s="514"/>
      <c r="BO73" s="514"/>
      <c r="BP73" s="514"/>
      <c r="BQ73" s="514"/>
      <c r="BR73" s="514"/>
      <c r="BS73" s="514"/>
      <c r="BT73" s="514"/>
      <c r="BU73" s="514"/>
      <c r="BV73" s="514"/>
      <c r="BW73" s="514"/>
      <c r="BX73" s="514"/>
      <c r="BY73" s="514"/>
      <c r="BZ73" s="514"/>
      <c r="CA73" s="514"/>
      <c r="CB73" s="514"/>
      <c r="CC73" s="514"/>
      <c r="CD73" s="514"/>
      <c r="CE73" s="514"/>
      <c r="CF73" s="514"/>
      <c r="CG73" s="514"/>
      <c r="CH73" s="514"/>
      <c r="CI73" s="514" t="s">
        <v>6</v>
      </c>
      <c r="CJ73" s="536"/>
      <c r="CK73" s="514" t="s">
        <v>6</v>
      </c>
      <c r="CL73" s="514" t="s">
        <v>6</v>
      </c>
      <c r="CM73" s="514" t="s">
        <v>6</v>
      </c>
      <c r="CN73" s="514" t="s">
        <v>6</v>
      </c>
      <c r="CO73" s="554"/>
      <c r="CP73" s="554"/>
      <c r="CQ73" s="554"/>
      <c r="CR73" s="554"/>
      <c r="CS73" s="554"/>
      <c r="CT73" s="554"/>
      <c r="CU73" s="554"/>
      <c r="CV73" s="554"/>
      <c r="CW73" s="554"/>
      <c r="CX73" s="554"/>
      <c r="CY73" s="554"/>
      <c r="CZ73" s="554"/>
      <c r="DA73" s="554"/>
      <c r="DB73" s="554"/>
      <c r="DC73" s="554"/>
      <c r="DD73" s="554"/>
      <c r="DE73" s="554"/>
      <c r="DF73" s="554"/>
      <c r="DG73" s="554"/>
      <c r="DH73" s="554"/>
      <c r="DI73" s="554"/>
      <c r="DJ73" s="554"/>
      <c r="DK73" s="554"/>
      <c r="DL73" s="554"/>
      <c r="DM73" s="554"/>
      <c r="DN73" s="554"/>
      <c r="DO73" s="554"/>
      <c r="DP73" s="554"/>
      <c r="DQ73" s="554"/>
      <c r="DR73" s="554"/>
      <c r="DS73" s="554"/>
      <c r="DT73" s="554"/>
      <c r="DU73" s="554"/>
      <c r="DV73" s="554"/>
      <c r="DW73" s="514" t="s">
        <v>6</v>
      </c>
      <c r="DX73" s="514" t="s">
        <v>6</v>
      </c>
      <c r="DY73" s="554"/>
      <c r="DZ73" s="554"/>
      <c r="EA73" s="554"/>
      <c r="EB73" s="554"/>
      <c r="EC73" s="554"/>
      <c r="ED73" s="554"/>
      <c r="EE73" s="554"/>
      <c r="EF73" s="554"/>
      <c r="EG73" s="554"/>
      <c r="EH73" s="554"/>
      <c r="EI73" s="554"/>
      <c r="EJ73" s="514" t="s">
        <v>6</v>
      </c>
      <c r="EK73" s="554"/>
      <c r="EL73" s="554"/>
      <c r="EM73" s="554"/>
      <c r="EN73" s="554"/>
      <c r="EO73" s="554"/>
      <c r="EP73" s="554"/>
      <c r="EQ73" s="554"/>
      <c r="ER73" s="554"/>
      <c r="ES73" s="554"/>
      <c r="ET73" s="554"/>
      <c r="EU73" s="554"/>
      <c r="EV73" s="554"/>
      <c r="EW73" s="554"/>
      <c r="EX73" s="554"/>
      <c r="EY73" s="554"/>
      <c r="EZ73" s="554"/>
      <c r="FA73" s="554"/>
      <c r="FB73" s="554"/>
      <c r="FC73" s="554"/>
      <c r="FD73" s="554"/>
      <c r="FE73" s="554"/>
      <c r="FF73" s="554"/>
      <c r="FG73" s="554"/>
      <c r="FH73" s="554"/>
      <c r="FI73" s="554"/>
      <c r="FJ73" s="554"/>
      <c r="FK73" s="554"/>
      <c r="FL73" s="554"/>
      <c r="FM73" s="554"/>
      <c r="FN73" s="554"/>
      <c r="FO73" s="554"/>
      <c r="FP73" s="554"/>
      <c r="FQ73" s="554"/>
      <c r="FR73" s="554"/>
      <c r="FS73" s="554"/>
      <c r="FT73" s="554"/>
      <c r="FU73" s="554"/>
      <c r="FV73" s="554"/>
      <c r="FW73" s="554"/>
      <c r="FX73" s="554"/>
      <c r="FY73" s="554"/>
      <c r="FZ73" s="554"/>
      <c r="GA73" s="554"/>
      <c r="GB73" s="554"/>
      <c r="GC73" s="514" t="s">
        <v>6</v>
      </c>
      <c r="GD73" s="7"/>
      <c r="GE73" s="7"/>
      <c r="GF73" s="7"/>
      <c r="GG73" s="7"/>
      <c r="GH73" s="7"/>
      <c r="GI73" s="7"/>
      <c r="GJ73" s="7"/>
      <c r="GK73" s="7"/>
      <c r="GL73" s="7"/>
      <c r="GM73" s="7"/>
      <c r="GN73" s="7"/>
      <c r="GO73" s="7"/>
      <c r="GP73" s="7"/>
      <c r="GQ73" s="7"/>
      <c r="GR73" s="7"/>
      <c r="GS73" s="7"/>
      <c r="GT73" s="7"/>
      <c r="GU73" s="7"/>
      <c r="GV73" s="7"/>
      <c r="GW73" s="7"/>
      <c r="GX73" s="7"/>
      <c r="GY73" s="7"/>
      <c r="GZ73" s="7"/>
    </row>
    <row r="74" ht="50.65" spans="2:208">
      <c r="C74" s="547" t="s">
        <v>435</v>
      </c>
      <c r="D74" s="548" t="s">
        <v>321</v>
      </c>
      <c r="E74" s="508" t="s">
        <v>436</v>
      </c>
      <c r="F74" s="552" t="s">
        <v>436</v>
      </c>
      <c r="G74" s="535" t="s">
        <v>322</v>
      </c>
      <c r="H74" s="535" t="s">
        <v>322</v>
      </c>
      <c r="I74" s="535" t="s">
        <v>322</v>
      </c>
      <c r="J74" s="535" t="s">
        <v>322</v>
      </c>
      <c r="K74" s="535"/>
      <c r="L74" s="535"/>
      <c r="M74" s="536"/>
      <c r="N74" s="536"/>
      <c r="O74" s="536"/>
      <c r="P74" s="536"/>
      <c r="Q74" s="535"/>
      <c r="R74" s="536"/>
      <c r="S74" s="536"/>
      <c r="T74" s="536"/>
      <c r="U74" s="536"/>
      <c r="V74" s="536"/>
      <c r="W74" s="536"/>
      <c r="X74" s="536"/>
      <c r="Y74" s="535"/>
      <c r="Z74" s="536"/>
      <c r="AA74" s="536"/>
      <c r="AB74" s="536"/>
      <c r="AC74" s="536"/>
      <c r="AD74" s="536"/>
      <c r="AE74" s="536"/>
      <c r="AF74" s="536"/>
      <c r="AG74" s="536"/>
      <c r="AH74" s="536"/>
      <c r="AI74" s="536"/>
      <c r="AJ74" s="536"/>
      <c r="AK74" s="536"/>
      <c r="AL74" s="536"/>
      <c r="AM74" s="536"/>
      <c r="AN74" s="536"/>
      <c r="AO74" s="536"/>
      <c r="AP74" s="536"/>
      <c r="AQ74" s="536"/>
      <c r="AR74" s="536"/>
      <c r="AS74" s="536"/>
      <c r="AT74" s="536"/>
      <c r="AU74" s="536"/>
      <c r="AV74" s="536"/>
      <c r="AW74" s="536"/>
      <c r="AX74" s="536"/>
      <c r="AY74" s="514" t="s">
        <v>6</v>
      </c>
      <c r="AZ74" s="514" t="s">
        <v>6</v>
      </c>
      <c r="BA74" s="514"/>
      <c r="BB74" s="514" t="s">
        <v>6</v>
      </c>
      <c r="BC74" s="514" t="s">
        <v>6</v>
      </c>
      <c r="BD74" s="514"/>
      <c r="BE74" s="514"/>
      <c r="BF74" s="514"/>
      <c r="BG74" s="514"/>
      <c r="BH74" s="514"/>
      <c r="BI74" s="514"/>
      <c r="BJ74" s="514"/>
      <c r="BK74" s="514"/>
      <c r="BL74" s="514"/>
      <c r="BM74" s="514"/>
      <c r="BN74" s="514"/>
      <c r="BO74" s="514"/>
      <c r="BP74" s="514"/>
      <c r="BQ74" s="514"/>
      <c r="BR74" s="514"/>
      <c r="BS74" s="514"/>
      <c r="BT74" s="514"/>
      <c r="BU74" s="514"/>
      <c r="BV74" s="514"/>
      <c r="BW74" s="514"/>
      <c r="BX74" s="514"/>
      <c r="BY74" s="514"/>
      <c r="BZ74" s="514"/>
      <c r="CA74" s="514"/>
      <c r="CB74" s="514"/>
      <c r="CC74" s="514"/>
      <c r="CD74" s="514"/>
      <c r="CE74" s="514"/>
      <c r="CF74" s="514"/>
      <c r="CG74" s="514"/>
      <c r="CH74" s="514"/>
      <c r="CI74" s="554" t="s">
        <v>323</v>
      </c>
      <c r="CJ74" s="536"/>
      <c r="CK74" s="566" t="s">
        <v>437</v>
      </c>
      <c r="CL74" s="554" t="s">
        <v>436</v>
      </c>
      <c r="CM74" s="554" t="s">
        <v>436</v>
      </c>
      <c r="CN74" s="554" t="str">
        <f t="shared" ref="CN74:CN79" si="46">E74</f>
        <v>UN R151</v>
      </c>
      <c r="CO74" s="554" t="s">
        <v>438</v>
      </c>
      <c r="CP74" s="553" t="s">
        <v>439</v>
      </c>
      <c r="CQ74" s="554"/>
      <c r="CR74" s="554"/>
      <c r="CS74" s="554"/>
      <c r="CT74" s="554"/>
      <c r="CU74" s="554"/>
      <c r="CV74" s="554"/>
      <c r="CW74" s="554"/>
      <c r="CX74" s="554"/>
      <c r="CY74" s="554"/>
      <c r="CZ74" s="554"/>
      <c r="DA74" s="554"/>
      <c r="DB74" s="554"/>
      <c r="DC74" s="554"/>
      <c r="DD74" s="554"/>
      <c r="DE74" s="554"/>
      <c r="DF74" s="554"/>
      <c r="DG74" s="554"/>
      <c r="DH74" s="554"/>
      <c r="DI74" s="554"/>
      <c r="DJ74" s="554"/>
      <c r="DK74" s="554"/>
      <c r="DL74" s="554"/>
      <c r="DM74" s="554"/>
      <c r="DN74" s="554"/>
      <c r="DO74" s="554"/>
      <c r="DP74" s="554"/>
      <c r="DQ74" s="554"/>
      <c r="DR74" s="554"/>
      <c r="DS74" s="554"/>
      <c r="DT74" s="554"/>
      <c r="DU74" s="554"/>
      <c r="DV74" s="554"/>
      <c r="DW74" s="554" t="str">
        <f t="shared" ref="DW74:DW79" si="47">E74</f>
        <v>UN R151</v>
      </c>
      <c r="DX74" s="554" t="str">
        <f t="shared" ref="DX74:DX79" si="48">E74</f>
        <v>UN R151</v>
      </c>
      <c r="DY74" s="554"/>
      <c r="DZ74" s="554"/>
      <c r="EA74" s="554"/>
      <c r="EB74" s="554"/>
      <c r="EC74" s="554"/>
      <c r="ED74" s="554"/>
      <c r="EE74" s="554"/>
      <c r="EF74" s="554"/>
      <c r="EG74" s="554"/>
      <c r="EH74" s="554"/>
      <c r="EI74" s="554"/>
      <c r="EJ74" s="554" t="str">
        <f t="shared" ref="EJ74:EJ79" si="49">E74</f>
        <v>UN R151</v>
      </c>
      <c r="EK74" s="554"/>
      <c r="EL74" s="554"/>
      <c r="EM74" s="554"/>
      <c r="EN74" s="554"/>
      <c r="EO74" s="554"/>
      <c r="EP74" s="554"/>
      <c r="EQ74" s="554"/>
      <c r="ER74" s="554"/>
      <c r="ES74" s="554"/>
      <c r="ET74" s="554"/>
      <c r="EU74" s="554"/>
      <c r="EV74" s="554"/>
      <c r="EW74" s="554"/>
      <c r="EX74" s="554"/>
      <c r="EY74" s="554"/>
      <c r="EZ74" s="554"/>
      <c r="FA74" s="554"/>
      <c r="FB74" s="554"/>
      <c r="FC74" s="554"/>
      <c r="FD74" s="554"/>
      <c r="FE74" s="554"/>
      <c r="FF74" s="554"/>
      <c r="FG74" s="554"/>
      <c r="FH74" s="554"/>
      <c r="FI74" s="554"/>
      <c r="FJ74" s="554"/>
      <c r="FK74" s="554"/>
      <c r="FL74" s="554"/>
      <c r="FM74" s="554"/>
      <c r="FN74" s="554"/>
      <c r="FO74" s="554"/>
      <c r="FP74" s="554"/>
      <c r="FQ74" s="554"/>
      <c r="FR74" s="554"/>
      <c r="FS74" s="554"/>
      <c r="FT74" s="554"/>
      <c r="FU74" s="554"/>
      <c r="FV74" s="554"/>
      <c r="FW74" s="554"/>
      <c r="FX74" s="554"/>
      <c r="FY74" s="554"/>
      <c r="FZ74" s="554"/>
      <c r="GA74" s="554"/>
      <c r="GB74" s="554"/>
      <c r="GC74" s="554" t="str">
        <f t="shared" ref="GC74:GC79" si="50">E74</f>
        <v>UN R151</v>
      </c>
      <c r="GD74" s="7"/>
      <c r="GE74" s="7"/>
      <c r="GF74" s="7"/>
      <c r="GG74" s="7"/>
      <c r="GH74" s="7"/>
      <c r="GI74" s="7"/>
      <c r="GJ74" s="7"/>
      <c r="GK74" s="7"/>
      <c r="GL74" s="7"/>
      <c r="GM74" s="7"/>
      <c r="GN74" s="7"/>
      <c r="GO74" s="7"/>
      <c r="GP74" s="7"/>
      <c r="GQ74" s="7"/>
      <c r="GR74" s="7"/>
      <c r="GS74" s="7"/>
      <c r="GT74" s="7"/>
      <c r="GU74" s="7"/>
      <c r="GV74" s="7"/>
      <c r="GW74" s="7"/>
      <c r="GX74" s="7"/>
      <c r="GY74" s="7"/>
      <c r="GZ74" s="7"/>
    </row>
    <row r="75" ht="30.4" spans="2:208">
      <c r="C75" s="547" t="s">
        <v>440</v>
      </c>
      <c r="D75" s="548" t="s">
        <v>324</v>
      </c>
      <c r="E75" s="508" t="s">
        <v>441</v>
      </c>
      <c r="F75" s="552" t="s">
        <v>441</v>
      </c>
      <c r="G75" s="535" t="s">
        <v>322</v>
      </c>
      <c r="H75" s="535" t="s">
        <v>322</v>
      </c>
      <c r="I75" s="535" t="s">
        <v>322</v>
      </c>
      <c r="J75" s="535" t="s">
        <v>322</v>
      </c>
      <c r="K75" s="535"/>
      <c r="L75" s="535"/>
      <c r="M75" s="536"/>
      <c r="N75" s="536"/>
      <c r="O75" s="536"/>
      <c r="P75" s="536"/>
      <c r="Q75" s="535"/>
      <c r="R75" s="536"/>
      <c r="S75" s="536"/>
      <c r="T75" s="536"/>
      <c r="U75" s="536"/>
      <c r="V75" s="536"/>
      <c r="W75" s="536"/>
      <c r="X75" s="536"/>
      <c r="Y75" s="535"/>
      <c r="Z75" s="536"/>
      <c r="AA75" s="536"/>
      <c r="AB75" s="536"/>
      <c r="AC75" s="536"/>
      <c r="AD75" s="536"/>
      <c r="AE75" s="536"/>
      <c r="AF75" s="536"/>
      <c r="AG75" s="536"/>
      <c r="AH75" s="536"/>
      <c r="AI75" s="536"/>
      <c r="AJ75" s="536"/>
      <c r="AK75" s="536"/>
      <c r="AL75" s="536"/>
      <c r="AM75" s="536"/>
      <c r="AN75" s="536"/>
      <c r="AO75" s="536"/>
      <c r="AP75" s="536"/>
      <c r="AQ75" s="536"/>
      <c r="AR75" s="536"/>
      <c r="AS75" s="536"/>
      <c r="AT75" s="536"/>
      <c r="AU75" s="536"/>
      <c r="AV75" s="536"/>
      <c r="AW75" s="536"/>
      <c r="AX75" s="536"/>
      <c r="AY75" s="514" t="s">
        <v>6</v>
      </c>
      <c r="AZ75" s="514" t="s">
        <v>6</v>
      </c>
      <c r="BA75" s="514"/>
      <c r="BB75" s="514" t="s">
        <v>6</v>
      </c>
      <c r="BC75" s="514" t="s">
        <v>6</v>
      </c>
      <c r="BD75" s="514"/>
      <c r="BE75" s="514"/>
      <c r="BF75" s="514"/>
      <c r="BG75" s="514"/>
      <c r="BH75" s="514"/>
      <c r="BI75" s="514"/>
      <c r="BJ75" s="514"/>
      <c r="BK75" s="514"/>
      <c r="BL75" s="514"/>
      <c r="BM75" s="514"/>
      <c r="BN75" s="514"/>
      <c r="BO75" s="514"/>
      <c r="BP75" s="514"/>
      <c r="BQ75" s="514"/>
      <c r="BR75" s="514"/>
      <c r="BS75" s="514"/>
      <c r="BT75" s="514"/>
      <c r="BU75" s="514"/>
      <c r="BV75" s="514"/>
      <c r="BW75" s="514"/>
      <c r="BX75" s="514"/>
      <c r="BY75" s="514"/>
      <c r="BZ75" s="514"/>
      <c r="CA75" s="514"/>
      <c r="CB75" s="514"/>
      <c r="CC75" s="514"/>
      <c r="CD75" s="514"/>
      <c r="CE75" s="514"/>
      <c r="CF75" s="514"/>
      <c r="CG75" s="514"/>
      <c r="CH75" s="514"/>
      <c r="CI75" s="514" t="s">
        <v>6</v>
      </c>
      <c r="CJ75" s="536"/>
      <c r="CK75" s="566" t="s">
        <v>442</v>
      </c>
      <c r="CL75" s="554" t="s">
        <v>441</v>
      </c>
      <c r="CM75" s="554" t="s">
        <v>441</v>
      </c>
      <c r="CN75" s="554" t="str">
        <f t="shared" si="46"/>
        <v>UN R159</v>
      </c>
      <c r="CO75" s="554"/>
      <c r="CP75" s="554"/>
      <c r="CQ75" s="554"/>
      <c r="CR75" s="554"/>
      <c r="CS75" s="554"/>
      <c r="CT75" s="554"/>
      <c r="CU75" s="554"/>
      <c r="CV75" s="554"/>
      <c r="CW75" s="554"/>
      <c r="CX75" s="554"/>
      <c r="CY75" s="554"/>
      <c r="CZ75" s="554"/>
      <c r="DA75" s="554"/>
      <c r="DB75" s="554"/>
      <c r="DC75" s="554"/>
      <c r="DD75" s="554"/>
      <c r="DE75" s="554"/>
      <c r="DF75" s="554"/>
      <c r="DG75" s="554"/>
      <c r="DH75" s="554"/>
      <c r="DI75" s="554"/>
      <c r="DJ75" s="554"/>
      <c r="DK75" s="554"/>
      <c r="DL75" s="554"/>
      <c r="DM75" s="554"/>
      <c r="DN75" s="554"/>
      <c r="DO75" s="554"/>
      <c r="DP75" s="554"/>
      <c r="DQ75" s="554"/>
      <c r="DR75" s="554"/>
      <c r="DS75" s="554"/>
      <c r="DT75" s="554"/>
      <c r="DU75" s="554"/>
      <c r="DV75" s="554"/>
      <c r="DW75" s="554" t="str">
        <f t="shared" si="47"/>
        <v>UN R159</v>
      </c>
      <c r="DX75" s="554" t="str">
        <f t="shared" si="48"/>
        <v>UN R159</v>
      </c>
      <c r="DY75" s="554"/>
      <c r="DZ75" s="554"/>
      <c r="EA75" s="554"/>
      <c r="EB75" s="554"/>
      <c r="EC75" s="554"/>
      <c r="ED75" s="554"/>
      <c r="EE75" s="554"/>
      <c r="EF75" s="554"/>
      <c r="EG75" s="554"/>
      <c r="EH75" s="554"/>
      <c r="EI75" s="554"/>
      <c r="EJ75" s="554" t="str">
        <f t="shared" si="49"/>
        <v>UN R159</v>
      </c>
      <c r="EK75" s="554"/>
      <c r="EL75" s="554"/>
      <c r="EM75" s="554"/>
      <c r="EN75" s="554"/>
      <c r="EO75" s="554"/>
      <c r="EP75" s="554"/>
      <c r="EQ75" s="554"/>
      <c r="ER75" s="554"/>
      <c r="ES75" s="554"/>
      <c r="ET75" s="554"/>
      <c r="EU75" s="554"/>
      <c r="EV75" s="554"/>
      <c r="EW75" s="554"/>
      <c r="EX75" s="554"/>
      <c r="EY75" s="554"/>
      <c r="EZ75" s="554"/>
      <c r="FA75" s="554"/>
      <c r="FB75" s="554"/>
      <c r="FC75" s="554"/>
      <c r="FD75" s="554"/>
      <c r="FE75" s="554"/>
      <c r="FF75" s="554"/>
      <c r="FG75" s="554"/>
      <c r="FH75" s="554"/>
      <c r="FI75" s="554"/>
      <c r="FJ75" s="554"/>
      <c r="FK75" s="554"/>
      <c r="FL75" s="554"/>
      <c r="FM75" s="554"/>
      <c r="FN75" s="554"/>
      <c r="FO75" s="554"/>
      <c r="FP75" s="554"/>
      <c r="FQ75" s="554"/>
      <c r="FR75" s="554"/>
      <c r="FS75" s="554"/>
      <c r="FT75" s="554"/>
      <c r="FU75" s="554"/>
      <c r="FV75" s="554"/>
      <c r="FW75" s="554"/>
      <c r="FX75" s="554"/>
      <c r="FY75" s="554"/>
      <c r="FZ75" s="554"/>
      <c r="GA75" s="554"/>
      <c r="GB75" s="554"/>
      <c r="GC75" s="554" t="str">
        <f t="shared" si="50"/>
        <v>UN R159</v>
      </c>
      <c r="GD75" s="7"/>
      <c r="GE75" s="7"/>
      <c r="GF75" s="7"/>
      <c r="GG75" s="7"/>
      <c r="GH75" s="7"/>
      <c r="GI75" s="7"/>
      <c r="GJ75" s="7"/>
      <c r="GK75" s="7"/>
      <c r="GL75" s="7"/>
      <c r="GM75" s="7"/>
      <c r="GN75" s="7"/>
      <c r="GO75" s="7"/>
      <c r="GP75" s="7"/>
      <c r="GQ75" s="7"/>
      <c r="GR75" s="7"/>
      <c r="GS75" s="7"/>
      <c r="GT75" s="7"/>
      <c r="GU75" s="7"/>
      <c r="GV75" s="7"/>
      <c r="GW75" s="7"/>
      <c r="GX75" s="7"/>
      <c r="GY75" s="7"/>
      <c r="GZ75" s="7"/>
    </row>
    <row r="76" ht="30.4" spans="2:208">
      <c r="C76" s="547" t="s">
        <v>325</v>
      </c>
      <c r="D76" s="548" t="s">
        <v>326</v>
      </c>
      <c r="E76" s="508" t="s">
        <v>327</v>
      </c>
      <c r="F76" s="554" t="s">
        <v>327</v>
      </c>
      <c r="G76" s="535" t="s">
        <v>0</v>
      </c>
      <c r="H76" s="535" t="s">
        <v>0</v>
      </c>
      <c r="I76" s="535" t="s">
        <v>0</v>
      </c>
      <c r="J76" s="535" t="s">
        <v>0</v>
      </c>
      <c r="K76" s="535"/>
      <c r="L76" s="535"/>
      <c r="M76" s="536"/>
      <c r="N76" s="536"/>
      <c r="O76" s="536"/>
      <c r="P76" s="536"/>
      <c r="Q76" s="535"/>
      <c r="R76" s="536"/>
      <c r="S76" s="536"/>
      <c r="T76" s="536"/>
      <c r="U76" s="536"/>
      <c r="V76" s="536"/>
      <c r="W76" s="536"/>
      <c r="X76" s="536"/>
      <c r="Y76" s="535"/>
      <c r="Z76" s="536"/>
      <c r="AA76" s="536"/>
      <c r="AB76" s="536"/>
      <c r="AC76" s="536"/>
      <c r="AD76" s="536"/>
      <c r="AE76" s="536"/>
      <c r="AF76" s="536"/>
      <c r="AG76" s="536"/>
      <c r="AH76" s="536"/>
      <c r="AI76" s="536"/>
      <c r="AJ76" s="536"/>
      <c r="AK76" s="536"/>
      <c r="AL76" s="536"/>
      <c r="AM76" s="536"/>
      <c r="AN76" s="536"/>
      <c r="AO76" s="536"/>
      <c r="AP76" s="536"/>
      <c r="AQ76" s="536"/>
      <c r="AR76" s="536"/>
      <c r="AS76" s="536"/>
      <c r="AT76" s="536"/>
      <c r="AU76" s="536"/>
      <c r="AV76" s="536"/>
      <c r="AW76" s="536"/>
      <c r="AX76" s="536"/>
      <c r="AY76" s="514" t="s">
        <v>6</v>
      </c>
      <c r="AZ76" s="558" t="s">
        <v>328</v>
      </c>
      <c r="BA76" s="514"/>
      <c r="BB76" s="514" t="s">
        <v>6</v>
      </c>
      <c r="BC76" s="514" t="s">
        <v>6</v>
      </c>
      <c r="BD76" s="514"/>
      <c r="BE76" s="514"/>
      <c r="BF76" s="514"/>
      <c r="BG76" s="514"/>
      <c r="BH76" s="514"/>
      <c r="BI76" s="514"/>
      <c r="BJ76" s="514"/>
      <c r="BK76" s="514"/>
      <c r="BL76" s="514"/>
      <c r="BM76" s="514"/>
      <c r="BN76" s="514"/>
      <c r="BO76" s="514"/>
      <c r="BP76" s="514"/>
      <c r="BQ76" s="514"/>
      <c r="BR76" s="514"/>
      <c r="BS76" s="514"/>
      <c r="BT76" s="514"/>
      <c r="BU76" s="514"/>
      <c r="BV76" s="514"/>
      <c r="BW76" s="514"/>
      <c r="BX76" s="514"/>
      <c r="BY76" s="514"/>
      <c r="BZ76" s="514"/>
      <c r="CA76" s="514"/>
      <c r="CB76" s="514"/>
      <c r="CC76" s="514"/>
      <c r="CD76" s="514"/>
      <c r="CE76" s="514"/>
      <c r="CF76" s="514"/>
      <c r="CG76" s="514"/>
      <c r="CH76" s="514"/>
      <c r="CI76" s="554" t="s">
        <v>329</v>
      </c>
      <c r="CJ76" s="536"/>
      <c r="CK76" s="554" t="s">
        <v>330</v>
      </c>
      <c r="CL76" s="554" t="s">
        <v>327</v>
      </c>
      <c r="CM76" s="554" t="s">
        <v>327</v>
      </c>
      <c r="CN76" s="554" t="str">
        <f t="shared" si="46"/>
        <v>UN R46</v>
      </c>
      <c r="CO76" s="554" t="s">
        <v>331</v>
      </c>
      <c r="CP76" s="554"/>
      <c r="CQ76" s="554"/>
      <c r="CR76" s="554"/>
      <c r="CS76" s="554"/>
      <c r="CT76" s="554"/>
      <c r="CU76" s="554"/>
      <c r="CV76" s="554"/>
      <c r="CW76" s="554"/>
      <c r="CX76" s="554"/>
      <c r="CY76" s="554"/>
      <c r="CZ76" s="554"/>
      <c r="DA76" s="554"/>
      <c r="DB76" s="554"/>
      <c r="DC76" s="554"/>
      <c r="DD76" s="554"/>
      <c r="DE76" s="554"/>
      <c r="DF76" s="554"/>
      <c r="DG76" s="554"/>
      <c r="DH76" s="554"/>
      <c r="DI76" s="554"/>
      <c r="DJ76" s="554"/>
      <c r="DK76" s="554"/>
      <c r="DL76" s="554"/>
      <c r="DM76" s="554"/>
      <c r="DN76" s="554"/>
      <c r="DO76" s="554"/>
      <c r="DP76" s="554"/>
      <c r="DQ76" s="554"/>
      <c r="DR76" s="554"/>
      <c r="DS76" s="554"/>
      <c r="DT76" s="554"/>
      <c r="DU76" s="554"/>
      <c r="DV76" s="554"/>
      <c r="DW76" s="554" t="str">
        <f t="shared" si="47"/>
        <v>UN R46</v>
      </c>
      <c r="DX76" s="554" t="str">
        <f t="shared" si="48"/>
        <v>UN R46</v>
      </c>
      <c r="DY76" s="554"/>
      <c r="DZ76" s="554"/>
      <c r="EA76" s="554"/>
      <c r="EB76" s="554"/>
      <c r="EC76" s="554"/>
      <c r="ED76" s="554"/>
      <c r="EE76" s="554"/>
      <c r="EF76" s="554"/>
      <c r="EG76" s="554"/>
      <c r="EH76" s="554"/>
      <c r="EI76" s="554"/>
      <c r="EJ76" s="554" t="str">
        <f t="shared" si="49"/>
        <v>UN R46</v>
      </c>
      <c r="EK76" s="554"/>
      <c r="EL76" s="554"/>
      <c r="EM76" s="554"/>
      <c r="EN76" s="554"/>
      <c r="EO76" s="554"/>
      <c r="EP76" s="554"/>
      <c r="EQ76" s="554"/>
      <c r="ER76" s="554"/>
      <c r="ES76" s="554"/>
      <c r="ET76" s="554"/>
      <c r="EU76" s="554"/>
      <c r="EV76" s="554"/>
      <c r="EW76" s="554"/>
      <c r="EX76" s="554"/>
      <c r="EY76" s="554"/>
      <c r="EZ76" s="554"/>
      <c r="FA76" s="554"/>
      <c r="FB76" s="554"/>
      <c r="FC76" s="554"/>
      <c r="FD76" s="554"/>
      <c r="FE76" s="554"/>
      <c r="FF76" s="554"/>
      <c r="FG76" s="554"/>
      <c r="FH76" s="554"/>
      <c r="FI76" s="554"/>
      <c r="FJ76" s="554"/>
      <c r="FK76" s="554"/>
      <c r="FL76" s="554"/>
      <c r="FM76" s="554"/>
      <c r="FN76" s="554"/>
      <c r="FO76" s="554"/>
      <c r="FP76" s="554"/>
      <c r="FQ76" s="554"/>
      <c r="FR76" s="554"/>
      <c r="FS76" s="554"/>
      <c r="FT76" s="554"/>
      <c r="FU76" s="554"/>
      <c r="FV76" s="554"/>
      <c r="FW76" s="554"/>
      <c r="FX76" s="554"/>
      <c r="FY76" s="554"/>
      <c r="FZ76" s="554"/>
      <c r="GA76" s="554"/>
      <c r="GB76" s="554"/>
      <c r="GC76" s="554" t="str">
        <f t="shared" si="50"/>
        <v>UN R46</v>
      </c>
      <c r="GD76" s="7"/>
      <c r="GE76" s="7"/>
      <c r="GF76" s="7"/>
      <c r="GG76" s="7"/>
      <c r="GH76" s="7"/>
      <c r="GI76" s="7"/>
      <c r="GJ76" s="7"/>
      <c r="GK76" s="7"/>
      <c r="GL76" s="7"/>
      <c r="GM76" s="7"/>
      <c r="GN76" s="7"/>
      <c r="GO76" s="7"/>
      <c r="GP76" s="7"/>
      <c r="GQ76" s="7"/>
      <c r="GR76" s="7"/>
      <c r="GS76" s="7"/>
      <c r="GT76" s="7"/>
      <c r="GU76" s="7"/>
      <c r="GV76" s="7"/>
      <c r="GW76" s="7"/>
      <c r="GX76" s="7"/>
      <c r="GY76" s="7"/>
      <c r="GZ76" s="7"/>
    </row>
    <row r="77" ht="30.4" spans="2:208">
      <c r="B77" s="549" t="s">
        <v>332</v>
      </c>
      <c r="C77" s="547" t="s">
        <v>333</v>
      </c>
      <c r="D77" s="548" t="s">
        <v>334</v>
      </c>
      <c r="E77" s="514" t="s">
        <v>6</v>
      </c>
      <c r="F77" s="552" t="s">
        <v>335</v>
      </c>
      <c r="G77" s="535" t="s">
        <v>2</v>
      </c>
      <c r="H77" s="535" t="s">
        <v>2</v>
      </c>
      <c r="I77" s="535" t="s">
        <v>2</v>
      </c>
      <c r="J77" s="535" t="s">
        <v>2</v>
      </c>
      <c r="K77" s="535"/>
      <c r="L77" s="535"/>
      <c r="M77" s="536"/>
      <c r="N77" s="536"/>
      <c r="O77" s="536"/>
      <c r="P77" s="536"/>
      <c r="Q77" s="535"/>
      <c r="R77" s="536"/>
      <c r="S77" s="536"/>
      <c r="T77" s="536"/>
      <c r="U77" s="536"/>
      <c r="V77" s="536"/>
      <c r="W77" s="536"/>
      <c r="X77" s="536"/>
      <c r="Y77" s="535"/>
      <c r="Z77" s="536"/>
      <c r="AA77" s="536"/>
      <c r="AB77" s="536"/>
      <c r="AC77" s="536"/>
      <c r="AD77" s="536"/>
      <c r="AE77" s="536"/>
      <c r="AF77" s="536"/>
      <c r="AG77" s="536"/>
      <c r="AH77" s="536"/>
      <c r="AI77" s="536"/>
      <c r="AJ77" s="536"/>
      <c r="AK77" s="536"/>
      <c r="AL77" s="536"/>
      <c r="AM77" s="536"/>
      <c r="AN77" s="536"/>
      <c r="AO77" s="536"/>
      <c r="AP77" s="536"/>
      <c r="AQ77" s="536"/>
      <c r="AR77" s="536"/>
      <c r="AS77" s="536"/>
      <c r="AT77" s="536"/>
      <c r="AU77" s="536"/>
      <c r="AV77" s="536"/>
      <c r="AW77" s="536"/>
      <c r="AX77" s="536"/>
      <c r="AY77" s="513" t="s">
        <v>336</v>
      </c>
      <c r="AZ77" s="536" t="s">
        <v>6</v>
      </c>
      <c r="BA77" s="536"/>
      <c r="BB77" s="514"/>
      <c r="BC77" s="514" t="s">
        <v>6</v>
      </c>
      <c r="BD77" s="536"/>
      <c r="BE77" s="536"/>
      <c r="BF77" s="536"/>
      <c r="BG77" s="536"/>
      <c r="BH77" s="536"/>
      <c r="BI77" s="536"/>
      <c r="BJ77" s="536"/>
      <c r="BK77" s="536"/>
      <c r="BL77" s="536"/>
      <c r="BM77" s="536"/>
      <c r="BN77" s="536"/>
      <c r="BO77" s="536"/>
      <c r="BP77" s="536"/>
      <c r="BQ77" s="536"/>
      <c r="BR77" s="536"/>
      <c r="BS77" s="536"/>
      <c r="BT77" s="536"/>
      <c r="BU77" s="536"/>
      <c r="BV77" s="536"/>
      <c r="BW77" s="536"/>
      <c r="BX77" s="536"/>
      <c r="BY77" s="536"/>
      <c r="BZ77" s="536"/>
      <c r="CA77" s="536"/>
      <c r="CB77" s="536"/>
      <c r="CC77" s="536"/>
      <c r="CD77" s="536"/>
      <c r="CE77" s="536"/>
      <c r="CF77" s="536"/>
      <c r="CG77" s="536"/>
      <c r="CH77" s="536"/>
      <c r="CI77" s="514" t="s">
        <v>6</v>
      </c>
      <c r="CJ77" s="536"/>
      <c r="CK77" s="554" t="s">
        <v>337</v>
      </c>
      <c r="CL77" s="514" t="s">
        <v>6</v>
      </c>
      <c r="CM77" s="514" t="s">
        <v>6</v>
      </c>
      <c r="CN77" s="514" t="str">
        <f t="shared" si="46"/>
        <v>-</v>
      </c>
      <c r="CO77" s="514"/>
      <c r="CP77" s="514"/>
      <c r="CQ77" s="514"/>
      <c r="CR77" s="514"/>
      <c r="CS77" s="514"/>
      <c r="CT77" s="514"/>
      <c r="CU77" s="514"/>
      <c r="CV77" s="514"/>
      <c r="CW77" s="514"/>
      <c r="CX77" s="514"/>
      <c r="CY77" s="514"/>
      <c r="CZ77" s="514"/>
      <c r="DA77" s="514"/>
      <c r="DB77" s="514"/>
      <c r="DC77" s="514"/>
      <c r="DD77" s="514"/>
      <c r="DE77" s="514"/>
      <c r="DF77" s="514"/>
      <c r="DG77" s="514"/>
      <c r="DH77" s="514"/>
      <c r="DI77" s="514"/>
      <c r="DJ77" s="514"/>
      <c r="DK77" s="514"/>
      <c r="DL77" s="514"/>
      <c r="DM77" s="514"/>
      <c r="DN77" s="514"/>
      <c r="DO77" s="514"/>
      <c r="DP77" s="514"/>
      <c r="DQ77" s="514"/>
      <c r="DR77" s="514"/>
      <c r="DS77" s="514"/>
      <c r="DT77" s="514"/>
      <c r="DU77" s="514"/>
      <c r="DV77" s="514"/>
      <c r="DW77" s="514" t="str">
        <f t="shared" si="47"/>
        <v>-</v>
      </c>
      <c r="DX77" s="514" t="str">
        <f t="shared" si="48"/>
        <v>-</v>
      </c>
      <c r="DY77" s="514"/>
      <c r="DZ77" s="514"/>
      <c r="EA77" s="514"/>
      <c r="EB77" s="514"/>
      <c r="EC77" s="514"/>
      <c r="ED77" s="514"/>
      <c r="EE77" s="514"/>
      <c r="EF77" s="514"/>
      <c r="EG77" s="514"/>
      <c r="EH77" s="514"/>
      <c r="EI77" s="514"/>
      <c r="EJ77" s="514" t="str">
        <f t="shared" si="49"/>
        <v>-</v>
      </c>
      <c r="EK77" s="514"/>
      <c r="EL77" s="514"/>
      <c r="EM77" s="514"/>
      <c r="EN77" s="514"/>
      <c r="EO77" s="514"/>
      <c r="EP77" s="514"/>
      <c r="EQ77" s="514"/>
      <c r="ER77" s="514"/>
      <c r="ES77" s="514"/>
      <c r="ET77" s="514"/>
      <c r="EU77" s="514"/>
      <c r="EV77" s="514"/>
      <c r="EW77" s="514"/>
      <c r="EX77" s="514"/>
      <c r="EY77" s="514"/>
      <c r="EZ77" s="514"/>
      <c r="FA77" s="514"/>
      <c r="FB77" s="514"/>
      <c r="FC77" s="514"/>
      <c r="FD77" s="514"/>
      <c r="FE77" s="514"/>
      <c r="FF77" s="514"/>
      <c r="FG77" s="514"/>
      <c r="FH77" s="514"/>
      <c r="FI77" s="514"/>
      <c r="FJ77" s="514"/>
      <c r="FK77" s="514"/>
      <c r="FL77" s="514"/>
      <c r="FM77" s="514"/>
      <c r="FN77" s="514"/>
      <c r="FO77" s="514"/>
      <c r="FP77" s="514"/>
      <c r="FQ77" s="514"/>
      <c r="FR77" s="514"/>
      <c r="FS77" s="514"/>
      <c r="FT77" s="514"/>
      <c r="FU77" s="514"/>
      <c r="FV77" s="514"/>
      <c r="FW77" s="514"/>
      <c r="FX77" s="514"/>
      <c r="FY77" s="514"/>
      <c r="FZ77" s="514"/>
      <c r="GA77" s="514"/>
      <c r="GB77" s="514"/>
      <c r="GC77" s="514" t="str">
        <f t="shared" si="50"/>
        <v>-</v>
      </c>
      <c r="GD77" s="7"/>
      <c r="GE77" s="7"/>
      <c r="GF77" s="7"/>
      <c r="GG77" s="7"/>
      <c r="GH77" s="7"/>
      <c r="GI77" s="7"/>
      <c r="GJ77" s="7"/>
      <c r="GK77" s="7"/>
      <c r="GL77" s="7"/>
      <c r="GM77" s="7"/>
      <c r="GN77" s="7"/>
      <c r="GO77" s="7"/>
      <c r="GP77" s="7"/>
      <c r="GQ77" s="7"/>
      <c r="GR77" s="7"/>
      <c r="GS77" s="7"/>
      <c r="GT77" s="7"/>
      <c r="GU77" s="7"/>
      <c r="GV77" s="7"/>
      <c r="GW77" s="7"/>
      <c r="GX77" s="7"/>
      <c r="GY77" s="7"/>
      <c r="GZ77" s="7"/>
    </row>
    <row r="78" ht="12.75" spans="2:208">
      <c r="C78" s="547" t="s">
        <v>338</v>
      </c>
      <c r="D78" s="548" t="s">
        <v>339</v>
      </c>
      <c r="E78" s="514" t="s">
        <v>6</v>
      </c>
      <c r="F78" s="552" t="s">
        <v>340</v>
      </c>
      <c r="G78" s="535" t="s">
        <v>2</v>
      </c>
      <c r="H78" s="535" t="s">
        <v>2</v>
      </c>
      <c r="I78" s="535" t="s">
        <v>2</v>
      </c>
      <c r="J78" s="535" t="s">
        <v>2</v>
      </c>
      <c r="K78" s="535"/>
      <c r="L78" s="535"/>
      <c r="M78" s="536"/>
      <c r="N78" s="536"/>
      <c r="O78" s="536"/>
      <c r="P78" s="536"/>
      <c r="Q78" s="535"/>
      <c r="R78" s="536"/>
      <c r="S78" s="536"/>
      <c r="T78" s="536"/>
      <c r="U78" s="536"/>
      <c r="V78" s="536"/>
      <c r="W78" s="536"/>
      <c r="X78" s="536"/>
      <c r="Y78" s="535"/>
      <c r="Z78" s="536"/>
      <c r="AA78" s="536"/>
      <c r="AB78" s="536"/>
      <c r="AC78" s="536"/>
      <c r="AD78" s="536"/>
      <c r="AE78" s="536"/>
      <c r="AF78" s="536"/>
      <c r="AG78" s="536"/>
      <c r="AH78" s="536"/>
      <c r="AI78" s="536"/>
      <c r="AJ78" s="536"/>
      <c r="AK78" s="536"/>
      <c r="AL78" s="536"/>
      <c r="AM78" s="536"/>
      <c r="AN78" s="536"/>
      <c r="AO78" s="536"/>
      <c r="AP78" s="536"/>
      <c r="AQ78" s="536"/>
      <c r="AR78" s="536"/>
      <c r="AS78" s="536"/>
      <c r="AT78" s="536"/>
      <c r="AU78" s="536"/>
      <c r="AV78" s="536"/>
      <c r="AW78" s="536"/>
      <c r="AX78" s="536"/>
      <c r="AY78" s="514" t="s">
        <v>6</v>
      </c>
      <c r="AZ78" s="536" t="s">
        <v>6</v>
      </c>
      <c r="BA78" s="536"/>
      <c r="BB78" s="514" t="s">
        <v>6</v>
      </c>
      <c r="BC78" s="514" t="s">
        <v>6</v>
      </c>
      <c r="BD78" s="536"/>
      <c r="BE78" s="536"/>
      <c r="BF78" s="536"/>
      <c r="BG78" s="536"/>
      <c r="BH78" s="536"/>
      <c r="BI78" s="536"/>
      <c r="BJ78" s="536"/>
      <c r="BK78" s="536"/>
      <c r="BL78" s="536"/>
      <c r="BM78" s="536"/>
      <c r="BN78" s="536"/>
      <c r="BO78" s="536"/>
      <c r="BP78" s="536"/>
      <c r="BQ78" s="536"/>
      <c r="BR78" s="536"/>
      <c r="BS78" s="536"/>
      <c r="BT78" s="536"/>
      <c r="BU78" s="536"/>
      <c r="BV78" s="536"/>
      <c r="BW78" s="536"/>
      <c r="BX78" s="536"/>
      <c r="BY78" s="536"/>
      <c r="BZ78" s="536"/>
      <c r="CA78" s="536"/>
      <c r="CB78" s="536"/>
      <c r="CC78" s="536"/>
      <c r="CD78" s="536"/>
      <c r="CE78" s="536"/>
      <c r="CF78" s="536"/>
      <c r="CG78" s="536"/>
      <c r="CH78" s="536"/>
      <c r="CI78" s="514" t="s">
        <v>6</v>
      </c>
      <c r="CJ78" s="536"/>
      <c r="CK78" s="514" t="s">
        <v>6</v>
      </c>
      <c r="CL78" s="514" t="s">
        <v>6</v>
      </c>
      <c r="CM78" s="514" t="s">
        <v>6</v>
      </c>
      <c r="CN78" s="514" t="str">
        <f t="shared" si="46"/>
        <v>-</v>
      </c>
      <c r="CO78" s="514"/>
      <c r="CP78" s="514"/>
      <c r="CQ78" s="514"/>
      <c r="CR78" s="514"/>
      <c r="CS78" s="514"/>
      <c r="CT78" s="514"/>
      <c r="CU78" s="514"/>
      <c r="CV78" s="514"/>
      <c r="CW78" s="514"/>
      <c r="CX78" s="514"/>
      <c r="CY78" s="514"/>
      <c r="CZ78" s="514"/>
      <c r="DA78" s="514"/>
      <c r="DB78" s="514"/>
      <c r="DC78" s="514"/>
      <c r="DD78" s="514"/>
      <c r="DE78" s="514"/>
      <c r="DF78" s="514"/>
      <c r="DG78" s="514"/>
      <c r="DH78" s="514"/>
      <c r="DI78" s="514"/>
      <c r="DJ78" s="514"/>
      <c r="DK78" s="514"/>
      <c r="DL78" s="514"/>
      <c r="DM78" s="514"/>
      <c r="DN78" s="514"/>
      <c r="DO78" s="514"/>
      <c r="DP78" s="514"/>
      <c r="DQ78" s="514"/>
      <c r="DR78" s="514"/>
      <c r="DS78" s="514"/>
      <c r="DT78" s="514"/>
      <c r="DU78" s="514"/>
      <c r="DV78" s="514"/>
      <c r="DW78" s="514" t="str">
        <f t="shared" si="47"/>
        <v>-</v>
      </c>
      <c r="DX78" s="514" t="str">
        <f t="shared" si="48"/>
        <v>-</v>
      </c>
      <c r="DY78" s="514"/>
      <c r="DZ78" s="514"/>
      <c r="EA78" s="514"/>
      <c r="EB78" s="514"/>
      <c r="EC78" s="514"/>
      <c r="ED78" s="514"/>
      <c r="EE78" s="514"/>
      <c r="EF78" s="514"/>
      <c r="EG78" s="514"/>
      <c r="EH78" s="514"/>
      <c r="EI78" s="514"/>
      <c r="EJ78" s="514" t="str">
        <f t="shared" si="49"/>
        <v>-</v>
      </c>
      <c r="EK78" s="514"/>
      <c r="EL78" s="514"/>
      <c r="EM78" s="514"/>
      <c r="EN78" s="514"/>
      <c r="EO78" s="514"/>
      <c r="EP78" s="514"/>
      <c r="EQ78" s="514"/>
      <c r="ER78" s="514"/>
      <c r="ES78" s="514"/>
      <c r="ET78" s="514"/>
      <c r="EU78" s="514"/>
      <c r="EV78" s="514"/>
      <c r="EW78" s="514"/>
      <c r="EX78" s="514"/>
      <c r="EY78" s="514"/>
      <c r="EZ78" s="514"/>
      <c r="FA78" s="514"/>
      <c r="FB78" s="514"/>
      <c r="FC78" s="514"/>
      <c r="FD78" s="514"/>
      <c r="FE78" s="514"/>
      <c r="FF78" s="514"/>
      <c r="FG78" s="514"/>
      <c r="FH78" s="514"/>
      <c r="FI78" s="514"/>
      <c r="FJ78" s="514"/>
      <c r="FK78" s="514"/>
      <c r="FL78" s="514"/>
      <c r="FM78" s="514"/>
      <c r="FN78" s="514"/>
      <c r="FO78" s="514"/>
      <c r="FP78" s="514"/>
      <c r="FQ78" s="514"/>
      <c r="FR78" s="514"/>
      <c r="FS78" s="514"/>
      <c r="FT78" s="514"/>
      <c r="FU78" s="514"/>
      <c r="FV78" s="514"/>
      <c r="FW78" s="514"/>
      <c r="FX78" s="514"/>
      <c r="FY78" s="514"/>
      <c r="FZ78" s="514"/>
      <c r="GA78" s="514"/>
      <c r="GB78" s="514"/>
      <c r="GC78" s="514" t="str">
        <f t="shared" si="50"/>
        <v>-</v>
      </c>
      <c r="GD78" s="7"/>
      <c r="GE78" s="7"/>
      <c r="GF78" s="7"/>
      <c r="GG78" s="7"/>
      <c r="GH78" s="7"/>
      <c r="GI78" s="7"/>
      <c r="GJ78" s="7"/>
      <c r="GK78" s="7"/>
      <c r="GL78" s="7"/>
      <c r="GM78" s="7"/>
      <c r="GN78" s="7"/>
      <c r="GO78" s="7"/>
      <c r="GP78" s="7"/>
      <c r="GQ78" s="7"/>
      <c r="GR78" s="7"/>
      <c r="GS78" s="7"/>
      <c r="GT78" s="7"/>
      <c r="GU78" s="7"/>
      <c r="GV78" s="7"/>
      <c r="GW78" s="7"/>
      <c r="GX78" s="7"/>
      <c r="GY78" s="7"/>
      <c r="GZ78" s="7"/>
    </row>
    <row r="79" ht="12.75" spans="2:208">
      <c r="C79" s="547" t="s">
        <v>341</v>
      </c>
      <c r="D79" s="548" t="s">
        <v>342</v>
      </c>
      <c r="E79" s="514" t="s">
        <v>6</v>
      </c>
      <c r="F79" s="552" t="s">
        <v>343</v>
      </c>
      <c r="G79" s="535" t="s">
        <v>2</v>
      </c>
      <c r="H79" s="535" t="s">
        <v>2</v>
      </c>
      <c r="I79" s="535" t="s">
        <v>2</v>
      </c>
      <c r="J79" s="535" t="s">
        <v>2</v>
      </c>
      <c r="K79" s="535"/>
      <c r="L79" s="535"/>
      <c r="M79" s="536"/>
      <c r="N79" s="536"/>
      <c r="O79" s="536"/>
      <c r="P79" s="536"/>
      <c r="Q79" s="535"/>
      <c r="R79" s="536"/>
      <c r="S79" s="536"/>
      <c r="T79" s="536"/>
      <c r="U79" s="536"/>
      <c r="V79" s="536"/>
      <c r="W79" s="536"/>
      <c r="X79" s="536"/>
      <c r="Y79" s="535"/>
      <c r="Z79" s="536"/>
      <c r="AA79" s="536"/>
      <c r="AB79" s="536"/>
      <c r="AC79" s="536"/>
      <c r="AD79" s="536"/>
      <c r="AE79" s="536"/>
      <c r="AF79" s="536"/>
      <c r="AG79" s="536"/>
      <c r="AH79" s="536"/>
      <c r="AI79" s="536"/>
      <c r="AJ79" s="536"/>
      <c r="AK79" s="536"/>
      <c r="AL79" s="536"/>
      <c r="AM79" s="536"/>
      <c r="AN79" s="536"/>
      <c r="AO79" s="536"/>
      <c r="AP79" s="536"/>
      <c r="AQ79" s="536"/>
      <c r="AR79" s="536"/>
      <c r="AS79" s="536"/>
      <c r="AT79" s="536"/>
      <c r="AU79" s="536"/>
      <c r="AV79" s="536"/>
      <c r="AW79" s="536"/>
      <c r="AX79" s="536"/>
      <c r="AY79" s="535" t="s">
        <v>344</v>
      </c>
      <c r="AZ79" s="535" t="s">
        <v>344</v>
      </c>
      <c r="BA79" s="536"/>
      <c r="BB79" s="514"/>
      <c r="BC79" s="514" t="s">
        <v>6</v>
      </c>
      <c r="BD79" s="536"/>
      <c r="BE79" s="536"/>
      <c r="BF79" s="536"/>
      <c r="BG79" s="536"/>
      <c r="BH79" s="536"/>
      <c r="BI79" s="536"/>
      <c r="BJ79" s="536"/>
      <c r="BK79" s="536"/>
      <c r="BL79" s="536"/>
      <c r="BM79" s="536"/>
      <c r="BN79" s="536"/>
      <c r="BO79" s="536"/>
      <c r="BP79" s="536"/>
      <c r="BQ79" s="536"/>
      <c r="BR79" s="536"/>
      <c r="BS79" s="536"/>
      <c r="BT79" s="536"/>
      <c r="BU79" s="536"/>
      <c r="BV79" s="536"/>
      <c r="BW79" s="536"/>
      <c r="BX79" s="536"/>
      <c r="BY79" s="536"/>
      <c r="BZ79" s="536"/>
      <c r="CA79" s="536"/>
      <c r="CB79" s="536"/>
      <c r="CC79" s="536"/>
      <c r="CD79" s="536"/>
      <c r="CE79" s="536"/>
      <c r="CF79" s="536"/>
      <c r="CG79" s="536"/>
      <c r="CH79" s="536"/>
      <c r="CI79" s="514" t="s">
        <v>6</v>
      </c>
      <c r="CJ79" s="536"/>
      <c r="CK79" s="514" t="s">
        <v>6</v>
      </c>
      <c r="CL79" s="514" t="s">
        <v>6</v>
      </c>
      <c r="CM79" s="514" t="s">
        <v>6</v>
      </c>
      <c r="CN79" s="514" t="str">
        <f t="shared" si="46"/>
        <v>-</v>
      </c>
      <c r="CO79" s="514"/>
      <c r="CP79" s="514"/>
      <c r="CQ79" s="514"/>
      <c r="CR79" s="514"/>
      <c r="CS79" s="514"/>
      <c r="CT79" s="514"/>
      <c r="CU79" s="514"/>
      <c r="CV79" s="514"/>
      <c r="CW79" s="514"/>
      <c r="CX79" s="514"/>
      <c r="CY79" s="514"/>
      <c r="CZ79" s="514"/>
      <c r="DA79" s="514"/>
      <c r="DB79" s="514"/>
      <c r="DC79" s="514"/>
      <c r="DD79" s="514"/>
      <c r="DE79" s="514"/>
      <c r="DF79" s="514"/>
      <c r="DG79" s="514"/>
      <c r="DH79" s="514"/>
      <c r="DI79" s="514"/>
      <c r="DJ79" s="514"/>
      <c r="DK79" s="514"/>
      <c r="DL79" s="514"/>
      <c r="DM79" s="514"/>
      <c r="DN79" s="514"/>
      <c r="DO79" s="514"/>
      <c r="DP79" s="514"/>
      <c r="DQ79" s="514"/>
      <c r="DR79" s="514"/>
      <c r="DS79" s="514"/>
      <c r="DT79" s="514"/>
      <c r="DU79" s="514"/>
      <c r="DV79" s="514"/>
      <c r="DW79" s="514" t="str">
        <f t="shared" si="47"/>
        <v>-</v>
      </c>
      <c r="DX79" s="514" t="str">
        <f t="shared" si="48"/>
        <v>-</v>
      </c>
      <c r="DY79" s="514"/>
      <c r="DZ79" s="514"/>
      <c r="EA79" s="514"/>
      <c r="EB79" s="514"/>
      <c r="EC79" s="514"/>
      <c r="ED79" s="514"/>
      <c r="EE79" s="514"/>
      <c r="EF79" s="514"/>
      <c r="EG79" s="514"/>
      <c r="EH79" s="514"/>
      <c r="EI79" s="514"/>
      <c r="EJ79" s="514" t="str">
        <f t="shared" si="49"/>
        <v>-</v>
      </c>
      <c r="EK79" s="514"/>
      <c r="EL79" s="514"/>
      <c r="EM79" s="514"/>
      <c r="EN79" s="514"/>
      <c r="EO79" s="514"/>
      <c r="EP79" s="514"/>
      <c r="EQ79" s="514"/>
      <c r="ER79" s="514"/>
      <c r="ES79" s="514"/>
      <c r="ET79" s="514"/>
      <c r="EU79" s="514"/>
      <c r="EV79" s="514"/>
      <c r="EW79" s="514"/>
      <c r="EX79" s="514"/>
      <c r="EY79" s="514"/>
      <c r="EZ79" s="514"/>
      <c r="FA79" s="514"/>
      <c r="FB79" s="514"/>
      <c r="FC79" s="514"/>
      <c r="FD79" s="514"/>
      <c r="FE79" s="514"/>
      <c r="FF79" s="514"/>
      <c r="FG79" s="514"/>
      <c r="FH79" s="514"/>
      <c r="FI79" s="514"/>
      <c r="FJ79" s="514"/>
      <c r="FK79" s="514"/>
      <c r="FL79" s="514"/>
      <c r="FM79" s="514"/>
      <c r="FN79" s="514"/>
      <c r="FO79" s="514"/>
      <c r="FP79" s="514"/>
      <c r="FQ79" s="514"/>
      <c r="FR79" s="514"/>
      <c r="FS79" s="514"/>
      <c r="FT79" s="514"/>
      <c r="FU79" s="514"/>
      <c r="FV79" s="514"/>
      <c r="FW79" s="514"/>
      <c r="FX79" s="514"/>
      <c r="FY79" s="514"/>
      <c r="FZ79" s="514"/>
      <c r="GA79" s="514"/>
      <c r="GB79" s="514"/>
      <c r="GC79" s="514" t="str">
        <f t="shared" si="50"/>
        <v>-</v>
      </c>
      <c r="GD79" s="7"/>
      <c r="GE79" s="7"/>
      <c r="GF79" s="7"/>
      <c r="GG79" s="7"/>
      <c r="GH79" s="7"/>
      <c r="GI79" s="7"/>
      <c r="GJ79" s="7"/>
      <c r="GK79" s="7"/>
      <c r="GL79" s="7"/>
      <c r="GM79" s="7"/>
      <c r="GN79" s="7"/>
      <c r="GO79" s="7"/>
      <c r="GP79" s="7"/>
      <c r="GQ79" s="7"/>
      <c r="GR79" s="7"/>
      <c r="GS79" s="7"/>
      <c r="GT79" s="7"/>
      <c r="GU79" s="7"/>
      <c r="GV79" s="7"/>
      <c r="GW79" s="7"/>
      <c r="GX79" s="7"/>
      <c r="GY79" s="7"/>
      <c r="GZ79" s="7"/>
    </row>
    <row r="80" ht="12.75" spans="2:208">
      <c r="B80" s="547"/>
      <c r="C80" s="547"/>
      <c r="D80" s="548"/>
      <c r="E80" s="539"/>
      <c r="F80" s="539"/>
      <c r="G80" s="535"/>
      <c r="H80" s="535"/>
      <c r="I80" s="535"/>
      <c r="J80" s="535"/>
      <c r="K80" s="535"/>
      <c r="L80" s="535"/>
      <c r="M80" s="536"/>
      <c r="N80" s="536"/>
      <c r="O80" s="536"/>
      <c r="P80" s="536"/>
      <c r="Q80" s="535"/>
      <c r="R80" s="536"/>
      <c r="S80" s="536"/>
      <c r="T80" s="536"/>
      <c r="U80" s="536"/>
      <c r="V80" s="536"/>
      <c r="W80" s="536"/>
      <c r="X80" s="536"/>
      <c r="Y80" s="535"/>
      <c r="Z80" s="536"/>
      <c r="AA80" s="536"/>
      <c r="AB80" s="536"/>
      <c r="AC80" s="536"/>
      <c r="AD80" s="536"/>
      <c r="AE80" s="536"/>
      <c r="AF80" s="536"/>
      <c r="AG80" s="536"/>
      <c r="AH80" s="536"/>
      <c r="AI80" s="536"/>
      <c r="AJ80" s="536"/>
      <c r="AK80" s="536"/>
      <c r="AL80" s="536"/>
      <c r="AM80" s="536"/>
      <c r="AN80" s="536"/>
      <c r="AO80" s="536"/>
      <c r="AP80" s="536"/>
      <c r="AQ80" s="536"/>
      <c r="AR80" s="536"/>
      <c r="AS80" s="536"/>
      <c r="AT80" s="536"/>
      <c r="AU80" s="536"/>
      <c r="AV80" s="536"/>
      <c r="AW80" s="536"/>
      <c r="AX80" s="536"/>
      <c r="AY80" s="536"/>
      <c r="AZ80" s="536"/>
      <c r="BA80" s="536"/>
      <c r="BB80" s="536"/>
      <c r="BC80" s="536"/>
      <c r="BD80" s="536"/>
      <c r="BE80" s="536"/>
      <c r="BF80" s="536"/>
      <c r="BG80" s="536"/>
      <c r="BH80" s="536"/>
      <c r="BI80" s="536"/>
      <c r="BJ80" s="536"/>
      <c r="BK80" s="536"/>
      <c r="BL80" s="536"/>
      <c r="BM80" s="536"/>
      <c r="BN80" s="536"/>
      <c r="BO80" s="536"/>
      <c r="BP80" s="536"/>
      <c r="BQ80" s="536"/>
      <c r="BR80" s="536"/>
      <c r="BS80" s="536"/>
      <c r="BT80" s="536"/>
      <c r="BU80" s="536"/>
      <c r="BV80" s="536"/>
      <c r="BW80" s="536"/>
      <c r="BX80" s="536"/>
      <c r="BY80" s="536"/>
      <c r="BZ80" s="536"/>
      <c r="CA80" s="536"/>
      <c r="CB80" s="536"/>
      <c r="CC80" s="536"/>
      <c r="CD80" s="536"/>
      <c r="CE80" s="536"/>
      <c r="CF80" s="536"/>
      <c r="CG80" s="536"/>
      <c r="CH80" s="536"/>
      <c r="CI80" s="535"/>
      <c r="CJ80" s="536"/>
      <c r="CK80" s="535"/>
      <c r="CL80" s="539"/>
      <c r="CM80" s="539"/>
      <c r="CN80" s="539"/>
      <c r="CO80" s="539"/>
      <c r="CP80" s="539"/>
      <c r="CQ80" s="539"/>
      <c r="CR80" s="539"/>
      <c r="CS80" s="539"/>
      <c r="CT80" s="539"/>
      <c r="CU80" s="539"/>
      <c r="CV80" s="539"/>
      <c r="CW80" s="539"/>
      <c r="CX80" s="539"/>
      <c r="CY80" s="539"/>
      <c r="CZ80" s="539"/>
      <c r="DA80" s="539"/>
      <c r="DB80" s="539"/>
      <c r="DC80" s="539"/>
      <c r="DD80" s="539"/>
      <c r="DE80" s="539"/>
      <c r="DF80" s="539"/>
      <c r="DG80" s="539"/>
      <c r="DH80" s="539"/>
      <c r="DI80" s="539"/>
      <c r="DJ80" s="539"/>
      <c r="DK80" s="539"/>
      <c r="DL80" s="539"/>
      <c r="DM80" s="539"/>
      <c r="DN80" s="539"/>
      <c r="DO80" s="539"/>
      <c r="DP80" s="539"/>
      <c r="DQ80" s="539"/>
      <c r="DR80" s="539"/>
      <c r="DS80" s="539"/>
      <c r="DT80" s="539"/>
      <c r="DU80" s="539"/>
      <c r="DV80" s="539"/>
      <c r="DW80" s="539"/>
      <c r="DX80" s="539"/>
      <c r="DY80" s="539"/>
      <c r="DZ80" s="539"/>
      <c r="EA80" s="539"/>
      <c r="EB80" s="539"/>
      <c r="EC80" s="539"/>
      <c r="ED80" s="539"/>
      <c r="EE80" s="539"/>
      <c r="EF80" s="539"/>
      <c r="EG80" s="539"/>
      <c r="EH80" s="539"/>
      <c r="EI80" s="539"/>
      <c r="EJ80" s="539"/>
      <c r="EK80" s="539"/>
      <c r="EL80" s="539"/>
      <c r="EM80" s="539"/>
      <c r="EN80" s="539"/>
      <c r="EO80" s="539"/>
      <c r="EP80" s="539"/>
      <c r="EQ80" s="539"/>
      <c r="ER80" s="539"/>
      <c r="ES80" s="539"/>
      <c r="ET80" s="539"/>
      <c r="EU80" s="539"/>
      <c r="EV80" s="539"/>
      <c r="EW80" s="539"/>
      <c r="EX80" s="539"/>
      <c r="EY80" s="539"/>
      <c r="EZ80" s="539"/>
      <c r="FA80" s="539"/>
      <c r="FB80" s="539"/>
      <c r="FC80" s="539"/>
      <c r="FD80" s="539"/>
      <c r="FE80" s="539"/>
      <c r="FF80" s="539"/>
      <c r="FG80" s="539"/>
      <c r="FH80" s="539"/>
      <c r="FI80" s="539"/>
      <c r="FJ80" s="539"/>
      <c r="FK80" s="539"/>
      <c r="FL80" s="539"/>
      <c r="FM80" s="539"/>
      <c r="FN80" s="539"/>
      <c r="FO80" s="539"/>
      <c r="FP80" s="539"/>
      <c r="FQ80" s="539"/>
      <c r="FR80" s="539"/>
      <c r="FS80" s="539"/>
      <c r="FT80" s="539"/>
      <c r="FU80" s="539"/>
      <c r="FV80" s="539"/>
      <c r="FW80" s="539"/>
      <c r="FX80" s="539"/>
      <c r="FY80" s="539"/>
      <c r="FZ80" s="539"/>
      <c r="GA80" s="539"/>
      <c r="GB80" s="539"/>
      <c r="GC80" s="539"/>
      <c r="GD80" s="7"/>
      <c r="GE80" s="7"/>
      <c r="GF80" s="7"/>
      <c r="GG80" s="7"/>
      <c r="GH80" s="7"/>
      <c r="GI80" s="7"/>
      <c r="GJ80" s="7"/>
      <c r="GK80" s="7"/>
      <c r="GL80" s="7"/>
      <c r="GM80" s="7"/>
      <c r="GN80" s="7"/>
      <c r="GO80" s="7"/>
      <c r="GP80" s="7"/>
      <c r="GQ80" s="7"/>
      <c r="GR80" s="7"/>
      <c r="GS80" s="7"/>
      <c r="GT80" s="7"/>
      <c r="GU80" s="7"/>
      <c r="GV80" s="7"/>
      <c r="GW80" s="7"/>
      <c r="GX80" s="7"/>
      <c r="GY80" s="7"/>
      <c r="GZ80" s="7"/>
    </row>
    <row r="81" ht="20.25" spans="1:208">
      <c r="B81" s="547" t="s">
        <v>348</v>
      </c>
      <c r="C81" s="547" t="s">
        <v>349</v>
      </c>
      <c r="D81" s="548" t="s">
        <v>350</v>
      </c>
      <c r="E81" s="514" t="s">
        <v>6</v>
      </c>
      <c r="F81" s="514" t="s">
        <v>6</v>
      </c>
      <c r="G81" s="535" t="s">
        <v>2</v>
      </c>
      <c r="H81" s="535" t="s">
        <v>2</v>
      </c>
      <c r="I81" s="535" t="s">
        <v>2</v>
      </c>
      <c r="J81" s="535" t="s">
        <v>2</v>
      </c>
      <c r="K81" s="535"/>
      <c r="L81" s="535"/>
      <c r="M81" s="536"/>
      <c r="N81" s="536"/>
      <c r="O81" s="536"/>
      <c r="P81" s="536"/>
      <c r="Q81" s="535"/>
      <c r="R81" s="536"/>
      <c r="S81" s="536"/>
      <c r="T81" s="536"/>
      <c r="U81" s="536"/>
      <c r="V81" s="536"/>
      <c r="W81" s="536"/>
      <c r="X81" s="536"/>
      <c r="Y81" s="535"/>
      <c r="Z81" s="536"/>
      <c r="AA81" s="536"/>
      <c r="AB81" s="536"/>
      <c r="AC81" s="536"/>
      <c r="AD81" s="536"/>
      <c r="AE81" s="536"/>
      <c r="AF81" s="536"/>
      <c r="AG81" s="536"/>
      <c r="AH81" s="536"/>
      <c r="AI81" s="536"/>
      <c r="AJ81" s="536"/>
      <c r="AK81" s="536"/>
      <c r="AL81" s="536"/>
      <c r="AM81" s="536"/>
      <c r="AN81" s="536"/>
      <c r="AO81" s="536"/>
      <c r="AP81" s="536"/>
      <c r="AQ81" s="536"/>
      <c r="AR81" s="536"/>
      <c r="AS81" s="536"/>
      <c r="AT81" s="536"/>
      <c r="AU81" s="536"/>
      <c r="AV81" s="536"/>
      <c r="AW81" s="536"/>
      <c r="AX81" s="536"/>
      <c r="AY81" s="514" t="s">
        <v>6</v>
      </c>
      <c r="AZ81" s="514" t="s">
        <v>6</v>
      </c>
      <c r="BA81" s="514"/>
      <c r="BB81" s="514" t="s">
        <v>6</v>
      </c>
      <c r="BC81" s="514" t="s">
        <v>6</v>
      </c>
      <c r="BD81" s="536"/>
      <c r="BE81" s="536"/>
      <c r="BF81" s="536"/>
      <c r="BG81" s="536"/>
      <c r="BH81" s="536"/>
      <c r="BI81" s="536"/>
      <c r="BJ81" s="536"/>
      <c r="BK81" s="536"/>
      <c r="BL81" s="536"/>
      <c r="BM81" s="536"/>
      <c r="BN81" s="536"/>
      <c r="BO81" s="536"/>
      <c r="BP81" s="536"/>
      <c r="BQ81" s="536"/>
      <c r="BR81" s="536"/>
      <c r="BS81" s="536"/>
      <c r="BT81" s="536"/>
      <c r="BU81" s="536"/>
      <c r="BV81" s="536"/>
      <c r="BW81" s="536"/>
      <c r="BX81" s="536"/>
      <c r="BY81" s="536"/>
      <c r="BZ81" s="536"/>
      <c r="CA81" s="536"/>
      <c r="CB81" s="536"/>
      <c r="CC81" s="536"/>
      <c r="CD81" s="536"/>
      <c r="CE81" s="536"/>
      <c r="CF81" s="536"/>
      <c r="CG81" s="536"/>
      <c r="CH81" s="536"/>
      <c r="CI81" s="514" t="s">
        <v>6</v>
      </c>
      <c r="CJ81" s="536"/>
      <c r="CK81" s="514" t="s">
        <v>6</v>
      </c>
      <c r="CL81" s="514" t="s">
        <v>6</v>
      </c>
      <c r="CM81" s="514" t="s">
        <v>6</v>
      </c>
      <c r="CN81" s="514" t="s">
        <v>6</v>
      </c>
      <c r="CO81" s="554" t="s">
        <v>354</v>
      </c>
      <c r="CP81" s="554"/>
      <c r="CQ81" s="554"/>
      <c r="CR81" s="554"/>
      <c r="CS81" s="554"/>
      <c r="CT81" s="554"/>
      <c r="CU81" s="554"/>
      <c r="CV81" s="554"/>
      <c r="CW81" s="554"/>
      <c r="CX81" s="554"/>
      <c r="CY81" s="554"/>
      <c r="CZ81" s="554"/>
      <c r="DA81" s="554"/>
      <c r="DB81" s="554"/>
      <c r="DC81" s="554"/>
      <c r="DD81" s="554"/>
      <c r="DE81" s="554"/>
      <c r="DF81" s="554"/>
      <c r="DG81" s="554"/>
      <c r="DH81" s="554"/>
      <c r="DI81" s="554"/>
      <c r="DJ81" s="554"/>
      <c r="DK81" s="554"/>
      <c r="DL81" s="554"/>
      <c r="DM81" s="554"/>
      <c r="DN81" s="554"/>
      <c r="DO81" s="554"/>
      <c r="DP81" s="554"/>
      <c r="DQ81" s="554"/>
      <c r="DR81" s="554"/>
      <c r="DS81" s="554"/>
      <c r="DT81" s="554"/>
      <c r="DU81" s="554"/>
      <c r="DV81" s="554"/>
      <c r="DW81" s="514" t="s">
        <v>6</v>
      </c>
      <c r="DX81" s="514" t="s">
        <v>6</v>
      </c>
      <c r="DY81" s="554"/>
      <c r="DZ81" s="554"/>
      <c r="EA81" s="554"/>
      <c r="EB81" s="554"/>
      <c r="EC81" s="554"/>
      <c r="ED81" s="554"/>
      <c r="EE81" s="554"/>
      <c r="EF81" s="554"/>
      <c r="EG81" s="554"/>
      <c r="EH81" s="554"/>
      <c r="EI81" s="554"/>
      <c r="EJ81" s="514" t="s">
        <v>6</v>
      </c>
      <c r="EK81" s="554"/>
      <c r="EL81" s="554"/>
      <c r="EM81" s="554"/>
      <c r="EN81" s="554"/>
      <c r="EO81" s="554"/>
      <c r="EP81" s="554"/>
      <c r="EQ81" s="554"/>
      <c r="ER81" s="554"/>
      <c r="ES81" s="554"/>
      <c r="ET81" s="554"/>
      <c r="EU81" s="554"/>
      <c r="EV81" s="554"/>
      <c r="EW81" s="554"/>
      <c r="EX81" s="554"/>
      <c r="EY81" s="554"/>
      <c r="EZ81" s="554"/>
      <c r="FA81" s="554"/>
      <c r="FB81" s="554"/>
      <c r="FC81" s="554"/>
      <c r="FD81" s="554"/>
      <c r="FE81" s="554"/>
      <c r="FF81" s="554"/>
      <c r="FG81" s="554"/>
      <c r="FH81" s="554"/>
      <c r="FI81" s="554"/>
      <c r="FJ81" s="554"/>
      <c r="FK81" s="554"/>
      <c r="FL81" s="554"/>
      <c r="FM81" s="554"/>
      <c r="FN81" s="554"/>
      <c r="FO81" s="554"/>
      <c r="FP81" s="554"/>
      <c r="FQ81" s="554"/>
      <c r="FR81" s="554"/>
      <c r="FS81" s="554"/>
      <c r="FT81" s="554"/>
      <c r="FU81" s="554"/>
      <c r="FV81" s="554"/>
      <c r="FW81" s="554"/>
      <c r="FX81" s="554"/>
      <c r="FY81" s="554"/>
      <c r="FZ81" s="554"/>
      <c r="GA81" s="554"/>
      <c r="GB81" s="554"/>
      <c r="GC81" s="514" t="s">
        <v>6</v>
      </c>
      <c r="GD81" s="7"/>
      <c r="GE81" s="7"/>
      <c r="GF81" s="7"/>
      <c r="GG81" s="7"/>
      <c r="GH81" s="7"/>
      <c r="GI81" s="7"/>
      <c r="GJ81" s="7"/>
      <c r="GK81" s="7"/>
      <c r="GL81" s="7"/>
      <c r="GM81" s="7"/>
      <c r="GN81" s="7"/>
      <c r="GO81" s="7"/>
      <c r="GP81" s="7"/>
      <c r="GQ81" s="7"/>
      <c r="GR81" s="7"/>
      <c r="GS81" s="7"/>
      <c r="GT81" s="7"/>
      <c r="GU81" s="7"/>
      <c r="GV81" s="7"/>
      <c r="GW81" s="7"/>
      <c r="GX81" s="7"/>
      <c r="GY81" s="7"/>
      <c r="GZ81" s="7"/>
    </row>
    <row r="82" ht="20.25" spans="1:208">
      <c r="C82" s="547" t="s">
        <v>355</v>
      </c>
      <c r="D82" s="548" t="s">
        <v>443</v>
      </c>
      <c r="E82" s="554" t="s">
        <v>357</v>
      </c>
      <c r="F82" s="554" t="s">
        <v>357</v>
      </c>
      <c r="G82" s="535" t="s">
        <v>0</v>
      </c>
      <c r="H82" s="535" t="s">
        <v>0</v>
      </c>
      <c r="I82" s="535" t="s">
        <v>0</v>
      </c>
      <c r="J82" s="535" t="s">
        <v>0</v>
      </c>
      <c r="K82" s="535"/>
      <c r="L82" s="535"/>
      <c r="M82" s="536"/>
      <c r="N82" s="536"/>
      <c r="O82" s="536"/>
      <c r="P82" s="536"/>
      <c r="Q82" s="535"/>
      <c r="R82" s="536"/>
      <c r="S82" s="536"/>
      <c r="T82" s="536"/>
      <c r="U82" s="536"/>
      <c r="V82" s="536"/>
      <c r="W82" s="536"/>
      <c r="X82" s="536"/>
      <c r="Y82" s="535"/>
      <c r="Z82" s="536"/>
      <c r="AA82" s="536"/>
      <c r="AB82" s="536"/>
      <c r="AC82" s="536"/>
      <c r="AD82" s="536"/>
      <c r="AE82" s="536"/>
      <c r="AF82" s="536"/>
      <c r="AG82" s="536"/>
      <c r="AH82" s="536"/>
      <c r="AI82" s="536"/>
      <c r="AJ82" s="536"/>
      <c r="AK82" s="536"/>
      <c r="AL82" s="536"/>
      <c r="AM82" s="536"/>
      <c r="AN82" s="536"/>
      <c r="AO82" s="536"/>
      <c r="AP82" s="536"/>
      <c r="AQ82" s="536"/>
      <c r="AR82" s="536"/>
      <c r="AS82" s="536"/>
      <c r="AT82" s="536"/>
      <c r="AU82" s="536"/>
      <c r="AV82" s="536"/>
      <c r="AW82" s="536"/>
      <c r="AX82" s="536"/>
      <c r="AY82" s="514" t="s">
        <v>6</v>
      </c>
      <c r="AZ82" s="514" t="s">
        <v>6</v>
      </c>
      <c r="BA82" s="514"/>
      <c r="BB82" s="514" t="s">
        <v>6</v>
      </c>
      <c r="BC82" s="514" t="s">
        <v>6</v>
      </c>
      <c r="BD82" s="536"/>
      <c r="BE82" s="536"/>
      <c r="BF82" s="536"/>
      <c r="BG82" s="536"/>
      <c r="BH82" s="536"/>
      <c r="BI82" s="536"/>
      <c r="BJ82" s="536"/>
      <c r="BK82" s="536"/>
      <c r="BL82" s="536"/>
      <c r="BM82" s="536"/>
      <c r="BN82" s="536"/>
      <c r="BO82" s="536"/>
      <c r="BP82" s="536"/>
      <c r="BQ82" s="536"/>
      <c r="BR82" s="536"/>
      <c r="BS82" s="536"/>
      <c r="BT82" s="536"/>
      <c r="BU82" s="536"/>
      <c r="BV82" s="536"/>
      <c r="BW82" s="536"/>
      <c r="BX82" s="536"/>
      <c r="BY82" s="536"/>
      <c r="BZ82" s="536"/>
      <c r="CA82" s="536"/>
      <c r="CB82" s="536"/>
      <c r="CC82" s="536"/>
      <c r="CD82" s="536"/>
      <c r="CE82" s="536"/>
      <c r="CF82" s="536"/>
      <c r="CG82" s="536"/>
      <c r="CH82" s="536"/>
      <c r="CI82" s="514" t="s">
        <v>6</v>
      </c>
      <c r="CJ82" s="536"/>
      <c r="CK82" s="514" t="s">
        <v>6</v>
      </c>
      <c r="CL82" s="554" t="s">
        <v>357</v>
      </c>
      <c r="CM82" s="554" t="s">
        <v>357</v>
      </c>
      <c r="CN82" s="554" t="str">
        <f t="shared" ref="CN82:CN84" si="51">E82</f>
        <v>part of UN R157/ VMAD</v>
      </c>
      <c r="CO82" s="554"/>
      <c r="CP82" s="554"/>
      <c r="CQ82" s="554"/>
      <c r="CR82" s="554"/>
      <c r="CS82" s="554"/>
      <c r="CT82" s="554"/>
      <c r="CU82" s="554"/>
      <c r="CV82" s="554"/>
      <c r="CW82" s="554"/>
      <c r="CX82" s="554"/>
      <c r="CY82" s="554"/>
      <c r="CZ82" s="554"/>
      <c r="DA82" s="554"/>
      <c r="DB82" s="554"/>
      <c r="DC82" s="554"/>
      <c r="DD82" s="554"/>
      <c r="DE82" s="554"/>
      <c r="DF82" s="554"/>
      <c r="DG82" s="554"/>
      <c r="DH82" s="554"/>
      <c r="DI82" s="554"/>
      <c r="DJ82" s="554"/>
      <c r="DK82" s="554"/>
      <c r="DL82" s="554"/>
      <c r="DM82" s="554"/>
      <c r="DN82" s="554"/>
      <c r="DO82" s="554"/>
      <c r="DP82" s="554"/>
      <c r="DQ82" s="554"/>
      <c r="DR82" s="554"/>
      <c r="DS82" s="554"/>
      <c r="DT82" s="554"/>
      <c r="DU82" s="554"/>
      <c r="DV82" s="554"/>
      <c r="DW82" s="554" t="str">
        <f>E82</f>
        <v>part of UN R157/ VMAD</v>
      </c>
      <c r="DX82" s="554" t="str">
        <f t="shared" ref="DX82:DX84" si="52">E82</f>
        <v>part of UN R157/ VMAD</v>
      </c>
      <c r="DY82" s="554"/>
      <c r="DZ82" s="554"/>
      <c r="EA82" s="554"/>
      <c r="EB82" s="554"/>
      <c r="EC82" s="554"/>
      <c r="ED82" s="554"/>
      <c r="EE82" s="554"/>
      <c r="EF82" s="554"/>
      <c r="EG82" s="554"/>
      <c r="EH82" s="554"/>
      <c r="EI82" s="554"/>
      <c r="EJ82" s="554" t="str">
        <f t="shared" ref="EJ82:EJ84" si="53">E82</f>
        <v>part of UN R157/ VMAD</v>
      </c>
      <c r="EK82" s="554"/>
      <c r="EL82" s="554"/>
      <c r="EM82" s="554"/>
      <c r="EN82" s="554"/>
      <c r="EO82" s="554"/>
      <c r="EP82" s="554"/>
      <c r="EQ82" s="554"/>
      <c r="ER82" s="554"/>
      <c r="ES82" s="554"/>
      <c r="ET82" s="554"/>
      <c r="EU82" s="554"/>
      <c r="EV82" s="554"/>
      <c r="EW82" s="554"/>
      <c r="EX82" s="554"/>
      <c r="EY82" s="554"/>
      <c r="EZ82" s="554"/>
      <c r="FA82" s="554"/>
      <c r="FB82" s="554"/>
      <c r="FC82" s="554"/>
      <c r="FD82" s="554"/>
      <c r="FE82" s="554"/>
      <c r="FF82" s="554"/>
      <c r="FG82" s="554"/>
      <c r="FH82" s="554"/>
      <c r="FI82" s="554"/>
      <c r="FJ82" s="554"/>
      <c r="FK82" s="554"/>
      <c r="FL82" s="554"/>
      <c r="FM82" s="554"/>
      <c r="FN82" s="554"/>
      <c r="FO82" s="554"/>
      <c r="FP82" s="554"/>
      <c r="FQ82" s="554"/>
      <c r="FR82" s="554"/>
      <c r="FS82" s="554"/>
      <c r="FT82" s="554"/>
      <c r="FU82" s="554"/>
      <c r="FV82" s="554"/>
      <c r="FW82" s="554"/>
      <c r="FX82" s="554"/>
      <c r="FY82" s="554"/>
      <c r="FZ82" s="554"/>
      <c r="GA82" s="554"/>
      <c r="GB82" s="554"/>
      <c r="GC82" s="554" t="str">
        <f t="shared" ref="GC82:GC84" si="54">E82</f>
        <v>part of UN R157/ VMAD</v>
      </c>
      <c r="GD82" s="7"/>
      <c r="GE82" s="7"/>
      <c r="GF82" s="7"/>
      <c r="GG82" s="7"/>
      <c r="GH82" s="7"/>
      <c r="GI82" s="7"/>
      <c r="GJ82" s="7"/>
      <c r="GK82" s="7"/>
      <c r="GL82" s="7"/>
      <c r="GM82" s="7"/>
      <c r="GN82" s="7"/>
      <c r="GO82" s="7"/>
      <c r="GP82" s="7"/>
      <c r="GQ82" s="7"/>
      <c r="GR82" s="7"/>
      <c r="GS82" s="7"/>
      <c r="GT82" s="7"/>
      <c r="GU82" s="7"/>
      <c r="GV82" s="7"/>
      <c r="GW82" s="7"/>
      <c r="GX82" s="7"/>
      <c r="GY82" s="7"/>
      <c r="GZ82" s="7"/>
    </row>
    <row r="83" ht="20.25" spans="1:208">
      <c r="B83" s="547" t="s">
        <v>358</v>
      </c>
      <c r="C83" s="547" t="s">
        <v>359</v>
      </c>
      <c r="D83" s="548" t="s">
        <v>360</v>
      </c>
      <c r="E83" s="555" t="s">
        <v>361</v>
      </c>
      <c r="F83" s="552" t="s">
        <v>361</v>
      </c>
      <c r="G83" s="535" t="s">
        <v>2</v>
      </c>
      <c r="H83" s="535" t="s">
        <v>2</v>
      </c>
      <c r="I83" s="535" t="s">
        <v>2</v>
      </c>
      <c r="J83" s="535" t="s">
        <v>2</v>
      </c>
      <c r="K83" s="535"/>
      <c r="L83" s="535"/>
      <c r="M83" s="536"/>
      <c r="N83" s="536"/>
      <c r="O83" s="536"/>
      <c r="P83" s="536"/>
      <c r="Q83" s="535"/>
      <c r="R83" s="536"/>
      <c r="S83" s="536"/>
      <c r="T83" s="536"/>
      <c r="U83" s="536"/>
      <c r="V83" s="536"/>
      <c r="W83" s="536"/>
      <c r="X83" s="536"/>
      <c r="Y83" s="535"/>
      <c r="Z83" s="536"/>
      <c r="AA83" s="536"/>
      <c r="AB83" s="536"/>
      <c r="AC83" s="536"/>
      <c r="AD83" s="536"/>
      <c r="AE83" s="536"/>
      <c r="AF83" s="536"/>
      <c r="AG83" s="536"/>
      <c r="AH83" s="536"/>
      <c r="AI83" s="536"/>
      <c r="AJ83" s="536"/>
      <c r="AK83" s="536"/>
      <c r="AL83" s="536"/>
      <c r="AM83" s="536"/>
      <c r="AN83" s="536"/>
      <c r="AO83" s="536"/>
      <c r="AP83" s="536"/>
      <c r="AQ83" s="536"/>
      <c r="AR83" s="536"/>
      <c r="AS83" s="536"/>
      <c r="AT83" s="536"/>
      <c r="AU83" s="536"/>
      <c r="AV83" s="536"/>
      <c r="AW83" s="536"/>
      <c r="AX83" s="536"/>
      <c r="AY83" s="514" t="s">
        <v>6</v>
      </c>
      <c r="AZ83" s="514" t="s">
        <v>6</v>
      </c>
      <c r="BA83" s="514" t="s">
        <v>362</v>
      </c>
      <c r="BB83" s="514"/>
      <c r="BC83" s="514" t="s">
        <v>6</v>
      </c>
      <c r="BD83" s="536"/>
      <c r="BE83" s="536"/>
      <c r="BF83" s="536"/>
      <c r="BG83" s="536"/>
      <c r="BH83" s="536"/>
      <c r="BI83" s="536"/>
      <c r="BJ83" s="536"/>
      <c r="BK83" s="536"/>
      <c r="BL83" s="536"/>
      <c r="BM83" s="536"/>
      <c r="BN83" s="536"/>
      <c r="BO83" s="536"/>
      <c r="BP83" s="536"/>
      <c r="BQ83" s="536"/>
      <c r="BR83" s="536"/>
      <c r="BS83" s="536"/>
      <c r="BT83" s="536"/>
      <c r="BU83" s="536"/>
      <c r="BV83" s="536"/>
      <c r="BW83" s="536"/>
      <c r="BX83" s="536"/>
      <c r="BY83" s="536"/>
      <c r="BZ83" s="536"/>
      <c r="CA83" s="536"/>
      <c r="CB83" s="536"/>
      <c r="CC83" s="536"/>
      <c r="CD83" s="536"/>
      <c r="CE83" s="536"/>
      <c r="CF83" s="536"/>
      <c r="CG83" s="536"/>
      <c r="CH83" s="536"/>
      <c r="CI83" s="552"/>
      <c r="CJ83" s="536"/>
      <c r="CK83" s="563" t="s">
        <v>363</v>
      </c>
      <c r="CL83" s="554" t="s">
        <v>361</v>
      </c>
      <c r="CM83" s="554" t="s">
        <v>361</v>
      </c>
      <c r="CN83" s="555" t="str">
        <f t="shared" si="51"/>
        <v>UN R156</v>
      </c>
      <c r="CO83" s="554" t="s">
        <v>364</v>
      </c>
      <c r="CP83" s="554"/>
      <c r="CQ83" s="554"/>
      <c r="CR83" s="554"/>
      <c r="CS83" s="554"/>
      <c r="CT83" s="554"/>
      <c r="CU83" s="554"/>
      <c r="CV83" s="554"/>
      <c r="CW83" s="554"/>
      <c r="CX83" s="554"/>
      <c r="CY83" s="554"/>
      <c r="CZ83" s="554"/>
      <c r="DA83" s="554"/>
      <c r="DB83" s="554"/>
      <c r="DC83" s="554"/>
      <c r="DD83" s="554"/>
      <c r="DE83" s="554"/>
      <c r="DF83" s="554"/>
      <c r="DG83" s="554"/>
      <c r="DH83" s="554"/>
      <c r="DI83" s="554"/>
      <c r="DJ83" s="554"/>
      <c r="DK83" s="554"/>
      <c r="DL83" s="554"/>
      <c r="DM83" s="554"/>
      <c r="DN83" s="554"/>
      <c r="DO83" s="554"/>
      <c r="DP83" s="554"/>
      <c r="DQ83" s="554"/>
      <c r="DR83" s="554"/>
      <c r="DS83" s="554"/>
      <c r="DT83" s="554"/>
      <c r="DU83" s="554"/>
      <c r="DV83" s="554"/>
      <c r="DW83" s="554" t="s">
        <v>361</v>
      </c>
      <c r="DX83" s="555" t="str">
        <f t="shared" si="52"/>
        <v>UN R156</v>
      </c>
      <c r="DY83" s="554"/>
      <c r="DZ83" s="554"/>
      <c r="EA83" s="554"/>
      <c r="EB83" s="554"/>
      <c r="EC83" s="554"/>
      <c r="ED83" s="554"/>
      <c r="EE83" s="554"/>
      <c r="EF83" s="554"/>
      <c r="EG83" s="554"/>
      <c r="EH83" s="554"/>
      <c r="EI83" s="554"/>
      <c r="EJ83" s="555" t="str">
        <f t="shared" si="53"/>
        <v>UN R156</v>
      </c>
      <c r="EK83" s="554"/>
      <c r="EL83" s="554"/>
      <c r="EM83" s="554"/>
      <c r="EN83" s="554"/>
      <c r="EO83" s="554"/>
      <c r="EP83" s="554"/>
      <c r="EQ83" s="554"/>
      <c r="ER83" s="554"/>
      <c r="ES83" s="554"/>
      <c r="ET83" s="554"/>
      <c r="EU83" s="554"/>
      <c r="EV83" s="554"/>
      <c r="EW83" s="554"/>
      <c r="EX83" s="554"/>
      <c r="EY83" s="554"/>
      <c r="EZ83" s="554"/>
      <c r="FA83" s="554"/>
      <c r="FB83" s="554"/>
      <c r="FC83" s="554"/>
      <c r="FD83" s="554"/>
      <c r="FE83" s="554"/>
      <c r="FF83" s="554"/>
      <c r="FG83" s="554"/>
      <c r="FH83" s="554"/>
      <c r="FI83" s="554"/>
      <c r="FJ83" s="554"/>
      <c r="FK83" s="554"/>
      <c r="FL83" s="554"/>
      <c r="FM83" s="554"/>
      <c r="FN83" s="554"/>
      <c r="FO83" s="554"/>
      <c r="FP83" s="554"/>
      <c r="FQ83" s="554"/>
      <c r="FR83" s="554"/>
      <c r="FS83" s="554"/>
      <c r="FT83" s="554"/>
      <c r="FU83" s="554"/>
      <c r="FV83" s="554"/>
      <c r="FW83" s="554"/>
      <c r="FX83" s="554"/>
      <c r="FY83" s="554"/>
      <c r="FZ83" s="554"/>
      <c r="GA83" s="554"/>
      <c r="GB83" s="554"/>
      <c r="GC83" s="555" t="str">
        <f t="shared" si="54"/>
        <v>UN R156</v>
      </c>
      <c r="GD83" s="7"/>
      <c r="GE83" s="7"/>
      <c r="GF83" s="7"/>
      <c r="GG83" s="7"/>
      <c r="GH83" s="7"/>
      <c r="GI83" s="7"/>
      <c r="GJ83" s="7"/>
      <c r="GK83" s="7"/>
      <c r="GL83" s="7"/>
      <c r="GM83" s="7"/>
      <c r="GN83" s="7"/>
      <c r="GO83" s="7"/>
      <c r="GP83" s="7"/>
      <c r="GQ83" s="7"/>
      <c r="GR83" s="7"/>
      <c r="GS83" s="7"/>
      <c r="GT83" s="7"/>
      <c r="GU83" s="7"/>
      <c r="GV83" s="7"/>
      <c r="GW83" s="7"/>
      <c r="GX83" s="7"/>
      <c r="GY83" s="7"/>
      <c r="GZ83" s="7"/>
    </row>
    <row r="84" ht="20.25" spans="1:208">
      <c r="C84" s="547" t="s">
        <v>365</v>
      </c>
      <c r="D84" s="548" t="s">
        <v>366</v>
      </c>
      <c r="E84" s="555" t="s">
        <v>367</v>
      </c>
      <c r="F84" s="552" t="s">
        <v>367</v>
      </c>
      <c r="G84" s="535" t="s">
        <v>2</v>
      </c>
      <c r="H84" s="535" t="s">
        <v>2</v>
      </c>
      <c r="I84" s="535" t="s">
        <v>2</v>
      </c>
      <c r="J84" s="535" t="s">
        <v>2</v>
      </c>
      <c r="K84" s="535"/>
      <c r="L84" s="535"/>
      <c r="M84" s="536"/>
      <c r="N84" s="536"/>
      <c r="O84" s="536"/>
      <c r="P84" s="536"/>
      <c r="Q84" s="535"/>
      <c r="R84" s="536"/>
      <c r="S84" s="536"/>
      <c r="T84" s="536"/>
      <c r="U84" s="536"/>
      <c r="V84" s="536"/>
      <c r="W84" s="536"/>
      <c r="X84" s="536"/>
      <c r="Y84" s="535"/>
      <c r="Z84" s="536"/>
      <c r="AA84" s="536"/>
      <c r="AB84" s="536"/>
      <c r="AC84" s="536"/>
      <c r="AD84" s="536"/>
      <c r="AE84" s="536"/>
      <c r="AF84" s="536"/>
      <c r="AG84" s="536"/>
      <c r="AH84" s="536"/>
      <c r="AI84" s="536"/>
      <c r="AJ84" s="536"/>
      <c r="AK84" s="536"/>
      <c r="AL84" s="536"/>
      <c r="AM84" s="536"/>
      <c r="AN84" s="536"/>
      <c r="AO84" s="536"/>
      <c r="AP84" s="536"/>
      <c r="AQ84" s="536"/>
      <c r="AR84" s="536"/>
      <c r="AS84" s="536"/>
      <c r="AT84" s="536"/>
      <c r="AU84" s="536"/>
      <c r="AV84" s="536"/>
      <c r="AW84" s="536"/>
      <c r="AX84" s="536"/>
      <c r="AY84" s="514" t="s">
        <v>6</v>
      </c>
      <c r="AZ84" s="514" t="s">
        <v>6</v>
      </c>
      <c r="BA84" s="514" t="s">
        <v>362</v>
      </c>
      <c r="BB84" s="514"/>
      <c r="BC84" s="514" t="s">
        <v>6</v>
      </c>
      <c r="BD84" s="536"/>
      <c r="BE84" s="536"/>
      <c r="BF84" s="536"/>
      <c r="BG84" s="536"/>
      <c r="BH84" s="536"/>
      <c r="BI84" s="536"/>
      <c r="BJ84" s="536"/>
      <c r="BK84" s="536"/>
      <c r="BL84" s="536"/>
      <c r="BM84" s="536"/>
      <c r="BN84" s="536"/>
      <c r="BO84" s="536"/>
      <c r="BP84" s="536"/>
      <c r="BQ84" s="536"/>
      <c r="BR84" s="536"/>
      <c r="BS84" s="536"/>
      <c r="BT84" s="536"/>
      <c r="BU84" s="536"/>
      <c r="BV84" s="536"/>
      <c r="BW84" s="536"/>
      <c r="BX84" s="536"/>
      <c r="BY84" s="536"/>
      <c r="BZ84" s="536"/>
      <c r="CA84" s="536"/>
      <c r="CB84" s="536"/>
      <c r="CC84" s="536"/>
      <c r="CD84" s="536"/>
      <c r="CE84" s="536"/>
      <c r="CF84" s="536"/>
      <c r="CG84" s="536"/>
      <c r="CH84" s="536"/>
      <c r="CI84" s="552"/>
      <c r="CJ84" s="536"/>
      <c r="CK84" s="563" t="s">
        <v>368</v>
      </c>
      <c r="CL84" s="554" t="s">
        <v>367</v>
      </c>
      <c r="CM84" s="554" t="s">
        <v>367</v>
      </c>
      <c r="CN84" s="555" t="str">
        <f t="shared" si="51"/>
        <v>UN R155</v>
      </c>
      <c r="CO84" s="554" t="s">
        <v>369</v>
      </c>
      <c r="CP84" s="554"/>
      <c r="CQ84" s="554"/>
      <c r="CR84" s="554"/>
      <c r="CS84" s="554"/>
      <c r="CT84" s="554"/>
      <c r="CU84" s="554"/>
      <c r="CV84" s="554"/>
      <c r="CW84" s="554"/>
      <c r="CX84" s="554"/>
      <c r="CY84" s="554"/>
      <c r="CZ84" s="554"/>
      <c r="DA84" s="554"/>
      <c r="DB84" s="554"/>
      <c r="DC84" s="554"/>
      <c r="DD84" s="554"/>
      <c r="DE84" s="554"/>
      <c r="DF84" s="554"/>
      <c r="DG84" s="554"/>
      <c r="DH84" s="554"/>
      <c r="DI84" s="554"/>
      <c r="DJ84" s="554"/>
      <c r="DK84" s="554"/>
      <c r="DL84" s="554"/>
      <c r="DM84" s="554"/>
      <c r="DN84" s="554"/>
      <c r="DO84" s="554"/>
      <c r="DP84" s="554"/>
      <c r="DQ84" s="554"/>
      <c r="DR84" s="554"/>
      <c r="DS84" s="554"/>
      <c r="DT84" s="554"/>
      <c r="DU84" s="554"/>
      <c r="DV84" s="554"/>
      <c r="DW84" s="554" t="s">
        <v>367</v>
      </c>
      <c r="DX84" s="555" t="str">
        <f t="shared" si="52"/>
        <v>UN R155</v>
      </c>
      <c r="DY84" s="554"/>
      <c r="DZ84" s="554"/>
      <c r="EA84" s="554"/>
      <c r="EB84" s="554"/>
      <c r="EC84" s="554"/>
      <c r="ED84" s="554"/>
      <c r="EE84" s="554"/>
      <c r="EF84" s="554"/>
      <c r="EG84" s="554"/>
      <c r="EH84" s="554"/>
      <c r="EI84" s="554"/>
      <c r="EJ84" s="555" t="str">
        <f t="shared" si="53"/>
        <v>UN R155</v>
      </c>
      <c r="EK84" s="554"/>
      <c r="EL84" s="554"/>
      <c r="EM84" s="554"/>
      <c r="EN84" s="554"/>
      <c r="EO84" s="554"/>
      <c r="EP84" s="554"/>
      <c r="EQ84" s="554"/>
      <c r="ER84" s="554"/>
      <c r="ES84" s="554"/>
      <c r="ET84" s="554"/>
      <c r="EU84" s="554"/>
      <c r="EV84" s="554"/>
      <c r="EW84" s="554"/>
      <c r="EX84" s="554"/>
      <c r="EY84" s="554"/>
      <c r="EZ84" s="554"/>
      <c r="FA84" s="554"/>
      <c r="FB84" s="554"/>
      <c r="FC84" s="554"/>
      <c r="FD84" s="554"/>
      <c r="FE84" s="554"/>
      <c r="FF84" s="554"/>
      <c r="FG84" s="554"/>
      <c r="FH84" s="554"/>
      <c r="FI84" s="554"/>
      <c r="FJ84" s="554"/>
      <c r="FK84" s="554"/>
      <c r="FL84" s="554"/>
      <c r="FM84" s="554"/>
      <c r="FN84" s="554"/>
      <c r="FO84" s="554"/>
      <c r="FP84" s="554"/>
      <c r="FQ84" s="554"/>
      <c r="FR84" s="554"/>
      <c r="FS84" s="554"/>
      <c r="FT84" s="554"/>
      <c r="FU84" s="554"/>
      <c r="FV84" s="554"/>
      <c r="FW84" s="554"/>
      <c r="FX84" s="554"/>
      <c r="FY84" s="554"/>
      <c r="FZ84" s="554"/>
      <c r="GA84" s="554"/>
      <c r="GB84" s="554"/>
      <c r="GC84" s="555" t="str">
        <f t="shared" si="54"/>
        <v>UN R155</v>
      </c>
      <c r="GD84" s="7"/>
      <c r="GE84" s="7"/>
      <c r="GF84" s="7"/>
      <c r="GG84" s="7"/>
      <c r="GH84" s="7"/>
      <c r="GI84" s="7"/>
      <c r="GJ84" s="7"/>
      <c r="GK84" s="7"/>
      <c r="GL84" s="7"/>
      <c r="GM84" s="7"/>
      <c r="GN84" s="7"/>
      <c r="GO84" s="7"/>
      <c r="GP84" s="7"/>
      <c r="GQ84" s="7"/>
      <c r="GR84" s="7"/>
      <c r="GS84" s="7"/>
      <c r="GT84" s="7"/>
      <c r="GU84" s="7"/>
      <c r="GV84" s="7"/>
      <c r="GW84" s="7"/>
      <c r="GX84" s="7"/>
      <c r="GY84" s="7"/>
      <c r="GZ84" s="7"/>
    </row>
    <row r="85" ht="12.75" spans="1:208">
      <c r="B85" s="547" t="s">
        <v>370</v>
      </c>
      <c r="C85" s="547"/>
      <c r="D85" s="548" t="s">
        <v>371</v>
      </c>
      <c r="E85" s="534" t="s">
        <v>372</v>
      </c>
      <c r="F85" s="539"/>
      <c r="G85" s="535"/>
      <c r="H85" s="535"/>
      <c r="I85" s="535"/>
      <c r="J85" s="535"/>
      <c r="K85" s="535"/>
      <c r="L85" s="535"/>
      <c r="M85" s="536"/>
      <c r="N85" s="536"/>
      <c r="O85" s="536"/>
      <c r="P85" s="536"/>
      <c r="Q85" s="535"/>
      <c r="R85" s="536"/>
      <c r="S85" s="536"/>
      <c r="T85" s="536"/>
      <c r="U85" s="536"/>
      <c r="V85" s="536"/>
      <c r="W85" s="536"/>
      <c r="X85" s="536"/>
      <c r="Y85" s="535"/>
      <c r="Z85" s="536"/>
      <c r="AA85" s="536"/>
      <c r="AB85" s="536"/>
      <c r="AC85" s="536"/>
      <c r="AD85" s="536"/>
      <c r="AE85" s="536"/>
      <c r="AF85" s="536"/>
      <c r="AG85" s="536"/>
      <c r="AH85" s="536"/>
      <c r="AI85" s="536"/>
      <c r="AJ85" s="536"/>
      <c r="AK85" s="536"/>
      <c r="AL85" s="536"/>
      <c r="AM85" s="536"/>
      <c r="AN85" s="536"/>
      <c r="AO85" s="536"/>
      <c r="AP85" s="536"/>
      <c r="AQ85" s="536"/>
      <c r="AR85" s="536"/>
      <c r="AS85" s="536"/>
      <c r="AT85" s="536"/>
      <c r="AU85" s="536"/>
      <c r="AV85" s="536"/>
      <c r="AW85" s="536"/>
      <c r="AX85" s="536"/>
      <c r="AY85" s="536"/>
      <c r="AZ85" s="536"/>
      <c r="BA85" s="536"/>
      <c r="BB85" s="536"/>
      <c r="BC85" s="536"/>
      <c r="BD85" s="536"/>
      <c r="BE85" s="536"/>
      <c r="BF85" s="536"/>
      <c r="BG85" s="536"/>
      <c r="BH85" s="536"/>
      <c r="BI85" s="536"/>
      <c r="BJ85" s="536"/>
      <c r="BK85" s="536"/>
      <c r="BL85" s="536"/>
      <c r="BM85" s="536"/>
      <c r="BN85" s="536"/>
      <c r="BO85" s="536"/>
      <c r="BP85" s="536"/>
      <c r="BQ85" s="536"/>
      <c r="BR85" s="536"/>
      <c r="BS85" s="536"/>
      <c r="BT85" s="536"/>
      <c r="BU85" s="536"/>
      <c r="BV85" s="536"/>
      <c r="BW85" s="536"/>
      <c r="BX85" s="536"/>
      <c r="BY85" s="536"/>
      <c r="BZ85" s="536"/>
      <c r="CA85" s="536"/>
      <c r="CB85" s="536"/>
      <c r="CC85" s="536"/>
      <c r="CD85" s="536"/>
      <c r="CE85" s="536"/>
      <c r="CF85" s="536"/>
      <c r="CG85" s="536"/>
      <c r="CH85" s="536"/>
      <c r="CI85" s="535" t="s">
        <v>373</v>
      </c>
      <c r="CJ85" s="536"/>
      <c r="CK85" s="572" t="s">
        <v>374</v>
      </c>
      <c r="CL85" s="539"/>
      <c r="CM85" s="539"/>
      <c r="CN85" s="539"/>
      <c r="CO85" s="539"/>
      <c r="CP85" s="539"/>
      <c r="CQ85" s="539"/>
      <c r="CR85" s="539"/>
      <c r="CS85" s="539"/>
      <c r="CT85" s="539"/>
      <c r="CU85" s="539"/>
      <c r="CV85" s="539"/>
      <c r="CW85" s="539"/>
      <c r="CX85" s="539"/>
      <c r="CY85" s="539"/>
      <c r="CZ85" s="539"/>
      <c r="DA85" s="539"/>
      <c r="DB85" s="539"/>
      <c r="DC85" s="539"/>
      <c r="DD85" s="539"/>
      <c r="DE85" s="539"/>
      <c r="DF85" s="539"/>
      <c r="DG85" s="539"/>
      <c r="DH85" s="539"/>
      <c r="DI85" s="539"/>
      <c r="DJ85" s="539"/>
      <c r="DK85" s="539"/>
      <c r="DL85" s="539"/>
      <c r="DM85" s="539"/>
      <c r="DN85" s="539"/>
      <c r="DO85" s="539"/>
      <c r="DP85" s="539"/>
      <c r="DQ85" s="539"/>
      <c r="DR85" s="539"/>
      <c r="DS85" s="539"/>
      <c r="DT85" s="539"/>
      <c r="DU85" s="539"/>
      <c r="DV85" s="539"/>
      <c r="DW85" s="539"/>
      <c r="DX85" s="539"/>
      <c r="DY85" s="539"/>
      <c r="DZ85" s="539"/>
      <c r="EA85" s="539"/>
      <c r="EB85" s="539"/>
      <c r="EC85" s="539"/>
      <c r="ED85" s="539"/>
      <c r="EE85" s="539"/>
      <c r="EF85" s="539"/>
      <c r="EG85" s="539"/>
      <c r="EH85" s="539"/>
      <c r="EI85" s="539"/>
      <c r="EJ85" s="539"/>
      <c r="EK85" s="539"/>
      <c r="EL85" s="539"/>
      <c r="EM85" s="539"/>
      <c r="EN85" s="539"/>
      <c r="EO85" s="539"/>
      <c r="EP85" s="539"/>
      <c r="EQ85" s="539"/>
      <c r="ER85" s="539"/>
      <c r="ES85" s="539"/>
      <c r="ET85" s="539"/>
      <c r="EU85" s="539"/>
      <c r="EV85" s="539"/>
      <c r="EW85" s="539"/>
      <c r="EX85" s="539"/>
      <c r="EY85" s="539"/>
      <c r="EZ85" s="539"/>
      <c r="FA85" s="539"/>
      <c r="FB85" s="539"/>
      <c r="FC85" s="539"/>
      <c r="FD85" s="539"/>
      <c r="FE85" s="539"/>
      <c r="FF85" s="539"/>
      <c r="FG85" s="539"/>
      <c r="FH85" s="539"/>
      <c r="FI85" s="539"/>
      <c r="FJ85" s="539"/>
      <c r="FK85" s="539"/>
      <c r="FL85" s="539"/>
      <c r="FM85" s="539"/>
      <c r="FN85" s="539"/>
      <c r="FO85" s="539"/>
      <c r="FP85" s="539"/>
      <c r="FQ85" s="539"/>
      <c r="FR85" s="539"/>
      <c r="FS85" s="539"/>
      <c r="FT85" s="539"/>
      <c r="FU85" s="539"/>
      <c r="FV85" s="539"/>
      <c r="FW85" s="539"/>
      <c r="FX85" s="539"/>
      <c r="FY85" s="539"/>
      <c r="FZ85" s="539"/>
      <c r="GA85" s="539"/>
      <c r="GB85" s="539"/>
      <c r="GC85" s="539"/>
      <c r="GD85" s="7"/>
      <c r="GE85" s="7"/>
      <c r="GF85" s="7"/>
      <c r="GG85" s="7"/>
      <c r="GH85" s="7"/>
      <c r="GI85" s="7"/>
      <c r="GJ85" s="7"/>
      <c r="GK85" s="7"/>
      <c r="GL85" s="7"/>
      <c r="GM85" s="7"/>
      <c r="GN85" s="7"/>
      <c r="GO85" s="7"/>
      <c r="GP85" s="7"/>
      <c r="GQ85" s="7"/>
      <c r="GR85" s="7"/>
      <c r="GS85" s="7"/>
      <c r="GT85" s="7"/>
      <c r="GU85" s="7"/>
      <c r="GV85" s="7"/>
      <c r="GW85" s="7"/>
      <c r="GX85" s="7"/>
      <c r="GY85" s="7"/>
      <c r="GZ85" s="7"/>
    </row>
    <row r="86" ht="13.1" spans="1:208">
      <c r="B86" s="7"/>
      <c r="C86" s="7"/>
      <c r="D86" s="7"/>
      <c r="E86" s="584"/>
      <c r="F86" s="585"/>
      <c r="G86" s="584"/>
      <c r="H86" s="584"/>
      <c r="I86" s="584"/>
      <c r="J86" s="586"/>
      <c r="K86" s="584"/>
      <c r="L86" s="584"/>
      <c r="M86" s="586"/>
      <c r="N86" s="586"/>
      <c r="O86" s="586"/>
      <c r="P86" s="586"/>
      <c r="Q86" s="586"/>
      <c r="R86" s="586"/>
      <c r="S86" s="586"/>
      <c r="T86" s="586"/>
      <c r="U86" s="586"/>
      <c r="V86" s="586"/>
      <c r="W86" s="586"/>
      <c r="X86" s="586"/>
      <c r="Y86" s="586"/>
      <c r="Z86" s="586"/>
      <c r="AA86" s="586"/>
      <c r="AB86" s="586"/>
      <c r="AC86" s="586"/>
      <c r="AD86" s="586"/>
      <c r="AE86" s="586"/>
      <c r="AF86" s="586"/>
      <c r="AG86" s="586"/>
      <c r="AH86" s="586"/>
      <c r="AI86" s="586"/>
      <c r="AJ86" s="586"/>
      <c r="AK86" s="586"/>
      <c r="AL86" s="586"/>
      <c r="AM86" s="586"/>
      <c r="AN86" s="586"/>
      <c r="AO86" s="586"/>
      <c r="AP86" s="586"/>
      <c r="AQ86" s="586"/>
      <c r="AR86" s="586"/>
      <c r="AS86" s="586"/>
      <c r="AT86" s="586"/>
      <c r="AU86" s="586"/>
      <c r="AV86" s="586"/>
      <c r="AW86" s="586"/>
      <c r="AX86" s="586"/>
      <c r="AY86" s="586"/>
      <c r="AZ86" s="586"/>
      <c r="BA86" s="586"/>
      <c r="BB86" s="586"/>
      <c r="BC86" s="586"/>
      <c r="BD86" s="586"/>
      <c r="BE86" s="586"/>
      <c r="BF86" s="586"/>
      <c r="BG86" s="586"/>
      <c r="BH86" s="586"/>
      <c r="BI86" s="586"/>
      <c r="BJ86" s="586"/>
      <c r="BK86" s="586"/>
      <c r="BL86" s="586"/>
      <c r="BM86" s="586"/>
      <c r="BN86" s="586"/>
      <c r="BO86" s="586"/>
      <c r="BP86" s="586"/>
      <c r="BQ86" s="586"/>
      <c r="BR86" s="586"/>
      <c r="BS86" s="586"/>
      <c r="BT86" s="586"/>
      <c r="BU86" s="586"/>
      <c r="BV86" s="586"/>
      <c r="BW86" s="586"/>
      <c r="BX86" s="586"/>
      <c r="BY86" s="586"/>
      <c r="BZ86" s="586"/>
      <c r="CA86" s="586"/>
      <c r="CB86" s="586"/>
      <c r="CC86" s="586"/>
      <c r="CD86" s="586"/>
      <c r="CE86" s="586"/>
      <c r="CF86" s="586"/>
      <c r="CG86" s="586"/>
      <c r="CH86" s="586"/>
      <c r="CI86" s="586"/>
      <c r="CJ86" s="586"/>
      <c r="CK86" s="586"/>
      <c r="CL86" s="586"/>
      <c r="CM86" s="586"/>
      <c r="CN86" s="584"/>
      <c r="CO86" s="586"/>
      <c r="CP86" s="586"/>
      <c r="CQ86" s="586"/>
      <c r="CR86" s="586"/>
      <c r="CS86" s="586"/>
      <c r="CT86" s="586"/>
      <c r="CU86" s="586"/>
      <c r="CV86" s="586"/>
      <c r="CW86" s="586"/>
      <c r="CX86" s="586"/>
      <c r="CY86" s="586"/>
      <c r="CZ86" s="586"/>
      <c r="DA86" s="586"/>
      <c r="DB86" s="586"/>
      <c r="DC86" s="586"/>
      <c r="DD86" s="586"/>
      <c r="DE86" s="586"/>
      <c r="DF86" s="586"/>
      <c r="DG86" s="586"/>
      <c r="DH86" s="586"/>
      <c r="DI86" s="586"/>
      <c r="DJ86" s="586"/>
      <c r="DK86" s="586"/>
      <c r="DL86" s="586"/>
      <c r="DM86" s="586"/>
      <c r="DN86" s="586"/>
      <c r="DO86" s="586"/>
      <c r="DP86" s="586"/>
      <c r="DQ86" s="586"/>
      <c r="DR86" s="586"/>
      <c r="DS86" s="586"/>
      <c r="DT86" s="586"/>
      <c r="DU86" s="586"/>
      <c r="DV86" s="586"/>
      <c r="DW86" s="586"/>
      <c r="DX86" s="584"/>
      <c r="DY86" s="586"/>
      <c r="DZ86" s="586"/>
      <c r="EA86" s="586"/>
      <c r="EB86" s="586"/>
      <c r="EC86" s="586"/>
      <c r="ED86" s="586"/>
      <c r="EE86" s="586"/>
      <c r="EF86" s="586"/>
      <c r="EG86" s="586"/>
      <c r="EH86" s="586"/>
      <c r="EI86" s="586"/>
      <c r="EJ86" s="586"/>
      <c r="EK86" s="586"/>
      <c r="EL86" s="586"/>
      <c r="EM86" s="586"/>
      <c r="EN86" s="586"/>
      <c r="EO86" s="586"/>
      <c r="EP86" s="586"/>
      <c r="EQ86" s="586"/>
      <c r="ER86" s="586"/>
      <c r="ES86" s="586"/>
      <c r="ET86" s="586"/>
      <c r="EU86" s="586"/>
      <c r="EV86" s="586"/>
      <c r="EW86" s="586"/>
      <c r="EX86" s="586"/>
      <c r="EY86" s="586"/>
      <c r="EZ86" s="586"/>
      <c r="FA86" s="586"/>
      <c r="FB86" s="586"/>
      <c r="FC86" s="586"/>
      <c r="FD86" s="586"/>
      <c r="FE86" s="586"/>
      <c r="FF86" s="586"/>
      <c r="FG86" s="586"/>
      <c r="FH86" s="586"/>
      <c r="FI86" s="586"/>
      <c r="FJ86" s="586"/>
      <c r="FK86" s="586"/>
      <c r="FL86" s="586"/>
      <c r="FM86" s="586"/>
      <c r="FN86" s="586"/>
      <c r="FO86" s="586"/>
      <c r="FP86" s="586"/>
      <c r="FQ86" s="586"/>
      <c r="FR86" s="586"/>
      <c r="FS86" s="586"/>
      <c r="FT86" s="586"/>
      <c r="FU86" s="586"/>
      <c r="FV86" s="586"/>
      <c r="FW86" s="586"/>
      <c r="FX86" s="586"/>
      <c r="FY86" s="586"/>
      <c r="FZ86" s="586"/>
      <c r="GA86" s="586"/>
      <c r="GB86" s="586"/>
      <c r="GC86" s="586"/>
      <c r="GD86" s="586"/>
      <c r="GE86" s="586"/>
      <c r="GF86" s="586"/>
      <c r="GG86" s="586"/>
      <c r="GH86" s="586"/>
      <c r="GI86" s="586"/>
      <c r="GJ86" s="586"/>
      <c r="GK86" s="586"/>
      <c r="GL86" s="586"/>
      <c r="GM86" s="586"/>
      <c r="GN86" s="586"/>
      <c r="GO86" s="586"/>
      <c r="GP86" s="586"/>
      <c r="GQ86" s="586"/>
      <c r="GR86" s="586"/>
      <c r="GS86" s="586"/>
      <c r="GT86" s="586"/>
      <c r="GU86" s="586"/>
      <c r="GV86" s="586"/>
      <c r="GW86" s="586"/>
      <c r="GX86" s="586"/>
      <c r="GY86" s="586"/>
      <c r="GZ86" s="586"/>
    </row>
    <row r="87" ht="13.85" spans="1:208">
      <c r="B87" s="573" t="str">
        <f t="shared" ref="B87:B95" si="55">B44</f>
        <v>Automated driving features starting at level 2-4</v>
      </c>
      <c r="C87" s="7"/>
      <c r="D87" s="7"/>
      <c r="E87" s="586"/>
      <c r="F87" s="586"/>
      <c r="G87" s="586"/>
      <c r="H87" s="586"/>
      <c r="I87" s="586"/>
      <c r="J87" s="586"/>
      <c r="K87" s="586"/>
      <c r="L87" s="586"/>
      <c r="M87" s="586"/>
      <c r="N87" s="586"/>
      <c r="O87" s="586"/>
      <c r="P87" s="586"/>
      <c r="Q87" s="586"/>
      <c r="R87" s="586"/>
      <c r="S87" s="586"/>
      <c r="T87" s="586"/>
      <c r="U87" s="586">
        <f t="shared" ref="E87:GC87" si="56">U44</f>
        <v>0</v>
      </c>
      <c r="V87" s="586">
        <f t="shared" si="56"/>
        <v>0</v>
      </c>
      <c r="W87" s="586">
        <f t="shared" si="56"/>
        <v>0</v>
      </c>
      <c r="X87" s="586">
        <f t="shared" si="56"/>
        <v>0</v>
      </c>
      <c r="Y87" s="586">
        <f t="shared" si="56"/>
        <v>0</v>
      </c>
      <c r="Z87" s="586">
        <f t="shared" si="56"/>
        <v>0</v>
      </c>
      <c r="AA87" s="586">
        <f t="shared" si="56"/>
        <v>0</v>
      </c>
      <c r="AB87" s="586">
        <f t="shared" si="56"/>
        <v>0</v>
      </c>
      <c r="AC87" s="586">
        <f t="shared" si="56"/>
        <v>0</v>
      </c>
      <c r="AD87" s="586">
        <f t="shared" si="56"/>
        <v>0</v>
      </c>
      <c r="AE87" s="586">
        <f t="shared" si="56"/>
        <v>0</v>
      </c>
      <c r="AF87" s="586">
        <f t="shared" si="56"/>
        <v>0</v>
      </c>
      <c r="AG87" s="586">
        <f t="shared" si="56"/>
        <v>0</v>
      </c>
      <c r="AH87" s="586">
        <f t="shared" si="56"/>
        <v>0</v>
      </c>
      <c r="AI87" s="586">
        <f t="shared" si="56"/>
        <v>0</v>
      </c>
      <c r="AJ87" s="586">
        <f t="shared" si="56"/>
        <v>0</v>
      </c>
      <c r="AK87" s="586">
        <f t="shared" si="56"/>
        <v>0</v>
      </c>
      <c r="AL87" s="586">
        <f t="shared" si="56"/>
        <v>0</v>
      </c>
      <c r="AM87" s="586">
        <f t="shared" si="56"/>
        <v>0</v>
      </c>
      <c r="AN87" s="586">
        <f t="shared" si="56"/>
        <v>0</v>
      </c>
      <c r="AO87" s="586">
        <f t="shared" si="56"/>
        <v>0</v>
      </c>
      <c r="AP87" s="586">
        <f t="shared" si="56"/>
        <v>0</v>
      </c>
      <c r="AQ87" s="586">
        <f t="shared" si="56"/>
        <v>0</v>
      </c>
      <c r="AR87" s="586">
        <f t="shared" si="56"/>
        <v>0</v>
      </c>
      <c r="AS87" s="586">
        <f t="shared" si="56"/>
        <v>0</v>
      </c>
      <c r="AT87" s="586">
        <f t="shared" si="56"/>
        <v>0</v>
      </c>
      <c r="AU87" s="586">
        <f t="shared" si="56"/>
        <v>0</v>
      </c>
      <c r="AV87" s="586">
        <f t="shared" si="56"/>
        <v>0</v>
      </c>
      <c r="AW87" s="586">
        <f t="shared" si="56"/>
        <v>0</v>
      </c>
      <c r="AX87" s="586">
        <f t="shared" si="56"/>
        <v>0</v>
      </c>
      <c r="AY87" s="586">
        <f t="shared" si="56"/>
        <v>0</v>
      </c>
      <c r="AZ87" s="586">
        <f t="shared" si="56"/>
        <v>0</v>
      </c>
      <c r="BA87" s="586">
        <f t="shared" si="56"/>
        <v>0</v>
      </c>
      <c r="BB87" s="586">
        <f t="shared" si="56"/>
        <v>0</v>
      </c>
      <c r="BC87" s="586">
        <f t="shared" si="56"/>
        <v>0</v>
      </c>
      <c r="BD87" s="586">
        <f t="shared" si="56"/>
        <v>0</v>
      </c>
      <c r="BE87" s="586">
        <f t="shared" si="56"/>
        <v>0</v>
      </c>
      <c r="BF87" s="586">
        <f t="shared" si="56"/>
        <v>0</v>
      </c>
      <c r="BG87" s="586">
        <f t="shared" si="56"/>
        <v>0</v>
      </c>
      <c r="BH87" s="586">
        <f t="shared" si="56"/>
        <v>0</v>
      </c>
      <c r="BI87" s="586">
        <f t="shared" si="56"/>
        <v>0</v>
      </c>
      <c r="BJ87" s="586">
        <f t="shared" si="56"/>
        <v>0</v>
      </c>
      <c r="BK87" s="586">
        <f t="shared" si="56"/>
        <v>0</v>
      </c>
      <c r="BL87" s="586">
        <f t="shared" si="56"/>
        <v>0</v>
      </c>
      <c r="BM87" s="586">
        <f t="shared" si="56"/>
        <v>0</v>
      </c>
      <c r="BN87" s="586">
        <f t="shared" si="56"/>
        <v>0</v>
      </c>
      <c r="BO87" s="586">
        <f t="shared" si="56"/>
        <v>0</v>
      </c>
      <c r="BP87" s="586">
        <f t="shared" si="56"/>
        <v>0</v>
      </c>
      <c r="BQ87" s="586">
        <f t="shared" si="56"/>
        <v>0</v>
      </c>
      <c r="BR87" s="586">
        <f t="shared" si="56"/>
        <v>0</v>
      </c>
      <c r="BS87" s="586">
        <f t="shared" si="56"/>
        <v>0</v>
      </c>
      <c r="BT87" s="586">
        <f t="shared" si="56"/>
        <v>0</v>
      </c>
      <c r="BU87" s="586">
        <f t="shared" si="56"/>
        <v>0</v>
      </c>
      <c r="BV87" s="586">
        <f t="shared" si="56"/>
        <v>0</v>
      </c>
      <c r="BW87" s="586">
        <f t="shared" si="56"/>
        <v>0</v>
      </c>
      <c r="BX87" s="586">
        <f t="shared" si="56"/>
        <v>0</v>
      </c>
      <c r="BY87" s="586">
        <f t="shared" si="56"/>
        <v>0</v>
      </c>
      <c r="BZ87" s="586">
        <f t="shared" si="56"/>
        <v>0</v>
      </c>
      <c r="CA87" s="586">
        <f t="shared" si="56"/>
        <v>0</v>
      </c>
      <c r="CB87" s="586">
        <f t="shared" si="56"/>
        <v>0</v>
      </c>
      <c r="CC87" s="586">
        <f t="shared" si="56"/>
        <v>0</v>
      </c>
      <c r="CD87" s="586">
        <f t="shared" si="56"/>
        <v>0</v>
      </c>
      <c r="CE87" s="586">
        <f t="shared" si="56"/>
        <v>0</v>
      </c>
      <c r="CF87" s="586">
        <f t="shared" si="56"/>
        <v>0</v>
      </c>
      <c r="CG87" s="586">
        <f t="shared" si="56"/>
        <v>0</v>
      </c>
      <c r="CH87" s="586">
        <f t="shared" si="56"/>
        <v>0</v>
      </c>
      <c r="CI87" s="586">
        <f t="shared" si="56"/>
        <v>0</v>
      </c>
      <c r="CJ87" s="586">
        <f t="shared" si="56"/>
        <v>0</v>
      </c>
      <c r="CK87" s="586">
        <f t="shared" si="56"/>
        <v>0</v>
      </c>
      <c r="CL87" s="586">
        <f t="shared" si="56"/>
        <v>0</v>
      </c>
      <c r="CM87" s="586">
        <f t="shared" si="56"/>
        <v>0</v>
      </c>
      <c r="CN87" s="586">
        <f t="shared" si="56"/>
        <v>0</v>
      </c>
      <c r="CO87" s="586">
        <f t="shared" si="56"/>
        <v>0</v>
      </c>
      <c r="CP87" s="586">
        <f t="shared" si="56"/>
        <v>0</v>
      </c>
      <c r="CQ87" s="586">
        <f t="shared" si="56"/>
        <v>0</v>
      </c>
      <c r="CR87" s="586">
        <f t="shared" si="56"/>
        <v>0</v>
      </c>
      <c r="CS87" s="586">
        <f t="shared" si="56"/>
        <v>0</v>
      </c>
      <c r="CT87" s="586">
        <f t="shared" si="56"/>
        <v>0</v>
      </c>
      <c r="CU87" s="586">
        <f t="shared" si="56"/>
        <v>0</v>
      </c>
      <c r="CV87" s="586">
        <f t="shared" si="56"/>
        <v>0</v>
      </c>
      <c r="CW87" s="586">
        <f t="shared" si="56"/>
        <v>0</v>
      </c>
      <c r="CX87" s="586">
        <f t="shared" si="56"/>
        <v>0</v>
      </c>
      <c r="CY87" s="586">
        <f t="shared" si="56"/>
        <v>0</v>
      </c>
      <c r="CZ87" s="586">
        <f t="shared" si="56"/>
        <v>0</v>
      </c>
      <c r="DA87" s="586">
        <f t="shared" si="56"/>
        <v>0</v>
      </c>
      <c r="DB87" s="586">
        <f t="shared" si="56"/>
        <v>0</v>
      </c>
      <c r="DC87" s="586">
        <f t="shared" si="56"/>
        <v>0</v>
      </c>
      <c r="DD87" s="586">
        <f t="shared" si="56"/>
        <v>0</v>
      </c>
      <c r="DE87" s="586">
        <f t="shared" si="56"/>
        <v>0</v>
      </c>
      <c r="DF87" s="586">
        <f t="shared" si="56"/>
        <v>0</v>
      </c>
      <c r="DG87" s="586">
        <f t="shared" si="56"/>
        <v>0</v>
      </c>
      <c r="DH87" s="586">
        <f t="shared" si="56"/>
        <v>0</v>
      </c>
      <c r="DI87" s="586">
        <f t="shared" si="56"/>
        <v>0</v>
      </c>
      <c r="DJ87" s="586">
        <f t="shared" si="56"/>
        <v>0</v>
      </c>
      <c r="DK87" s="586">
        <f t="shared" si="56"/>
        <v>0</v>
      </c>
      <c r="DL87" s="586">
        <f t="shared" si="56"/>
        <v>0</v>
      </c>
      <c r="DM87" s="586">
        <f t="shared" si="56"/>
        <v>0</v>
      </c>
      <c r="DN87" s="586">
        <f t="shared" si="56"/>
        <v>0</v>
      </c>
      <c r="DO87" s="586">
        <f t="shared" si="56"/>
        <v>0</v>
      </c>
      <c r="DP87" s="586">
        <f t="shared" si="56"/>
        <v>0</v>
      </c>
      <c r="DQ87" s="586">
        <f t="shared" si="56"/>
        <v>0</v>
      </c>
      <c r="DR87" s="586">
        <f t="shared" si="56"/>
        <v>0</v>
      </c>
      <c r="DS87" s="586">
        <f t="shared" si="56"/>
        <v>0</v>
      </c>
      <c r="DT87" s="586">
        <f t="shared" si="56"/>
        <v>0</v>
      </c>
      <c r="DU87" s="586">
        <f t="shared" si="56"/>
        <v>0</v>
      </c>
      <c r="DV87" s="586">
        <f t="shared" si="56"/>
        <v>0</v>
      </c>
      <c r="DW87" s="586">
        <f t="shared" si="56"/>
        <v>0</v>
      </c>
      <c r="DX87" s="586">
        <f t="shared" si="56"/>
        <v>0</v>
      </c>
      <c r="DY87" s="586">
        <f t="shared" si="56"/>
        <v>0</v>
      </c>
      <c r="DZ87" s="586">
        <f t="shared" si="56"/>
        <v>0</v>
      </c>
      <c r="EA87" s="586">
        <f t="shared" si="56"/>
        <v>0</v>
      </c>
      <c r="EB87" s="586">
        <f t="shared" si="56"/>
        <v>0</v>
      </c>
      <c r="EC87" s="586">
        <f t="shared" si="56"/>
        <v>0</v>
      </c>
      <c r="ED87" s="586">
        <f t="shared" si="56"/>
        <v>0</v>
      </c>
      <c r="EE87" s="586">
        <f t="shared" si="56"/>
        <v>0</v>
      </c>
      <c r="EF87" s="586">
        <f t="shared" si="56"/>
        <v>0</v>
      </c>
      <c r="EG87" s="586">
        <f t="shared" si="56"/>
        <v>0</v>
      </c>
      <c r="EH87" s="586">
        <f t="shared" si="56"/>
        <v>0</v>
      </c>
      <c r="EI87" s="586">
        <f t="shared" si="56"/>
        <v>0</v>
      </c>
      <c r="EJ87" s="586">
        <f t="shared" si="56"/>
        <v>0</v>
      </c>
      <c r="EK87" s="586">
        <f t="shared" si="56"/>
        <v>0</v>
      </c>
      <c r="EL87" s="586">
        <f t="shared" si="56"/>
        <v>0</v>
      </c>
      <c r="EM87" s="586">
        <f t="shared" si="56"/>
        <v>0</v>
      </c>
      <c r="EN87" s="586">
        <f t="shared" si="56"/>
        <v>0</v>
      </c>
      <c r="EO87" s="586">
        <f t="shared" si="56"/>
        <v>0</v>
      </c>
      <c r="EP87" s="586">
        <f t="shared" si="56"/>
        <v>0</v>
      </c>
      <c r="EQ87" s="586">
        <f t="shared" si="56"/>
        <v>0</v>
      </c>
      <c r="ER87" s="586">
        <f t="shared" si="56"/>
        <v>0</v>
      </c>
      <c r="ES87" s="586">
        <f t="shared" si="56"/>
        <v>0</v>
      </c>
      <c r="ET87" s="586">
        <f t="shared" si="56"/>
        <v>0</v>
      </c>
      <c r="EU87" s="586">
        <f t="shared" si="56"/>
        <v>0</v>
      </c>
      <c r="EV87" s="586">
        <f t="shared" si="56"/>
        <v>0</v>
      </c>
      <c r="EW87" s="586">
        <f t="shared" si="56"/>
        <v>0</v>
      </c>
      <c r="EX87" s="586">
        <f t="shared" si="56"/>
        <v>0</v>
      </c>
      <c r="EY87" s="586">
        <f t="shared" si="56"/>
        <v>0</v>
      </c>
      <c r="EZ87" s="586">
        <f t="shared" si="56"/>
        <v>0</v>
      </c>
      <c r="FA87" s="586">
        <f t="shared" si="56"/>
        <v>0</v>
      </c>
      <c r="FB87" s="586">
        <f t="shared" si="56"/>
        <v>0</v>
      </c>
      <c r="FC87" s="586">
        <f t="shared" si="56"/>
        <v>0</v>
      </c>
      <c r="FD87" s="586">
        <f t="shared" si="56"/>
        <v>0</v>
      </c>
      <c r="FE87" s="586">
        <f t="shared" si="56"/>
        <v>0</v>
      </c>
      <c r="FF87" s="586">
        <f t="shared" si="56"/>
        <v>0</v>
      </c>
      <c r="FG87" s="586">
        <f t="shared" si="56"/>
        <v>0</v>
      </c>
      <c r="FH87" s="586">
        <f t="shared" si="56"/>
        <v>0</v>
      </c>
      <c r="FI87" s="586">
        <f t="shared" si="56"/>
        <v>0</v>
      </c>
      <c r="FJ87" s="586">
        <f t="shared" si="56"/>
        <v>0</v>
      </c>
      <c r="FK87" s="586">
        <f t="shared" si="56"/>
        <v>0</v>
      </c>
      <c r="FL87" s="586">
        <f t="shared" si="56"/>
        <v>0</v>
      </c>
      <c r="FM87" s="586">
        <f t="shared" si="56"/>
        <v>0</v>
      </c>
      <c r="FN87" s="586">
        <f t="shared" si="56"/>
        <v>0</v>
      </c>
      <c r="FO87" s="586">
        <f t="shared" si="56"/>
        <v>0</v>
      </c>
      <c r="FP87" s="586">
        <f t="shared" si="56"/>
        <v>0</v>
      </c>
      <c r="FQ87" s="586">
        <f t="shared" si="56"/>
        <v>0</v>
      </c>
      <c r="FR87" s="586">
        <f t="shared" si="56"/>
        <v>0</v>
      </c>
      <c r="FS87" s="586">
        <f t="shared" si="56"/>
        <v>0</v>
      </c>
      <c r="FT87" s="586">
        <f t="shared" si="56"/>
        <v>0</v>
      </c>
      <c r="FU87" s="586">
        <f t="shared" si="56"/>
        <v>0</v>
      </c>
      <c r="FV87" s="586">
        <f t="shared" si="56"/>
        <v>0</v>
      </c>
      <c r="FW87" s="586">
        <f t="shared" si="56"/>
        <v>0</v>
      </c>
      <c r="FX87" s="586">
        <f t="shared" si="56"/>
        <v>0</v>
      </c>
      <c r="FY87" s="586">
        <f t="shared" si="56"/>
        <v>0</v>
      </c>
      <c r="FZ87" s="586">
        <f t="shared" si="56"/>
        <v>0</v>
      </c>
      <c r="GA87" s="586">
        <f t="shared" si="56"/>
        <v>0</v>
      </c>
      <c r="GB87" s="586">
        <f t="shared" si="56"/>
        <v>0</v>
      </c>
      <c r="GC87" s="586">
        <f t="shared" si="56"/>
        <v>0</v>
      </c>
      <c r="GD87" s="586"/>
      <c r="GE87" s="586"/>
      <c r="GF87" s="586"/>
      <c r="GG87" s="586"/>
      <c r="GH87" s="586"/>
      <c r="GI87" s="586"/>
      <c r="GJ87" s="586"/>
      <c r="GK87" s="586"/>
      <c r="GL87" s="586"/>
      <c r="GM87" s="586"/>
      <c r="GN87" s="586"/>
      <c r="GO87" s="586"/>
      <c r="GP87" s="586"/>
      <c r="GQ87" s="586"/>
      <c r="GR87" s="586"/>
      <c r="GS87" s="586"/>
      <c r="GT87" s="586"/>
      <c r="GU87" s="586"/>
      <c r="GV87" s="586"/>
      <c r="GW87" s="586"/>
      <c r="GX87" s="586"/>
      <c r="GY87" s="586"/>
      <c r="GZ87" s="586"/>
    </row>
    <row r="88" ht="12.75" spans="1:208">
      <c r="B88" s="547" t="str">
        <f t="shared" si="55"/>
        <v>ADAS L2</v>
      </c>
      <c r="C88" s="547" t="str">
        <f t="shared" ref="C88:F88" si="57">C45</f>
        <v>DCAS</v>
      </c>
      <c r="D88" s="548" t="str">
        <f t="shared" si="57"/>
        <v>Driver Controlled Assistance System (generic ADAS level 2)</v>
      </c>
      <c r="E88" s="555" t="str">
        <f t="shared" si="57"/>
        <v>UN R171</v>
      </c>
      <c r="F88" s="555" t="str">
        <f t="shared" si="57"/>
        <v>UN R171</v>
      </c>
      <c r="G88" s="535" t="s">
        <v>4</v>
      </c>
      <c r="H88" s="535" t="s">
        <v>4</v>
      </c>
      <c r="I88" s="535" t="s">
        <v>4</v>
      </c>
      <c r="J88" s="535" t="s">
        <v>4</v>
      </c>
      <c r="K88" s="535"/>
      <c r="L88" s="535"/>
      <c r="M88" s="536"/>
      <c r="N88" s="536"/>
      <c r="O88" s="536"/>
      <c r="P88" s="536"/>
      <c r="Q88" s="535"/>
      <c r="R88" s="536"/>
      <c r="S88" s="536"/>
      <c r="T88" s="536"/>
      <c r="U88" s="536"/>
      <c r="V88" s="536"/>
      <c r="W88" s="536"/>
      <c r="X88" s="536"/>
      <c r="Y88" s="535"/>
      <c r="Z88" s="536"/>
      <c r="AA88" s="536"/>
      <c r="AB88" s="536"/>
      <c r="AC88" s="536"/>
      <c r="AD88" s="536"/>
      <c r="AE88" s="536"/>
      <c r="AF88" s="536"/>
      <c r="AG88" s="536"/>
      <c r="AH88" s="536"/>
      <c r="AI88" s="536"/>
      <c r="AJ88" s="536"/>
      <c r="AK88" s="536"/>
      <c r="AL88" s="536"/>
      <c r="AM88" s="536"/>
      <c r="AN88" s="536"/>
      <c r="AO88" s="536"/>
      <c r="AP88" s="536"/>
      <c r="AQ88" s="536"/>
      <c r="AR88" s="536"/>
      <c r="AS88" s="536"/>
      <c r="AT88" s="536"/>
      <c r="AU88" s="536"/>
      <c r="AV88" s="536"/>
      <c r="AW88" s="536"/>
      <c r="AX88" s="536"/>
      <c r="AY88" s="514" t="str">
        <f t="shared" ref="AY88:AY95" si="58">AY45</f>
        <v>-</v>
      </c>
      <c r="AZ88" s="514" t="s">
        <v>6</v>
      </c>
      <c r="BA88" s="514"/>
      <c r="BB88" s="514" t="str">
        <f t="shared" ref="BB88:BB95" si="59">BB45</f>
        <v>-</v>
      </c>
      <c r="BC88" s="514" t="s">
        <v>6</v>
      </c>
      <c r="BD88" s="536"/>
      <c r="BE88" s="536"/>
      <c r="BF88" s="536"/>
      <c r="BG88" s="536"/>
      <c r="BH88" s="536"/>
      <c r="BI88" s="536"/>
      <c r="BJ88" s="536"/>
      <c r="BK88" s="536"/>
      <c r="BL88" s="536"/>
      <c r="BM88" s="536"/>
      <c r="BN88" s="536"/>
      <c r="BO88" s="536"/>
      <c r="BP88" s="536"/>
      <c r="BQ88" s="536"/>
      <c r="BR88" s="536"/>
      <c r="BS88" s="536"/>
      <c r="BT88" s="536"/>
      <c r="BU88" s="536"/>
      <c r="BV88" s="536"/>
      <c r="BW88" s="536"/>
      <c r="BX88" s="536"/>
      <c r="BY88" s="536"/>
      <c r="BZ88" s="536"/>
      <c r="CA88" s="536"/>
      <c r="CB88" s="536"/>
      <c r="CC88" s="536"/>
      <c r="CD88" s="536"/>
      <c r="CE88" s="536"/>
      <c r="CF88" s="536"/>
      <c r="CG88" s="536"/>
      <c r="CH88" s="536"/>
      <c r="CI88" s="587" t="str">
        <f t="shared" ref="CI88:CI90" si="60">CI45</f>
        <v>CDAS</v>
      </c>
      <c r="CJ88" s="536"/>
      <c r="CK88" s="513" t="str">
        <f t="shared" ref="CK88:CN88" si="61">CK45</f>
        <v>in drafting
adapting UN R171</v>
      </c>
      <c r="CL88" s="555" t="str">
        <f t="shared" si="61"/>
        <v>UN R171</v>
      </c>
      <c r="CM88" s="555" t="str">
        <f t="shared" si="61"/>
        <v>UN R171</v>
      </c>
      <c r="CN88" s="555" t="str">
        <f t="shared" si="61"/>
        <v>UN R171</v>
      </c>
      <c r="CO88" s="554"/>
      <c r="CP88" s="554"/>
      <c r="CQ88" s="554"/>
      <c r="CR88" s="554"/>
      <c r="CS88" s="554"/>
      <c r="CT88" s="554"/>
      <c r="CU88" s="554"/>
      <c r="CV88" s="554"/>
      <c r="CW88" s="554"/>
      <c r="CX88" s="554"/>
      <c r="CY88" s="554"/>
      <c r="CZ88" s="554"/>
      <c r="DA88" s="554"/>
      <c r="DB88" s="554"/>
      <c r="DC88" s="554"/>
      <c r="DD88" s="554"/>
      <c r="DE88" s="554"/>
      <c r="DF88" s="554"/>
      <c r="DG88" s="554"/>
      <c r="DH88" s="554"/>
      <c r="DI88" s="554"/>
      <c r="DJ88" s="554"/>
      <c r="DK88" s="554"/>
      <c r="DL88" s="554"/>
      <c r="DM88" s="554"/>
      <c r="DN88" s="554"/>
      <c r="DO88" s="554"/>
      <c r="DP88" s="554"/>
      <c r="DQ88" s="554"/>
      <c r="DR88" s="554"/>
      <c r="DS88" s="554"/>
      <c r="DT88" s="554"/>
      <c r="DU88" s="554"/>
      <c r="DV88" s="554"/>
      <c r="DW88" s="555" t="str">
        <f t="shared" ref="DW88:DX88" si="62">DW45</f>
        <v>UN R171</v>
      </c>
      <c r="DX88" s="555" t="str">
        <f t="shared" si="62"/>
        <v>UN R171</v>
      </c>
      <c r="DY88" s="554"/>
      <c r="DZ88" s="554"/>
      <c r="EA88" s="554"/>
      <c r="EB88" s="554"/>
      <c r="EC88" s="554"/>
      <c r="ED88" s="554"/>
      <c r="EE88" s="554"/>
      <c r="EF88" s="554"/>
      <c r="EG88" s="554"/>
      <c r="EH88" s="554"/>
      <c r="EI88" s="554"/>
      <c r="EJ88" s="555" t="str">
        <f t="shared" ref="EJ88:EJ94" si="63">EJ45</f>
        <v>UN R171</v>
      </c>
      <c r="EK88" s="554"/>
      <c r="EL88" s="554"/>
      <c r="EM88" s="554"/>
      <c r="EN88" s="554"/>
      <c r="EO88" s="554"/>
      <c r="EP88" s="554"/>
      <c r="EQ88" s="554"/>
      <c r="ER88" s="554"/>
      <c r="ES88" s="554"/>
      <c r="ET88" s="554"/>
      <c r="EU88" s="554"/>
      <c r="EV88" s="554"/>
      <c r="EW88" s="554"/>
      <c r="EX88" s="554"/>
      <c r="EY88" s="554"/>
      <c r="EZ88" s="554"/>
      <c r="FA88" s="554"/>
      <c r="FB88" s="554"/>
      <c r="FC88" s="554"/>
      <c r="FD88" s="554"/>
      <c r="FE88" s="554"/>
      <c r="FF88" s="554"/>
      <c r="FG88" s="554"/>
      <c r="FH88" s="554"/>
      <c r="FI88" s="554"/>
      <c r="FJ88" s="554"/>
      <c r="FK88" s="554"/>
      <c r="FL88" s="554"/>
      <c r="FM88" s="554"/>
      <c r="FN88" s="554"/>
      <c r="FO88" s="554"/>
      <c r="FP88" s="554"/>
      <c r="FQ88" s="554"/>
      <c r="FR88" s="554"/>
      <c r="FS88" s="554"/>
      <c r="FT88" s="554"/>
      <c r="FU88" s="554"/>
      <c r="FV88" s="554"/>
      <c r="FW88" s="554"/>
      <c r="FX88" s="554"/>
      <c r="FY88" s="554"/>
      <c r="FZ88" s="554"/>
      <c r="GA88" s="554"/>
      <c r="GB88" s="554"/>
      <c r="GC88" s="555" t="str">
        <f t="shared" ref="GC88:GC94" si="64">GC45</f>
        <v>UN R171</v>
      </c>
      <c r="GD88" s="586"/>
      <c r="GE88" s="586"/>
      <c r="GF88" s="586"/>
      <c r="GG88" s="586"/>
      <c r="GH88" s="586"/>
      <c r="GI88" s="586"/>
      <c r="GJ88" s="586"/>
      <c r="GK88" s="586"/>
      <c r="GL88" s="586"/>
      <c r="GM88" s="586"/>
      <c r="GN88" s="586"/>
      <c r="GO88" s="586"/>
      <c r="GP88" s="586"/>
      <c r="GQ88" s="586"/>
      <c r="GR88" s="586"/>
      <c r="GS88" s="586"/>
      <c r="GT88" s="586"/>
      <c r="GU88" s="586"/>
      <c r="GV88" s="586"/>
      <c r="GW88" s="586"/>
      <c r="GX88" s="586"/>
      <c r="GY88" s="586"/>
      <c r="GZ88" s="586"/>
    </row>
    <row r="89" ht="20.25" spans="1:208">
      <c r="B89" s="547" t="str">
        <f t="shared" si="55"/>
        <v>ADAS L2</v>
      </c>
      <c r="C89" s="547" t="str">
        <f t="shared" ref="C89:F89" si="65">C46</f>
        <v>LKA+ACC</v>
      </c>
      <c r="D89" s="548" t="str">
        <f t="shared" si="65"/>
        <v>Assitsted lane keeping (long+lateral control)</v>
      </c>
      <c r="E89" s="554">
        <f t="shared" si="65"/>
        <v>0</v>
      </c>
      <c r="F89" s="554">
        <f t="shared" si="65"/>
        <v>0</v>
      </c>
      <c r="G89" s="535"/>
      <c r="H89" s="535"/>
      <c r="I89" s="535"/>
      <c r="J89" s="535"/>
      <c r="K89" s="535"/>
      <c r="L89" s="535"/>
      <c r="M89" s="536"/>
      <c r="N89" s="536"/>
      <c r="O89" s="536"/>
      <c r="P89" s="536"/>
      <c r="Q89" s="535"/>
      <c r="R89" s="536"/>
      <c r="S89" s="536"/>
      <c r="T89" s="536"/>
      <c r="U89" s="536"/>
      <c r="V89" s="536"/>
      <c r="W89" s="536"/>
      <c r="X89" s="536"/>
      <c r="Y89" s="535"/>
      <c r="Z89" s="536"/>
      <c r="AA89" s="536"/>
      <c r="AB89" s="536"/>
      <c r="AC89" s="536"/>
      <c r="AD89" s="536"/>
      <c r="AE89" s="536"/>
      <c r="AF89" s="536"/>
      <c r="AG89" s="536"/>
      <c r="AH89" s="536"/>
      <c r="AI89" s="536"/>
      <c r="AJ89" s="536"/>
      <c r="AK89" s="536"/>
      <c r="AL89" s="536"/>
      <c r="AM89" s="536"/>
      <c r="AN89" s="536"/>
      <c r="AO89" s="536"/>
      <c r="AP89" s="536"/>
      <c r="AQ89" s="536"/>
      <c r="AR89" s="536"/>
      <c r="AS89" s="536"/>
      <c r="AT89" s="536"/>
      <c r="AU89" s="536"/>
      <c r="AV89" s="536"/>
      <c r="AW89" s="536"/>
      <c r="AX89" s="536"/>
      <c r="AY89" s="514">
        <f t="shared" si="58"/>
        <v>0</v>
      </c>
      <c r="AZ89" s="514"/>
      <c r="BA89" s="514"/>
      <c r="BB89" s="514" t="str">
        <f t="shared" si="59"/>
        <v>-</v>
      </c>
      <c r="BC89" s="554"/>
      <c r="BD89" s="536"/>
      <c r="BE89" s="536"/>
      <c r="BF89" s="536"/>
      <c r="BG89" s="536"/>
      <c r="BH89" s="536"/>
      <c r="BI89" s="536"/>
      <c r="BJ89" s="536"/>
      <c r="BK89" s="536"/>
      <c r="BL89" s="536"/>
      <c r="BM89" s="536"/>
      <c r="BN89" s="536"/>
      <c r="BO89" s="536"/>
      <c r="BP89" s="536"/>
      <c r="BQ89" s="536"/>
      <c r="BR89" s="536"/>
      <c r="BS89" s="536"/>
      <c r="BT89" s="536"/>
      <c r="BU89" s="536"/>
      <c r="BV89" s="536"/>
      <c r="BW89" s="536"/>
      <c r="BX89" s="536"/>
      <c r="BY89" s="536"/>
      <c r="BZ89" s="536"/>
      <c r="CA89" s="536"/>
      <c r="CB89" s="536"/>
      <c r="CC89" s="536"/>
      <c r="CD89" s="536"/>
      <c r="CE89" s="536"/>
      <c r="CF89" s="536"/>
      <c r="CG89" s="536"/>
      <c r="CH89" s="536"/>
      <c r="CI89" s="564" t="str">
        <f t="shared" si="60"/>
        <v>DRAFT GB/T Single Lane Manouvre</v>
      </c>
      <c r="CJ89" s="514"/>
      <c r="CK89" s="514">
        <f t="shared" ref="CK89:CN89" si="66">CK46</f>
        <v>0</v>
      </c>
      <c r="CL89" s="554">
        <f t="shared" si="66"/>
        <v>0</v>
      </c>
      <c r="CM89" s="554">
        <f t="shared" si="66"/>
        <v>0</v>
      </c>
      <c r="CN89" s="554">
        <f t="shared" si="66"/>
        <v>0</v>
      </c>
      <c r="CO89" s="554"/>
      <c r="CP89" s="554"/>
      <c r="CQ89" s="554"/>
      <c r="CR89" s="554"/>
      <c r="CS89" s="554"/>
      <c r="CT89" s="554"/>
      <c r="CU89" s="554"/>
      <c r="CV89" s="554"/>
      <c r="CW89" s="554"/>
      <c r="CX89" s="554"/>
      <c r="CY89" s="554"/>
      <c r="CZ89" s="554"/>
      <c r="DA89" s="554"/>
      <c r="DB89" s="554"/>
      <c r="DC89" s="554"/>
      <c r="DD89" s="554"/>
      <c r="DE89" s="554"/>
      <c r="DF89" s="554"/>
      <c r="DG89" s="554"/>
      <c r="DH89" s="554"/>
      <c r="DI89" s="554"/>
      <c r="DJ89" s="554"/>
      <c r="DK89" s="554"/>
      <c r="DL89" s="554"/>
      <c r="DM89" s="554"/>
      <c r="DN89" s="554"/>
      <c r="DO89" s="554"/>
      <c r="DP89" s="554"/>
      <c r="DQ89" s="554"/>
      <c r="DR89" s="554"/>
      <c r="DS89" s="554"/>
      <c r="DT89" s="554"/>
      <c r="DU89" s="554"/>
      <c r="DV89" s="554"/>
      <c r="DW89" s="554">
        <f t="shared" ref="DW89:DX89" si="67">DW46</f>
        <v>0</v>
      </c>
      <c r="DX89" s="554">
        <f t="shared" si="67"/>
        <v>0</v>
      </c>
      <c r="DY89" s="554"/>
      <c r="DZ89" s="554"/>
      <c r="EA89" s="554"/>
      <c r="EB89" s="554"/>
      <c r="EC89" s="554"/>
      <c r="ED89" s="554"/>
      <c r="EE89" s="554"/>
      <c r="EF89" s="554"/>
      <c r="EG89" s="554"/>
      <c r="EH89" s="554"/>
      <c r="EI89" s="554"/>
      <c r="EJ89" s="554">
        <f t="shared" si="63"/>
        <v>0</v>
      </c>
      <c r="EK89" s="554"/>
      <c r="EL89" s="554"/>
      <c r="EM89" s="554"/>
      <c r="EN89" s="554"/>
      <c r="EO89" s="554"/>
      <c r="EP89" s="554"/>
      <c r="EQ89" s="554"/>
      <c r="ER89" s="554"/>
      <c r="ES89" s="554"/>
      <c r="ET89" s="554"/>
      <c r="EU89" s="554"/>
      <c r="EV89" s="554"/>
      <c r="EW89" s="554"/>
      <c r="EX89" s="554"/>
      <c r="EY89" s="554"/>
      <c r="EZ89" s="554"/>
      <c r="FA89" s="554"/>
      <c r="FB89" s="554"/>
      <c r="FC89" s="554"/>
      <c r="FD89" s="554"/>
      <c r="FE89" s="554"/>
      <c r="FF89" s="554"/>
      <c r="FG89" s="554"/>
      <c r="FH89" s="554"/>
      <c r="FI89" s="554"/>
      <c r="FJ89" s="554"/>
      <c r="FK89" s="554"/>
      <c r="FL89" s="554"/>
      <c r="FM89" s="554"/>
      <c r="FN89" s="554"/>
      <c r="FO89" s="554"/>
      <c r="FP89" s="554"/>
      <c r="FQ89" s="554"/>
      <c r="FR89" s="554"/>
      <c r="FS89" s="554"/>
      <c r="FT89" s="554"/>
      <c r="FU89" s="554"/>
      <c r="FV89" s="554"/>
      <c r="FW89" s="554"/>
      <c r="FX89" s="554"/>
      <c r="FY89" s="554"/>
      <c r="FZ89" s="554"/>
      <c r="GA89" s="554"/>
      <c r="GB89" s="554"/>
      <c r="GC89" s="554">
        <f t="shared" si="64"/>
        <v>0</v>
      </c>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row>
    <row r="90" ht="20.25" spans="1:208">
      <c r="B90" s="547" t="str">
        <f t="shared" si="55"/>
        <v>ADAS L2</v>
      </c>
      <c r="C90" s="547" t="str">
        <f t="shared" ref="C90:F90" si="68">C47</f>
        <v>LCA+ACC</v>
      </c>
      <c r="D90" s="548" t="str">
        <f t="shared" si="68"/>
        <v>Assisted lane Change (long+lateral control)</v>
      </c>
      <c r="E90" s="554">
        <f t="shared" si="68"/>
        <v>0</v>
      </c>
      <c r="F90" s="554">
        <f t="shared" si="68"/>
        <v>0</v>
      </c>
      <c r="G90" s="535"/>
      <c r="H90" s="535"/>
      <c r="I90" s="535"/>
      <c r="J90" s="535"/>
      <c r="K90" s="535"/>
      <c r="L90" s="535"/>
      <c r="M90" s="536"/>
      <c r="N90" s="536"/>
      <c r="O90" s="536"/>
      <c r="P90" s="536"/>
      <c r="Q90" s="535"/>
      <c r="R90" s="536"/>
      <c r="S90" s="536"/>
      <c r="T90" s="536"/>
      <c r="U90" s="536"/>
      <c r="V90" s="536"/>
      <c r="W90" s="536"/>
      <c r="X90" s="536"/>
      <c r="Y90" s="535"/>
      <c r="Z90" s="536"/>
      <c r="AA90" s="536"/>
      <c r="AB90" s="536"/>
      <c r="AC90" s="536"/>
      <c r="AD90" s="536"/>
      <c r="AE90" s="536"/>
      <c r="AF90" s="536"/>
      <c r="AG90" s="536"/>
      <c r="AH90" s="536"/>
      <c r="AI90" s="536"/>
      <c r="AJ90" s="536"/>
      <c r="AK90" s="536"/>
      <c r="AL90" s="536"/>
      <c r="AM90" s="536"/>
      <c r="AN90" s="536"/>
      <c r="AO90" s="536"/>
      <c r="AP90" s="536"/>
      <c r="AQ90" s="536"/>
      <c r="AR90" s="536"/>
      <c r="AS90" s="536"/>
      <c r="AT90" s="536"/>
      <c r="AU90" s="536"/>
      <c r="AV90" s="536"/>
      <c r="AW90" s="536"/>
      <c r="AX90" s="536"/>
      <c r="AY90" s="514">
        <f t="shared" si="58"/>
        <v>0</v>
      </c>
      <c r="AZ90" s="514"/>
      <c r="BA90" s="514"/>
      <c r="BB90" s="514" t="str">
        <f t="shared" si="59"/>
        <v>-</v>
      </c>
      <c r="BC90" s="554"/>
      <c r="BD90" s="536"/>
      <c r="BE90" s="536"/>
      <c r="BF90" s="536"/>
      <c r="BG90" s="536"/>
      <c r="BH90" s="536"/>
      <c r="BI90" s="536"/>
      <c r="BJ90" s="536"/>
      <c r="BK90" s="536"/>
      <c r="BL90" s="536"/>
      <c r="BM90" s="536"/>
      <c r="BN90" s="536"/>
      <c r="BO90" s="536"/>
      <c r="BP90" s="536"/>
      <c r="BQ90" s="536"/>
      <c r="BR90" s="536"/>
      <c r="BS90" s="536"/>
      <c r="BT90" s="536"/>
      <c r="BU90" s="536"/>
      <c r="BV90" s="536"/>
      <c r="BW90" s="536"/>
      <c r="BX90" s="536"/>
      <c r="BY90" s="536"/>
      <c r="BZ90" s="536"/>
      <c r="CA90" s="536"/>
      <c r="CB90" s="536"/>
      <c r="CC90" s="536"/>
      <c r="CD90" s="536"/>
      <c r="CE90" s="536"/>
      <c r="CF90" s="536"/>
      <c r="CG90" s="536"/>
      <c r="CH90" s="536"/>
      <c r="CI90" s="564" t="str">
        <f t="shared" si="60"/>
        <v>DRAFT GB/T Multi-lane manoeuver</v>
      </c>
      <c r="CJ90" s="514"/>
      <c r="CK90" s="514">
        <f t="shared" ref="CK90:CN90" si="69">CK47</f>
        <v>0</v>
      </c>
      <c r="CL90" s="554">
        <f t="shared" si="69"/>
        <v>0</v>
      </c>
      <c r="CM90" s="554">
        <f t="shared" si="69"/>
        <v>0</v>
      </c>
      <c r="CN90" s="554">
        <f t="shared" si="69"/>
        <v>0</v>
      </c>
      <c r="CO90" s="554"/>
      <c r="CP90" s="554"/>
      <c r="CQ90" s="554"/>
      <c r="CR90" s="554"/>
      <c r="CS90" s="554"/>
      <c r="CT90" s="554"/>
      <c r="CU90" s="554"/>
      <c r="CV90" s="554"/>
      <c r="CW90" s="554"/>
      <c r="CX90" s="554"/>
      <c r="CY90" s="554"/>
      <c r="CZ90" s="554"/>
      <c r="DA90" s="554"/>
      <c r="DB90" s="554"/>
      <c r="DC90" s="554"/>
      <c r="DD90" s="554"/>
      <c r="DE90" s="554"/>
      <c r="DF90" s="554"/>
      <c r="DG90" s="554"/>
      <c r="DH90" s="554"/>
      <c r="DI90" s="554"/>
      <c r="DJ90" s="554"/>
      <c r="DK90" s="554"/>
      <c r="DL90" s="554"/>
      <c r="DM90" s="554"/>
      <c r="DN90" s="554"/>
      <c r="DO90" s="554"/>
      <c r="DP90" s="554"/>
      <c r="DQ90" s="554"/>
      <c r="DR90" s="554"/>
      <c r="DS90" s="554"/>
      <c r="DT90" s="554"/>
      <c r="DU90" s="554"/>
      <c r="DV90" s="554"/>
      <c r="DW90" s="554">
        <f t="shared" ref="DW90:DX90" si="70">DW47</f>
        <v>0</v>
      </c>
      <c r="DX90" s="554">
        <f t="shared" si="70"/>
        <v>0</v>
      </c>
      <c r="DY90" s="554"/>
      <c r="DZ90" s="554"/>
      <c r="EA90" s="554"/>
      <c r="EB90" s="554"/>
      <c r="EC90" s="554"/>
      <c r="ED90" s="554"/>
      <c r="EE90" s="554"/>
      <c r="EF90" s="554"/>
      <c r="EG90" s="554"/>
      <c r="EH90" s="554"/>
      <c r="EI90" s="554"/>
      <c r="EJ90" s="554">
        <f t="shared" si="63"/>
        <v>0</v>
      </c>
      <c r="EK90" s="554"/>
      <c r="EL90" s="554"/>
      <c r="EM90" s="554"/>
      <c r="EN90" s="554"/>
      <c r="EO90" s="554"/>
      <c r="EP90" s="554"/>
      <c r="EQ90" s="554"/>
      <c r="ER90" s="554"/>
      <c r="ES90" s="554"/>
      <c r="ET90" s="554"/>
      <c r="EU90" s="554"/>
      <c r="EV90" s="554"/>
      <c r="EW90" s="554"/>
      <c r="EX90" s="554"/>
      <c r="EY90" s="554"/>
      <c r="EZ90" s="554"/>
      <c r="FA90" s="554"/>
      <c r="FB90" s="554"/>
      <c r="FC90" s="554"/>
      <c r="FD90" s="554"/>
      <c r="FE90" s="554"/>
      <c r="FF90" s="554"/>
      <c r="FG90" s="554"/>
      <c r="FH90" s="554"/>
      <c r="FI90" s="554"/>
      <c r="FJ90" s="554"/>
      <c r="FK90" s="554"/>
      <c r="FL90" s="554"/>
      <c r="FM90" s="554"/>
      <c r="FN90" s="554"/>
      <c r="FO90" s="554"/>
      <c r="FP90" s="554"/>
      <c r="FQ90" s="554"/>
      <c r="FR90" s="554"/>
      <c r="FS90" s="554"/>
      <c r="FT90" s="554"/>
      <c r="FU90" s="554"/>
      <c r="FV90" s="554"/>
      <c r="FW90" s="554"/>
      <c r="FX90" s="554"/>
      <c r="FY90" s="554"/>
      <c r="FZ90" s="554"/>
      <c r="GA90" s="554"/>
      <c r="GB90" s="554"/>
      <c r="GC90" s="554">
        <f t="shared" si="64"/>
        <v>0</v>
      </c>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row>
    <row r="91" ht="20.25" spans="1:208">
      <c r="B91" s="547" t="str">
        <f t="shared" si="55"/>
        <v>ADAS L2</v>
      </c>
      <c r="C91" s="547" t="str">
        <f t="shared" ref="C91:F91" si="71">C48</f>
        <v>Parking</v>
      </c>
      <c r="D91" s="548" t="str">
        <f t="shared" si="71"/>
        <v>Automated/ Assisted Parking</v>
      </c>
      <c r="E91" s="555" t="str">
        <f t="shared" si="71"/>
        <v>UN R79 ACSF Cat A</v>
      </c>
      <c r="F91" s="555" t="str">
        <f t="shared" si="71"/>
        <v>UN R79 ACSF Cat A</v>
      </c>
      <c r="G91" s="535" t="s">
        <v>0</v>
      </c>
      <c r="H91" s="535" t="s">
        <v>0</v>
      </c>
      <c r="I91" s="535" t="s">
        <v>0</v>
      </c>
      <c r="J91" s="535" t="s">
        <v>0</v>
      </c>
      <c r="K91" s="535"/>
      <c r="L91" s="535"/>
      <c r="M91" s="536"/>
      <c r="N91" s="536"/>
      <c r="O91" s="536"/>
      <c r="P91" s="536"/>
      <c r="Q91" s="535"/>
      <c r="R91" s="536"/>
      <c r="S91" s="536"/>
      <c r="T91" s="536"/>
      <c r="U91" s="536"/>
      <c r="V91" s="536"/>
      <c r="W91" s="536"/>
      <c r="X91" s="536"/>
      <c r="Y91" s="535"/>
      <c r="Z91" s="536"/>
      <c r="AA91" s="536"/>
      <c r="AB91" s="536"/>
      <c r="AC91" s="536"/>
      <c r="AD91" s="536"/>
      <c r="AE91" s="536"/>
      <c r="AF91" s="536"/>
      <c r="AG91" s="536"/>
      <c r="AH91" s="536"/>
      <c r="AI91" s="536"/>
      <c r="AJ91" s="536"/>
      <c r="AK91" s="536"/>
      <c r="AL91" s="536"/>
      <c r="AM91" s="536"/>
      <c r="AN91" s="536"/>
      <c r="AO91" s="536"/>
      <c r="AP91" s="536"/>
      <c r="AQ91" s="536"/>
      <c r="AR91" s="536"/>
      <c r="AS91" s="536"/>
      <c r="AT91" s="536"/>
      <c r="AU91" s="536"/>
      <c r="AV91" s="536"/>
      <c r="AW91" s="536"/>
      <c r="AX91" s="536"/>
      <c r="AY91" s="514" t="str">
        <f t="shared" si="58"/>
        <v>-</v>
      </c>
      <c r="AZ91" s="514" t="s">
        <v>6</v>
      </c>
      <c r="BA91" s="514"/>
      <c r="BB91" s="514" t="str">
        <f t="shared" si="59"/>
        <v>-</v>
      </c>
      <c r="BC91" s="554" t="s">
        <v>297</v>
      </c>
      <c r="BD91" s="536"/>
      <c r="BE91" s="536"/>
      <c r="BF91" s="536"/>
      <c r="BG91" s="536"/>
      <c r="BH91" s="536"/>
      <c r="BI91" s="536"/>
      <c r="BJ91" s="536"/>
      <c r="BK91" s="536"/>
      <c r="BL91" s="536"/>
      <c r="BM91" s="536"/>
      <c r="BN91" s="536"/>
      <c r="BO91" s="536"/>
      <c r="BP91" s="536"/>
      <c r="BQ91" s="536"/>
      <c r="BR91" s="536"/>
      <c r="BS91" s="536"/>
      <c r="BT91" s="536"/>
      <c r="BU91" s="536"/>
      <c r="BV91" s="536"/>
      <c r="BW91" s="536"/>
      <c r="BX91" s="536"/>
      <c r="BY91" s="536"/>
      <c r="BZ91" s="536"/>
      <c r="CA91" s="536"/>
      <c r="CB91" s="536"/>
      <c r="CC91" s="536"/>
      <c r="CD91" s="536"/>
      <c r="CE91" s="536"/>
      <c r="CF91" s="536"/>
      <c r="CG91" s="536"/>
      <c r="CH91" s="536"/>
      <c r="CI91" s="514" t="s">
        <v>6</v>
      </c>
      <c r="CJ91" s="514"/>
      <c r="CK91" s="514" t="str">
        <f t="shared" ref="CK91:CN91" si="72">CK48</f>
        <v>-</v>
      </c>
      <c r="CL91" s="555" t="str">
        <f t="shared" si="72"/>
        <v>UN R79 ACSF Cat A</v>
      </c>
      <c r="CM91" s="555" t="str">
        <f t="shared" si="72"/>
        <v>UN R79 ACSF Cat A</v>
      </c>
      <c r="CN91" s="555" t="str">
        <f t="shared" si="72"/>
        <v>UN R79 ACSF Cat A</v>
      </c>
      <c r="CO91" s="554" t="s">
        <v>285</v>
      </c>
      <c r="CP91" s="554"/>
      <c r="CQ91" s="554"/>
      <c r="CR91" s="554"/>
      <c r="CS91" s="554"/>
      <c r="CT91" s="554"/>
      <c r="CU91" s="554"/>
      <c r="CV91" s="554"/>
      <c r="CW91" s="554"/>
      <c r="CX91" s="554"/>
      <c r="CY91" s="554"/>
      <c r="CZ91" s="554"/>
      <c r="DA91" s="554"/>
      <c r="DB91" s="554"/>
      <c r="DC91" s="554"/>
      <c r="DD91" s="554"/>
      <c r="DE91" s="554"/>
      <c r="DF91" s="554"/>
      <c r="DG91" s="554"/>
      <c r="DH91" s="554"/>
      <c r="DI91" s="554"/>
      <c r="DJ91" s="554"/>
      <c r="DK91" s="554"/>
      <c r="DL91" s="554"/>
      <c r="DM91" s="554"/>
      <c r="DN91" s="554"/>
      <c r="DO91" s="554"/>
      <c r="DP91" s="554"/>
      <c r="DQ91" s="554"/>
      <c r="DR91" s="554"/>
      <c r="DS91" s="554"/>
      <c r="DT91" s="554"/>
      <c r="DU91" s="554"/>
      <c r="DV91" s="554"/>
      <c r="DW91" s="555" t="str">
        <f t="shared" ref="DW91:DX91" si="73">DW48</f>
        <v>UN R79 ACSF Cat A</v>
      </c>
      <c r="DX91" s="555" t="str">
        <f t="shared" si="73"/>
        <v>UN R79 ACSF Cat A</v>
      </c>
      <c r="DY91" s="554"/>
      <c r="DZ91" s="554"/>
      <c r="EA91" s="554"/>
      <c r="EB91" s="554"/>
      <c r="EC91" s="554"/>
      <c r="ED91" s="554"/>
      <c r="EE91" s="554"/>
      <c r="EF91" s="554"/>
      <c r="EG91" s="554"/>
      <c r="EH91" s="554"/>
      <c r="EI91" s="554"/>
      <c r="EJ91" s="555" t="str">
        <f t="shared" si="63"/>
        <v>UN R79 ACSF Cat A</v>
      </c>
      <c r="EK91" s="554"/>
      <c r="EL91" s="554"/>
      <c r="EM91" s="554"/>
      <c r="EN91" s="554"/>
      <c r="EO91" s="554"/>
      <c r="EP91" s="554"/>
      <c r="EQ91" s="554"/>
      <c r="ER91" s="554"/>
      <c r="ES91" s="554"/>
      <c r="ET91" s="554"/>
      <c r="EU91" s="554"/>
      <c r="EV91" s="554"/>
      <c r="EW91" s="554"/>
      <c r="EX91" s="554"/>
      <c r="EY91" s="554"/>
      <c r="EZ91" s="554"/>
      <c r="FA91" s="554"/>
      <c r="FB91" s="554"/>
      <c r="FC91" s="554"/>
      <c r="FD91" s="554"/>
      <c r="FE91" s="554"/>
      <c r="FF91" s="554"/>
      <c r="FG91" s="554"/>
      <c r="FH91" s="554"/>
      <c r="FI91" s="554"/>
      <c r="FJ91" s="554"/>
      <c r="FK91" s="554"/>
      <c r="FL91" s="554"/>
      <c r="FM91" s="554"/>
      <c r="FN91" s="554"/>
      <c r="FO91" s="554"/>
      <c r="FP91" s="554"/>
      <c r="FQ91" s="554"/>
      <c r="FR91" s="554"/>
      <c r="FS91" s="554"/>
      <c r="FT91" s="554"/>
      <c r="FU91" s="554"/>
      <c r="FV91" s="554"/>
      <c r="FW91" s="554"/>
      <c r="FX91" s="554"/>
      <c r="FY91" s="554"/>
      <c r="FZ91" s="554"/>
      <c r="GA91" s="554"/>
      <c r="GB91" s="554"/>
      <c r="GC91" s="555" t="str">
        <f t="shared" si="64"/>
        <v>UN R79 ACSF Cat A</v>
      </c>
      <c r="GD91" s="586"/>
      <c r="GE91" s="586"/>
      <c r="GF91" s="586"/>
      <c r="GG91" s="586"/>
      <c r="GH91" s="586"/>
      <c r="GI91" s="586"/>
      <c r="GJ91" s="586"/>
      <c r="GK91" s="586"/>
      <c r="GL91" s="586"/>
      <c r="GM91" s="586"/>
      <c r="GN91" s="586"/>
      <c r="GO91" s="586"/>
      <c r="GP91" s="586"/>
      <c r="GQ91" s="586"/>
      <c r="GR91" s="586"/>
      <c r="GS91" s="586"/>
      <c r="GT91" s="586"/>
      <c r="GU91" s="586"/>
      <c r="GV91" s="586"/>
      <c r="GW91" s="586"/>
      <c r="GX91" s="586"/>
      <c r="GY91" s="586"/>
      <c r="GZ91" s="586"/>
    </row>
    <row r="92" ht="12.75" spans="1:208">
      <c r="B92" s="547" t="str">
        <f t="shared" si="55"/>
        <v>ADS L3</v>
      </c>
      <c r="C92" s="547" t="str">
        <f t="shared" ref="C92:F92" si="74">C49</f>
        <v>ALKS</v>
      </c>
      <c r="D92" s="548" t="str">
        <f t="shared" si="74"/>
        <v>Automated Lane Keeping Systems (ADS level 3)</v>
      </c>
      <c r="E92" s="555" t="str">
        <f t="shared" si="74"/>
        <v>UN R157</v>
      </c>
      <c r="F92" s="555" t="str">
        <f t="shared" si="74"/>
        <v>UN R157</v>
      </c>
      <c r="G92" s="535" t="s">
        <v>0</v>
      </c>
      <c r="H92" s="535" t="s">
        <v>0</v>
      </c>
      <c r="I92" s="535" t="s">
        <v>0</v>
      </c>
      <c r="J92" s="535" t="s">
        <v>0</v>
      </c>
      <c r="K92" s="535"/>
      <c r="L92" s="535"/>
      <c r="M92" s="536"/>
      <c r="N92" s="536"/>
      <c r="O92" s="536"/>
      <c r="P92" s="536"/>
      <c r="Q92" s="535"/>
      <c r="R92" s="536"/>
      <c r="S92" s="536"/>
      <c r="T92" s="536"/>
      <c r="U92" s="536"/>
      <c r="V92" s="536"/>
      <c r="W92" s="536"/>
      <c r="X92" s="536"/>
      <c r="Y92" s="535"/>
      <c r="Z92" s="536"/>
      <c r="AA92" s="536"/>
      <c r="AB92" s="536"/>
      <c r="AC92" s="536"/>
      <c r="AD92" s="536"/>
      <c r="AE92" s="536"/>
      <c r="AF92" s="536"/>
      <c r="AG92" s="536"/>
      <c r="AH92" s="536"/>
      <c r="AI92" s="536"/>
      <c r="AJ92" s="536"/>
      <c r="AK92" s="536"/>
      <c r="AL92" s="536"/>
      <c r="AM92" s="536"/>
      <c r="AN92" s="536"/>
      <c r="AO92" s="536"/>
      <c r="AP92" s="536"/>
      <c r="AQ92" s="536"/>
      <c r="AR92" s="536"/>
      <c r="AS92" s="536"/>
      <c r="AT92" s="536"/>
      <c r="AU92" s="536"/>
      <c r="AV92" s="536"/>
      <c r="AW92" s="536"/>
      <c r="AX92" s="536"/>
      <c r="AY92" s="514" t="str">
        <f t="shared" si="58"/>
        <v>-</v>
      </c>
      <c r="AZ92" s="514" t="s">
        <v>6</v>
      </c>
      <c r="BA92" s="514" t="s">
        <v>6</v>
      </c>
      <c r="BB92" s="514" t="str">
        <f t="shared" si="59"/>
        <v>-</v>
      </c>
      <c r="BC92" s="514" t="s">
        <v>6</v>
      </c>
      <c r="BD92" s="536" t="s">
        <v>6</v>
      </c>
      <c r="BE92" s="536" t="s">
        <v>6</v>
      </c>
      <c r="BF92" s="536"/>
      <c r="BG92" s="536"/>
      <c r="BH92" s="536"/>
      <c r="BI92" s="536"/>
      <c r="BJ92" s="536"/>
      <c r="BK92" s="536"/>
      <c r="BL92" s="536"/>
      <c r="BM92" s="536"/>
      <c r="BN92" s="536"/>
      <c r="BO92" s="536"/>
      <c r="BP92" s="536"/>
      <c r="BQ92" s="536"/>
      <c r="BR92" s="536"/>
      <c r="BS92" s="536"/>
      <c r="BT92" s="536"/>
      <c r="BU92" s="536"/>
      <c r="BV92" s="536"/>
      <c r="BW92" s="536"/>
      <c r="BX92" s="536"/>
      <c r="BY92" s="536"/>
      <c r="BZ92" s="536"/>
      <c r="CA92" s="536"/>
      <c r="CB92" s="536"/>
      <c r="CC92" s="536"/>
      <c r="CD92" s="536"/>
      <c r="CE92" s="536"/>
      <c r="CF92" s="536"/>
      <c r="CG92" s="536"/>
      <c r="CH92" s="536"/>
      <c r="CI92" s="514" t="str">
        <f t="shared" ref="CI92:CI95" si="75">CI49</f>
        <v>-</v>
      </c>
      <c r="CJ92" s="536"/>
      <c r="CK92" s="514" t="s">
        <v>6</v>
      </c>
      <c r="CL92" s="555" t="str">
        <f t="shared" ref="CL92:CN92" si="76">CL49</f>
        <v>UN R157</v>
      </c>
      <c r="CM92" s="555" t="str">
        <f t="shared" si="76"/>
        <v>UN R157</v>
      </c>
      <c r="CN92" s="555" t="str">
        <f t="shared" si="76"/>
        <v>UN R157</v>
      </c>
      <c r="CO92" s="554"/>
      <c r="CP92" s="554"/>
      <c r="CQ92" s="554"/>
      <c r="CR92" s="554"/>
      <c r="CS92" s="554"/>
      <c r="CT92" s="554"/>
      <c r="CU92" s="554"/>
      <c r="CV92" s="554"/>
      <c r="CW92" s="554"/>
      <c r="CX92" s="554"/>
      <c r="CY92" s="554"/>
      <c r="CZ92" s="554"/>
      <c r="DA92" s="554"/>
      <c r="DB92" s="554"/>
      <c r="DC92" s="554"/>
      <c r="DD92" s="554"/>
      <c r="DE92" s="554"/>
      <c r="DF92" s="554"/>
      <c r="DG92" s="554"/>
      <c r="DH92" s="554"/>
      <c r="DI92" s="554"/>
      <c r="DJ92" s="554"/>
      <c r="DK92" s="554"/>
      <c r="DL92" s="554"/>
      <c r="DM92" s="554"/>
      <c r="DN92" s="554"/>
      <c r="DO92" s="554"/>
      <c r="DP92" s="554"/>
      <c r="DQ92" s="554"/>
      <c r="DR92" s="554"/>
      <c r="DS92" s="554"/>
      <c r="DT92" s="554"/>
      <c r="DU92" s="554"/>
      <c r="DV92" s="554"/>
      <c r="DW92" s="555" t="str">
        <f t="shared" ref="DW92:DX92" si="77">DW49</f>
        <v>UN R157</v>
      </c>
      <c r="DX92" s="555" t="str">
        <f t="shared" si="77"/>
        <v>UN R157</v>
      </c>
      <c r="DY92" s="554"/>
      <c r="DZ92" s="554"/>
      <c r="EA92" s="554"/>
      <c r="EB92" s="554"/>
      <c r="EC92" s="554"/>
      <c r="ED92" s="554"/>
      <c r="EE92" s="554"/>
      <c r="EF92" s="554"/>
      <c r="EG92" s="554"/>
      <c r="EH92" s="554"/>
      <c r="EI92" s="554"/>
      <c r="EJ92" s="555" t="str">
        <f t="shared" si="63"/>
        <v>UN R157</v>
      </c>
      <c r="EK92" s="554"/>
      <c r="EL92" s="554"/>
      <c r="EM92" s="554"/>
      <c r="EN92" s="554"/>
      <c r="EO92" s="554"/>
      <c r="EP92" s="554"/>
      <c r="EQ92" s="554"/>
      <c r="ER92" s="554"/>
      <c r="ES92" s="554"/>
      <c r="ET92" s="554"/>
      <c r="EU92" s="554"/>
      <c r="EV92" s="554"/>
      <c r="EW92" s="554"/>
      <c r="EX92" s="554"/>
      <c r="EY92" s="554"/>
      <c r="EZ92" s="554"/>
      <c r="FA92" s="554"/>
      <c r="FB92" s="554"/>
      <c r="FC92" s="554"/>
      <c r="FD92" s="554"/>
      <c r="FE92" s="554"/>
      <c r="FF92" s="554"/>
      <c r="FG92" s="554"/>
      <c r="FH92" s="554"/>
      <c r="FI92" s="554"/>
      <c r="FJ92" s="554"/>
      <c r="FK92" s="554"/>
      <c r="FL92" s="554"/>
      <c r="FM92" s="554"/>
      <c r="FN92" s="554"/>
      <c r="FO92" s="554"/>
      <c r="FP92" s="554"/>
      <c r="FQ92" s="554"/>
      <c r="FR92" s="554"/>
      <c r="FS92" s="554"/>
      <c r="FT92" s="554"/>
      <c r="FU92" s="554"/>
      <c r="FV92" s="554"/>
      <c r="FW92" s="554"/>
      <c r="FX92" s="554"/>
      <c r="FY92" s="554"/>
      <c r="FZ92" s="554"/>
      <c r="GA92" s="554"/>
      <c r="GB92" s="554"/>
      <c r="GC92" s="555" t="str">
        <f t="shared" si="64"/>
        <v>UN R157</v>
      </c>
      <c r="GD92" s="586"/>
      <c r="GE92" s="586"/>
      <c r="GF92" s="586"/>
      <c r="GG92" s="586"/>
      <c r="GH92" s="586"/>
      <c r="GI92" s="586"/>
      <c r="GJ92" s="586"/>
      <c r="GK92" s="586"/>
      <c r="GL92" s="586"/>
      <c r="GM92" s="586"/>
      <c r="GN92" s="586"/>
      <c r="GO92" s="586"/>
      <c r="GP92" s="586"/>
      <c r="GQ92" s="586"/>
      <c r="GR92" s="586"/>
      <c r="GS92" s="586"/>
      <c r="GT92" s="586"/>
      <c r="GU92" s="586"/>
      <c r="GV92" s="586"/>
      <c r="GW92" s="586"/>
      <c r="GX92" s="586"/>
      <c r="GY92" s="586"/>
      <c r="GZ92" s="586"/>
    </row>
    <row r="93" ht="12.75" spans="1:208">
      <c r="B93" s="547" t="str">
        <f t="shared" si="55"/>
        <v>ADS L4</v>
      </c>
      <c r="C93" s="547" t="str">
        <f t="shared" ref="C93:F93" si="78">C50</f>
        <v>ADS</v>
      </c>
      <c r="D93" s="548" t="str">
        <f t="shared" si="78"/>
        <v>Automated Driving System</v>
      </c>
      <c r="E93" s="513" t="str">
        <f t="shared" si="78"/>
        <v>drafting</v>
      </c>
      <c r="F93" s="554" t="str">
        <f t="shared" si="78"/>
        <v>(EU) 2022/1426</v>
      </c>
      <c r="G93" s="535" t="s">
        <v>0</v>
      </c>
      <c r="H93" s="535" t="s">
        <v>0</v>
      </c>
      <c r="I93" s="535" t="s">
        <v>0</v>
      </c>
      <c r="J93" s="535" t="s">
        <v>0</v>
      </c>
      <c r="K93" s="535"/>
      <c r="L93" s="535"/>
      <c r="M93" s="536"/>
      <c r="N93" s="536"/>
      <c r="O93" s="536"/>
      <c r="P93" s="536"/>
      <c r="Q93" s="535"/>
      <c r="R93" s="536"/>
      <c r="S93" s="536"/>
      <c r="T93" s="536"/>
      <c r="U93" s="536"/>
      <c r="V93" s="536"/>
      <c r="W93" s="536"/>
      <c r="X93" s="536"/>
      <c r="Y93" s="535"/>
      <c r="Z93" s="536"/>
      <c r="AA93" s="536"/>
      <c r="AB93" s="536"/>
      <c r="AC93" s="536"/>
      <c r="AD93" s="536"/>
      <c r="AE93" s="536"/>
      <c r="AF93" s="536"/>
      <c r="AG93" s="536"/>
      <c r="AH93" s="536"/>
      <c r="AI93" s="536"/>
      <c r="AJ93" s="536"/>
      <c r="AK93" s="536"/>
      <c r="AL93" s="536"/>
      <c r="AM93" s="536"/>
      <c r="AN93" s="536"/>
      <c r="AO93" s="536"/>
      <c r="AP93" s="536"/>
      <c r="AQ93" s="536"/>
      <c r="AR93" s="536"/>
      <c r="AS93" s="536"/>
      <c r="AT93" s="536"/>
      <c r="AU93" s="536"/>
      <c r="AV93" s="536"/>
      <c r="AW93" s="536"/>
      <c r="AX93" s="536"/>
      <c r="AY93" s="577" t="str">
        <f t="shared" si="58"/>
        <v>Regulated (per State)</v>
      </c>
      <c r="AZ93" s="535" t="s">
        <v>0</v>
      </c>
      <c r="BA93" s="536"/>
      <c r="BB93" s="514" t="str">
        <f t="shared" si="59"/>
        <v>-</v>
      </c>
      <c r="BC93" s="514" t="s">
        <v>6</v>
      </c>
      <c r="BD93" s="536"/>
      <c r="BE93" s="536"/>
      <c r="BF93" s="536"/>
      <c r="BG93" s="536"/>
      <c r="BH93" s="536"/>
      <c r="BI93" s="536"/>
      <c r="BJ93" s="536"/>
      <c r="BK93" s="536"/>
      <c r="BL93" s="536"/>
      <c r="BM93" s="536"/>
      <c r="BN93" s="536"/>
      <c r="BO93" s="536"/>
      <c r="BP93" s="536"/>
      <c r="BQ93" s="536"/>
      <c r="BR93" s="536"/>
      <c r="BS93" s="536"/>
      <c r="BT93" s="536"/>
      <c r="BU93" s="536"/>
      <c r="BV93" s="536"/>
      <c r="BW93" s="536"/>
      <c r="BX93" s="536"/>
      <c r="BY93" s="536"/>
      <c r="BZ93" s="536"/>
      <c r="CA93" s="536"/>
      <c r="CB93" s="536"/>
      <c r="CC93" s="536"/>
      <c r="CD93" s="536"/>
      <c r="CE93" s="536"/>
      <c r="CF93" s="536"/>
      <c r="CG93" s="536"/>
      <c r="CH93" s="536"/>
      <c r="CI93" s="554" t="str">
        <f t="shared" si="75"/>
        <v>Regulated ?</v>
      </c>
      <c r="CJ93" s="536"/>
      <c r="CK93" s="514" t="str">
        <f t="shared" ref="CK93:CN93" si="79">CK50</f>
        <v>-</v>
      </c>
      <c r="CL93" s="563" t="str">
        <f t="shared" si="79"/>
        <v>drafting</v>
      </c>
      <c r="CM93" s="563" t="str">
        <f t="shared" si="79"/>
        <v>drafting</v>
      </c>
      <c r="CN93" s="563" t="str">
        <f t="shared" si="79"/>
        <v>drafting</v>
      </c>
      <c r="CO93" s="563"/>
      <c r="CP93" s="563"/>
      <c r="CQ93" s="563"/>
      <c r="CR93" s="563"/>
      <c r="CS93" s="563"/>
      <c r="CT93" s="563"/>
      <c r="CU93" s="563"/>
      <c r="CV93" s="563"/>
      <c r="CW93" s="563"/>
      <c r="CX93" s="563"/>
      <c r="CY93" s="563"/>
      <c r="CZ93" s="563"/>
      <c r="DA93" s="563"/>
      <c r="DB93" s="563"/>
      <c r="DC93" s="563"/>
      <c r="DD93" s="563"/>
      <c r="DE93" s="563"/>
      <c r="DF93" s="563"/>
      <c r="DG93" s="563"/>
      <c r="DH93" s="563"/>
      <c r="DI93" s="563"/>
      <c r="DJ93" s="563"/>
      <c r="DK93" s="563"/>
      <c r="DL93" s="563"/>
      <c r="DM93" s="563"/>
      <c r="DN93" s="563"/>
      <c r="DO93" s="563"/>
      <c r="DP93" s="563"/>
      <c r="DQ93" s="563"/>
      <c r="DR93" s="563"/>
      <c r="DS93" s="563"/>
      <c r="DT93" s="563"/>
      <c r="DU93" s="563"/>
      <c r="DV93" s="563"/>
      <c r="DW93" s="563" t="str">
        <f t="shared" ref="DW93:DX93" si="80">DW50</f>
        <v>??</v>
      </c>
      <c r="DX93" s="563" t="str">
        <f t="shared" si="80"/>
        <v>drafting</v>
      </c>
      <c r="DY93" s="563"/>
      <c r="DZ93" s="563"/>
      <c r="EA93" s="563"/>
      <c r="EB93" s="563"/>
      <c r="EC93" s="563"/>
      <c r="ED93" s="563"/>
      <c r="EE93" s="563"/>
      <c r="EF93" s="563"/>
      <c r="EG93" s="563"/>
      <c r="EH93" s="563"/>
      <c r="EI93" s="563"/>
      <c r="EJ93" s="563" t="str">
        <f t="shared" si="63"/>
        <v>drafting</v>
      </c>
      <c r="EK93" s="563"/>
      <c r="EL93" s="563"/>
      <c r="EM93" s="563"/>
      <c r="EN93" s="563"/>
      <c r="EO93" s="563"/>
      <c r="EP93" s="563"/>
      <c r="EQ93" s="563"/>
      <c r="ER93" s="563"/>
      <c r="ES93" s="563"/>
      <c r="ET93" s="563"/>
      <c r="EU93" s="563"/>
      <c r="EV93" s="563"/>
      <c r="EW93" s="563"/>
      <c r="EX93" s="563"/>
      <c r="EY93" s="563"/>
      <c r="EZ93" s="563"/>
      <c r="FA93" s="563"/>
      <c r="FB93" s="563"/>
      <c r="FC93" s="563"/>
      <c r="FD93" s="563"/>
      <c r="FE93" s="563"/>
      <c r="FF93" s="563"/>
      <c r="FG93" s="563"/>
      <c r="FH93" s="563"/>
      <c r="FI93" s="563"/>
      <c r="FJ93" s="563"/>
      <c r="FK93" s="563"/>
      <c r="FL93" s="563"/>
      <c r="FM93" s="563"/>
      <c r="FN93" s="563"/>
      <c r="FO93" s="563"/>
      <c r="FP93" s="563"/>
      <c r="FQ93" s="563"/>
      <c r="FR93" s="563"/>
      <c r="FS93" s="563"/>
      <c r="FT93" s="563"/>
      <c r="FU93" s="563"/>
      <c r="FV93" s="563"/>
      <c r="FW93" s="563"/>
      <c r="FX93" s="563"/>
      <c r="FY93" s="563"/>
      <c r="FZ93" s="563"/>
      <c r="GA93" s="563"/>
      <c r="GB93" s="563"/>
      <c r="GC93" s="563" t="str">
        <f t="shared" si="64"/>
        <v>drafting</v>
      </c>
      <c r="GD93" s="586"/>
      <c r="GE93" s="586"/>
      <c r="GF93" s="586"/>
      <c r="GG93" s="586"/>
      <c r="GH93" s="586"/>
      <c r="GI93" s="586"/>
      <c r="GJ93" s="586"/>
      <c r="GK93" s="586"/>
      <c r="GL93" s="586"/>
      <c r="GM93" s="586"/>
      <c r="GN93" s="586"/>
      <c r="GO93" s="586"/>
      <c r="GP93" s="586"/>
      <c r="GQ93" s="586"/>
      <c r="GR93" s="586"/>
      <c r="GS93" s="586"/>
      <c r="GT93" s="586"/>
      <c r="GU93" s="586"/>
      <c r="GV93" s="586"/>
      <c r="GW93" s="586"/>
      <c r="GX93" s="586"/>
      <c r="GY93" s="586"/>
      <c r="GZ93" s="586"/>
    </row>
    <row r="94" ht="12.75" spans="1:208">
      <c r="B94" s="547" t="str">
        <f t="shared" si="55"/>
        <v>Occupant Monitoring System</v>
      </c>
      <c r="C94" s="547" t="str">
        <f t="shared" ref="C94:F94" si="81">C51</f>
        <v>OD</v>
      </c>
      <c r="D94" s="548" t="str">
        <f t="shared" si="81"/>
        <v>Occupant Detection/ Occupant Monitoring System</v>
      </c>
      <c r="E94" s="514" t="str">
        <f t="shared" si="81"/>
        <v>-</v>
      </c>
      <c r="F94" s="561" t="str">
        <f t="shared" si="81"/>
        <v>-</v>
      </c>
      <c r="G94" s="535" t="s">
        <v>255</v>
      </c>
      <c r="H94" s="535" t="s">
        <v>255</v>
      </c>
      <c r="I94" s="535" t="s">
        <v>255</v>
      </c>
      <c r="J94" s="535" t="s">
        <v>255</v>
      </c>
      <c r="K94" s="535"/>
      <c r="L94" s="535"/>
      <c r="M94" s="536"/>
      <c r="N94" s="536"/>
      <c r="O94" s="536"/>
      <c r="P94" s="536"/>
      <c r="Q94" s="535"/>
      <c r="R94" s="536"/>
      <c r="S94" s="536"/>
      <c r="T94" s="536"/>
      <c r="U94" s="536"/>
      <c r="V94" s="536"/>
      <c r="W94" s="536"/>
      <c r="X94" s="536"/>
      <c r="Y94" s="535"/>
      <c r="Z94" s="536"/>
      <c r="AA94" s="536"/>
      <c r="AB94" s="536"/>
      <c r="AC94" s="536"/>
      <c r="AD94" s="536"/>
      <c r="AE94" s="536"/>
      <c r="AF94" s="536"/>
      <c r="AG94" s="536"/>
      <c r="AH94" s="536"/>
      <c r="AI94" s="536"/>
      <c r="AJ94" s="536"/>
      <c r="AK94" s="536"/>
      <c r="AL94" s="536"/>
      <c r="AM94" s="536"/>
      <c r="AN94" s="536"/>
      <c r="AO94" s="536"/>
      <c r="AP94" s="536"/>
      <c r="AQ94" s="536"/>
      <c r="AR94" s="536"/>
      <c r="AS94" s="536"/>
      <c r="AT94" s="536"/>
      <c r="AU94" s="536"/>
      <c r="AV94" s="536"/>
      <c r="AW94" s="536"/>
      <c r="AX94" s="536"/>
      <c r="AY94" s="513" t="str">
        <f t="shared" si="58"/>
        <v>drafting</v>
      </c>
      <c r="AZ94" s="536"/>
      <c r="BA94" s="536"/>
      <c r="BB94" s="514" t="str">
        <f t="shared" si="59"/>
        <v>-</v>
      </c>
      <c r="BC94" s="514" t="s">
        <v>6</v>
      </c>
      <c r="BD94" s="536"/>
      <c r="BE94" s="536"/>
      <c r="BF94" s="536"/>
      <c r="BG94" s="536"/>
      <c r="BH94" s="536"/>
      <c r="BI94" s="536"/>
      <c r="BJ94" s="536"/>
      <c r="BK94" s="536"/>
      <c r="BL94" s="536"/>
      <c r="BM94" s="536"/>
      <c r="BN94" s="536"/>
      <c r="BO94" s="536"/>
      <c r="BP94" s="536"/>
      <c r="BQ94" s="536"/>
      <c r="BR94" s="536"/>
      <c r="BS94" s="536"/>
      <c r="BT94" s="536"/>
      <c r="BU94" s="536"/>
      <c r="BV94" s="536"/>
      <c r="BW94" s="536"/>
      <c r="BX94" s="536"/>
      <c r="BY94" s="536"/>
      <c r="BZ94" s="536"/>
      <c r="CA94" s="536"/>
      <c r="CB94" s="536"/>
      <c r="CC94" s="536"/>
      <c r="CD94" s="536"/>
      <c r="CE94" s="536"/>
      <c r="CF94" s="536"/>
      <c r="CG94" s="536"/>
      <c r="CH94" s="536"/>
      <c r="CI94" s="514" t="str">
        <f t="shared" si="75"/>
        <v>-</v>
      </c>
      <c r="CJ94" s="536"/>
      <c r="CK94" s="514" t="str">
        <f t="shared" ref="CK94:CN94" si="82">CK51</f>
        <v>-</v>
      </c>
      <c r="CL94" s="514" t="str">
        <f t="shared" si="82"/>
        <v>-</v>
      </c>
      <c r="CM94" s="514" t="str">
        <f t="shared" si="82"/>
        <v>-</v>
      </c>
      <c r="CN94" s="514" t="str">
        <f t="shared" si="82"/>
        <v>-</v>
      </c>
      <c r="CO94" s="514"/>
      <c r="CP94" s="514"/>
      <c r="CQ94" s="514"/>
      <c r="CR94" s="514"/>
      <c r="CS94" s="514"/>
      <c r="CT94" s="514"/>
      <c r="CU94" s="514"/>
      <c r="CV94" s="514"/>
      <c r="CW94" s="514"/>
      <c r="CX94" s="514"/>
      <c r="CY94" s="514"/>
      <c r="CZ94" s="514"/>
      <c r="DA94" s="514"/>
      <c r="DB94" s="514"/>
      <c r="DC94" s="514"/>
      <c r="DD94" s="514"/>
      <c r="DE94" s="514"/>
      <c r="DF94" s="514"/>
      <c r="DG94" s="514"/>
      <c r="DH94" s="514"/>
      <c r="DI94" s="514"/>
      <c r="DJ94" s="514"/>
      <c r="DK94" s="514"/>
      <c r="DL94" s="514"/>
      <c r="DM94" s="514"/>
      <c r="DN94" s="514"/>
      <c r="DO94" s="514"/>
      <c r="DP94" s="514"/>
      <c r="DQ94" s="514"/>
      <c r="DR94" s="514"/>
      <c r="DS94" s="514"/>
      <c r="DT94" s="514"/>
      <c r="DU94" s="514"/>
      <c r="DV94" s="514"/>
      <c r="DW94" s="514" t="str">
        <f t="shared" ref="DW94:DX94" si="83">DW51</f>
        <v>-</v>
      </c>
      <c r="DX94" s="514" t="str">
        <f t="shared" si="83"/>
        <v>-</v>
      </c>
      <c r="DY94" s="514"/>
      <c r="DZ94" s="514"/>
      <c r="EA94" s="514"/>
      <c r="EB94" s="514"/>
      <c r="EC94" s="514"/>
      <c r="ED94" s="514"/>
      <c r="EE94" s="514"/>
      <c r="EF94" s="514"/>
      <c r="EG94" s="514"/>
      <c r="EH94" s="514"/>
      <c r="EI94" s="514"/>
      <c r="EJ94" s="514" t="str">
        <f t="shared" si="63"/>
        <v>-</v>
      </c>
      <c r="EK94" s="514"/>
      <c r="EL94" s="514"/>
      <c r="EM94" s="514"/>
      <c r="EN94" s="514"/>
      <c r="EO94" s="514"/>
      <c r="EP94" s="514"/>
      <c r="EQ94" s="514"/>
      <c r="ER94" s="514"/>
      <c r="ES94" s="514"/>
      <c r="ET94" s="514"/>
      <c r="EU94" s="514"/>
      <c r="EV94" s="514"/>
      <c r="EW94" s="514"/>
      <c r="EX94" s="514"/>
      <c r="EY94" s="514"/>
      <c r="EZ94" s="514"/>
      <c r="FA94" s="514"/>
      <c r="FB94" s="514"/>
      <c r="FC94" s="514"/>
      <c r="FD94" s="514"/>
      <c r="FE94" s="514"/>
      <c r="FF94" s="514"/>
      <c r="FG94" s="514"/>
      <c r="FH94" s="514"/>
      <c r="FI94" s="514"/>
      <c r="FJ94" s="514"/>
      <c r="FK94" s="514"/>
      <c r="FL94" s="514"/>
      <c r="FM94" s="514"/>
      <c r="FN94" s="514"/>
      <c r="FO94" s="514"/>
      <c r="FP94" s="514"/>
      <c r="FQ94" s="514"/>
      <c r="FR94" s="514"/>
      <c r="FS94" s="514"/>
      <c r="FT94" s="514"/>
      <c r="FU94" s="514"/>
      <c r="FV94" s="514"/>
      <c r="FW94" s="514"/>
      <c r="FX94" s="514"/>
      <c r="FY94" s="514"/>
      <c r="FZ94" s="514"/>
      <c r="GA94" s="514"/>
      <c r="GB94" s="514"/>
      <c r="GC94" s="514" t="str">
        <f t="shared" si="64"/>
        <v>-</v>
      </c>
      <c r="GD94" s="586"/>
      <c r="GE94" s="586"/>
      <c r="GF94" s="586"/>
      <c r="GG94" s="586"/>
      <c r="GH94" s="586"/>
      <c r="GI94" s="586"/>
      <c r="GJ94" s="586"/>
      <c r="GK94" s="586"/>
      <c r="GL94" s="586"/>
      <c r="GM94" s="586"/>
      <c r="GN94" s="586"/>
      <c r="GO94" s="586"/>
      <c r="GP94" s="586"/>
      <c r="GQ94" s="586"/>
      <c r="GR94" s="586"/>
      <c r="GS94" s="586"/>
      <c r="GT94" s="586"/>
      <c r="GU94" s="586"/>
      <c r="GV94" s="586"/>
      <c r="GW94" s="586"/>
      <c r="GX94" s="586"/>
      <c r="GY94" s="586"/>
      <c r="GZ94" s="586"/>
    </row>
    <row r="95" ht="20.25" spans="1:208">
      <c r="B95" s="547">
        <f t="shared" si="55"/>
        <v>0</v>
      </c>
      <c r="C95" s="547" t="str">
        <f t="shared" ref="C95:D95" si="84">C52</f>
        <v>e-Call</v>
      </c>
      <c r="D95" s="548" t="str">
        <f t="shared" si="84"/>
        <v>Emergency Call</v>
      </c>
      <c r="E95" s="514" t="s">
        <v>6</v>
      </c>
      <c r="F95" s="514" t="s">
        <v>6</v>
      </c>
      <c r="G95" s="535" t="s">
        <v>2</v>
      </c>
      <c r="H95" s="535" t="s">
        <v>2</v>
      </c>
      <c r="I95" s="535" t="s">
        <v>2</v>
      </c>
      <c r="J95" s="535" t="s">
        <v>2</v>
      </c>
      <c r="K95" s="578"/>
      <c r="L95" s="578"/>
      <c r="M95" s="536"/>
      <c r="N95" s="536"/>
      <c r="O95" s="536"/>
      <c r="P95" s="536"/>
      <c r="Q95" s="578"/>
      <c r="R95" s="536"/>
      <c r="S95" s="536"/>
      <c r="T95" s="536"/>
      <c r="U95" s="536"/>
      <c r="V95" s="536"/>
      <c r="W95" s="536"/>
      <c r="X95" s="536"/>
      <c r="Y95" s="578"/>
      <c r="Z95" s="536"/>
      <c r="AA95" s="536"/>
      <c r="AB95" s="536"/>
      <c r="AC95" s="536"/>
      <c r="AD95" s="536"/>
      <c r="AE95" s="536"/>
      <c r="AF95" s="536"/>
      <c r="AG95" s="536"/>
      <c r="AH95" s="536"/>
      <c r="AI95" s="536"/>
      <c r="AJ95" s="536"/>
      <c r="AK95" s="536"/>
      <c r="AL95" s="536"/>
      <c r="AM95" s="536"/>
      <c r="AN95" s="536"/>
      <c r="AO95" s="536"/>
      <c r="AP95" s="536"/>
      <c r="AQ95" s="536"/>
      <c r="AR95" s="536"/>
      <c r="AS95" s="536"/>
      <c r="AT95" s="536"/>
      <c r="AU95" s="536"/>
      <c r="AV95" s="536"/>
      <c r="AW95" s="536"/>
      <c r="AX95" s="536"/>
      <c r="AY95" s="514" t="str">
        <f t="shared" si="58"/>
        <v>-</v>
      </c>
      <c r="AZ95" s="536"/>
      <c r="BA95" s="536"/>
      <c r="BB95" s="514" t="str">
        <f t="shared" si="59"/>
        <v>-</v>
      </c>
      <c r="BC95" s="514" t="s">
        <v>6</v>
      </c>
      <c r="BD95" s="536"/>
      <c r="BE95" s="536"/>
      <c r="BF95" s="536"/>
      <c r="BG95" s="536"/>
      <c r="BH95" s="536"/>
      <c r="BI95" s="536"/>
      <c r="BJ95" s="536"/>
      <c r="BK95" s="536"/>
      <c r="BL95" s="536"/>
      <c r="BM95" s="536"/>
      <c r="BN95" s="536"/>
      <c r="BO95" s="536"/>
      <c r="BP95" s="536"/>
      <c r="BQ95" s="536"/>
      <c r="BR95" s="536"/>
      <c r="BS95" s="536"/>
      <c r="BT95" s="536"/>
      <c r="BU95" s="536"/>
      <c r="BV95" s="536"/>
      <c r="BW95" s="536"/>
      <c r="BX95" s="536"/>
      <c r="BY95" s="536"/>
      <c r="BZ95" s="536"/>
      <c r="CA95" s="536"/>
      <c r="CB95" s="536"/>
      <c r="CC95" s="536"/>
      <c r="CD95" s="536"/>
      <c r="CE95" s="536"/>
      <c r="CF95" s="536"/>
      <c r="CG95" s="536"/>
      <c r="CH95" s="536"/>
      <c r="CI95" s="514" t="str">
        <f t="shared" si="75"/>
        <v>-</v>
      </c>
      <c r="CJ95" s="536"/>
      <c r="CK95" s="554" t="str">
        <f>CK52</f>
        <v>Regulated 
AIS-140</v>
      </c>
      <c r="CL95" s="514" t="s">
        <v>6</v>
      </c>
      <c r="CM95" s="514" t="s">
        <v>6</v>
      </c>
      <c r="CN95" s="514" t="s">
        <v>6</v>
      </c>
      <c r="CO95" s="514" t="s">
        <v>6</v>
      </c>
      <c r="CP95" s="514" t="s">
        <v>6</v>
      </c>
      <c r="CQ95" s="514" t="s">
        <v>6</v>
      </c>
      <c r="CR95" s="514" t="s">
        <v>6</v>
      </c>
      <c r="CS95" s="514" t="s">
        <v>6</v>
      </c>
      <c r="CT95" s="514" t="s">
        <v>6</v>
      </c>
      <c r="CU95" s="514" t="s">
        <v>6</v>
      </c>
      <c r="CV95" s="514" t="s">
        <v>6</v>
      </c>
      <c r="CW95" s="514" t="s">
        <v>6</v>
      </c>
      <c r="CX95" s="514" t="s">
        <v>6</v>
      </c>
      <c r="CY95" s="514" t="s">
        <v>6</v>
      </c>
      <c r="CZ95" s="514" t="s">
        <v>6</v>
      </c>
      <c r="DA95" s="514" t="s">
        <v>6</v>
      </c>
      <c r="DB95" s="514" t="s">
        <v>6</v>
      </c>
      <c r="DC95" s="514" t="s">
        <v>6</v>
      </c>
      <c r="DD95" s="514" t="s">
        <v>6</v>
      </c>
      <c r="DE95" s="514" t="s">
        <v>6</v>
      </c>
      <c r="DF95" s="514" t="s">
        <v>6</v>
      </c>
      <c r="DG95" s="514" t="s">
        <v>6</v>
      </c>
      <c r="DH95" s="514" t="s">
        <v>6</v>
      </c>
      <c r="DI95" s="514" t="s">
        <v>6</v>
      </c>
      <c r="DJ95" s="514" t="s">
        <v>6</v>
      </c>
      <c r="DK95" s="514" t="s">
        <v>6</v>
      </c>
      <c r="DL95" s="514" t="s">
        <v>6</v>
      </c>
      <c r="DM95" s="514" t="s">
        <v>6</v>
      </c>
      <c r="DN95" s="514" t="s">
        <v>6</v>
      </c>
      <c r="DO95" s="514" t="s">
        <v>6</v>
      </c>
      <c r="DP95" s="514" t="s">
        <v>6</v>
      </c>
      <c r="DQ95" s="514" t="s">
        <v>6</v>
      </c>
      <c r="DR95" s="514" t="s">
        <v>6</v>
      </c>
      <c r="DS95" s="514" t="s">
        <v>6</v>
      </c>
      <c r="DT95" s="514" t="s">
        <v>6</v>
      </c>
      <c r="DU95" s="514" t="s">
        <v>6</v>
      </c>
      <c r="DV95" s="514" t="s">
        <v>6</v>
      </c>
      <c r="DW95" s="514" t="s">
        <v>6</v>
      </c>
      <c r="DX95" s="514" t="s">
        <v>6</v>
      </c>
      <c r="DY95" s="514" t="s">
        <v>6</v>
      </c>
      <c r="DZ95" s="514" t="s">
        <v>6</v>
      </c>
      <c r="EA95" s="514" t="s">
        <v>6</v>
      </c>
      <c r="EB95" s="514" t="s">
        <v>6</v>
      </c>
      <c r="EC95" s="514" t="s">
        <v>6</v>
      </c>
      <c r="ED95" s="514" t="s">
        <v>6</v>
      </c>
      <c r="EE95" s="514" t="s">
        <v>6</v>
      </c>
      <c r="EF95" s="514" t="s">
        <v>6</v>
      </c>
      <c r="EG95" s="514" t="s">
        <v>6</v>
      </c>
      <c r="EH95" s="514" t="s">
        <v>6</v>
      </c>
      <c r="EI95" s="514" t="s">
        <v>6</v>
      </c>
      <c r="EJ95" s="514" t="s">
        <v>6</v>
      </c>
      <c r="EK95" s="514" t="s">
        <v>6</v>
      </c>
      <c r="EL95" s="514" t="s">
        <v>6</v>
      </c>
      <c r="EM95" s="514" t="s">
        <v>6</v>
      </c>
      <c r="EN95" s="514" t="s">
        <v>6</v>
      </c>
      <c r="EO95" s="514" t="s">
        <v>6</v>
      </c>
      <c r="EP95" s="514" t="s">
        <v>6</v>
      </c>
      <c r="EQ95" s="514" t="s">
        <v>6</v>
      </c>
      <c r="ER95" s="514" t="s">
        <v>6</v>
      </c>
      <c r="ES95" s="514" t="s">
        <v>6</v>
      </c>
      <c r="ET95" s="514" t="s">
        <v>6</v>
      </c>
      <c r="EU95" s="514" t="s">
        <v>6</v>
      </c>
      <c r="EV95" s="514" t="s">
        <v>6</v>
      </c>
      <c r="EW95" s="514" t="s">
        <v>6</v>
      </c>
      <c r="EX95" s="514" t="s">
        <v>6</v>
      </c>
      <c r="EY95" s="514" t="s">
        <v>6</v>
      </c>
      <c r="EZ95" s="514" t="s">
        <v>6</v>
      </c>
      <c r="FA95" s="514" t="s">
        <v>6</v>
      </c>
      <c r="FB95" s="514" t="s">
        <v>6</v>
      </c>
      <c r="FC95" s="514" t="s">
        <v>6</v>
      </c>
      <c r="FD95" s="514" t="s">
        <v>6</v>
      </c>
      <c r="FE95" s="514" t="s">
        <v>6</v>
      </c>
      <c r="FF95" s="514" t="s">
        <v>6</v>
      </c>
      <c r="FG95" s="514" t="s">
        <v>6</v>
      </c>
      <c r="FH95" s="514" t="s">
        <v>6</v>
      </c>
      <c r="FI95" s="514" t="s">
        <v>6</v>
      </c>
      <c r="FJ95" s="514" t="s">
        <v>6</v>
      </c>
      <c r="FK95" s="514" t="s">
        <v>6</v>
      </c>
      <c r="FL95" s="514" t="s">
        <v>6</v>
      </c>
      <c r="FM95" s="514" t="s">
        <v>6</v>
      </c>
      <c r="FN95" s="514" t="s">
        <v>6</v>
      </c>
      <c r="FO95" s="514" t="s">
        <v>6</v>
      </c>
      <c r="FP95" s="514" t="s">
        <v>6</v>
      </c>
      <c r="FQ95" s="514" t="s">
        <v>6</v>
      </c>
      <c r="FR95" s="514" t="s">
        <v>6</v>
      </c>
      <c r="FS95" s="514" t="s">
        <v>6</v>
      </c>
      <c r="FT95" s="514" t="s">
        <v>6</v>
      </c>
      <c r="FU95" s="514" t="s">
        <v>6</v>
      </c>
      <c r="FV95" s="514" t="s">
        <v>6</v>
      </c>
      <c r="FW95" s="514" t="s">
        <v>6</v>
      </c>
      <c r="FX95" s="514" t="s">
        <v>6</v>
      </c>
      <c r="FY95" s="514" t="s">
        <v>6</v>
      </c>
      <c r="FZ95" s="514" t="s">
        <v>6</v>
      </c>
      <c r="GA95" s="514" t="s">
        <v>6</v>
      </c>
      <c r="GB95" s="514" t="s">
        <v>6</v>
      </c>
      <c r="GC95" s="514" t="s">
        <v>6</v>
      </c>
      <c r="GD95" s="586"/>
      <c r="GE95" s="586"/>
      <c r="GF95" s="586"/>
      <c r="GG95" s="586"/>
      <c r="GH95" s="586"/>
      <c r="GI95" s="586"/>
      <c r="GJ95" s="586"/>
      <c r="GK95" s="586"/>
      <c r="GL95" s="586"/>
      <c r="GM95" s="586"/>
      <c r="GN95" s="586"/>
      <c r="GO95" s="586"/>
      <c r="GP95" s="586"/>
      <c r="GQ95" s="586"/>
      <c r="GR95" s="586"/>
      <c r="GS95" s="586"/>
      <c r="GT95" s="586"/>
      <c r="GU95" s="586"/>
      <c r="GV95" s="586"/>
      <c r="GW95" s="586"/>
      <c r="GX95" s="586"/>
      <c r="GY95" s="586"/>
      <c r="GZ95" s="586"/>
    </row>
    <row r="96" ht="13.1" spans="1:208">
      <c r="A96" s="7"/>
      <c r="B96" s="7"/>
      <c r="C96" s="7"/>
      <c r="D96" s="7"/>
      <c r="E96" s="510"/>
      <c r="F96" s="511"/>
      <c r="G96" s="510"/>
      <c r="H96" s="510"/>
      <c r="I96" s="510"/>
      <c r="J96" s="7"/>
      <c r="K96" s="510"/>
      <c r="L96" s="510"/>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510"/>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510"/>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row>
    <row r="97" ht="13.1" spans="1:208">
      <c r="A97" s="588" t="s">
        <v>444</v>
      </c>
      <c r="B97" s="7"/>
      <c r="C97" s="7"/>
      <c r="D97" s="7"/>
      <c r="E97" s="510"/>
      <c r="F97" s="511"/>
      <c r="G97" s="510"/>
      <c r="H97" s="510"/>
      <c r="I97" s="510"/>
      <c r="J97" s="7"/>
      <c r="K97" s="510"/>
      <c r="L97" s="510"/>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510"/>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510"/>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row>
    <row r="98" ht="13.1" spans="1:208">
      <c r="A98" s="586" t="s">
        <v>445</v>
      </c>
      <c r="B98" s="586" t="s">
        <v>446</v>
      </c>
      <c r="C98" s="7"/>
      <c r="D98" s="7"/>
      <c r="E98" s="510"/>
      <c r="F98" s="511"/>
      <c r="G98" s="510"/>
      <c r="H98" s="510"/>
      <c r="I98" s="510"/>
      <c r="J98" s="7"/>
      <c r="K98" s="510"/>
      <c r="L98" s="510"/>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510"/>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510"/>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row>
    <row r="99" ht="13.1" spans="1:208">
      <c r="A99" s="586" t="s">
        <v>447</v>
      </c>
      <c r="B99" s="586" t="s">
        <v>448</v>
      </c>
      <c r="C99" s="7"/>
      <c r="D99" s="7"/>
      <c r="E99" s="510"/>
      <c r="F99" s="511"/>
      <c r="G99" s="510"/>
      <c r="H99" s="510"/>
      <c r="I99" s="510"/>
      <c r="J99" s="7"/>
      <c r="K99" s="510"/>
      <c r="L99" s="510"/>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510"/>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510"/>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row>
    <row r="100" ht="13.1" spans="1:208">
      <c r="A100" s="586" t="s">
        <v>449</v>
      </c>
      <c r="B100" s="586" t="s">
        <v>450</v>
      </c>
      <c r="C100" s="7"/>
      <c r="D100" s="7"/>
      <c r="E100" s="510"/>
      <c r="F100" s="511"/>
      <c r="G100" s="510"/>
      <c r="H100" s="510"/>
      <c r="I100" s="510"/>
      <c r="J100" s="7"/>
      <c r="K100" s="510"/>
      <c r="L100" s="510"/>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510"/>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510"/>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row>
    <row r="101" ht="13.1" spans="1:208">
      <c r="A101" s="586" t="s">
        <v>451</v>
      </c>
      <c r="B101" s="586" t="s">
        <v>452</v>
      </c>
      <c r="C101" s="7"/>
      <c r="D101" s="7"/>
      <c r="E101" s="510"/>
      <c r="F101" s="511"/>
      <c r="G101" s="510"/>
      <c r="H101" s="510"/>
      <c r="I101" s="510"/>
      <c r="J101" s="7"/>
      <c r="K101" s="510"/>
      <c r="L101" s="510"/>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510"/>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510"/>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row>
    <row r="102" ht="13.1" spans="1:208">
      <c r="A102" s="586" t="s">
        <v>453</v>
      </c>
      <c r="B102" s="586" t="s">
        <v>454</v>
      </c>
      <c r="C102" s="7"/>
      <c r="D102" s="7"/>
      <c r="E102" s="510"/>
      <c r="F102" s="511"/>
      <c r="G102" s="510"/>
      <c r="H102" s="510"/>
      <c r="I102" s="510"/>
      <c r="J102" s="7"/>
      <c r="K102" s="510"/>
      <c r="L102" s="510"/>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510"/>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510"/>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row>
    <row r="103" ht="13.1" spans="1:208">
      <c r="A103" s="586" t="s">
        <v>455</v>
      </c>
      <c r="B103" s="586" t="s">
        <v>456</v>
      </c>
      <c r="C103" s="7"/>
      <c r="D103" s="7"/>
      <c r="E103" s="510"/>
      <c r="F103" s="511"/>
      <c r="G103" s="510"/>
      <c r="H103" s="510"/>
      <c r="I103" s="510"/>
      <c r="J103" s="7"/>
      <c r="K103" s="510"/>
      <c r="L103" s="510"/>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510"/>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510"/>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row>
    <row r="104" ht="13.85" spans="1:208">
      <c r="A104" s="589"/>
      <c r="B104" s="589"/>
      <c r="C104" s="589"/>
      <c r="D104" s="589"/>
      <c r="E104" s="536"/>
      <c r="F104" s="538"/>
      <c r="G104" s="538"/>
      <c r="H104" s="538"/>
      <c r="I104" s="538"/>
      <c r="J104" s="538"/>
      <c r="K104" s="538"/>
      <c r="L104" s="538"/>
      <c r="M104" s="538"/>
      <c r="N104" s="538"/>
      <c r="O104" s="538"/>
      <c r="P104" s="538"/>
      <c r="Q104" s="538"/>
      <c r="R104" s="538"/>
      <c r="S104" s="538"/>
      <c r="T104" s="538"/>
      <c r="U104" s="538"/>
      <c r="V104" s="538"/>
      <c r="W104" s="538"/>
      <c r="X104" s="538"/>
      <c r="Y104" s="538"/>
      <c r="Z104" s="538"/>
      <c r="AA104" s="538"/>
      <c r="AB104" s="538"/>
      <c r="AC104" s="538"/>
      <c r="AD104" s="538"/>
      <c r="AE104" s="538"/>
      <c r="AF104" s="538"/>
      <c r="AG104" s="538"/>
      <c r="AH104" s="538"/>
      <c r="AI104" s="538"/>
      <c r="AJ104" s="538"/>
      <c r="AK104" s="538"/>
      <c r="AL104" s="538"/>
      <c r="AM104" s="538"/>
      <c r="AN104" s="538"/>
      <c r="AO104" s="538"/>
      <c r="AP104" s="538"/>
      <c r="AQ104" s="538"/>
      <c r="AR104" s="538"/>
      <c r="AS104" s="538"/>
      <c r="AT104" s="538"/>
      <c r="AU104" s="538"/>
      <c r="AV104" s="538"/>
      <c r="AW104" s="538"/>
      <c r="AX104" s="538"/>
      <c r="AY104" s="538"/>
      <c r="AZ104" s="538"/>
      <c r="BA104" s="538"/>
      <c r="BB104" s="538"/>
      <c r="BC104" s="535"/>
      <c r="BD104" s="535"/>
      <c r="BE104" s="535"/>
      <c r="BF104" s="590"/>
      <c r="BG104" s="590"/>
      <c r="BH104" s="590"/>
      <c r="BI104" s="590"/>
      <c r="BJ104" s="590"/>
      <c r="BK104" s="590"/>
      <c r="BL104" s="590"/>
      <c r="BM104" s="590"/>
      <c r="BN104" s="590"/>
      <c r="BO104" s="590"/>
      <c r="BP104" s="590"/>
      <c r="BQ104" s="590"/>
      <c r="BR104" s="590"/>
      <c r="BS104" s="590"/>
      <c r="BT104" s="590"/>
      <c r="BU104" s="590"/>
      <c r="BV104" s="590"/>
      <c r="BW104" s="590"/>
      <c r="BX104" s="590"/>
      <c r="BY104" s="590"/>
      <c r="BZ104" s="590"/>
      <c r="CA104" s="590"/>
      <c r="CB104" s="590"/>
      <c r="CC104" s="590"/>
      <c r="CD104" s="590"/>
      <c r="CE104" s="590"/>
      <c r="CF104" s="590"/>
      <c r="CG104" s="590"/>
      <c r="CH104" s="590"/>
      <c r="CI104" s="538"/>
      <c r="CJ104" s="590"/>
      <c r="CK104" s="539"/>
      <c r="CL104" s="538"/>
      <c r="CM104" s="538"/>
      <c r="CN104" s="539"/>
      <c r="CO104" s="590"/>
      <c r="CP104" s="590"/>
      <c r="CQ104" s="590"/>
      <c r="CR104" s="590"/>
      <c r="CS104" s="590"/>
      <c r="CT104" s="590"/>
      <c r="CU104" s="590"/>
      <c r="CV104" s="590"/>
      <c r="CW104" s="590"/>
      <c r="CX104" s="590"/>
      <c r="CY104" s="590"/>
      <c r="CZ104" s="590"/>
      <c r="DA104" s="590"/>
      <c r="DB104" s="590"/>
      <c r="DC104" s="590"/>
      <c r="DD104" s="590"/>
      <c r="DE104" s="590"/>
      <c r="DF104" s="590"/>
      <c r="DG104" s="590"/>
      <c r="DH104" s="590"/>
      <c r="DI104" s="590"/>
      <c r="DJ104" s="590"/>
      <c r="DK104" s="590"/>
      <c r="DL104" s="590"/>
      <c r="DM104" s="590"/>
      <c r="DN104" s="590"/>
      <c r="DO104" s="590"/>
      <c r="DP104" s="590"/>
      <c r="DQ104" s="590"/>
      <c r="DR104" s="590"/>
      <c r="DS104" s="590"/>
      <c r="DT104" s="590"/>
      <c r="DU104" s="590"/>
      <c r="DV104" s="590"/>
      <c r="DW104" s="538"/>
      <c r="DX104" s="539"/>
      <c r="DY104" s="539"/>
      <c r="DZ104" s="539"/>
      <c r="EA104" s="539"/>
      <c r="EB104" s="539"/>
      <c r="EC104" s="539"/>
      <c r="ED104" s="539"/>
      <c r="EE104" s="539"/>
      <c r="EF104" s="539"/>
      <c r="EG104" s="539"/>
      <c r="EH104" s="539"/>
      <c r="EI104" s="539"/>
      <c r="EJ104" s="539"/>
      <c r="EK104" s="539"/>
      <c r="EL104" s="539"/>
      <c r="EM104" s="539"/>
      <c r="EN104" s="539"/>
      <c r="EO104" s="539"/>
      <c r="EP104" s="539"/>
      <c r="EQ104" s="539"/>
      <c r="ER104" s="539"/>
      <c r="ES104" s="539"/>
      <c r="ET104" s="539"/>
      <c r="EU104" s="539"/>
      <c r="EV104" s="539"/>
      <c r="EW104" s="539"/>
      <c r="EX104" s="539"/>
      <c r="EY104" s="539"/>
      <c r="EZ104" s="539"/>
      <c r="FA104" s="539"/>
      <c r="FB104" s="539"/>
      <c r="FC104" s="539"/>
      <c r="FD104" s="539"/>
      <c r="FE104" s="539"/>
      <c r="FF104" s="539"/>
      <c r="FG104" s="539"/>
      <c r="FH104" s="539"/>
      <c r="FI104" s="539"/>
      <c r="FJ104" s="539"/>
      <c r="FK104" s="539"/>
      <c r="FL104" s="539"/>
      <c r="FM104" s="539"/>
      <c r="FN104" s="539"/>
      <c r="FO104" s="539"/>
      <c r="FP104" s="539"/>
      <c r="FQ104" s="539"/>
      <c r="FR104" s="539"/>
      <c r="FS104" s="539"/>
      <c r="FT104" s="539"/>
      <c r="FU104" s="539"/>
      <c r="FV104" s="539"/>
      <c r="FW104" s="539"/>
      <c r="FX104" s="539"/>
      <c r="FY104" s="539"/>
      <c r="FZ104" s="539"/>
      <c r="GA104" s="539"/>
      <c r="GB104" s="539"/>
      <c r="GC104" s="539"/>
    </row>
    <row r="105" ht="13.85" spans="1:208">
      <c r="A105" s="589"/>
      <c r="B105" s="589"/>
      <c r="C105" s="589"/>
      <c r="D105" s="589"/>
      <c r="E105" s="536"/>
      <c r="F105" s="538"/>
      <c r="G105" s="538"/>
      <c r="H105" s="538"/>
      <c r="I105" s="538"/>
      <c r="J105" s="538"/>
      <c r="K105" s="538"/>
      <c r="L105" s="538"/>
      <c r="M105" s="538"/>
      <c r="N105" s="538"/>
      <c r="O105" s="538"/>
      <c r="P105" s="538"/>
      <c r="Q105" s="538"/>
      <c r="R105" s="538"/>
      <c r="S105" s="538"/>
      <c r="T105" s="538"/>
      <c r="U105" s="538"/>
      <c r="V105" s="538"/>
      <c r="W105" s="538"/>
      <c r="X105" s="538"/>
      <c r="Y105" s="538"/>
      <c r="Z105" s="538"/>
      <c r="AA105" s="538"/>
      <c r="AB105" s="538"/>
      <c r="AC105" s="538"/>
      <c r="AD105" s="538"/>
      <c r="AE105" s="538"/>
      <c r="AF105" s="538"/>
      <c r="AG105" s="538"/>
      <c r="AH105" s="538"/>
      <c r="AI105" s="538"/>
      <c r="AJ105" s="538"/>
      <c r="AK105" s="538"/>
      <c r="AL105" s="538"/>
      <c r="AM105" s="538"/>
      <c r="AN105" s="538"/>
      <c r="AO105" s="538"/>
      <c r="AP105" s="538"/>
      <c r="AQ105" s="538"/>
      <c r="AR105" s="538"/>
      <c r="AS105" s="538"/>
      <c r="AT105" s="538"/>
      <c r="AU105" s="538"/>
      <c r="AV105" s="538"/>
      <c r="AW105" s="538"/>
      <c r="AX105" s="538"/>
      <c r="AY105" s="538"/>
      <c r="AZ105" s="538"/>
      <c r="BA105" s="538"/>
      <c r="BB105" s="538"/>
      <c r="BC105" s="535"/>
      <c r="BD105" s="535"/>
      <c r="BE105" s="535"/>
      <c r="BF105" s="590"/>
      <c r="BG105" s="590"/>
      <c r="BH105" s="590"/>
      <c r="BI105" s="590"/>
      <c r="BJ105" s="590"/>
      <c r="BK105" s="590"/>
      <c r="BL105" s="590"/>
      <c r="BM105" s="590"/>
      <c r="BN105" s="590"/>
      <c r="BO105" s="590"/>
      <c r="BP105" s="590"/>
      <c r="BQ105" s="590"/>
      <c r="BR105" s="590"/>
      <c r="BS105" s="590"/>
      <c r="BT105" s="590"/>
      <c r="BU105" s="590"/>
      <c r="BV105" s="590"/>
      <c r="BW105" s="590"/>
      <c r="BX105" s="590"/>
      <c r="BY105" s="590"/>
      <c r="BZ105" s="590"/>
      <c r="CA105" s="590"/>
      <c r="CB105" s="590"/>
      <c r="CC105" s="590"/>
      <c r="CD105" s="590"/>
      <c r="CE105" s="590"/>
      <c r="CF105" s="590"/>
      <c r="CG105" s="590"/>
      <c r="CH105" s="590"/>
      <c r="CI105" s="538"/>
      <c r="CJ105" s="590"/>
      <c r="CK105" s="539"/>
      <c r="CL105" s="538"/>
      <c r="CM105" s="538"/>
      <c r="CN105" s="539"/>
      <c r="CO105" s="590"/>
      <c r="CP105" s="590"/>
      <c r="CQ105" s="590"/>
      <c r="CR105" s="590"/>
      <c r="CS105" s="590"/>
      <c r="CT105" s="590"/>
      <c r="CU105" s="590"/>
      <c r="CV105" s="590"/>
      <c r="CW105" s="590"/>
      <c r="CX105" s="590"/>
      <c r="CY105" s="590"/>
      <c r="CZ105" s="590"/>
      <c r="DA105" s="590"/>
      <c r="DB105" s="590"/>
      <c r="DC105" s="590"/>
      <c r="DD105" s="590"/>
      <c r="DE105" s="590"/>
      <c r="DF105" s="590"/>
      <c r="DG105" s="590"/>
      <c r="DH105" s="590"/>
      <c r="DI105" s="590"/>
      <c r="DJ105" s="590"/>
      <c r="DK105" s="590"/>
      <c r="DL105" s="590"/>
      <c r="DM105" s="590"/>
      <c r="DN105" s="590"/>
      <c r="DO105" s="590"/>
      <c r="DP105" s="590"/>
      <c r="DQ105" s="590"/>
      <c r="DR105" s="590"/>
      <c r="DS105" s="590"/>
      <c r="DT105" s="590"/>
      <c r="DU105" s="590"/>
      <c r="DV105" s="590"/>
      <c r="DW105" s="538"/>
      <c r="DX105" s="539"/>
      <c r="DY105" s="539"/>
      <c r="DZ105" s="539"/>
      <c r="EA105" s="539"/>
      <c r="EB105" s="539"/>
      <c r="EC105" s="539"/>
      <c r="ED105" s="539"/>
      <c r="EE105" s="539"/>
      <c r="EF105" s="539"/>
      <c r="EG105" s="539"/>
      <c r="EH105" s="539"/>
      <c r="EI105" s="539"/>
      <c r="EJ105" s="539"/>
      <c r="EK105" s="539"/>
      <c r="EL105" s="539"/>
      <c r="EM105" s="539"/>
      <c r="EN105" s="539"/>
      <c r="EO105" s="539"/>
      <c r="EP105" s="539"/>
      <c r="EQ105" s="539"/>
      <c r="ER105" s="539"/>
      <c r="ES105" s="539"/>
      <c r="ET105" s="539"/>
      <c r="EU105" s="539"/>
      <c r="EV105" s="539"/>
      <c r="EW105" s="539"/>
      <c r="EX105" s="539"/>
      <c r="EY105" s="539"/>
      <c r="EZ105" s="539"/>
      <c r="FA105" s="539"/>
      <c r="FB105" s="539"/>
      <c r="FC105" s="539"/>
      <c r="FD105" s="539"/>
      <c r="FE105" s="539"/>
      <c r="FF105" s="539"/>
      <c r="FG105" s="539"/>
      <c r="FH105" s="539"/>
      <c r="FI105" s="539"/>
      <c r="FJ105" s="539"/>
      <c r="FK105" s="539"/>
      <c r="FL105" s="539"/>
      <c r="FM105" s="539"/>
      <c r="FN105" s="539"/>
      <c r="FO105" s="539"/>
      <c r="FP105" s="539"/>
      <c r="FQ105" s="539"/>
      <c r="FR105" s="539"/>
      <c r="FS105" s="539"/>
      <c r="FT105" s="539"/>
      <c r="FU105" s="539"/>
      <c r="FV105" s="539"/>
      <c r="FW105" s="539"/>
      <c r="FX105" s="539"/>
      <c r="FY105" s="539"/>
      <c r="FZ105" s="539"/>
      <c r="GA105" s="539"/>
      <c r="GB105" s="539"/>
      <c r="GC105" s="539"/>
    </row>
    <row r="106" ht="13.85" spans="1:208">
      <c r="A106" s="589"/>
      <c r="B106" s="589" t="s">
        <v>457</v>
      </c>
      <c r="E106" s="536"/>
      <c r="F106" s="538"/>
      <c r="G106" s="538"/>
      <c r="H106" s="538"/>
      <c r="I106" s="538"/>
      <c r="J106" s="538"/>
      <c r="K106" s="538"/>
      <c r="L106" s="538"/>
      <c r="M106" s="538"/>
      <c r="N106" s="538"/>
      <c r="O106" s="538"/>
      <c r="P106" s="538"/>
      <c r="Q106" s="538"/>
      <c r="R106" s="538"/>
      <c r="S106" s="538"/>
      <c r="T106" s="538"/>
      <c r="U106" s="538"/>
      <c r="V106" s="538"/>
      <c r="W106" s="538"/>
      <c r="X106" s="538"/>
      <c r="Y106" s="538"/>
      <c r="Z106" s="538"/>
      <c r="AA106" s="538"/>
      <c r="AB106" s="538"/>
      <c r="AC106" s="538"/>
      <c r="AD106" s="538"/>
      <c r="AE106" s="538"/>
      <c r="AF106" s="538"/>
      <c r="AG106" s="538"/>
      <c r="AH106" s="538"/>
      <c r="AI106" s="538"/>
      <c r="AJ106" s="538"/>
      <c r="AK106" s="538"/>
      <c r="AL106" s="538"/>
      <c r="AM106" s="538"/>
      <c r="AN106" s="538"/>
      <c r="AO106" s="538"/>
      <c r="AP106" s="538"/>
      <c r="AQ106" s="538"/>
      <c r="AR106" s="538"/>
      <c r="AS106" s="538"/>
      <c r="AT106" s="538"/>
      <c r="AU106" s="538"/>
      <c r="AV106" s="538"/>
      <c r="AW106" s="538"/>
      <c r="AX106" s="538"/>
      <c r="AY106" s="538"/>
      <c r="AZ106" s="538"/>
      <c r="BA106" s="538"/>
      <c r="BB106" s="538"/>
      <c r="BC106" s="535"/>
      <c r="BD106" s="535"/>
      <c r="BE106" s="535"/>
      <c r="BF106" s="590"/>
      <c r="BG106" s="590"/>
      <c r="BH106" s="590"/>
      <c r="BI106" s="590"/>
      <c r="BJ106" s="590"/>
      <c r="BK106" s="590"/>
      <c r="BL106" s="590"/>
      <c r="BM106" s="590"/>
      <c r="BN106" s="590"/>
      <c r="BO106" s="590"/>
      <c r="BP106" s="590"/>
      <c r="BQ106" s="590"/>
      <c r="BR106" s="590"/>
      <c r="BS106" s="590"/>
      <c r="BT106" s="590"/>
      <c r="BU106" s="590"/>
      <c r="BV106" s="590"/>
      <c r="BW106" s="590"/>
      <c r="BX106" s="590"/>
      <c r="BY106" s="590"/>
      <c r="BZ106" s="590"/>
      <c r="CA106" s="590"/>
      <c r="CB106" s="590"/>
      <c r="CC106" s="590"/>
      <c r="CD106" s="590"/>
      <c r="CE106" s="590"/>
      <c r="CF106" s="590"/>
      <c r="CG106" s="590"/>
      <c r="CH106" s="590"/>
      <c r="CI106" s="538"/>
      <c r="CJ106" s="590"/>
      <c r="CK106" s="539"/>
      <c r="CL106" s="538"/>
      <c r="CM106" s="538"/>
      <c r="CN106" s="539"/>
      <c r="CO106" s="590"/>
      <c r="CP106" s="590"/>
      <c r="CQ106" s="590"/>
      <c r="CR106" s="590"/>
      <c r="CS106" s="590"/>
      <c r="CT106" s="590"/>
      <c r="CU106" s="590"/>
      <c r="CV106" s="590"/>
      <c r="CW106" s="590"/>
      <c r="CX106" s="590"/>
      <c r="CY106" s="590"/>
      <c r="CZ106" s="590"/>
      <c r="DA106" s="590"/>
      <c r="DB106" s="590"/>
      <c r="DC106" s="590"/>
      <c r="DD106" s="590"/>
      <c r="DE106" s="590"/>
      <c r="DF106" s="590"/>
      <c r="DG106" s="590"/>
      <c r="DH106" s="590"/>
      <c r="DI106" s="590"/>
      <c r="DJ106" s="590"/>
      <c r="DK106" s="590"/>
      <c r="DL106" s="590"/>
      <c r="DM106" s="590"/>
      <c r="DN106" s="590"/>
      <c r="DO106" s="590"/>
      <c r="DP106" s="590"/>
      <c r="DQ106" s="590"/>
      <c r="DR106" s="590"/>
      <c r="DS106" s="590"/>
      <c r="DT106" s="590"/>
      <c r="DU106" s="590"/>
      <c r="DV106" s="590"/>
      <c r="DW106" s="538"/>
      <c r="DX106" s="539"/>
      <c r="DY106" s="539"/>
      <c r="DZ106" s="539"/>
      <c r="EA106" s="539"/>
      <c r="EB106" s="539"/>
      <c r="EC106" s="539"/>
      <c r="ED106" s="539"/>
      <c r="EE106" s="539"/>
      <c r="EF106" s="539"/>
      <c r="EG106" s="539"/>
      <c r="EH106" s="539"/>
      <c r="EI106" s="539"/>
      <c r="EJ106" s="539"/>
      <c r="EK106" s="539"/>
      <c r="EL106" s="539"/>
      <c r="EM106" s="539"/>
      <c r="EN106" s="539"/>
      <c r="EO106" s="539"/>
      <c r="EP106" s="539"/>
      <c r="EQ106" s="539"/>
      <c r="ER106" s="539"/>
      <c r="ES106" s="539"/>
      <c r="ET106" s="539"/>
      <c r="EU106" s="539"/>
      <c r="EV106" s="539"/>
      <c r="EW106" s="539"/>
      <c r="EX106" s="539"/>
      <c r="EY106" s="539"/>
      <c r="EZ106" s="539"/>
      <c r="FA106" s="539"/>
      <c r="FB106" s="539"/>
      <c r="FC106" s="539"/>
      <c r="FD106" s="539"/>
      <c r="FE106" s="539"/>
      <c r="FF106" s="539"/>
      <c r="FG106" s="539"/>
      <c r="FH106" s="539"/>
      <c r="FI106" s="539"/>
      <c r="FJ106" s="539"/>
      <c r="FK106" s="539"/>
      <c r="FL106" s="539"/>
      <c r="FM106" s="539"/>
      <c r="FN106" s="539"/>
      <c r="FO106" s="539"/>
      <c r="FP106" s="539"/>
      <c r="FQ106" s="539"/>
      <c r="FR106" s="539"/>
      <c r="FS106" s="539"/>
      <c r="FT106" s="539"/>
      <c r="FU106" s="539"/>
      <c r="FV106" s="539"/>
      <c r="FW106" s="539"/>
      <c r="FX106" s="539"/>
      <c r="FY106" s="539"/>
      <c r="FZ106" s="539"/>
      <c r="GA106" s="539"/>
      <c r="GB106" s="539"/>
      <c r="GC106" s="539"/>
    </row>
    <row r="107" ht="13.1" spans="1:208">
      <c r="A107" s="591"/>
      <c r="B107" s="591" t="s">
        <v>458</v>
      </c>
      <c r="C107" s="592"/>
      <c r="D107" s="593"/>
      <c r="E107" s="536"/>
      <c r="F107" s="538"/>
      <c r="G107" s="538"/>
      <c r="H107" s="538"/>
      <c r="I107" s="538"/>
      <c r="J107" s="538"/>
      <c r="K107" s="538"/>
      <c r="L107" s="538"/>
      <c r="M107" s="538"/>
      <c r="N107" s="538"/>
      <c r="O107" s="538"/>
      <c r="P107" s="538"/>
      <c r="Q107" s="538"/>
      <c r="R107" s="538"/>
      <c r="S107" s="538"/>
      <c r="T107" s="538"/>
      <c r="U107" s="538"/>
      <c r="V107" s="538"/>
      <c r="W107" s="538"/>
      <c r="X107" s="538"/>
      <c r="Y107" s="538"/>
      <c r="Z107" s="538"/>
      <c r="AA107" s="538"/>
      <c r="AB107" s="538"/>
      <c r="AC107" s="538"/>
      <c r="AD107" s="538"/>
      <c r="AE107" s="538"/>
      <c r="AF107" s="538"/>
      <c r="AG107" s="538"/>
      <c r="AH107" s="538"/>
      <c r="AI107" s="538"/>
      <c r="AJ107" s="538"/>
      <c r="AK107" s="538"/>
      <c r="AL107" s="538"/>
      <c r="AM107" s="538"/>
      <c r="AN107" s="538"/>
      <c r="AO107" s="538"/>
      <c r="AP107" s="538"/>
      <c r="AQ107" s="538"/>
      <c r="AR107" s="538"/>
      <c r="AS107" s="538"/>
      <c r="AT107" s="538"/>
      <c r="AU107" s="538"/>
      <c r="AV107" s="538"/>
      <c r="AW107" s="538"/>
      <c r="AX107" s="538"/>
      <c r="AY107" s="538"/>
      <c r="AZ107" s="538"/>
      <c r="BA107" s="538"/>
      <c r="BB107" s="538"/>
      <c r="BC107" s="535"/>
      <c r="BD107" s="535"/>
      <c r="BE107" s="535"/>
      <c r="BF107" s="590"/>
      <c r="BG107" s="590"/>
      <c r="BH107" s="590"/>
      <c r="BI107" s="590"/>
      <c r="BJ107" s="590"/>
      <c r="BK107" s="590"/>
      <c r="BL107" s="590"/>
      <c r="BM107" s="590"/>
      <c r="BN107" s="590"/>
      <c r="BO107" s="590"/>
      <c r="BP107" s="590"/>
      <c r="BQ107" s="590"/>
      <c r="BR107" s="590"/>
      <c r="BS107" s="590"/>
      <c r="BT107" s="590"/>
      <c r="BU107" s="590"/>
      <c r="BV107" s="590"/>
      <c r="BW107" s="590"/>
      <c r="BX107" s="590"/>
      <c r="BY107" s="590"/>
      <c r="BZ107" s="590"/>
      <c r="CA107" s="590"/>
      <c r="CB107" s="590"/>
      <c r="CC107" s="590"/>
      <c r="CD107" s="590"/>
      <c r="CE107" s="590"/>
      <c r="CF107" s="590"/>
      <c r="CG107" s="590"/>
      <c r="CH107" s="590"/>
      <c r="CI107" s="538"/>
      <c r="CJ107" s="590"/>
      <c r="CK107" s="539"/>
      <c r="CL107" s="538"/>
      <c r="CM107" s="538"/>
      <c r="CN107" s="539"/>
      <c r="CO107" s="590"/>
      <c r="CP107" s="590"/>
      <c r="CQ107" s="590"/>
      <c r="CR107" s="590"/>
      <c r="CS107" s="590"/>
      <c r="CT107" s="590"/>
      <c r="CU107" s="590"/>
      <c r="CV107" s="590"/>
      <c r="CW107" s="590"/>
      <c r="CX107" s="590"/>
      <c r="CY107" s="590"/>
      <c r="CZ107" s="590"/>
      <c r="DA107" s="590"/>
      <c r="DB107" s="590"/>
      <c r="DC107" s="590"/>
      <c r="DD107" s="590"/>
      <c r="DE107" s="590"/>
      <c r="DF107" s="590"/>
      <c r="DG107" s="590"/>
      <c r="DH107" s="590"/>
      <c r="DI107" s="590"/>
      <c r="DJ107" s="590"/>
      <c r="DK107" s="590"/>
      <c r="DL107" s="590"/>
      <c r="DM107" s="590"/>
      <c r="DN107" s="590"/>
      <c r="DO107" s="590"/>
      <c r="DP107" s="590"/>
      <c r="DQ107" s="590"/>
      <c r="DR107" s="590"/>
      <c r="DS107" s="590"/>
      <c r="DT107" s="590"/>
      <c r="DU107" s="590"/>
      <c r="DV107" s="590"/>
      <c r="DW107" s="538"/>
      <c r="DX107" s="539"/>
      <c r="DY107" s="539"/>
      <c r="DZ107" s="539"/>
      <c r="EA107" s="539"/>
      <c r="EB107" s="539"/>
      <c r="EC107" s="539"/>
      <c r="ED107" s="539"/>
      <c r="EE107" s="539"/>
      <c r="EF107" s="539"/>
      <c r="EG107" s="539"/>
      <c r="EH107" s="539"/>
      <c r="EI107" s="539"/>
      <c r="EJ107" s="539"/>
      <c r="EK107" s="539"/>
      <c r="EL107" s="539"/>
      <c r="EM107" s="539"/>
      <c r="EN107" s="539"/>
      <c r="EO107" s="539"/>
      <c r="EP107" s="539"/>
      <c r="EQ107" s="539"/>
      <c r="ER107" s="539"/>
      <c r="ES107" s="539"/>
      <c r="ET107" s="539"/>
      <c r="EU107" s="539"/>
      <c r="EV107" s="539"/>
      <c r="EW107" s="539"/>
      <c r="EX107" s="539"/>
      <c r="EY107" s="539"/>
      <c r="EZ107" s="539"/>
      <c r="FA107" s="539"/>
      <c r="FB107" s="539"/>
      <c r="FC107" s="539"/>
      <c r="FD107" s="539"/>
      <c r="FE107" s="539"/>
      <c r="FF107" s="539"/>
      <c r="FG107" s="539"/>
      <c r="FH107" s="539"/>
      <c r="FI107" s="539"/>
      <c r="FJ107" s="539"/>
      <c r="FK107" s="539"/>
      <c r="FL107" s="539"/>
      <c r="FM107" s="539"/>
      <c r="FN107" s="539"/>
      <c r="FO107" s="539"/>
      <c r="FP107" s="539"/>
      <c r="FQ107" s="539"/>
      <c r="FR107" s="539"/>
      <c r="FS107" s="539"/>
      <c r="FT107" s="539"/>
      <c r="FU107" s="539"/>
      <c r="FV107" s="539"/>
      <c r="FW107" s="539"/>
      <c r="FX107" s="539"/>
      <c r="FY107" s="539"/>
      <c r="FZ107" s="539"/>
      <c r="GA107" s="539"/>
      <c r="GB107" s="539"/>
      <c r="GC107" s="539"/>
    </row>
    <row r="108" ht="13.1" spans="1:208">
      <c r="E108" s="510"/>
      <c r="F108" s="511"/>
      <c r="G108" s="510"/>
      <c r="H108" s="510"/>
      <c r="I108" s="510"/>
      <c r="K108" s="510"/>
      <c r="L108" s="510"/>
      <c r="CN108" s="510"/>
      <c r="DX108" s="510"/>
    </row>
    <row r="109" ht="13.1" spans="1:208">
      <c r="E109" s="510"/>
      <c r="F109" s="511"/>
      <c r="G109" s="510"/>
      <c r="H109" s="510"/>
      <c r="I109" s="510"/>
      <c r="K109" s="510"/>
      <c r="L109" s="510"/>
      <c r="CN109" s="510"/>
      <c r="DX109" s="510"/>
    </row>
    <row r="110" ht="13.1" spans="1:208">
      <c r="E110" s="510"/>
      <c r="F110" s="511"/>
      <c r="G110" s="510"/>
      <c r="H110" s="510"/>
      <c r="I110" s="510"/>
      <c r="K110" s="510"/>
      <c r="L110" s="510"/>
      <c r="CN110" s="510"/>
      <c r="DX110" s="510"/>
    </row>
    <row r="111" ht="13.1" spans="1:208">
      <c r="E111" s="510"/>
      <c r="F111" s="511"/>
      <c r="G111" s="510"/>
      <c r="H111" s="510"/>
      <c r="I111" s="510"/>
      <c r="K111" s="510"/>
      <c r="L111" s="510"/>
      <c r="CN111" s="510"/>
      <c r="DX111" s="510"/>
    </row>
    <row r="112" ht="13.1" spans="1:208">
      <c r="E112" s="510"/>
      <c r="F112" s="511"/>
      <c r="G112" s="510"/>
      <c r="H112" s="510"/>
      <c r="I112" s="510"/>
      <c r="K112" s="510"/>
      <c r="L112" s="510"/>
      <c r="CN112" s="510"/>
      <c r="DX112" s="510"/>
    </row>
    <row r="113" ht="13.1" spans="5:128">
      <c r="E113" s="510"/>
      <c r="F113" s="511"/>
      <c r="G113" s="510"/>
      <c r="H113" s="510"/>
      <c r="I113" s="510"/>
      <c r="K113" s="510"/>
      <c r="L113" s="510"/>
      <c r="CN113" s="510"/>
      <c r="DX113" s="510"/>
    </row>
    <row r="114" ht="13.1" spans="5:128">
      <c r="E114" s="510"/>
      <c r="F114" s="511"/>
      <c r="G114" s="510"/>
      <c r="H114" s="510"/>
      <c r="I114" s="510"/>
      <c r="K114" s="510"/>
      <c r="L114" s="510"/>
      <c r="CN114" s="510"/>
      <c r="DX114" s="510"/>
    </row>
    <row r="115" ht="13.1" spans="5:128">
      <c r="E115" s="510"/>
      <c r="F115" s="511"/>
      <c r="G115" s="510"/>
      <c r="H115" s="510"/>
      <c r="I115" s="510"/>
      <c r="K115" s="510"/>
      <c r="L115" s="510"/>
      <c r="CN115" s="510"/>
      <c r="DX115" s="510"/>
    </row>
    <row r="116" ht="13.1" spans="5:128">
      <c r="E116" s="510"/>
      <c r="F116" s="511"/>
      <c r="G116" s="510"/>
      <c r="H116" s="510"/>
      <c r="I116" s="510"/>
      <c r="K116" s="510"/>
      <c r="L116" s="510"/>
      <c r="CN116" s="510"/>
      <c r="DX116" s="510"/>
    </row>
    <row r="117" ht="13.1" spans="5:128">
      <c r="E117" s="510"/>
      <c r="F117" s="511"/>
      <c r="G117" s="510"/>
      <c r="H117" s="510"/>
      <c r="I117" s="510"/>
      <c r="K117" s="510"/>
      <c r="L117" s="510"/>
      <c r="CN117" s="510"/>
      <c r="DX117" s="510"/>
    </row>
    <row r="118" ht="13.1" spans="5:128">
      <c r="E118" s="510"/>
      <c r="F118" s="511"/>
      <c r="G118" s="510"/>
      <c r="H118" s="510"/>
      <c r="I118" s="510"/>
      <c r="K118" s="510"/>
      <c r="L118" s="510"/>
      <c r="CN118" s="510"/>
      <c r="DX118" s="510"/>
    </row>
    <row r="119" ht="13.1" spans="5:128">
      <c r="E119" s="510"/>
      <c r="F119" s="511"/>
      <c r="G119" s="510"/>
      <c r="H119" s="510"/>
      <c r="I119" s="510"/>
      <c r="K119" s="510"/>
      <c r="L119" s="510"/>
      <c r="CN119" s="510"/>
      <c r="DX119" s="510"/>
    </row>
    <row r="120" ht="13.1" spans="5:128">
      <c r="E120" s="510"/>
      <c r="F120" s="511"/>
      <c r="G120" s="510"/>
      <c r="H120" s="510"/>
      <c r="I120" s="510"/>
      <c r="K120" s="510"/>
      <c r="L120" s="510"/>
      <c r="CN120" s="510"/>
      <c r="DX120" s="510"/>
    </row>
    <row r="121" ht="13.1" spans="5:128">
      <c r="E121" s="510"/>
      <c r="F121" s="511"/>
      <c r="G121" s="510"/>
      <c r="H121" s="510"/>
      <c r="I121" s="510"/>
      <c r="K121" s="510"/>
      <c r="L121" s="510"/>
      <c r="CN121" s="510"/>
      <c r="DX121" s="510"/>
    </row>
    <row r="122" ht="13.1" spans="5:128">
      <c r="E122" s="510"/>
      <c r="F122" s="511"/>
      <c r="G122" s="510"/>
      <c r="H122" s="510"/>
      <c r="I122" s="510"/>
      <c r="K122" s="510"/>
      <c r="L122" s="510"/>
      <c r="CN122" s="510"/>
      <c r="DX122" s="510"/>
    </row>
    <row r="123" ht="13.1" spans="5:128">
      <c r="E123" s="510"/>
      <c r="F123" s="511"/>
      <c r="G123" s="510"/>
      <c r="H123" s="510"/>
      <c r="I123" s="510"/>
      <c r="K123" s="510"/>
      <c r="L123" s="510"/>
      <c r="CN123" s="510"/>
      <c r="DX123" s="510"/>
    </row>
    <row r="124" ht="13.1" spans="5:128">
      <c r="E124" s="510"/>
      <c r="F124" s="511"/>
      <c r="G124" s="510"/>
      <c r="H124" s="510"/>
      <c r="I124" s="510"/>
      <c r="K124" s="510"/>
      <c r="L124" s="510"/>
      <c r="CN124" s="510"/>
      <c r="DX124" s="510"/>
    </row>
    <row r="125" ht="13.1" spans="5:128">
      <c r="E125" s="510"/>
      <c r="F125" s="511"/>
      <c r="G125" s="510"/>
      <c r="H125" s="510"/>
      <c r="I125" s="510"/>
      <c r="K125" s="510"/>
      <c r="L125" s="510"/>
      <c r="CN125" s="510"/>
      <c r="DX125" s="510"/>
    </row>
    <row r="126" ht="13.1" spans="5:128">
      <c r="E126" s="510"/>
      <c r="F126" s="511"/>
      <c r="G126" s="510"/>
      <c r="H126" s="510"/>
      <c r="I126" s="510"/>
      <c r="K126" s="510"/>
      <c r="L126" s="510"/>
      <c r="CN126" s="510"/>
      <c r="DX126" s="510"/>
    </row>
    <row r="127" ht="13.1" spans="5:128">
      <c r="E127" s="510"/>
      <c r="F127" s="511"/>
      <c r="G127" s="510"/>
      <c r="H127" s="510"/>
      <c r="I127" s="510"/>
      <c r="K127" s="510"/>
      <c r="L127" s="510"/>
      <c r="CN127" s="510"/>
      <c r="DX127" s="510"/>
    </row>
    <row r="128" ht="13.1" spans="5:128">
      <c r="E128" s="510"/>
      <c r="F128" s="511"/>
      <c r="G128" s="510"/>
      <c r="H128" s="510"/>
      <c r="I128" s="510"/>
      <c r="K128" s="510"/>
      <c r="L128" s="510"/>
      <c r="CN128" s="510"/>
      <c r="DX128" s="510"/>
    </row>
    <row r="129" ht="13.1" spans="5:128">
      <c r="E129" s="510"/>
      <c r="F129" s="511"/>
      <c r="G129" s="510"/>
      <c r="H129" s="510"/>
      <c r="I129" s="510"/>
      <c r="K129" s="510"/>
      <c r="L129" s="510"/>
      <c r="CN129" s="510"/>
      <c r="DX129" s="510"/>
    </row>
    <row r="130" ht="13.1" spans="5:128">
      <c r="E130" s="510"/>
      <c r="F130" s="511"/>
      <c r="G130" s="510"/>
      <c r="H130" s="510"/>
      <c r="I130" s="510"/>
      <c r="K130" s="510"/>
      <c r="L130" s="510"/>
      <c r="CN130" s="510"/>
      <c r="DX130" s="510"/>
    </row>
    <row r="131" ht="13.1" spans="5:128">
      <c r="E131" s="510"/>
      <c r="F131" s="511"/>
      <c r="G131" s="510"/>
      <c r="H131" s="510"/>
      <c r="I131" s="510"/>
      <c r="K131" s="510"/>
      <c r="L131" s="510"/>
      <c r="CN131" s="510"/>
      <c r="DX131" s="510"/>
    </row>
    <row r="132" ht="13.1" spans="5:128">
      <c r="E132" s="510"/>
      <c r="F132" s="511"/>
      <c r="G132" s="510"/>
      <c r="H132" s="510"/>
      <c r="I132" s="510"/>
      <c r="K132" s="510"/>
      <c r="L132" s="510"/>
      <c r="CN132" s="510"/>
      <c r="DX132" s="510"/>
    </row>
    <row r="133" ht="13.1" spans="5:128">
      <c r="E133" s="510"/>
      <c r="F133" s="511"/>
      <c r="G133" s="510"/>
      <c r="H133" s="510"/>
      <c r="I133" s="510"/>
      <c r="K133" s="510"/>
      <c r="L133" s="510"/>
      <c r="CN133" s="510"/>
      <c r="DX133" s="510"/>
    </row>
    <row r="134" ht="13.1" spans="5:128">
      <c r="E134" s="510"/>
      <c r="F134" s="511"/>
      <c r="G134" s="510"/>
      <c r="H134" s="510"/>
      <c r="I134" s="510"/>
      <c r="K134" s="510"/>
      <c r="L134" s="510"/>
      <c r="CN134" s="510"/>
      <c r="DX134" s="510"/>
    </row>
    <row r="135" ht="13.1" spans="5:128">
      <c r="E135" s="510"/>
      <c r="F135" s="511"/>
      <c r="G135" s="510"/>
      <c r="H135" s="510"/>
      <c r="I135" s="510"/>
      <c r="K135" s="510"/>
      <c r="L135" s="510"/>
      <c r="CN135" s="510"/>
      <c r="DX135" s="510"/>
    </row>
    <row r="136" ht="13.1" spans="5:128">
      <c r="E136" s="510"/>
      <c r="F136" s="511"/>
      <c r="G136" s="510"/>
      <c r="H136" s="510"/>
      <c r="I136" s="510"/>
      <c r="K136" s="510"/>
      <c r="L136" s="510"/>
      <c r="CN136" s="510"/>
      <c r="DX136" s="510"/>
    </row>
    <row r="137" ht="13.1" spans="5:128">
      <c r="E137" s="510"/>
      <c r="F137" s="511"/>
      <c r="G137" s="510"/>
      <c r="H137" s="510"/>
      <c r="I137" s="510"/>
      <c r="K137" s="510"/>
      <c r="L137" s="510"/>
      <c r="CN137" s="510"/>
      <c r="DX137" s="510"/>
    </row>
    <row r="138" ht="13.1" spans="5:128">
      <c r="E138" s="510"/>
      <c r="F138" s="511"/>
      <c r="G138" s="510"/>
      <c r="H138" s="510"/>
      <c r="I138" s="510"/>
      <c r="K138" s="510"/>
      <c r="L138" s="510"/>
      <c r="CN138" s="510"/>
      <c r="DX138" s="510"/>
    </row>
    <row r="139" ht="13.1" spans="5:128">
      <c r="E139" s="510"/>
      <c r="F139" s="511"/>
      <c r="G139" s="510"/>
      <c r="H139" s="510"/>
      <c r="I139" s="510"/>
      <c r="K139" s="510"/>
      <c r="L139" s="510"/>
      <c r="CN139" s="510"/>
      <c r="DX139" s="510"/>
    </row>
    <row r="140" ht="13.1" spans="5:128">
      <c r="E140" s="510"/>
      <c r="F140" s="511"/>
      <c r="G140" s="510"/>
      <c r="H140" s="510"/>
      <c r="I140" s="510"/>
      <c r="K140" s="510"/>
      <c r="L140" s="510"/>
      <c r="CN140" s="510"/>
      <c r="DX140" s="510"/>
    </row>
    <row r="141" ht="13.1" spans="5:128">
      <c r="E141" s="510"/>
      <c r="F141" s="511"/>
      <c r="G141" s="510"/>
      <c r="H141" s="510"/>
      <c r="I141" s="510"/>
      <c r="K141" s="510"/>
      <c r="L141" s="510"/>
      <c r="CN141" s="510"/>
      <c r="DX141" s="510"/>
    </row>
    <row r="142" ht="13.1" spans="5:128">
      <c r="E142" s="510"/>
      <c r="F142" s="511"/>
      <c r="G142" s="510"/>
      <c r="H142" s="510"/>
      <c r="I142" s="510"/>
      <c r="K142" s="510"/>
      <c r="L142" s="510"/>
      <c r="CN142" s="510"/>
      <c r="DX142" s="510"/>
    </row>
    <row r="143" ht="13.1" spans="5:128">
      <c r="E143" s="510"/>
      <c r="F143" s="511"/>
      <c r="G143" s="510"/>
      <c r="H143" s="510"/>
      <c r="I143" s="510"/>
      <c r="K143" s="510"/>
      <c r="L143" s="510"/>
      <c r="CN143" s="510"/>
      <c r="DX143" s="510"/>
    </row>
    <row r="144" ht="13.1" spans="5:128">
      <c r="E144" s="510"/>
      <c r="F144" s="511"/>
      <c r="G144" s="510"/>
      <c r="H144" s="510"/>
      <c r="I144" s="510"/>
      <c r="K144" s="510"/>
      <c r="L144" s="510"/>
      <c r="CN144" s="510"/>
      <c r="DX144" s="510"/>
    </row>
    <row r="145" ht="13.1" spans="5:128">
      <c r="E145" s="510"/>
      <c r="F145" s="511"/>
      <c r="G145" s="510"/>
      <c r="H145" s="510"/>
      <c r="I145" s="510"/>
      <c r="K145" s="510"/>
      <c r="L145" s="510"/>
      <c r="CN145" s="510"/>
      <c r="DX145" s="510"/>
    </row>
    <row r="146" ht="13.1" spans="5:128">
      <c r="E146" s="510"/>
      <c r="F146" s="511"/>
      <c r="G146" s="510"/>
      <c r="H146" s="510"/>
      <c r="I146" s="510"/>
      <c r="K146" s="510"/>
      <c r="L146" s="510"/>
      <c r="CN146" s="510"/>
      <c r="DX146" s="510"/>
    </row>
    <row r="147" ht="13.1" spans="5:128">
      <c r="E147" s="510"/>
      <c r="F147" s="511"/>
      <c r="G147" s="510"/>
      <c r="H147" s="510"/>
      <c r="I147" s="510"/>
      <c r="K147" s="510"/>
      <c r="L147" s="510"/>
      <c r="CN147" s="510"/>
      <c r="DX147" s="510"/>
    </row>
    <row r="148" ht="13.1" spans="5:128">
      <c r="E148" s="510"/>
      <c r="F148" s="511"/>
      <c r="G148" s="510"/>
      <c r="H148" s="510"/>
      <c r="I148" s="510"/>
      <c r="K148" s="510"/>
      <c r="L148" s="510"/>
      <c r="CN148" s="510"/>
      <c r="DX148" s="510"/>
    </row>
    <row r="149" ht="13.1" spans="5:128">
      <c r="E149" s="510"/>
      <c r="F149" s="511"/>
      <c r="G149" s="510"/>
      <c r="H149" s="510"/>
      <c r="I149" s="510"/>
      <c r="K149" s="510"/>
      <c r="L149" s="510"/>
      <c r="CN149" s="510"/>
      <c r="DX149" s="510"/>
    </row>
    <row r="150" ht="13.1" spans="5:128">
      <c r="E150" s="510"/>
      <c r="F150" s="511"/>
      <c r="G150" s="510"/>
      <c r="H150" s="510"/>
      <c r="I150" s="510"/>
      <c r="K150" s="510"/>
      <c r="L150" s="510"/>
      <c r="CN150" s="510"/>
      <c r="DX150" s="510"/>
    </row>
    <row r="151" ht="13.1" spans="5:128">
      <c r="E151" s="510"/>
      <c r="F151" s="511"/>
      <c r="G151" s="510"/>
      <c r="H151" s="510"/>
      <c r="I151" s="510"/>
      <c r="K151" s="510"/>
      <c r="L151" s="510"/>
      <c r="CN151" s="510"/>
      <c r="DX151" s="510"/>
    </row>
    <row r="152" ht="13.1" spans="5:128">
      <c r="E152" s="510"/>
      <c r="F152" s="511"/>
      <c r="G152" s="510"/>
      <c r="H152" s="510"/>
      <c r="I152" s="510"/>
      <c r="K152" s="510"/>
      <c r="L152" s="510"/>
      <c r="CN152" s="510"/>
      <c r="DX152" s="510"/>
    </row>
    <row r="153" ht="13.1" spans="5:128">
      <c r="E153" s="510"/>
      <c r="F153" s="511"/>
      <c r="G153" s="510"/>
      <c r="H153" s="510"/>
      <c r="I153" s="510"/>
      <c r="K153" s="510"/>
      <c r="L153" s="510"/>
      <c r="CN153" s="510"/>
      <c r="DX153" s="510"/>
    </row>
    <row r="154" ht="13.1" spans="5:128">
      <c r="E154" s="510"/>
      <c r="F154" s="511"/>
      <c r="G154" s="510"/>
      <c r="H154" s="510"/>
      <c r="I154" s="510"/>
      <c r="K154" s="510"/>
      <c r="L154" s="510"/>
      <c r="CN154" s="510"/>
      <c r="DX154" s="510"/>
    </row>
    <row r="155" ht="13.1" spans="5:128">
      <c r="E155" s="510"/>
      <c r="F155" s="511"/>
      <c r="G155" s="510"/>
      <c r="H155" s="510"/>
      <c r="I155" s="510"/>
      <c r="K155" s="510"/>
      <c r="L155" s="510"/>
      <c r="CN155" s="510"/>
      <c r="DX155" s="510"/>
    </row>
    <row r="156" ht="13.1" spans="5:128">
      <c r="E156" s="510"/>
      <c r="F156" s="511"/>
      <c r="G156" s="510"/>
      <c r="H156" s="510"/>
      <c r="I156" s="510"/>
      <c r="K156" s="510"/>
      <c r="L156" s="510"/>
      <c r="CN156" s="510"/>
      <c r="DX156" s="510"/>
    </row>
    <row r="157" ht="13.1" spans="5:128">
      <c r="E157" s="510"/>
      <c r="F157" s="511"/>
      <c r="G157" s="510"/>
      <c r="H157" s="510"/>
      <c r="I157" s="510"/>
      <c r="K157" s="510"/>
      <c r="L157" s="510"/>
      <c r="CN157" s="510"/>
      <c r="DX157" s="510"/>
    </row>
    <row r="158" ht="13.1" spans="5:128">
      <c r="E158" s="510"/>
      <c r="F158" s="511"/>
      <c r="G158" s="510"/>
      <c r="H158" s="510"/>
      <c r="I158" s="510"/>
      <c r="K158" s="510"/>
      <c r="L158" s="510"/>
      <c r="CN158" s="510"/>
      <c r="DX158" s="510"/>
    </row>
    <row r="159" ht="13.1" spans="5:128">
      <c r="E159" s="510"/>
      <c r="F159" s="511"/>
      <c r="G159" s="510"/>
      <c r="H159" s="510"/>
      <c r="I159" s="510"/>
      <c r="K159" s="510"/>
      <c r="L159" s="510"/>
      <c r="CN159" s="510"/>
      <c r="DX159" s="510"/>
    </row>
    <row r="160" ht="13.1" spans="5:128">
      <c r="E160" s="510"/>
      <c r="F160" s="511"/>
      <c r="G160" s="510"/>
      <c r="H160" s="510"/>
      <c r="I160" s="510"/>
      <c r="K160" s="510"/>
      <c r="L160" s="510"/>
      <c r="CN160" s="510"/>
      <c r="DX160" s="510"/>
    </row>
    <row r="161" ht="13.1" spans="5:128">
      <c r="E161" s="510"/>
      <c r="F161" s="511"/>
      <c r="G161" s="510"/>
      <c r="H161" s="510"/>
      <c r="I161" s="510"/>
      <c r="K161" s="510"/>
      <c r="L161" s="510"/>
      <c r="CN161" s="510"/>
      <c r="DX161" s="510"/>
    </row>
    <row r="162" ht="13.1" spans="5:128">
      <c r="E162" s="510"/>
      <c r="F162" s="511"/>
      <c r="G162" s="510"/>
      <c r="H162" s="510"/>
      <c r="I162" s="510"/>
      <c r="K162" s="510"/>
      <c r="L162" s="510"/>
      <c r="CN162" s="510"/>
      <c r="DX162" s="510"/>
    </row>
    <row r="163" ht="13.1" spans="5:128">
      <c r="E163" s="510"/>
      <c r="F163" s="511"/>
      <c r="G163" s="510"/>
      <c r="H163" s="510"/>
      <c r="I163" s="510"/>
      <c r="K163" s="510"/>
      <c r="L163" s="510"/>
      <c r="CN163" s="510"/>
      <c r="DX163" s="510"/>
    </row>
    <row r="164" ht="13.1" spans="5:128">
      <c r="E164" s="510"/>
      <c r="F164" s="511"/>
      <c r="G164" s="510"/>
      <c r="H164" s="510"/>
      <c r="I164" s="510"/>
      <c r="K164" s="510"/>
      <c r="L164" s="510"/>
      <c r="CN164" s="510"/>
      <c r="DX164" s="510"/>
    </row>
    <row r="165" ht="13.1" spans="5:128">
      <c r="E165" s="510"/>
      <c r="F165" s="511"/>
      <c r="G165" s="510"/>
      <c r="H165" s="510"/>
      <c r="I165" s="510"/>
      <c r="K165" s="510"/>
      <c r="L165" s="510"/>
      <c r="CN165" s="510"/>
      <c r="DX165" s="510"/>
    </row>
    <row r="166" ht="13.1" spans="5:128">
      <c r="E166" s="510"/>
      <c r="F166" s="511"/>
      <c r="G166" s="510"/>
      <c r="H166" s="510"/>
      <c r="I166" s="510"/>
      <c r="K166" s="510"/>
      <c r="L166" s="510"/>
      <c r="CN166" s="510"/>
      <c r="DX166" s="510"/>
    </row>
    <row r="167" ht="13.1" spans="5:128">
      <c r="E167" s="510"/>
      <c r="F167" s="511"/>
      <c r="G167" s="510"/>
      <c r="H167" s="510"/>
      <c r="I167" s="510"/>
      <c r="K167" s="510"/>
      <c r="L167" s="510"/>
      <c r="CN167" s="510"/>
      <c r="DX167" s="510"/>
    </row>
    <row r="168" ht="13.1" spans="5:128">
      <c r="E168" s="510"/>
      <c r="F168" s="511"/>
      <c r="G168" s="510"/>
      <c r="H168" s="510"/>
      <c r="I168" s="510"/>
      <c r="K168" s="510"/>
      <c r="L168" s="510"/>
      <c r="CN168" s="510"/>
      <c r="DX168" s="510"/>
    </row>
    <row r="169" ht="13.1" spans="5:128">
      <c r="E169" s="510"/>
      <c r="F169" s="511"/>
      <c r="G169" s="510"/>
      <c r="H169" s="510"/>
      <c r="I169" s="510"/>
      <c r="K169" s="510"/>
      <c r="L169" s="510"/>
      <c r="CN169" s="510"/>
      <c r="DX169" s="510"/>
    </row>
    <row r="170" ht="13.1" spans="5:128">
      <c r="E170" s="510"/>
      <c r="F170" s="511"/>
      <c r="G170" s="510"/>
      <c r="H170" s="510"/>
      <c r="I170" s="510"/>
      <c r="K170" s="510"/>
      <c r="L170" s="510"/>
      <c r="CN170" s="510"/>
      <c r="DX170" s="510"/>
    </row>
    <row r="171" ht="13.1" spans="5:128">
      <c r="E171" s="510"/>
      <c r="F171" s="511"/>
      <c r="G171" s="510"/>
      <c r="H171" s="510"/>
      <c r="I171" s="510"/>
      <c r="K171" s="510"/>
      <c r="L171" s="510"/>
      <c r="CN171" s="510"/>
      <c r="DX171" s="510"/>
    </row>
    <row r="172" ht="13.1" spans="5:128">
      <c r="E172" s="510"/>
      <c r="F172" s="511"/>
      <c r="G172" s="510"/>
      <c r="H172" s="510"/>
      <c r="I172" s="510"/>
      <c r="K172" s="510"/>
      <c r="L172" s="510"/>
      <c r="CN172" s="510"/>
      <c r="DX172" s="510"/>
    </row>
    <row r="173" ht="13.1" spans="5:128">
      <c r="E173" s="510"/>
      <c r="F173" s="511"/>
      <c r="G173" s="510"/>
      <c r="H173" s="510"/>
      <c r="I173" s="510"/>
      <c r="K173" s="510"/>
      <c r="L173" s="510"/>
      <c r="CN173" s="510"/>
      <c r="DX173" s="510"/>
    </row>
    <row r="174" ht="13.1" spans="5:128">
      <c r="E174" s="510"/>
      <c r="F174" s="511"/>
      <c r="G174" s="510"/>
      <c r="H174" s="510"/>
      <c r="I174" s="510"/>
      <c r="K174" s="510"/>
      <c r="L174" s="510"/>
      <c r="CN174" s="510"/>
      <c r="DX174" s="510"/>
    </row>
    <row r="175" ht="13.1" spans="5:128">
      <c r="E175" s="510"/>
      <c r="F175" s="511"/>
      <c r="G175" s="510"/>
      <c r="H175" s="510"/>
      <c r="I175" s="510"/>
      <c r="K175" s="510"/>
      <c r="L175" s="510"/>
      <c r="CN175" s="510"/>
      <c r="DX175" s="510"/>
    </row>
    <row r="176" ht="13.1" spans="5:128">
      <c r="E176" s="510"/>
      <c r="F176" s="511"/>
      <c r="G176" s="510"/>
      <c r="H176" s="510"/>
      <c r="I176" s="510"/>
      <c r="K176" s="510"/>
      <c r="L176" s="510"/>
      <c r="CN176" s="510"/>
      <c r="DX176" s="510"/>
    </row>
    <row r="177" ht="13.1" spans="5:128">
      <c r="E177" s="510"/>
      <c r="F177" s="511"/>
      <c r="G177" s="510"/>
      <c r="H177" s="510"/>
      <c r="I177" s="510"/>
      <c r="K177" s="510"/>
      <c r="L177" s="510"/>
      <c r="CN177" s="510"/>
      <c r="DX177" s="510"/>
    </row>
    <row r="178" ht="13.1" spans="5:128">
      <c r="E178" s="510"/>
      <c r="F178" s="511"/>
      <c r="G178" s="510"/>
      <c r="H178" s="510"/>
      <c r="I178" s="510"/>
      <c r="K178" s="510"/>
      <c r="L178" s="510"/>
      <c r="CN178" s="510"/>
      <c r="DX178" s="510"/>
    </row>
    <row r="179" ht="13.1" spans="5:128">
      <c r="E179" s="510"/>
      <c r="F179" s="511"/>
      <c r="G179" s="510"/>
      <c r="H179" s="510"/>
      <c r="I179" s="510"/>
      <c r="K179" s="510"/>
      <c r="L179" s="510"/>
      <c r="CN179" s="510"/>
      <c r="DX179" s="510"/>
    </row>
    <row r="180" ht="13.1" spans="5:128">
      <c r="E180" s="510"/>
      <c r="F180" s="511"/>
      <c r="G180" s="510"/>
      <c r="H180" s="510"/>
      <c r="I180" s="510"/>
      <c r="K180" s="510"/>
      <c r="L180" s="510"/>
      <c r="CN180" s="510"/>
      <c r="DX180" s="510"/>
    </row>
    <row r="181" ht="13.1" spans="5:128">
      <c r="E181" s="510"/>
      <c r="F181" s="511"/>
      <c r="G181" s="510"/>
      <c r="H181" s="510"/>
      <c r="I181" s="510"/>
      <c r="K181" s="510"/>
      <c r="L181" s="510"/>
      <c r="CN181" s="510"/>
      <c r="DX181" s="510"/>
    </row>
    <row r="182" ht="13.1" spans="5:128">
      <c r="E182" s="510"/>
      <c r="F182" s="511"/>
      <c r="G182" s="510"/>
      <c r="H182" s="510"/>
      <c r="I182" s="510"/>
      <c r="K182" s="510"/>
      <c r="L182" s="510"/>
      <c r="CN182" s="510"/>
      <c r="DX182" s="510"/>
    </row>
    <row r="183" ht="13.1" spans="5:128">
      <c r="E183" s="510"/>
      <c r="F183" s="511"/>
      <c r="G183" s="510"/>
      <c r="H183" s="510"/>
      <c r="I183" s="510"/>
      <c r="K183" s="510"/>
      <c r="L183" s="510"/>
      <c r="CN183" s="510"/>
      <c r="DX183" s="510"/>
    </row>
    <row r="184" ht="13.1" spans="5:128">
      <c r="E184" s="510"/>
      <c r="F184" s="511"/>
      <c r="G184" s="510"/>
      <c r="H184" s="510"/>
      <c r="I184" s="510"/>
      <c r="K184" s="510"/>
      <c r="L184" s="510"/>
      <c r="CN184" s="510"/>
      <c r="DX184" s="510"/>
    </row>
    <row r="185" ht="13.1" spans="5:128">
      <c r="E185" s="510"/>
      <c r="F185" s="511"/>
      <c r="G185" s="510"/>
      <c r="H185" s="510"/>
      <c r="I185" s="510"/>
      <c r="K185" s="510"/>
      <c r="L185" s="510"/>
      <c r="CN185" s="510"/>
      <c r="DX185" s="510"/>
    </row>
    <row r="186" ht="13.1" spans="5:128">
      <c r="E186" s="510"/>
      <c r="F186" s="511"/>
      <c r="G186" s="510"/>
      <c r="H186" s="510"/>
      <c r="I186" s="510"/>
      <c r="K186" s="510"/>
      <c r="L186" s="510"/>
      <c r="CN186" s="510"/>
      <c r="DX186" s="510"/>
    </row>
    <row r="187" ht="13.1" spans="5:128">
      <c r="E187" s="510"/>
      <c r="F187" s="511"/>
      <c r="G187" s="510"/>
      <c r="H187" s="510"/>
      <c r="I187" s="510"/>
      <c r="K187" s="510"/>
      <c r="L187" s="510"/>
      <c r="CN187" s="510"/>
      <c r="DX187" s="510"/>
    </row>
    <row r="188" ht="13.1" spans="5:128">
      <c r="E188" s="510"/>
      <c r="F188" s="511"/>
      <c r="G188" s="510"/>
      <c r="H188" s="510"/>
      <c r="I188" s="510"/>
      <c r="K188" s="510"/>
      <c r="L188" s="510"/>
      <c r="CN188" s="510"/>
      <c r="DX188" s="510"/>
    </row>
    <row r="189" ht="13.1" spans="5:128">
      <c r="E189" s="510"/>
      <c r="F189" s="511"/>
      <c r="G189" s="510"/>
      <c r="H189" s="510"/>
      <c r="I189" s="510"/>
      <c r="K189" s="510"/>
      <c r="L189" s="510"/>
      <c r="CN189" s="510"/>
      <c r="DX189" s="510"/>
    </row>
    <row r="190" ht="13.1" spans="5:128">
      <c r="E190" s="510"/>
      <c r="F190" s="511"/>
      <c r="G190" s="510"/>
      <c r="H190" s="510"/>
      <c r="I190" s="510"/>
      <c r="K190" s="510"/>
      <c r="L190" s="510"/>
      <c r="CN190" s="510"/>
      <c r="DX190" s="510"/>
    </row>
    <row r="191" ht="13.1" spans="5:128">
      <c r="E191" s="510"/>
      <c r="F191" s="511"/>
      <c r="G191" s="510"/>
      <c r="H191" s="510"/>
      <c r="I191" s="510"/>
      <c r="K191" s="510"/>
      <c r="L191" s="510"/>
      <c r="CN191" s="510"/>
      <c r="DX191" s="510"/>
    </row>
    <row r="192" ht="13.1" spans="5:128">
      <c r="E192" s="510"/>
      <c r="F192" s="511"/>
      <c r="G192" s="510"/>
      <c r="H192" s="510"/>
      <c r="I192" s="510"/>
      <c r="K192" s="510"/>
      <c r="L192" s="510"/>
      <c r="CN192" s="510"/>
      <c r="DX192" s="510"/>
    </row>
    <row r="193" ht="13.1" spans="5:128">
      <c r="E193" s="510"/>
      <c r="F193" s="511"/>
      <c r="G193" s="510"/>
      <c r="H193" s="510"/>
      <c r="I193" s="510"/>
      <c r="K193" s="510"/>
      <c r="L193" s="510"/>
      <c r="CN193" s="510"/>
      <c r="DX193" s="510"/>
    </row>
    <row r="194" ht="13.1" spans="5:128">
      <c r="E194" s="510"/>
      <c r="F194" s="511"/>
      <c r="G194" s="510"/>
      <c r="H194" s="510"/>
      <c r="I194" s="510"/>
      <c r="K194" s="510"/>
      <c r="L194" s="510"/>
      <c r="CN194" s="510"/>
      <c r="DX194" s="510"/>
    </row>
    <row r="195" ht="13.1" spans="5:128">
      <c r="E195" s="510"/>
      <c r="F195" s="511"/>
      <c r="G195" s="510"/>
      <c r="H195" s="510"/>
      <c r="I195" s="510"/>
      <c r="K195" s="510"/>
      <c r="L195" s="510"/>
      <c r="CN195" s="510"/>
      <c r="DX195" s="510"/>
    </row>
    <row r="196" ht="13.1" spans="5:128">
      <c r="E196" s="510"/>
      <c r="F196" s="511"/>
      <c r="G196" s="510"/>
      <c r="H196" s="510"/>
      <c r="I196" s="510"/>
      <c r="K196" s="510"/>
      <c r="L196" s="510"/>
      <c r="CN196" s="510"/>
      <c r="DX196" s="510"/>
    </row>
    <row r="197" ht="13.1" spans="5:128">
      <c r="E197" s="510"/>
      <c r="F197" s="511"/>
      <c r="G197" s="510"/>
      <c r="H197" s="510"/>
      <c r="I197" s="510"/>
      <c r="K197" s="510"/>
      <c r="L197" s="510"/>
      <c r="CN197" s="510"/>
      <c r="DX197" s="510"/>
    </row>
    <row r="198" ht="13.1" spans="5:128">
      <c r="E198" s="510"/>
      <c r="F198" s="511"/>
      <c r="G198" s="510"/>
      <c r="H198" s="510"/>
      <c r="I198" s="510"/>
      <c r="K198" s="510"/>
      <c r="L198" s="510"/>
      <c r="CN198" s="510"/>
      <c r="DX198" s="510"/>
    </row>
    <row r="199" ht="13.1" spans="5:128">
      <c r="E199" s="510"/>
      <c r="F199" s="511"/>
      <c r="G199" s="510"/>
      <c r="H199" s="510"/>
      <c r="I199" s="510"/>
      <c r="K199" s="510"/>
      <c r="L199" s="510"/>
      <c r="CN199" s="510"/>
      <c r="DX199" s="510"/>
    </row>
    <row r="200" ht="13.1" spans="5:128">
      <c r="E200" s="510"/>
      <c r="F200" s="511"/>
      <c r="G200" s="510"/>
      <c r="H200" s="510"/>
      <c r="I200" s="510"/>
      <c r="K200" s="510"/>
      <c r="L200" s="510"/>
      <c r="CN200" s="510"/>
      <c r="DX200" s="510"/>
    </row>
    <row r="201" ht="13.1" spans="5:128">
      <c r="E201" s="510"/>
      <c r="F201" s="511"/>
      <c r="G201" s="510"/>
      <c r="H201" s="510"/>
      <c r="I201" s="510"/>
      <c r="K201" s="510"/>
      <c r="L201" s="510"/>
      <c r="CN201" s="510"/>
      <c r="DX201" s="510"/>
    </row>
    <row r="202" ht="13.1" spans="5:128">
      <c r="E202" s="510"/>
      <c r="F202" s="511"/>
      <c r="G202" s="510"/>
      <c r="H202" s="510"/>
      <c r="I202" s="510"/>
      <c r="K202" s="510"/>
      <c r="L202" s="510"/>
      <c r="CN202" s="510"/>
      <c r="DX202" s="510"/>
    </row>
    <row r="203" ht="13.1" spans="5:128">
      <c r="E203" s="510"/>
      <c r="F203" s="511"/>
      <c r="G203" s="510"/>
      <c r="H203" s="510"/>
      <c r="I203" s="510"/>
      <c r="K203" s="510"/>
      <c r="L203" s="510"/>
      <c r="CN203" s="510"/>
      <c r="DX203" s="510"/>
    </row>
    <row r="204" ht="13.1" spans="5:128">
      <c r="E204" s="510"/>
      <c r="F204" s="511"/>
      <c r="G204" s="510"/>
      <c r="H204" s="510"/>
      <c r="I204" s="510"/>
      <c r="K204" s="510"/>
      <c r="L204" s="510"/>
      <c r="CN204" s="510"/>
      <c r="DX204" s="510"/>
    </row>
    <row r="205" ht="13.1" spans="5:128">
      <c r="E205" s="510"/>
      <c r="F205" s="511"/>
      <c r="G205" s="510"/>
      <c r="H205" s="510"/>
      <c r="I205" s="510"/>
      <c r="K205" s="510"/>
      <c r="L205" s="510"/>
      <c r="CN205" s="510"/>
      <c r="DX205" s="510"/>
    </row>
    <row r="206" ht="13.1" spans="5:128">
      <c r="E206" s="510"/>
      <c r="F206" s="511"/>
      <c r="G206" s="510"/>
      <c r="H206" s="510"/>
      <c r="I206" s="510"/>
      <c r="K206" s="510"/>
      <c r="L206" s="510"/>
      <c r="CN206" s="510"/>
      <c r="DX206" s="510"/>
    </row>
    <row r="207" ht="13.1" spans="5:128">
      <c r="E207" s="510"/>
      <c r="F207" s="511"/>
      <c r="G207" s="510"/>
      <c r="H207" s="510"/>
      <c r="I207" s="510"/>
      <c r="K207" s="510"/>
      <c r="L207" s="510"/>
      <c r="CN207" s="510"/>
      <c r="DX207" s="510"/>
    </row>
    <row r="208" ht="13.1" spans="5:128">
      <c r="E208" s="510"/>
      <c r="F208" s="511"/>
      <c r="G208" s="510"/>
      <c r="H208" s="510"/>
      <c r="I208" s="510"/>
      <c r="K208" s="510"/>
      <c r="L208" s="510"/>
      <c r="CN208" s="510"/>
      <c r="DX208" s="510"/>
    </row>
    <row r="209" ht="13.1" spans="5:128">
      <c r="E209" s="510"/>
      <c r="F209" s="511"/>
      <c r="G209" s="510"/>
      <c r="H209" s="510"/>
      <c r="I209" s="510"/>
      <c r="K209" s="510"/>
      <c r="L209" s="510"/>
      <c r="CN209" s="510"/>
      <c r="DX209" s="510"/>
    </row>
    <row r="210" ht="13.1" spans="5:128">
      <c r="E210" s="510"/>
      <c r="F210" s="511"/>
      <c r="G210" s="510"/>
      <c r="H210" s="510"/>
      <c r="I210" s="510"/>
      <c r="K210" s="510"/>
      <c r="L210" s="510"/>
      <c r="CN210" s="510"/>
      <c r="DX210" s="510"/>
    </row>
    <row r="211" ht="13.1" spans="5:128">
      <c r="E211" s="510"/>
      <c r="F211" s="511"/>
      <c r="G211" s="510"/>
      <c r="H211" s="510"/>
      <c r="I211" s="510"/>
      <c r="K211" s="510"/>
      <c r="L211" s="510"/>
      <c r="CN211" s="510"/>
      <c r="DX211" s="510"/>
    </row>
    <row r="212" ht="13.1" spans="5:128">
      <c r="E212" s="510"/>
      <c r="F212" s="511"/>
      <c r="G212" s="510"/>
      <c r="H212" s="510"/>
      <c r="I212" s="510"/>
      <c r="K212" s="510"/>
      <c r="L212" s="510"/>
      <c r="CN212" s="510"/>
      <c r="DX212" s="510"/>
    </row>
    <row r="213" ht="13.1" spans="5:128">
      <c r="E213" s="510"/>
      <c r="F213" s="511"/>
      <c r="G213" s="510"/>
      <c r="H213" s="510"/>
      <c r="I213" s="510"/>
      <c r="K213" s="510"/>
      <c r="L213" s="510"/>
      <c r="CN213" s="510"/>
      <c r="DX213" s="510"/>
    </row>
    <row r="214" ht="13.1" spans="5:128">
      <c r="E214" s="510"/>
      <c r="F214" s="511"/>
      <c r="G214" s="510"/>
      <c r="H214" s="510"/>
      <c r="I214" s="510"/>
      <c r="K214" s="510"/>
      <c r="L214" s="510"/>
      <c r="CN214" s="510"/>
      <c r="DX214" s="510"/>
    </row>
    <row r="215" ht="13.1" spans="5:128">
      <c r="E215" s="510"/>
      <c r="F215" s="511"/>
      <c r="G215" s="510"/>
      <c r="H215" s="510"/>
      <c r="I215" s="510"/>
      <c r="K215" s="510"/>
      <c r="L215" s="510"/>
      <c r="CN215" s="510"/>
      <c r="DX215" s="510"/>
    </row>
    <row r="216" ht="13.1" spans="5:128">
      <c r="E216" s="510"/>
      <c r="F216" s="511"/>
      <c r="G216" s="510"/>
      <c r="H216" s="510"/>
      <c r="I216" s="510"/>
      <c r="K216" s="510"/>
      <c r="L216" s="510"/>
      <c r="CN216" s="510"/>
      <c r="DX216" s="510"/>
    </row>
    <row r="217" ht="13.1" spans="5:128">
      <c r="E217" s="510"/>
      <c r="F217" s="511"/>
      <c r="G217" s="510"/>
      <c r="H217" s="510"/>
      <c r="I217" s="510"/>
      <c r="K217" s="510"/>
      <c r="L217" s="510"/>
      <c r="CN217" s="510"/>
      <c r="DX217" s="510"/>
    </row>
    <row r="218" ht="13.1" spans="5:128">
      <c r="E218" s="510"/>
      <c r="F218" s="511"/>
      <c r="G218" s="510"/>
      <c r="H218" s="510"/>
      <c r="I218" s="510"/>
      <c r="K218" s="510"/>
      <c r="L218" s="510"/>
      <c r="CN218" s="510"/>
      <c r="DX218" s="510"/>
    </row>
    <row r="219" ht="13.1" spans="5:128">
      <c r="E219" s="510"/>
      <c r="F219" s="511"/>
      <c r="G219" s="510"/>
      <c r="H219" s="510"/>
      <c r="I219" s="510"/>
      <c r="K219" s="510"/>
      <c r="L219" s="510"/>
      <c r="CN219" s="510"/>
      <c r="DX219" s="510"/>
    </row>
    <row r="220" ht="13.1" spans="5:128">
      <c r="E220" s="510"/>
      <c r="F220" s="511"/>
      <c r="G220" s="510"/>
      <c r="H220" s="510"/>
      <c r="I220" s="510"/>
      <c r="K220" s="510"/>
      <c r="L220" s="510"/>
      <c r="CN220" s="510"/>
      <c r="DX220" s="510"/>
    </row>
    <row r="221" ht="13.1" spans="5:128">
      <c r="E221" s="510"/>
      <c r="F221" s="511"/>
      <c r="G221" s="510"/>
      <c r="H221" s="510"/>
      <c r="I221" s="510"/>
      <c r="K221" s="510"/>
      <c r="L221" s="510"/>
      <c r="CN221" s="510"/>
      <c r="DX221" s="510"/>
    </row>
    <row r="222" ht="13.1" spans="5:128">
      <c r="E222" s="510"/>
      <c r="F222" s="511"/>
      <c r="G222" s="510"/>
      <c r="H222" s="510"/>
      <c r="I222" s="510"/>
      <c r="K222" s="510"/>
      <c r="L222" s="510"/>
      <c r="CN222" s="510"/>
      <c r="DX222" s="510"/>
    </row>
    <row r="223" ht="13.1" spans="5:128">
      <c r="E223" s="510"/>
      <c r="F223" s="511"/>
      <c r="G223" s="510"/>
      <c r="H223" s="510"/>
      <c r="I223" s="510"/>
      <c r="K223" s="510"/>
      <c r="L223" s="510"/>
      <c r="CN223" s="510"/>
      <c r="DX223" s="510"/>
    </row>
    <row r="224" ht="13.1" spans="5:128">
      <c r="E224" s="510"/>
      <c r="F224" s="511"/>
      <c r="G224" s="510"/>
      <c r="H224" s="510"/>
      <c r="I224" s="510"/>
      <c r="K224" s="510"/>
      <c r="L224" s="510"/>
      <c r="CN224" s="510"/>
      <c r="DX224" s="510"/>
    </row>
    <row r="225" ht="13.1" spans="5:128">
      <c r="E225" s="510"/>
      <c r="F225" s="511"/>
      <c r="G225" s="510"/>
      <c r="H225" s="510"/>
      <c r="I225" s="510"/>
      <c r="K225" s="510"/>
      <c r="L225" s="510"/>
      <c r="CN225" s="510"/>
      <c r="DX225" s="510"/>
    </row>
    <row r="226" ht="13.1" spans="5:128">
      <c r="E226" s="510"/>
      <c r="F226" s="511"/>
      <c r="G226" s="510"/>
      <c r="H226" s="510"/>
      <c r="I226" s="510"/>
      <c r="K226" s="510"/>
      <c r="L226" s="510"/>
      <c r="CN226" s="510"/>
      <c r="DX226" s="510"/>
    </row>
    <row r="227" ht="13.1" spans="5:128">
      <c r="E227" s="510"/>
      <c r="F227" s="511"/>
      <c r="G227" s="510"/>
      <c r="H227" s="510"/>
      <c r="I227" s="510"/>
      <c r="K227" s="510"/>
      <c r="L227" s="510"/>
      <c r="CN227" s="510"/>
      <c r="DX227" s="510"/>
    </row>
    <row r="228" ht="13.1" spans="5:128">
      <c r="E228" s="510"/>
      <c r="F228" s="511"/>
      <c r="G228" s="510"/>
      <c r="H228" s="510"/>
      <c r="I228" s="510"/>
      <c r="K228" s="510"/>
      <c r="L228" s="510"/>
      <c r="CN228" s="510"/>
      <c r="DX228" s="510"/>
    </row>
    <row r="229" ht="13.1" spans="5:128">
      <c r="E229" s="510"/>
      <c r="F229" s="511"/>
      <c r="G229" s="510"/>
      <c r="H229" s="510"/>
      <c r="I229" s="510"/>
      <c r="K229" s="510"/>
      <c r="L229" s="510"/>
      <c r="CN229" s="510"/>
      <c r="DX229" s="510"/>
    </row>
    <row r="230" ht="13.1" spans="5:128">
      <c r="E230" s="510"/>
      <c r="F230" s="511"/>
      <c r="G230" s="510"/>
      <c r="H230" s="510"/>
      <c r="I230" s="510"/>
      <c r="K230" s="510"/>
      <c r="L230" s="510"/>
      <c r="CN230" s="510"/>
      <c r="DX230" s="510"/>
    </row>
    <row r="231" ht="13.1" spans="5:128">
      <c r="E231" s="510"/>
      <c r="F231" s="511"/>
      <c r="G231" s="510"/>
      <c r="H231" s="510"/>
      <c r="I231" s="510"/>
      <c r="K231" s="510"/>
      <c r="L231" s="510"/>
      <c r="CN231" s="510"/>
      <c r="DX231" s="510"/>
    </row>
    <row r="232" ht="13.1" spans="5:128">
      <c r="E232" s="510"/>
      <c r="F232" s="511"/>
      <c r="G232" s="510"/>
      <c r="H232" s="510"/>
      <c r="I232" s="510"/>
      <c r="K232" s="510"/>
      <c r="L232" s="510"/>
      <c r="CN232" s="510"/>
      <c r="DX232" s="510"/>
    </row>
    <row r="233" ht="13.1" spans="5:128">
      <c r="E233" s="510"/>
      <c r="F233" s="511"/>
      <c r="G233" s="510"/>
      <c r="H233" s="510"/>
      <c r="I233" s="510"/>
      <c r="K233" s="510"/>
      <c r="L233" s="510"/>
      <c r="CN233" s="510"/>
      <c r="DX233" s="510"/>
    </row>
    <row r="234" ht="13.1" spans="5:128">
      <c r="E234" s="510"/>
      <c r="F234" s="511"/>
      <c r="G234" s="510"/>
      <c r="H234" s="510"/>
      <c r="I234" s="510"/>
      <c r="K234" s="510"/>
      <c r="L234" s="510"/>
      <c r="CN234" s="510"/>
      <c r="DX234" s="510"/>
    </row>
    <row r="235" ht="13.1" spans="5:128">
      <c r="E235" s="510"/>
      <c r="F235" s="511"/>
      <c r="G235" s="510"/>
      <c r="H235" s="510"/>
      <c r="I235" s="510"/>
      <c r="K235" s="510"/>
      <c r="L235" s="510"/>
      <c r="CN235" s="510"/>
      <c r="DX235" s="510"/>
    </row>
    <row r="236" ht="13.1" spans="5:128">
      <c r="E236" s="510"/>
      <c r="F236" s="511"/>
      <c r="G236" s="510"/>
      <c r="H236" s="510"/>
      <c r="I236" s="510"/>
      <c r="K236" s="510"/>
      <c r="L236" s="510"/>
      <c r="CN236" s="510"/>
      <c r="DX236" s="510"/>
    </row>
    <row r="237" ht="13.1" spans="5:128">
      <c r="E237" s="510"/>
      <c r="F237" s="511"/>
      <c r="G237" s="510"/>
      <c r="H237" s="510"/>
      <c r="I237" s="510"/>
      <c r="K237" s="510"/>
      <c r="L237" s="510"/>
      <c r="CN237" s="510"/>
      <c r="DX237" s="510"/>
    </row>
    <row r="238" ht="13.1" spans="5:128">
      <c r="E238" s="510"/>
      <c r="F238" s="511"/>
      <c r="G238" s="510"/>
      <c r="H238" s="510"/>
      <c r="I238" s="510"/>
      <c r="K238" s="510"/>
      <c r="L238" s="510"/>
      <c r="CN238" s="510"/>
      <c r="DX238" s="510"/>
    </row>
    <row r="239" ht="13.1" spans="5:128">
      <c r="E239" s="510"/>
      <c r="F239" s="511"/>
      <c r="G239" s="510"/>
      <c r="H239" s="510"/>
      <c r="I239" s="510"/>
      <c r="K239" s="510"/>
      <c r="L239" s="510"/>
      <c r="CN239" s="510"/>
      <c r="DX239" s="510"/>
    </row>
    <row r="240" ht="13.1" spans="5:128">
      <c r="E240" s="510"/>
      <c r="F240" s="511"/>
      <c r="G240" s="510"/>
      <c r="H240" s="510"/>
      <c r="I240" s="510"/>
      <c r="K240" s="510"/>
      <c r="L240" s="510"/>
      <c r="CN240" s="510"/>
      <c r="DX240" s="510"/>
    </row>
    <row r="241" ht="13.1" spans="5:128">
      <c r="E241" s="510"/>
      <c r="F241" s="511"/>
      <c r="G241" s="510"/>
      <c r="H241" s="510"/>
      <c r="I241" s="510"/>
      <c r="K241" s="510"/>
      <c r="L241" s="510"/>
      <c r="CN241" s="510"/>
      <c r="DX241" s="510"/>
    </row>
    <row r="242" ht="13.1" spans="5:128">
      <c r="E242" s="510"/>
      <c r="F242" s="511"/>
      <c r="G242" s="510"/>
      <c r="H242" s="510"/>
      <c r="I242" s="510"/>
      <c r="K242" s="510"/>
      <c r="L242" s="510"/>
      <c r="CN242" s="510"/>
      <c r="DX242" s="510"/>
    </row>
    <row r="243" ht="13.1" spans="5:128">
      <c r="E243" s="510"/>
      <c r="F243" s="511"/>
      <c r="G243" s="510"/>
      <c r="H243" s="510"/>
      <c r="I243" s="510"/>
      <c r="K243" s="510"/>
      <c r="L243" s="510"/>
      <c r="CN243" s="510"/>
      <c r="DX243" s="510"/>
    </row>
    <row r="244" ht="13.1" spans="5:128">
      <c r="E244" s="510"/>
      <c r="F244" s="511"/>
      <c r="G244" s="510"/>
      <c r="H244" s="510"/>
      <c r="I244" s="510"/>
      <c r="K244" s="510"/>
      <c r="L244" s="510"/>
      <c r="CN244" s="510"/>
      <c r="DX244" s="510"/>
    </row>
    <row r="245" ht="13.1" spans="5:128">
      <c r="E245" s="510"/>
      <c r="F245" s="511"/>
      <c r="G245" s="510"/>
      <c r="H245" s="510"/>
      <c r="I245" s="510"/>
      <c r="K245" s="510"/>
      <c r="L245" s="510"/>
      <c r="CN245" s="510"/>
      <c r="DX245" s="510"/>
    </row>
    <row r="246" ht="13.1" spans="5:128">
      <c r="E246" s="510"/>
      <c r="F246" s="511"/>
      <c r="G246" s="510"/>
      <c r="H246" s="510"/>
      <c r="I246" s="510"/>
      <c r="K246" s="510"/>
      <c r="L246" s="510"/>
      <c r="CN246" s="510"/>
      <c r="DX246" s="510"/>
    </row>
    <row r="247" ht="13.1" spans="5:128">
      <c r="E247" s="510"/>
      <c r="F247" s="511"/>
      <c r="G247" s="510"/>
      <c r="H247" s="510"/>
      <c r="I247" s="510"/>
      <c r="K247" s="510"/>
      <c r="L247" s="510"/>
      <c r="CN247" s="510"/>
      <c r="DX247" s="510"/>
    </row>
    <row r="248" ht="13.1" spans="5:128">
      <c r="E248" s="510"/>
      <c r="F248" s="511"/>
      <c r="G248" s="510"/>
      <c r="H248" s="510"/>
      <c r="I248" s="510"/>
      <c r="K248" s="510"/>
      <c r="L248" s="510"/>
      <c r="CN248" s="510"/>
      <c r="DX248" s="510"/>
    </row>
    <row r="249" ht="13.1" spans="5:128">
      <c r="E249" s="510"/>
      <c r="F249" s="511"/>
      <c r="G249" s="510"/>
      <c r="H249" s="510"/>
      <c r="I249" s="510"/>
      <c r="K249" s="510"/>
      <c r="L249" s="510"/>
      <c r="CN249" s="510"/>
      <c r="DX249" s="510"/>
    </row>
    <row r="250" ht="13.1" spans="5:128">
      <c r="E250" s="510"/>
      <c r="F250" s="511"/>
      <c r="G250" s="510"/>
      <c r="H250" s="510"/>
      <c r="I250" s="510"/>
      <c r="K250" s="510"/>
      <c r="L250" s="510"/>
      <c r="CN250" s="510"/>
      <c r="DX250" s="510"/>
    </row>
    <row r="251" ht="13.1" spans="5:128">
      <c r="E251" s="510"/>
      <c r="F251" s="511"/>
      <c r="G251" s="510"/>
      <c r="H251" s="510"/>
      <c r="I251" s="510"/>
      <c r="K251" s="510"/>
      <c r="L251" s="510"/>
      <c r="CN251" s="510"/>
      <c r="DX251" s="510"/>
    </row>
    <row r="252" ht="13.1" spans="5:128">
      <c r="E252" s="510"/>
      <c r="F252" s="511"/>
      <c r="G252" s="510"/>
      <c r="H252" s="510"/>
      <c r="I252" s="510"/>
      <c r="K252" s="510"/>
      <c r="L252" s="510"/>
      <c r="CN252" s="510"/>
      <c r="DX252" s="510"/>
    </row>
    <row r="253" ht="13.1" spans="5:128">
      <c r="E253" s="510"/>
      <c r="F253" s="511"/>
      <c r="G253" s="510"/>
      <c r="H253" s="510"/>
      <c r="I253" s="510"/>
      <c r="K253" s="510"/>
      <c r="L253" s="510"/>
      <c r="CN253" s="510"/>
      <c r="DX253" s="510"/>
    </row>
    <row r="254" ht="13.1" spans="5:128">
      <c r="E254" s="510"/>
      <c r="F254" s="511"/>
      <c r="G254" s="510"/>
      <c r="H254" s="510"/>
      <c r="I254" s="510"/>
      <c r="K254" s="510"/>
      <c r="L254" s="510"/>
      <c r="CN254" s="510"/>
      <c r="DX254" s="510"/>
    </row>
    <row r="255" ht="13.1" spans="5:128">
      <c r="E255" s="510"/>
      <c r="F255" s="511"/>
      <c r="G255" s="510"/>
      <c r="H255" s="510"/>
      <c r="I255" s="510"/>
      <c r="K255" s="510"/>
      <c r="L255" s="510"/>
      <c r="CN255" s="510"/>
      <c r="DX255" s="510"/>
    </row>
    <row r="256" ht="13.1" spans="5:128">
      <c r="E256" s="510"/>
      <c r="F256" s="511"/>
      <c r="G256" s="510"/>
      <c r="H256" s="510"/>
      <c r="I256" s="510"/>
      <c r="K256" s="510"/>
      <c r="L256" s="510"/>
      <c r="CN256" s="510"/>
      <c r="DX256" s="510"/>
    </row>
    <row r="257" ht="13.1" spans="5:128">
      <c r="E257" s="510"/>
      <c r="F257" s="511"/>
      <c r="G257" s="510"/>
      <c r="H257" s="510"/>
      <c r="I257" s="510"/>
      <c r="K257" s="510"/>
      <c r="L257" s="510"/>
      <c r="CN257" s="510"/>
      <c r="DX257" s="510"/>
    </row>
    <row r="258" ht="13.1" spans="5:128">
      <c r="E258" s="510"/>
      <c r="F258" s="511"/>
      <c r="G258" s="510"/>
      <c r="H258" s="510"/>
      <c r="I258" s="510"/>
      <c r="K258" s="510"/>
      <c r="L258" s="510"/>
      <c r="CN258" s="510"/>
      <c r="DX258" s="510"/>
    </row>
    <row r="259" ht="13.1" spans="5:128">
      <c r="E259" s="510"/>
      <c r="F259" s="511"/>
      <c r="G259" s="510"/>
      <c r="H259" s="510"/>
      <c r="I259" s="510"/>
      <c r="K259" s="510"/>
      <c r="L259" s="510"/>
      <c r="CN259" s="510"/>
      <c r="DX259" s="510"/>
    </row>
    <row r="260" ht="13.1" spans="5:128">
      <c r="E260" s="510"/>
      <c r="F260" s="511"/>
      <c r="G260" s="510"/>
      <c r="H260" s="510"/>
      <c r="I260" s="510"/>
      <c r="K260" s="510"/>
      <c r="L260" s="510"/>
      <c r="CN260" s="510"/>
      <c r="DX260" s="510"/>
    </row>
    <row r="261" ht="13.1" spans="5:128">
      <c r="E261" s="510"/>
      <c r="F261" s="511"/>
      <c r="G261" s="510"/>
      <c r="H261" s="510"/>
      <c r="I261" s="510"/>
      <c r="K261" s="510"/>
      <c r="L261" s="510"/>
      <c r="CN261" s="510"/>
      <c r="DX261" s="510"/>
    </row>
    <row r="262" ht="13.1" spans="5:128">
      <c r="E262" s="510"/>
      <c r="F262" s="511"/>
      <c r="G262" s="510"/>
      <c r="H262" s="510"/>
      <c r="I262" s="510"/>
      <c r="K262" s="510"/>
      <c r="L262" s="510"/>
      <c r="CN262" s="510"/>
      <c r="DX262" s="510"/>
    </row>
    <row r="263" ht="13.1" spans="5:128">
      <c r="E263" s="510"/>
      <c r="F263" s="511"/>
      <c r="G263" s="510"/>
      <c r="H263" s="510"/>
      <c r="I263" s="510"/>
      <c r="K263" s="510"/>
      <c r="L263" s="510"/>
      <c r="CN263" s="510"/>
      <c r="DX263" s="510"/>
    </row>
    <row r="264" ht="13.1" spans="5:128">
      <c r="E264" s="510"/>
      <c r="F264" s="511"/>
      <c r="G264" s="510"/>
      <c r="H264" s="510"/>
      <c r="I264" s="510"/>
      <c r="K264" s="510"/>
      <c r="L264" s="510"/>
      <c r="CN264" s="510"/>
      <c r="DX264" s="510"/>
    </row>
    <row r="265" ht="13.1" spans="5:128">
      <c r="E265" s="510"/>
      <c r="F265" s="511"/>
      <c r="G265" s="510"/>
      <c r="H265" s="510"/>
      <c r="I265" s="510"/>
      <c r="K265" s="510"/>
      <c r="L265" s="510"/>
      <c r="CN265" s="510"/>
      <c r="DX265" s="510"/>
    </row>
    <row r="266" ht="13.1" spans="5:128">
      <c r="E266" s="510"/>
      <c r="F266" s="511"/>
      <c r="G266" s="510"/>
      <c r="H266" s="510"/>
      <c r="I266" s="510"/>
      <c r="K266" s="510"/>
      <c r="L266" s="510"/>
      <c r="CN266" s="510"/>
      <c r="DX266" s="510"/>
    </row>
    <row r="267" ht="13.1" spans="5:128">
      <c r="E267" s="510"/>
      <c r="F267" s="511"/>
      <c r="G267" s="510"/>
      <c r="H267" s="510"/>
      <c r="I267" s="510"/>
      <c r="K267" s="510"/>
      <c r="L267" s="510"/>
      <c r="CN267" s="510"/>
      <c r="DX267" s="510"/>
    </row>
    <row r="268" ht="13.1" spans="5:128">
      <c r="E268" s="510"/>
      <c r="F268" s="511"/>
      <c r="G268" s="510"/>
      <c r="H268" s="510"/>
      <c r="I268" s="510"/>
      <c r="K268" s="510"/>
      <c r="L268" s="510"/>
      <c r="CN268" s="510"/>
      <c r="DX268" s="510"/>
    </row>
    <row r="269" ht="13.1" spans="5:128">
      <c r="E269" s="510"/>
      <c r="F269" s="511"/>
      <c r="G269" s="510"/>
      <c r="H269" s="510"/>
      <c r="I269" s="510"/>
      <c r="K269" s="510"/>
      <c r="L269" s="510"/>
      <c r="CN269" s="510"/>
      <c r="DX269" s="510"/>
    </row>
    <row r="270" ht="13.1" spans="5:128">
      <c r="E270" s="510"/>
      <c r="F270" s="511"/>
      <c r="G270" s="510"/>
      <c r="H270" s="510"/>
      <c r="I270" s="510"/>
      <c r="K270" s="510"/>
      <c r="L270" s="510"/>
      <c r="CN270" s="510"/>
      <c r="DX270" s="510"/>
    </row>
    <row r="271" ht="13.1" spans="5:128">
      <c r="E271" s="510"/>
      <c r="F271" s="511"/>
      <c r="G271" s="510"/>
      <c r="H271" s="510"/>
      <c r="I271" s="510"/>
      <c r="K271" s="510"/>
      <c r="L271" s="510"/>
      <c r="CN271" s="510"/>
      <c r="DX271" s="510"/>
    </row>
    <row r="272" ht="13.1" spans="5:128">
      <c r="E272" s="510"/>
      <c r="F272" s="511"/>
      <c r="G272" s="510"/>
      <c r="H272" s="510"/>
      <c r="I272" s="510"/>
      <c r="K272" s="510"/>
      <c r="L272" s="510"/>
      <c r="CN272" s="510"/>
      <c r="DX272" s="510"/>
    </row>
    <row r="273" ht="13.1" spans="5:128">
      <c r="E273" s="510"/>
      <c r="F273" s="511"/>
      <c r="G273" s="510"/>
      <c r="H273" s="510"/>
      <c r="I273" s="510"/>
      <c r="K273" s="510"/>
      <c r="L273" s="510"/>
      <c r="CN273" s="510"/>
      <c r="DX273" s="510"/>
    </row>
    <row r="274" ht="13.1" spans="5:128">
      <c r="E274" s="510"/>
      <c r="F274" s="511"/>
      <c r="G274" s="510"/>
      <c r="H274" s="510"/>
      <c r="I274" s="510"/>
      <c r="K274" s="510"/>
      <c r="L274" s="510"/>
      <c r="CN274" s="510"/>
      <c r="DX274" s="510"/>
    </row>
    <row r="275" ht="13.1" spans="5:128">
      <c r="E275" s="510"/>
      <c r="F275" s="511"/>
      <c r="G275" s="510"/>
      <c r="H275" s="510"/>
      <c r="I275" s="510"/>
      <c r="K275" s="510"/>
      <c r="L275" s="510"/>
      <c r="CN275" s="510"/>
      <c r="DX275" s="510"/>
    </row>
    <row r="276" ht="13.1" spans="5:128">
      <c r="E276" s="510"/>
      <c r="F276" s="511"/>
      <c r="G276" s="510"/>
      <c r="H276" s="510"/>
      <c r="I276" s="510"/>
      <c r="K276" s="510"/>
      <c r="L276" s="510"/>
      <c r="CN276" s="510"/>
      <c r="DX276" s="510"/>
    </row>
    <row r="277" ht="13.1" spans="5:128">
      <c r="E277" s="510"/>
      <c r="F277" s="511"/>
      <c r="G277" s="510"/>
      <c r="H277" s="510"/>
      <c r="I277" s="510"/>
      <c r="K277" s="510"/>
      <c r="L277" s="510"/>
      <c r="CN277" s="510"/>
      <c r="DX277" s="510"/>
    </row>
    <row r="278" ht="13.1" spans="5:128">
      <c r="E278" s="510"/>
      <c r="F278" s="511"/>
      <c r="G278" s="510"/>
      <c r="H278" s="510"/>
      <c r="I278" s="510"/>
      <c r="K278" s="510"/>
      <c r="L278" s="510"/>
      <c r="CN278" s="510"/>
      <c r="DX278" s="510"/>
    </row>
    <row r="279" ht="13.1" spans="5:128">
      <c r="E279" s="510"/>
      <c r="F279" s="511"/>
      <c r="G279" s="510"/>
      <c r="H279" s="510"/>
      <c r="I279" s="510"/>
      <c r="K279" s="510"/>
      <c r="L279" s="510"/>
      <c r="CN279" s="510"/>
      <c r="DX279" s="510"/>
    </row>
    <row r="280" ht="13.1" spans="5:128">
      <c r="E280" s="510"/>
      <c r="F280" s="511"/>
      <c r="G280" s="510"/>
      <c r="H280" s="510"/>
      <c r="I280" s="510"/>
      <c r="K280" s="510"/>
      <c r="L280" s="510"/>
      <c r="CN280" s="510"/>
      <c r="DX280" s="510"/>
    </row>
    <row r="281" ht="13.1" spans="5:128">
      <c r="E281" s="510"/>
      <c r="F281" s="511"/>
      <c r="G281" s="510"/>
      <c r="H281" s="510"/>
      <c r="I281" s="510"/>
      <c r="K281" s="510"/>
      <c r="L281" s="510"/>
      <c r="CN281" s="510"/>
      <c r="DX281" s="510"/>
    </row>
    <row r="282" ht="13.1" spans="5:128">
      <c r="E282" s="510"/>
      <c r="F282" s="511"/>
      <c r="G282" s="510"/>
      <c r="H282" s="510"/>
      <c r="I282" s="510"/>
      <c r="K282" s="510"/>
      <c r="L282" s="510"/>
      <c r="CN282" s="510"/>
      <c r="DX282" s="510"/>
    </row>
    <row r="283" ht="13.1" spans="5:128">
      <c r="E283" s="510"/>
      <c r="F283" s="511"/>
      <c r="G283" s="510"/>
      <c r="H283" s="510"/>
      <c r="I283" s="510"/>
      <c r="K283" s="510"/>
      <c r="L283" s="510"/>
      <c r="CN283" s="510"/>
      <c r="DX283" s="510"/>
    </row>
    <row r="284" ht="13.1" spans="5:128">
      <c r="E284" s="510"/>
      <c r="F284" s="511"/>
      <c r="G284" s="510"/>
      <c r="H284" s="510"/>
      <c r="I284" s="510"/>
      <c r="K284" s="510"/>
      <c r="L284" s="510"/>
      <c r="CN284" s="510"/>
      <c r="DX284" s="510"/>
    </row>
    <row r="285" ht="13.1" spans="5:128">
      <c r="E285" s="510"/>
      <c r="F285" s="511"/>
      <c r="G285" s="510"/>
      <c r="H285" s="510"/>
      <c r="I285" s="510"/>
      <c r="K285" s="510"/>
      <c r="L285" s="510"/>
      <c r="CN285" s="510"/>
      <c r="DX285" s="510"/>
    </row>
    <row r="286" ht="13.1" spans="5:128">
      <c r="E286" s="510"/>
      <c r="F286" s="511"/>
      <c r="G286" s="510"/>
      <c r="H286" s="510"/>
      <c r="I286" s="510"/>
      <c r="K286" s="510"/>
      <c r="L286" s="510"/>
      <c r="CN286" s="510"/>
      <c r="DX286" s="510"/>
    </row>
    <row r="287" ht="13.1" spans="5:128">
      <c r="E287" s="510"/>
      <c r="F287" s="511"/>
      <c r="G287" s="510"/>
      <c r="H287" s="510"/>
      <c r="I287" s="510"/>
      <c r="K287" s="510"/>
      <c r="L287" s="510"/>
      <c r="CN287" s="510"/>
      <c r="DX287" s="510"/>
    </row>
    <row r="288" ht="13.1" spans="5:128">
      <c r="E288" s="510"/>
      <c r="F288" s="511"/>
      <c r="G288" s="510"/>
      <c r="H288" s="510"/>
      <c r="I288" s="510"/>
      <c r="K288" s="510"/>
      <c r="L288" s="510"/>
      <c r="CN288" s="510"/>
      <c r="DX288" s="510"/>
    </row>
    <row r="289" ht="13.1" spans="5:128">
      <c r="E289" s="510"/>
      <c r="F289" s="511"/>
      <c r="G289" s="510"/>
      <c r="H289" s="510"/>
      <c r="I289" s="510"/>
      <c r="K289" s="510"/>
      <c r="L289" s="510"/>
      <c r="CN289" s="510"/>
      <c r="DX289" s="510"/>
    </row>
    <row r="290" ht="13.1" spans="5:128">
      <c r="E290" s="510"/>
      <c r="F290" s="511"/>
      <c r="G290" s="510"/>
      <c r="H290" s="510"/>
      <c r="I290" s="510"/>
      <c r="K290" s="510"/>
      <c r="L290" s="510"/>
      <c r="CN290" s="510"/>
      <c r="DX290" s="510"/>
    </row>
    <row r="291" ht="13.1" spans="5:128">
      <c r="E291" s="510"/>
      <c r="F291" s="511"/>
      <c r="G291" s="510"/>
      <c r="H291" s="510"/>
      <c r="I291" s="510"/>
      <c r="K291" s="510"/>
      <c r="L291" s="510"/>
      <c r="CN291" s="510"/>
      <c r="DX291" s="510"/>
    </row>
    <row r="292" ht="13.1" spans="5:128">
      <c r="E292" s="510"/>
      <c r="F292" s="511"/>
      <c r="G292" s="510"/>
      <c r="H292" s="510"/>
      <c r="I292" s="510"/>
      <c r="K292" s="510"/>
      <c r="L292" s="510"/>
      <c r="CN292" s="510"/>
      <c r="DX292" s="510"/>
    </row>
    <row r="293" ht="13.1" spans="5:128">
      <c r="E293" s="510"/>
      <c r="F293" s="511"/>
      <c r="G293" s="510"/>
      <c r="H293" s="510"/>
      <c r="I293" s="510"/>
      <c r="K293" s="510"/>
      <c r="L293" s="510"/>
      <c r="CN293" s="510"/>
      <c r="DX293" s="510"/>
    </row>
    <row r="294" ht="13.1" spans="5:128">
      <c r="E294" s="510"/>
      <c r="F294" s="511"/>
      <c r="G294" s="510"/>
      <c r="H294" s="510"/>
      <c r="I294" s="510"/>
      <c r="K294" s="510"/>
      <c r="L294" s="510"/>
      <c r="CN294" s="510"/>
      <c r="DX294" s="510"/>
    </row>
    <row r="295" ht="13.1" spans="5:128">
      <c r="E295" s="510"/>
      <c r="F295" s="511"/>
      <c r="G295" s="510"/>
      <c r="H295" s="510"/>
      <c r="I295" s="510"/>
      <c r="K295" s="510"/>
      <c r="L295" s="510"/>
      <c r="CN295" s="510"/>
      <c r="DX295" s="510"/>
    </row>
    <row r="296" ht="13.1" spans="5:128">
      <c r="E296" s="510"/>
      <c r="F296" s="511"/>
      <c r="G296" s="510"/>
      <c r="H296" s="510"/>
      <c r="I296" s="510"/>
      <c r="K296" s="510"/>
      <c r="L296" s="510"/>
      <c r="CN296" s="510"/>
      <c r="DX296" s="510"/>
    </row>
    <row r="297" ht="13.1" spans="5:128">
      <c r="E297" s="510"/>
      <c r="F297" s="511"/>
      <c r="G297" s="510"/>
      <c r="H297" s="510"/>
      <c r="I297" s="510"/>
      <c r="K297" s="510"/>
      <c r="L297" s="510"/>
      <c r="CN297" s="510"/>
      <c r="DX297" s="510"/>
    </row>
    <row r="298" ht="13.1" spans="5:128">
      <c r="E298" s="510"/>
      <c r="F298" s="511"/>
      <c r="G298" s="510"/>
      <c r="H298" s="510"/>
      <c r="I298" s="510"/>
      <c r="K298" s="510"/>
      <c r="L298" s="510"/>
      <c r="CN298" s="510"/>
      <c r="DX298" s="510"/>
    </row>
    <row r="299" ht="13.1" spans="5:128">
      <c r="E299" s="510"/>
      <c r="F299" s="511"/>
      <c r="G299" s="510"/>
      <c r="H299" s="510"/>
      <c r="I299" s="510"/>
      <c r="K299" s="510"/>
      <c r="L299" s="510"/>
      <c r="CN299" s="510"/>
      <c r="DX299" s="510"/>
    </row>
    <row r="300" ht="13.1" spans="5:128">
      <c r="E300" s="510"/>
      <c r="F300" s="511"/>
      <c r="G300" s="510"/>
      <c r="H300" s="510"/>
      <c r="I300" s="510"/>
      <c r="K300" s="510"/>
      <c r="L300" s="510"/>
      <c r="CN300" s="510"/>
      <c r="DX300" s="510"/>
    </row>
    <row r="301" ht="13.1" spans="5:128">
      <c r="E301" s="510"/>
      <c r="F301" s="511"/>
      <c r="G301" s="510"/>
      <c r="H301" s="510"/>
      <c r="I301" s="510"/>
      <c r="K301" s="510"/>
      <c r="L301" s="510"/>
      <c r="CN301" s="510"/>
      <c r="DX301" s="510"/>
    </row>
    <row r="302" ht="13.1" spans="5:128">
      <c r="E302" s="510"/>
      <c r="F302" s="511"/>
      <c r="G302" s="510"/>
      <c r="H302" s="510"/>
      <c r="I302" s="510"/>
      <c r="K302" s="510"/>
      <c r="L302" s="510"/>
      <c r="CN302" s="510"/>
      <c r="DX302" s="510"/>
    </row>
    <row r="303" ht="13.1" spans="5:128">
      <c r="E303" s="510"/>
      <c r="F303" s="511"/>
      <c r="G303" s="510"/>
      <c r="H303" s="510"/>
      <c r="I303" s="510"/>
      <c r="K303" s="510"/>
      <c r="L303" s="510"/>
      <c r="CN303" s="510"/>
      <c r="DX303" s="510"/>
    </row>
    <row r="304" ht="13.1" spans="5:128">
      <c r="E304" s="510"/>
      <c r="F304" s="511"/>
      <c r="G304" s="510"/>
      <c r="H304" s="510"/>
      <c r="I304" s="510"/>
      <c r="K304" s="510"/>
      <c r="L304" s="510"/>
      <c r="CN304" s="510"/>
      <c r="DX304" s="510"/>
    </row>
    <row r="305" ht="13.1" spans="5:128">
      <c r="E305" s="510"/>
      <c r="F305" s="511"/>
      <c r="G305" s="510"/>
      <c r="H305" s="510"/>
      <c r="I305" s="510"/>
      <c r="K305" s="510"/>
      <c r="L305" s="510"/>
      <c r="CN305" s="510"/>
      <c r="DX305" s="510"/>
    </row>
    <row r="306" ht="13.1" spans="5:128">
      <c r="E306" s="510"/>
      <c r="F306" s="511"/>
      <c r="G306" s="510"/>
      <c r="H306" s="510"/>
      <c r="I306" s="510"/>
      <c r="K306" s="510"/>
      <c r="L306" s="510"/>
      <c r="CN306" s="510"/>
      <c r="DX306" s="510"/>
    </row>
    <row r="307" ht="13.1" spans="5:128">
      <c r="E307" s="510"/>
      <c r="F307" s="511"/>
      <c r="G307" s="510"/>
      <c r="H307" s="510"/>
      <c r="I307" s="510"/>
      <c r="K307" s="510"/>
      <c r="L307" s="510"/>
      <c r="CN307" s="510"/>
      <c r="DX307" s="510"/>
    </row>
    <row r="308" ht="13.1" spans="5:128">
      <c r="E308" s="510"/>
      <c r="F308" s="511"/>
      <c r="G308" s="510"/>
      <c r="H308" s="510"/>
      <c r="I308" s="510"/>
      <c r="K308" s="510"/>
      <c r="L308" s="510"/>
      <c r="CN308" s="510"/>
      <c r="DX308" s="510"/>
    </row>
    <row r="309" ht="13.1" spans="5:128">
      <c r="E309" s="510"/>
      <c r="F309" s="511"/>
      <c r="G309" s="510"/>
      <c r="H309" s="510"/>
      <c r="I309" s="510"/>
      <c r="K309" s="510"/>
      <c r="L309" s="510"/>
      <c r="CN309" s="510"/>
      <c r="DX309" s="510"/>
    </row>
    <row r="310" ht="13.1" spans="5:128">
      <c r="E310" s="510"/>
      <c r="F310" s="511"/>
      <c r="G310" s="510"/>
      <c r="H310" s="510"/>
      <c r="I310" s="510"/>
      <c r="K310" s="510"/>
      <c r="L310" s="510"/>
      <c r="CN310" s="510"/>
      <c r="DX310" s="510"/>
    </row>
    <row r="311" ht="13.1" spans="5:128">
      <c r="E311" s="510"/>
      <c r="F311" s="511"/>
      <c r="G311" s="510"/>
      <c r="H311" s="510"/>
      <c r="I311" s="510"/>
      <c r="K311" s="510"/>
      <c r="L311" s="510"/>
      <c r="CN311" s="510"/>
      <c r="DX311" s="510"/>
    </row>
    <row r="312" ht="13.1" spans="5:128">
      <c r="E312" s="510"/>
      <c r="F312" s="511"/>
      <c r="G312" s="510"/>
      <c r="H312" s="510"/>
      <c r="I312" s="510"/>
      <c r="K312" s="510"/>
      <c r="L312" s="510"/>
      <c r="CN312" s="510"/>
      <c r="DX312" s="510"/>
    </row>
    <row r="313" ht="13.1" spans="5:128">
      <c r="E313" s="510"/>
      <c r="F313" s="511"/>
      <c r="G313" s="510"/>
      <c r="H313" s="510"/>
      <c r="I313" s="510"/>
      <c r="K313" s="510"/>
      <c r="L313" s="510"/>
      <c r="CN313" s="510"/>
      <c r="DX313" s="510"/>
    </row>
    <row r="314" ht="13.1" spans="5:128">
      <c r="E314" s="510"/>
      <c r="F314" s="511"/>
      <c r="G314" s="510"/>
      <c r="H314" s="510"/>
      <c r="I314" s="510"/>
      <c r="K314" s="510"/>
      <c r="L314" s="510"/>
      <c r="CN314" s="510"/>
      <c r="DX314" s="510"/>
    </row>
    <row r="315" ht="13.1" spans="5:128">
      <c r="E315" s="510"/>
      <c r="F315" s="511"/>
      <c r="G315" s="510"/>
      <c r="H315" s="510"/>
      <c r="I315" s="510"/>
      <c r="K315" s="510"/>
      <c r="L315" s="510"/>
      <c r="CN315" s="510"/>
      <c r="DX315" s="510"/>
    </row>
    <row r="316" ht="13.1" spans="5:128">
      <c r="E316" s="510"/>
      <c r="F316" s="511"/>
      <c r="G316" s="510"/>
      <c r="H316" s="510"/>
      <c r="I316" s="510"/>
      <c r="K316" s="510"/>
      <c r="L316" s="510"/>
      <c r="CN316" s="510"/>
      <c r="DX316" s="510"/>
    </row>
    <row r="317" ht="13.1" spans="5:128">
      <c r="E317" s="510"/>
      <c r="F317" s="511"/>
      <c r="G317" s="510"/>
      <c r="H317" s="510"/>
      <c r="I317" s="510"/>
      <c r="K317" s="510"/>
      <c r="L317" s="510"/>
      <c r="CN317" s="510"/>
      <c r="DX317" s="510"/>
    </row>
    <row r="318" ht="13.1" spans="5:128">
      <c r="E318" s="510"/>
      <c r="F318" s="511"/>
      <c r="G318" s="510"/>
      <c r="H318" s="510"/>
      <c r="I318" s="510"/>
      <c r="K318" s="510"/>
      <c r="L318" s="510"/>
      <c r="CN318" s="510"/>
      <c r="DX318" s="510"/>
    </row>
    <row r="319" ht="13.1" spans="5:128">
      <c r="E319" s="510"/>
      <c r="F319" s="511"/>
      <c r="G319" s="510"/>
      <c r="H319" s="510"/>
      <c r="I319" s="510"/>
      <c r="K319" s="510"/>
      <c r="L319" s="510"/>
      <c r="CN319" s="510"/>
      <c r="DX319" s="510"/>
    </row>
    <row r="320" ht="13.1" spans="5:128">
      <c r="E320" s="510"/>
      <c r="F320" s="511"/>
      <c r="G320" s="510"/>
      <c r="H320" s="510"/>
      <c r="I320" s="510"/>
      <c r="K320" s="510"/>
      <c r="L320" s="510"/>
      <c r="CN320" s="510"/>
      <c r="DX320" s="510"/>
    </row>
    <row r="321" ht="13.1" spans="5:128">
      <c r="E321" s="510"/>
      <c r="F321" s="511"/>
      <c r="G321" s="510"/>
      <c r="H321" s="510"/>
      <c r="I321" s="510"/>
      <c r="K321" s="510"/>
      <c r="L321" s="510"/>
      <c r="CN321" s="510"/>
      <c r="DX321" s="510"/>
    </row>
    <row r="322" ht="13.1" spans="5:128">
      <c r="E322" s="510"/>
      <c r="F322" s="511"/>
      <c r="G322" s="510"/>
      <c r="H322" s="510"/>
      <c r="I322" s="510"/>
      <c r="K322" s="510"/>
      <c r="L322" s="510"/>
      <c r="CN322" s="510"/>
      <c r="DX322" s="510"/>
    </row>
    <row r="323" ht="13.1" spans="5:128">
      <c r="E323" s="510"/>
      <c r="F323" s="511"/>
      <c r="G323" s="510"/>
      <c r="H323" s="510"/>
      <c r="I323" s="510"/>
      <c r="K323" s="510"/>
      <c r="L323" s="510"/>
      <c r="CN323" s="510"/>
      <c r="DX323" s="510"/>
    </row>
    <row r="324" ht="13.1" spans="5:128">
      <c r="E324" s="510"/>
      <c r="F324" s="511"/>
      <c r="G324" s="510"/>
      <c r="H324" s="510"/>
      <c r="I324" s="510"/>
      <c r="K324" s="510"/>
      <c r="L324" s="510"/>
      <c r="CN324" s="510"/>
      <c r="DX324" s="510"/>
    </row>
    <row r="325" ht="13.1" spans="5:128">
      <c r="E325" s="510"/>
      <c r="F325" s="511"/>
      <c r="G325" s="510"/>
      <c r="H325" s="510"/>
      <c r="I325" s="510"/>
      <c r="K325" s="510"/>
      <c r="L325" s="510"/>
      <c r="CN325" s="510"/>
      <c r="DX325" s="510"/>
    </row>
    <row r="326" ht="13.1" spans="5:128">
      <c r="E326" s="510"/>
      <c r="F326" s="511"/>
      <c r="G326" s="510"/>
      <c r="H326" s="510"/>
      <c r="I326" s="510"/>
      <c r="K326" s="510"/>
      <c r="L326" s="510"/>
      <c r="CN326" s="510"/>
      <c r="DX326" s="510"/>
    </row>
    <row r="327" ht="13.1" spans="5:128">
      <c r="E327" s="510"/>
      <c r="F327" s="511"/>
      <c r="G327" s="510"/>
      <c r="H327" s="510"/>
      <c r="I327" s="510"/>
      <c r="K327" s="510"/>
      <c r="L327" s="510"/>
      <c r="CN327" s="510"/>
      <c r="DX327" s="510"/>
    </row>
    <row r="328" ht="13.1" spans="5:128">
      <c r="E328" s="510"/>
      <c r="F328" s="511"/>
      <c r="G328" s="510"/>
      <c r="H328" s="510"/>
      <c r="I328" s="510"/>
      <c r="K328" s="510"/>
      <c r="L328" s="510"/>
      <c r="CN328" s="510"/>
      <c r="DX328" s="510"/>
    </row>
    <row r="329" ht="13.1" spans="5:128">
      <c r="E329" s="510"/>
      <c r="F329" s="511"/>
      <c r="G329" s="510"/>
      <c r="H329" s="510"/>
      <c r="I329" s="510"/>
      <c r="K329" s="510"/>
      <c r="L329" s="510"/>
      <c r="CN329" s="510"/>
      <c r="DX329" s="510"/>
    </row>
    <row r="330" ht="13.1" spans="5:128">
      <c r="E330" s="510"/>
      <c r="F330" s="511"/>
      <c r="G330" s="510"/>
      <c r="H330" s="510"/>
      <c r="I330" s="510"/>
      <c r="K330" s="510"/>
      <c r="L330" s="510"/>
      <c r="CN330" s="510"/>
      <c r="DX330" s="510"/>
    </row>
    <row r="331" ht="13.1" spans="5:128">
      <c r="E331" s="510"/>
      <c r="F331" s="511"/>
      <c r="G331" s="510"/>
      <c r="H331" s="510"/>
      <c r="I331" s="510"/>
      <c r="K331" s="510"/>
      <c r="L331" s="510"/>
      <c r="CN331" s="510"/>
      <c r="DX331" s="510"/>
    </row>
    <row r="332" ht="13.1" spans="5:128">
      <c r="E332" s="510"/>
      <c r="F332" s="511"/>
      <c r="G332" s="510"/>
      <c r="H332" s="510"/>
      <c r="I332" s="510"/>
      <c r="K332" s="510"/>
      <c r="L332" s="510"/>
      <c r="CN332" s="510"/>
      <c r="DX332" s="510"/>
    </row>
    <row r="333" ht="13.1" spans="5:128">
      <c r="E333" s="510"/>
      <c r="F333" s="511"/>
      <c r="G333" s="510"/>
      <c r="H333" s="510"/>
      <c r="I333" s="510"/>
      <c r="K333" s="510"/>
      <c r="L333" s="510"/>
      <c r="CN333" s="510"/>
      <c r="DX333" s="510"/>
    </row>
    <row r="334" ht="13.1" spans="5:128">
      <c r="E334" s="510"/>
      <c r="F334" s="511"/>
      <c r="G334" s="510"/>
      <c r="H334" s="510"/>
      <c r="I334" s="510"/>
      <c r="K334" s="510"/>
      <c r="L334" s="510"/>
      <c r="CN334" s="510"/>
      <c r="DX334" s="510"/>
    </row>
    <row r="335" ht="13.1" spans="5:128">
      <c r="E335" s="510"/>
      <c r="F335" s="511"/>
      <c r="G335" s="510"/>
      <c r="H335" s="510"/>
      <c r="I335" s="510"/>
      <c r="K335" s="510"/>
      <c r="L335" s="510"/>
      <c r="CN335" s="510"/>
      <c r="DX335" s="510"/>
    </row>
    <row r="336" ht="13.1" spans="5:128">
      <c r="E336" s="510"/>
      <c r="F336" s="511"/>
      <c r="G336" s="510"/>
      <c r="H336" s="510"/>
      <c r="I336" s="510"/>
      <c r="K336" s="510"/>
      <c r="L336" s="510"/>
      <c r="CN336" s="510"/>
      <c r="DX336" s="510"/>
    </row>
    <row r="337" ht="13.1" spans="5:128">
      <c r="E337" s="510"/>
      <c r="F337" s="511"/>
      <c r="G337" s="510"/>
      <c r="H337" s="510"/>
      <c r="I337" s="510"/>
      <c r="K337" s="510"/>
      <c r="L337" s="510"/>
      <c r="CN337" s="510"/>
      <c r="DX337" s="510"/>
    </row>
    <row r="338" ht="13.1" spans="5:128">
      <c r="E338" s="510"/>
      <c r="F338" s="511"/>
      <c r="G338" s="510"/>
      <c r="H338" s="510"/>
      <c r="I338" s="510"/>
      <c r="K338" s="510"/>
      <c r="L338" s="510"/>
      <c r="CN338" s="510"/>
      <c r="DX338" s="510"/>
    </row>
    <row r="339" ht="13.1" spans="5:128">
      <c r="E339" s="510"/>
      <c r="F339" s="511"/>
      <c r="G339" s="510"/>
      <c r="H339" s="510"/>
      <c r="I339" s="510"/>
      <c r="K339" s="510"/>
      <c r="L339" s="510"/>
      <c r="CN339" s="510"/>
      <c r="DX339" s="510"/>
    </row>
    <row r="340" ht="13.1" spans="5:128">
      <c r="E340" s="510"/>
      <c r="F340" s="511"/>
      <c r="G340" s="510"/>
      <c r="H340" s="510"/>
      <c r="I340" s="510"/>
      <c r="K340" s="510"/>
      <c r="L340" s="510"/>
      <c r="CN340" s="510"/>
      <c r="DX340" s="510"/>
    </row>
    <row r="341" ht="13.1" spans="5:128">
      <c r="E341" s="510"/>
      <c r="F341" s="511"/>
      <c r="G341" s="510"/>
      <c r="H341" s="510"/>
      <c r="I341" s="510"/>
      <c r="K341" s="510"/>
      <c r="L341" s="510"/>
      <c r="CN341" s="510"/>
      <c r="DX341" s="510"/>
    </row>
    <row r="342" ht="13.1" spans="5:128">
      <c r="E342" s="510"/>
      <c r="F342" s="511"/>
      <c r="G342" s="510"/>
      <c r="H342" s="510"/>
      <c r="I342" s="510"/>
      <c r="K342" s="510"/>
      <c r="L342" s="510"/>
      <c r="CN342" s="510"/>
      <c r="DX342" s="510"/>
    </row>
    <row r="343" ht="13.1" spans="5:128">
      <c r="E343" s="510"/>
      <c r="F343" s="511"/>
      <c r="G343" s="510"/>
      <c r="H343" s="510"/>
      <c r="I343" s="510"/>
      <c r="K343" s="510"/>
      <c r="L343" s="510"/>
      <c r="CN343" s="510"/>
      <c r="DX343" s="510"/>
    </row>
    <row r="344" ht="13.1" spans="5:128">
      <c r="E344" s="510"/>
      <c r="F344" s="511"/>
      <c r="G344" s="510"/>
      <c r="H344" s="510"/>
      <c r="I344" s="510"/>
      <c r="K344" s="510"/>
      <c r="L344" s="510"/>
      <c r="CN344" s="510"/>
      <c r="DX344" s="510"/>
    </row>
    <row r="345" ht="13.1" spans="5:128">
      <c r="E345" s="510"/>
      <c r="F345" s="511"/>
      <c r="G345" s="510"/>
      <c r="H345" s="510"/>
      <c r="I345" s="510"/>
      <c r="K345" s="510"/>
      <c r="L345" s="510"/>
      <c r="CN345" s="510"/>
      <c r="DX345" s="510"/>
    </row>
    <row r="346" ht="13.1" spans="5:128">
      <c r="E346" s="510"/>
      <c r="F346" s="511"/>
      <c r="G346" s="510"/>
      <c r="H346" s="510"/>
      <c r="I346" s="510"/>
      <c r="K346" s="510"/>
      <c r="L346" s="510"/>
      <c r="CN346" s="510"/>
      <c r="DX346" s="510"/>
    </row>
    <row r="347" ht="13.1" spans="5:128">
      <c r="E347" s="510"/>
      <c r="F347" s="511"/>
      <c r="G347" s="510"/>
      <c r="H347" s="510"/>
      <c r="I347" s="510"/>
      <c r="K347" s="510"/>
      <c r="L347" s="510"/>
      <c r="CN347" s="510"/>
      <c r="DX347" s="510"/>
    </row>
    <row r="348" ht="13.1" spans="5:128">
      <c r="E348" s="510"/>
      <c r="F348" s="511"/>
      <c r="G348" s="510"/>
      <c r="H348" s="510"/>
      <c r="I348" s="510"/>
      <c r="K348" s="510"/>
      <c r="L348" s="510"/>
      <c r="CN348" s="510"/>
      <c r="DX348" s="510"/>
    </row>
    <row r="349" ht="13.1" spans="5:128">
      <c r="E349" s="510"/>
      <c r="F349" s="511"/>
      <c r="G349" s="510"/>
      <c r="H349" s="510"/>
      <c r="I349" s="510"/>
      <c r="K349" s="510"/>
      <c r="L349" s="510"/>
      <c r="CN349" s="510"/>
      <c r="DX349" s="510"/>
    </row>
    <row r="350" ht="13.1" spans="5:128">
      <c r="E350" s="510"/>
      <c r="F350" s="511"/>
      <c r="G350" s="510"/>
      <c r="H350" s="510"/>
      <c r="I350" s="510"/>
      <c r="K350" s="510"/>
      <c r="L350" s="510"/>
      <c r="CN350" s="510"/>
      <c r="DX350" s="510"/>
    </row>
    <row r="351" ht="13.1" spans="5:128">
      <c r="E351" s="510"/>
      <c r="F351" s="511"/>
      <c r="G351" s="510"/>
      <c r="H351" s="510"/>
      <c r="I351" s="510"/>
      <c r="K351" s="510"/>
      <c r="L351" s="510"/>
      <c r="CN351" s="510"/>
      <c r="DX351" s="510"/>
    </row>
    <row r="352" ht="13.1" spans="5:128">
      <c r="E352" s="510"/>
      <c r="F352" s="511"/>
      <c r="G352" s="510"/>
      <c r="H352" s="510"/>
      <c r="I352" s="510"/>
      <c r="K352" s="510"/>
      <c r="L352" s="510"/>
      <c r="CN352" s="510"/>
      <c r="DX352" s="510"/>
    </row>
    <row r="353" ht="13.1" spans="5:128">
      <c r="E353" s="510"/>
      <c r="F353" s="511"/>
      <c r="G353" s="510"/>
      <c r="H353" s="510"/>
      <c r="I353" s="510"/>
      <c r="K353" s="510"/>
      <c r="L353" s="510"/>
      <c r="CN353" s="510"/>
      <c r="DX353" s="510"/>
    </row>
    <row r="354" ht="13.1" spans="5:128">
      <c r="E354" s="510"/>
      <c r="F354" s="511"/>
      <c r="G354" s="510"/>
      <c r="H354" s="510"/>
      <c r="I354" s="510"/>
      <c r="K354" s="510"/>
      <c r="L354" s="510"/>
      <c r="CN354" s="510"/>
      <c r="DX354" s="510"/>
    </row>
    <row r="355" ht="13.1" spans="5:128">
      <c r="E355" s="510"/>
      <c r="F355" s="511"/>
      <c r="G355" s="510"/>
      <c r="H355" s="510"/>
      <c r="I355" s="510"/>
      <c r="K355" s="510"/>
      <c r="L355" s="510"/>
      <c r="CN355" s="510"/>
      <c r="DX355" s="510"/>
    </row>
    <row r="356" ht="13.1" spans="5:128">
      <c r="E356" s="510"/>
      <c r="F356" s="511"/>
      <c r="G356" s="510"/>
      <c r="H356" s="510"/>
      <c r="I356" s="510"/>
      <c r="K356" s="510"/>
      <c r="L356" s="510"/>
      <c r="CN356" s="510"/>
      <c r="DX356" s="510"/>
    </row>
    <row r="357" ht="13.1" spans="5:128">
      <c r="E357" s="510"/>
      <c r="F357" s="511"/>
      <c r="G357" s="510"/>
      <c r="H357" s="510"/>
      <c r="I357" s="510"/>
      <c r="K357" s="510"/>
      <c r="L357" s="510"/>
      <c r="CN357" s="510"/>
      <c r="DX357" s="510"/>
    </row>
    <row r="358" ht="13.1" spans="5:128">
      <c r="E358" s="510"/>
      <c r="F358" s="511"/>
      <c r="G358" s="510"/>
      <c r="H358" s="510"/>
      <c r="I358" s="510"/>
      <c r="K358" s="510"/>
      <c r="L358" s="510"/>
      <c r="CN358" s="510"/>
      <c r="DX358" s="510"/>
    </row>
    <row r="359" ht="13.1" spans="5:128">
      <c r="E359" s="510"/>
      <c r="F359" s="511"/>
      <c r="G359" s="510"/>
      <c r="H359" s="510"/>
      <c r="I359" s="510"/>
      <c r="K359" s="510"/>
      <c r="L359" s="510"/>
      <c r="CN359" s="510"/>
      <c r="DX359" s="510"/>
    </row>
    <row r="360" ht="13.1" spans="5:128">
      <c r="E360" s="510"/>
      <c r="F360" s="511"/>
      <c r="G360" s="510"/>
      <c r="H360" s="510"/>
      <c r="I360" s="510"/>
      <c r="K360" s="510"/>
      <c r="L360" s="510"/>
      <c r="CN360" s="510"/>
      <c r="DX360" s="510"/>
    </row>
    <row r="361" ht="13.1" spans="5:128">
      <c r="E361" s="510"/>
      <c r="F361" s="511"/>
      <c r="G361" s="510"/>
      <c r="H361" s="510"/>
      <c r="I361" s="510"/>
      <c r="K361" s="510"/>
      <c r="L361" s="510"/>
      <c r="CN361" s="510"/>
      <c r="DX361" s="510"/>
    </row>
    <row r="362" ht="13.1" spans="5:128">
      <c r="E362" s="510"/>
      <c r="F362" s="511"/>
      <c r="G362" s="510"/>
      <c r="H362" s="510"/>
      <c r="I362" s="510"/>
      <c r="K362" s="510"/>
      <c r="L362" s="510"/>
      <c r="CN362" s="510"/>
      <c r="DX362" s="510"/>
    </row>
    <row r="363" ht="13.1" spans="5:128">
      <c r="E363" s="510"/>
      <c r="F363" s="511"/>
      <c r="G363" s="510"/>
      <c r="H363" s="510"/>
      <c r="I363" s="510"/>
      <c r="K363" s="510"/>
      <c r="L363" s="510"/>
      <c r="CN363" s="510"/>
      <c r="DX363" s="510"/>
    </row>
    <row r="364" ht="13.1" spans="5:128">
      <c r="E364" s="510"/>
      <c r="F364" s="511"/>
      <c r="G364" s="510"/>
      <c r="H364" s="510"/>
      <c r="I364" s="510"/>
      <c r="K364" s="510"/>
      <c r="L364" s="510"/>
      <c r="CN364" s="510"/>
      <c r="DX364" s="510"/>
    </row>
    <row r="365" ht="13.1" spans="5:128">
      <c r="E365" s="510"/>
      <c r="F365" s="511"/>
      <c r="G365" s="510"/>
      <c r="H365" s="510"/>
      <c r="I365" s="510"/>
      <c r="K365" s="510"/>
      <c r="L365" s="510"/>
      <c r="CN365" s="510"/>
      <c r="DX365" s="510"/>
    </row>
    <row r="366" ht="13.1" spans="5:128">
      <c r="E366" s="510"/>
      <c r="F366" s="511"/>
      <c r="G366" s="510"/>
      <c r="H366" s="510"/>
      <c r="I366" s="510"/>
      <c r="K366" s="510"/>
      <c r="L366" s="510"/>
      <c r="CN366" s="510"/>
      <c r="DX366" s="510"/>
    </row>
    <row r="367" ht="13.1" spans="5:128">
      <c r="E367" s="510"/>
      <c r="F367" s="511"/>
      <c r="G367" s="510"/>
      <c r="H367" s="510"/>
      <c r="I367" s="510"/>
      <c r="K367" s="510"/>
      <c r="L367" s="510"/>
      <c r="CN367" s="510"/>
      <c r="DX367" s="510"/>
    </row>
    <row r="368" ht="13.1" spans="5:128">
      <c r="E368" s="510"/>
      <c r="F368" s="511"/>
      <c r="G368" s="510"/>
      <c r="H368" s="510"/>
      <c r="I368" s="510"/>
      <c r="K368" s="510"/>
      <c r="L368" s="510"/>
      <c r="CN368" s="510"/>
      <c r="DX368" s="510"/>
    </row>
    <row r="369" ht="13.1" spans="5:128">
      <c r="E369" s="510"/>
      <c r="F369" s="511"/>
      <c r="G369" s="510"/>
      <c r="H369" s="510"/>
      <c r="I369" s="510"/>
      <c r="K369" s="510"/>
      <c r="L369" s="510"/>
      <c r="CN369" s="510"/>
      <c r="DX369" s="510"/>
    </row>
    <row r="370" ht="13.1" spans="5:128">
      <c r="E370" s="510"/>
      <c r="F370" s="511"/>
      <c r="G370" s="510"/>
      <c r="H370" s="510"/>
      <c r="I370" s="510"/>
      <c r="K370" s="510"/>
      <c r="L370" s="510"/>
      <c r="CN370" s="510"/>
      <c r="DX370" s="510"/>
    </row>
    <row r="371" ht="13.1" spans="5:128">
      <c r="E371" s="510"/>
      <c r="F371" s="511"/>
      <c r="G371" s="510"/>
      <c r="H371" s="510"/>
      <c r="I371" s="510"/>
      <c r="K371" s="510"/>
      <c r="L371" s="510"/>
      <c r="CN371" s="510"/>
      <c r="DX371" s="510"/>
    </row>
    <row r="372" ht="13.1" spans="5:128">
      <c r="E372" s="510"/>
      <c r="F372" s="511"/>
      <c r="G372" s="510"/>
      <c r="H372" s="510"/>
      <c r="I372" s="510"/>
      <c r="K372" s="510"/>
      <c r="L372" s="510"/>
      <c r="CN372" s="510"/>
      <c r="DX372" s="510"/>
    </row>
    <row r="373" ht="13.1" spans="5:128">
      <c r="E373" s="510"/>
      <c r="F373" s="511"/>
      <c r="G373" s="510"/>
      <c r="H373" s="510"/>
      <c r="I373" s="510"/>
      <c r="K373" s="510"/>
      <c r="L373" s="510"/>
      <c r="CN373" s="510"/>
      <c r="DX373" s="510"/>
    </row>
    <row r="374" ht="13.1" spans="5:128">
      <c r="E374" s="510"/>
      <c r="F374" s="511"/>
      <c r="G374" s="510"/>
      <c r="H374" s="510"/>
      <c r="I374" s="510"/>
      <c r="K374" s="510"/>
      <c r="L374" s="510"/>
      <c r="CN374" s="510"/>
      <c r="DX374" s="510"/>
    </row>
    <row r="375" ht="13.1" spans="5:128">
      <c r="E375" s="510"/>
      <c r="F375" s="511"/>
      <c r="G375" s="510"/>
      <c r="H375" s="510"/>
      <c r="I375" s="510"/>
      <c r="K375" s="510"/>
      <c r="L375" s="510"/>
      <c r="CN375" s="510"/>
      <c r="DX375" s="510"/>
    </row>
    <row r="376" ht="13.1" spans="5:128">
      <c r="E376" s="510"/>
      <c r="F376" s="511"/>
      <c r="G376" s="510"/>
      <c r="H376" s="510"/>
      <c r="I376" s="510"/>
      <c r="K376" s="510"/>
      <c r="L376" s="510"/>
      <c r="CN376" s="510"/>
      <c r="DX376" s="510"/>
    </row>
    <row r="377" ht="13.1" spans="5:128">
      <c r="E377" s="510"/>
      <c r="F377" s="511"/>
      <c r="G377" s="510"/>
      <c r="H377" s="510"/>
      <c r="I377" s="510"/>
      <c r="K377" s="510"/>
      <c r="L377" s="510"/>
      <c r="CN377" s="510"/>
      <c r="DX377" s="510"/>
    </row>
    <row r="378" ht="13.1" spans="5:128">
      <c r="E378" s="510"/>
      <c r="F378" s="511"/>
      <c r="G378" s="510"/>
      <c r="H378" s="510"/>
      <c r="I378" s="510"/>
      <c r="K378" s="510"/>
      <c r="L378" s="510"/>
      <c r="CN378" s="510"/>
      <c r="DX378" s="510"/>
    </row>
    <row r="379" ht="13.1" spans="5:128">
      <c r="E379" s="510"/>
      <c r="F379" s="511"/>
      <c r="G379" s="510"/>
      <c r="H379" s="510"/>
      <c r="I379" s="510"/>
      <c r="K379" s="510"/>
      <c r="L379" s="510"/>
      <c r="CN379" s="510"/>
      <c r="DX379" s="510"/>
    </row>
    <row r="380" ht="13.1" spans="5:128">
      <c r="E380" s="510"/>
      <c r="F380" s="511"/>
      <c r="G380" s="510"/>
      <c r="H380" s="510"/>
      <c r="I380" s="510"/>
      <c r="K380" s="510"/>
      <c r="L380" s="510"/>
      <c r="CN380" s="510"/>
      <c r="DX380" s="510"/>
    </row>
    <row r="381" ht="13.1" spans="5:128">
      <c r="E381" s="510"/>
      <c r="F381" s="511"/>
      <c r="G381" s="510"/>
      <c r="H381" s="510"/>
      <c r="I381" s="510"/>
      <c r="K381" s="510"/>
      <c r="L381" s="510"/>
      <c r="CN381" s="510"/>
      <c r="DX381" s="510"/>
    </row>
    <row r="382" ht="13.1" spans="5:128">
      <c r="E382" s="510"/>
      <c r="F382" s="511"/>
      <c r="G382" s="510"/>
      <c r="H382" s="510"/>
      <c r="I382" s="510"/>
      <c r="K382" s="510"/>
      <c r="L382" s="510"/>
      <c r="CN382" s="510"/>
      <c r="DX382" s="510"/>
    </row>
    <row r="383" ht="13.1" spans="5:128">
      <c r="E383" s="510"/>
      <c r="F383" s="511"/>
      <c r="G383" s="510"/>
      <c r="H383" s="510"/>
      <c r="I383" s="510"/>
      <c r="K383" s="510"/>
      <c r="L383" s="510"/>
      <c r="CN383" s="510"/>
      <c r="DX383" s="510"/>
    </row>
    <row r="384" ht="13.1" spans="5:128">
      <c r="E384" s="510"/>
      <c r="F384" s="511"/>
      <c r="G384" s="510"/>
      <c r="H384" s="510"/>
      <c r="I384" s="510"/>
      <c r="K384" s="510"/>
      <c r="L384" s="510"/>
      <c r="CN384" s="510"/>
      <c r="DX384" s="510"/>
    </row>
    <row r="385" ht="13.1" spans="5:128">
      <c r="E385" s="510"/>
      <c r="F385" s="511"/>
      <c r="G385" s="510"/>
      <c r="H385" s="510"/>
      <c r="I385" s="510"/>
      <c r="K385" s="510"/>
      <c r="L385" s="510"/>
      <c r="CN385" s="510"/>
      <c r="DX385" s="510"/>
    </row>
    <row r="386" ht="13.1" spans="5:128">
      <c r="E386" s="510"/>
      <c r="F386" s="511"/>
      <c r="G386" s="510"/>
      <c r="H386" s="510"/>
      <c r="I386" s="510"/>
      <c r="K386" s="510"/>
      <c r="L386" s="510"/>
      <c r="CN386" s="510"/>
      <c r="DX386" s="510"/>
    </row>
    <row r="387" ht="13.1" spans="5:128">
      <c r="E387" s="510"/>
      <c r="F387" s="511"/>
      <c r="G387" s="510"/>
      <c r="H387" s="510"/>
      <c r="I387" s="510"/>
      <c r="K387" s="510"/>
      <c r="L387" s="510"/>
      <c r="CN387" s="510"/>
      <c r="DX387" s="510"/>
    </row>
    <row r="388" ht="13.1" spans="5:128">
      <c r="E388" s="510"/>
      <c r="F388" s="511"/>
      <c r="G388" s="510"/>
      <c r="H388" s="510"/>
      <c r="I388" s="510"/>
      <c r="K388" s="510"/>
      <c r="L388" s="510"/>
      <c r="CN388" s="510"/>
      <c r="DX388" s="510"/>
    </row>
    <row r="389" ht="13.1" spans="5:128">
      <c r="E389" s="510"/>
      <c r="F389" s="511"/>
      <c r="G389" s="510"/>
      <c r="H389" s="510"/>
      <c r="I389" s="510"/>
      <c r="K389" s="510"/>
      <c r="L389" s="510"/>
      <c r="CN389" s="510"/>
      <c r="DX389" s="510"/>
    </row>
    <row r="390" ht="13.1" spans="5:128">
      <c r="E390" s="510"/>
      <c r="F390" s="511"/>
      <c r="G390" s="510"/>
      <c r="H390" s="510"/>
      <c r="I390" s="510"/>
      <c r="K390" s="510"/>
      <c r="L390" s="510"/>
      <c r="CN390" s="510"/>
      <c r="DX390" s="510"/>
    </row>
    <row r="391" ht="13.1" spans="5:128">
      <c r="E391" s="510"/>
      <c r="F391" s="511"/>
      <c r="G391" s="510"/>
      <c r="H391" s="510"/>
      <c r="I391" s="510"/>
      <c r="K391" s="510"/>
      <c r="L391" s="510"/>
      <c r="CN391" s="510"/>
      <c r="DX391" s="510"/>
    </row>
    <row r="392" ht="13.1" spans="5:128">
      <c r="E392" s="510"/>
      <c r="F392" s="511"/>
      <c r="G392" s="510"/>
      <c r="H392" s="510"/>
      <c r="I392" s="510"/>
      <c r="K392" s="510"/>
      <c r="L392" s="510"/>
      <c r="CN392" s="510"/>
      <c r="DX392" s="510"/>
    </row>
    <row r="393" ht="13.1" spans="5:128">
      <c r="E393" s="510"/>
      <c r="F393" s="511"/>
      <c r="G393" s="510"/>
      <c r="H393" s="510"/>
      <c r="I393" s="510"/>
      <c r="K393" s="510"/>
      <c r="L393" s="510"/>
      <c r="CN393" s="510"/>
      <c r="DX393" s="510"/>
    </row>
    <row r="394" ht="13.1" spans="5:128">
      <c r="E394" s="510"/>
      <c r="F394" s="511"/>
      <c r="G394" s="510"/>
      <c r="H394" s="510"/>
      <c r="I394" s="510"/>
      <c r="K394" s="510"/>
      <c r="L394" s="510"/>
      <c r="CN394" s="510"/>
      <c r="DX394" s="510"/>
    </row>
    <row r="395" ht="13.1" spans="5:128">
      <c r="E395" s="510"/>
      <c r="F395" s="511"/>
      <c r="G395" s="510"/>
      <c r="H395" s="510"/>
      <c r="I395" s="510"/>
      <c r="K395" s="510"/>
      <c r="L395" s="510"/>
      <c r="CN395" s="510"/>
      <c r="DX395" s="510"/>
    </row>
    <row r="396" ht="13.1" spans="5:128">
      <c r="E396" s="510"/>
      <c r="F396" s="511"/>
      <c r="G396" s="510"/>
      <c r="H396" s="510"/>
      <c r="I396" s="510"/>
      <c r="K396" s="510"/>
      <c r="L396" s="510"/>
      <c r="CN396" s="510"/>
      <c r="DX396" s="510"/>
    </row>
    <row r="397" ht="13.1" spans="5:128">
      <c r="E397" s="510"/>
      <c r="F397" s="511"/>
      <c r="G397" s="510"/>
      <c r="H397" s="510"/>
      <c r="I397" s="510"/>
      <c r="K397" s="510"/>
      <c r="L397" s="510"/>
      <c r="CN397" s="510"/>
      <c r="DX397" s="510"/>
    </row>
    <row r="398" ht="13.1" spans="5:128">
      <c r="E398" s="510"/>
      <c r="F398" s="511"/>
      <c r="G398" s="510"/>
      <c r="H398" s="510"/>
      <c r="I398" s="510"/>
      <c r="K398" s="510"/>
      <c r="L398" s="510"/>
      <c r="CN398" s="510"/>
      <c r="DX398" s="510"/>
    </row>
    <row r="399" ht="13.1" spans="5:128">
      <c r="E399" s="510"/>
      <c r="F399" s="511"/>
      <c r="G399" s="510"/>
      <c r="H399" s="510"/>
      <c r="I399" s="510"/>
      <c r="K399" s="510"/>
      <c r="L399" s="510"/>
      <c r="CN399" s="510"/>
      <c r="DX399" s="510"/>
    </row>
    <row r="400" ht="13.1" spans="5:128">
      <c r="E400" s="510"/>
      <c r="F400" s="511"/>
      <c r="G400" s="510"/>
      <c r="H400" s="510"/>
      <c r="I400" s="510"/>
      <c r="K400" s="510"/>
      <c r="L400" s="510"/>
      <c r="CN400" s="510"/>
      <c r="DX400" s="510"/>
    </row>
    <row r="401" ht="13.1" spans="5:128">
      <c r="E401" s="510"/>
      <c r="F401" s="511"/>
      <c r="G401" s="510"/>
      <c r="H401" s="510"/>
      <c r="I401" s="510"/>
      <c r="K401" s="510"/>
      <c r="L401" s="510"/>
      <c r="CN401" s="510"/>
      <c r="DX401" s="510"/>
    </row>
    <row r="402" ht="13.1" spans="5:128">
      <c r="E402" s="510"/>
      <c r="F402" s="511"/>
      <c r="G402" s="510"/>
      <c r="H402" s="510"/>
      <c r="I402" s="510"/>
      <c r="K402" s="510"/>
      <c r="L402" s="510"/>
      <c r="CN402" s="510"/>
      <c r="DX402" s="510"/>
    </row>
    <row r="403" ht="13.1" spans="5:128">
      <c r="E403" s="510"/>
      <c r="F403" s="511"/>
      <c r="G403" s="510"/>
      <c r="H403" s="510"/>
      <c r="I403" s="510"/>
      <c r="K403" s="510"/>
      <c r="L403" s="510"/>
      <c r="CN403" s="510"/>
      <c r="DX403" s="510"/>
    </row>
    <row r="404" ht="13.1" spans="5:128">
      <c r="E404" s="510"/>
      <c r="F404" s="511"/>
      <c r="G404" s="510"/>
      <c r="H404" s="510"/>
      <c r="I404" s="510"/>
      <c r="K404" s="510"/>
      <c r="L404" s="510"/>
      <c r="CN404" s="510"/>
      <c r="DX404" s="510"/>
    </row>
    <row r="405" ht="13.1" spans="5:128">
      <c r="E405" s="510"/>
      <c r="F405" s="511"/>
      <c r="G405" s="510"/>
      <c r="H405" s="510"/>
      <c r="I405" s="510"/>
      <c r="K405" s="510"/>
      <c r="L405" s="510"/>
      <c r="CN405" s="510"/>
      <c r="DX405" s="510"/>
    </row>
    <row r="406" ht="13.1" spans="5:128">
      <c r="E406" s="510"/>
      <c r="F406" s="511"/>
      <c r="G406" s="510"/>
      <c r="H406" s="510"/>
      <c r="I406" s="510"/>
      <c r="K406" s="510"/>
      <c r="L406" s="510"/>
      <c r="CN406" s="510"/>
      <c r="DX406" s="510"/>
    </row>
    <row r="407" ht="13.1" spans="5:128">
      <c r="E407" s="510"/>
      <c r="F407" s="511"/>
      <c r="G407" s="510"/>
      <c r="H407" s="510"/>
      <c r="I407" s="510"/>
      <c r="K407" s="510"/>
      <c r="L407" s="510"/>
      <c r="CN407" s="510"/>
      <c r="DX407" s="510"/>
    </row>
    <row r="408" ht="13.1" spans="5:128">
      <c r="E408" s="510"/>
      <c r="F408" s="511"/>
      <c r="G408" s="510"/>
      <c r="H408" s="510"/>
      <c r="I408" s="510"/>
      <c r="K408" s="510"/>
      <c r="L408" s="510"/>
      <c r="CN408" s="510"/>
      <c r="DX408" s="510"/>
    </row>
    <row r="409" ht="13.1" spans="5:128">
      <c r="E409" s="510"/>
      <c r="F409" s="511"/>
      <c r="G409" s="510"/>
      <c r="H409" s="510"/>
      <c r="I409" s="510"/>
      <c r="K409" s="510"/>
      <c r="L409" s="510"/>
      <c r="CN409" s="510"/>
      <c r="DX409" s="510"/>
    </row>
    <row r="410" ht="13.1" spans="5:128">
      <c r="E410" s="510"/>
      <c r="F410" s="511"/>
      <c r="G410" s="510"/>
      <c r="H410" s="510"/>
      <c r="I410" s="510"/>
      <c r="K410" s="510"/>
      <c r="L410" s="510"/>
      <c r="CN410" s="510"/>
      <c r="DX410" s="510"/>
    </row>
    <row r="411" ht="13.1" spans="5:128">
      <c r="E411" s="510"/>
      <c r="F411" s="511"/>
      <c r="G411" s="510"/>
      <c r="H411" s="510"/>
      <c r="I411" s="510"/>
      <c r="K411" s="510"/>
      <c r="L411" s="510"/>
      <c r="CN411" s="510"/>
      <c r="DX411" s="510"/>
    </row>
    <row r="412" ht="13.1" spans="5:128">
      <c r="E412" s="510"/>
      <c r="F412" s="511"/>
      <c r="G412" s="510"/>
      <c r="H412" s="510"/>
      <c r="I412" s="510"/>
      <c r="K412" s="510"/>
      <c r="L412" s="510"/>
      <c r="CN412" s="510"/>
      <c r="DX412" s="510"/>
    </row>
    <row r="413" ht="13.1" spans="5:128">
      <c r="E413" s="510"/>
      <c r="F413" s="511"/>
      <c r="G413" s="510"/>
      <c r="H413" s="510"/>
      <c r="I413" s="510"/>
      <c r="K413" s="510"/>
      <c r="L413" s="510"/>
      <c r="CN413" s="510"/>
      <c r="DX413" s="510"/>
    </row>
    <row r="414" ht="13.1" spans="5:128">
      <c r="E414" s="510"/>
      <c r="F414" s="511"/>
      <c r="G414" s="510"/>
      <c r="H414" s="510"/>
      <c r="I414" s="510"/>
      <c r="K414" s="510"/>
      <c r="L414" s="510"/>
      <c r="CN414" s="510"/>
      <c r="DX414" s="510"/>
    </row>
    <row r="415" ht="13.1" spans="5:128">
      <c r="E415" s="510"/>
      <c r="F415" s="511"/>
      <c r="G415" s="510"/>
      <c r="H415" s="510"/>
      <c r="I415" s="510"/>
      <c r="K415" s="510"/>
      <c r="L415" s="510"/>
      <c r="CN415" s="510"/>
      <c r="DX415" s="510"/>
    </row>
    <row r="416" ht="13.1" spans="5:128">
      <c r="E416" s="510"/>
      <c r="F416" s="511"/>
      <c r="G416" s="510"/>
      <c r="H416" s="510"/>
      <c r="I416" s="510"/>
      <c r="K416" s="510"/>
      <c r="L416" s="510"/>
      <c r="CN416" s="510"/>
      <c r="DX416" s="510"/>
    </row>
    <row r="417" ht="13.1" spans="5:128">
      <c r="E417" s="510"/>
      <c r="F417" s="511"/>
      <c r="G417" s="510"/>
      <c r="H417" s="510"/>
      <c r="I417" s="510"/>
      <c r="K417" s="510"/>
      <c r="L417" s="510"/>
      <c r="CN417" s="510"/>
      <c r="DX417" s="510"/>
    </row>
    <row r="418" ht="13.1" spans="5:128">
      <c r="E418" s="510"/>
      <c r="F418" s="511"/>
      <c r="G418" s="510"/>
      <c r="H418" s="510"/>
      <c r="I418" s="510"/>
      <c r="K418" s="510"/>
      <c r="L418" s="510"/>
      <c r="CN418" s="510"/>
      <c r="DX418" s="510"/>
    </row>
    <row r="419" ht="13.1" spans="5:128">
      <c r="E419" s="510"/>
      <c r="F419" s="511"/>
      <c r="G419" s="510"/>
      <c r="H419" s="510"/>
      <c r="I419" s="510"/>
      <c r="K419" s="510"/>
      <c r="L419" s="510"/>
      <c r="CN419" s="510"/>
      <c r="DX419" s="510"/>
    </row>
    <row r="420" ht="13.1" spans="5:128">
      <c r="E420" s="510"/>
      <c r="F420" s="511"/>
      <c r="G420" s="510"/>
      <c r="H420" s="510"/>
      <c r="I420" s="510"/>
      <c r="K420" s="510"/>
      <c r="L420" s="510"/>
      <c r="CN420" s="510"/>
      <c r="DX420" s="510"/>
    </row>
    <row r="421" ht="13.1" spans="5:128">
      <c r="E421" s="510"/>
      <c r="F421" s="511"/>
      <c r="G421" s="510"/>
      <c r="H421" s="510"/>
      <c r="I421" s="510"/>
      <c r="K421" s="510"/>
      <c r="L421" s="510"/>
      <c r="CN421" s="510"/>
      <c r="DX421" s="510"/>
    </row>
    <row r="422" ht="13.1" spans="5:128">
      <c r="E422" s="510"/>
      <c r="F422" s="511"/>
      <c r="G422" s="510"/>
      <c r="H422" s="510"/>
      <c r="I422" s="510"/>
      <c r="K422" s="510"/>
      <c r="L422" s="510"/>
      <c r="CN422" s="510"/>
      <c r="DX422" s="510"/>
    </row>
    <row r="423" ht="13.1" spans="5:128">
      <c r="E423" s="510"/>
      <c r="F423" s="511"/>
      <c r="G423" s="510"/>
      <c r="H423" s="510"/>
      <c r="I423" s="510"/>
      <c r="K423" s="510"/>
      <c r="L423" s="510"/>
      <c r="CN423" s="510"/>
      <c r="DX423" s="510"/>
    </row>
    <row r="424" ht="13.1" spans="5:128">
      <c r="E424" s="510"/>
      <c r="F424" s="511"/>
      <c r="G424" s="510"/>
      <c r="H424" s="510"/>
      <c r="I424" s="510"/>
      <c r="K424" s="510"/>
      <c r="L424" s="510"/>
      <c r="CN424" s="510"/>
      <c r="DX424" s="510"/>
    </row>
    <row r="425" ht="13.1" spans="5:128">
      <c r="E425" s="510"/>
      <c r="F425" s="511"/>
      <c r="G425" s="510"/>
      <c r="H425" s="510"/>
      <c r="I425" s="510"/>
      <c r="K425" s="510"/>
      <c r="L425" s="510"/>
      <c r="CN425" s="510"/>
      <c r="DX425" s="510"/>
    </row>
    <row r="426" ht="13.1" spans="5:128">
      <c r="E426" s="510"/>
      <c r="F426" s="511"/>
      <c r="G426" s="510"/>
      <c r="H426" s="510"/>
      <c r="I426" s="510"/>
      <c r="K426" s="510"/>
      <c r="L426" s="510"/>
      <c r="CN426" s="510"/>
      <c r="DX426" s="510"/>
    </row>
    <row r="427" ht="13.1" spans="5:128">
      <c r="E427" s="510"/>
      <c r="F427" s="511"/>
      <c r="G427" s="510"/>
      <c r="H427" s="510"/>
      <c r="I427" s="510"/>
      <c r="K427" s="510"/>
      <c r="L427" s="510"/>
      <c r="CN427" s="510"/>
      <c r="DX427" s="510"/>
    </row>
    <row r="428" ht="13.1" spans="5:128">
      <c r="E428" s="510"/>
      <c r="F428" s="511"/>
      <c r="G428" s="510"/>
      <c r="H428" s="510"/>
      <c r="I428" s="510"/>
      <c r="K428" s="510"/>
      <c r="L428" s="510"/>
      <c r="CN428" s="510"/>
      <c r="DX428" s="510"/>
    </row>
    <row r="429" ht="13.1" spans="5:128">
      <c r="E429" s="510"/>
      <c r="F429" s="511"/>
      <c r="G429" s="510"/>
      <c r="H429" s="510"/>
      <c r="I429" s="510"/>
      <c r="K429" s="510"/>
      <c r="L429" s="510"/>
      <c r="CN429" s="510"/>
      <c r="DX429" s="510"/>
    </row>
    <row r="430" ht="13.1" spans="5:128">
      <c r="E430" s="510"/>
      <c r="F430" s="511"/>
      <c r="G430" s="510"/>
      <c r="H430" s="510"/>
      <c r="I430" s="510"/>
      <c r="K430" s="510"/>
      <c r="L430" s="510"/>
      <c r="CN430" s="510"/>
      <c r="DX430" s="510"/>
    </row>
    <row r="431" ht="13.1" spans="5:128">
      <c r="E431" s="510"/>
      <c r="F431" s="511"/>
      <c r="G431" s="510"/>
      <c r="H431" s="510"/>
      <c r="I431" s="510"/>
      <c r="K431" s="510"/>
      <c r="L431" s="510"/>
      <c r="CN431" s="510"/>
      <c r="DX431" s="510"/>
    </row>
    <row r="432" ht="13.1" spans="5:128">
      <c r="E432" s="510"/>
      <c r="F432" s="511"/>
      <c r="G432" s="510"/>
      <c r="H432" s="510"/>
      <c r="I432" s="510"/>
      <c r="K432" s="510"/>
      <c r="L432" s="510"/>
      <c r="CN432" s="510"/>
      <c r="DX432" s="510"/>
    </row>
    <row r="433" ht="13.1" spans="5:128">
      <c r="E433" s="510"/>
      <c r="F433" s="511"/>
      <c r="G433" s="510"/>
      <c r="H433" s="510"/>
      <c r="I433" s="510"/>
      <c r="K433" s="510"/>
      <c r="L433" s="510"/>
      <c r="CN433" s="510"/>
      <c r="DX433" s="510"/>
    </row>
    <row r="434" ht="13.1" spans="5:128">
      <c r="E434" s="510"/>
      <c r="F434" s="511"/>
      <c r="G434" s="510"/>
      <c r="H434" s="510"/>
      <c r="I434" s="510"/>
      <c r="K434" s="510"/>
      <c r="L434" s="510"/>
      <c r="CN434" s="510"/>
      <c r="DX434" s="510"/>
    </row>
    <row r="435" ht="13.1" spans="5:128">
      <c r="E435" s="510"/>
      <c r="F435" s="511"/>
      <c r="G435" s="510"/>
      <c r="H435" s="510"/>
      <c r="I435" s="510"/>
      <c r="K435" s="510"/>
      <c r="L435" s="510"/>
      <c r="CN435" s="510"/>
      <c r="DX435" s="510"/>
    </row>
    <row r="436" ht="13.1" spans="5:128">
      <c r="E436" s="510"/>
      <c r="F436" s="511"/>
      <c r="G436" s="510"/>
      <c r="H436" s="510"/>
      <c r="I436" s="510"/>
      <c r="K436" s="510"/>
      <c r="L436" s="510"/>
      <c r="CN436" s="510"/>
      <c r="DX436" s="510"/>
    </row>
    <row r="437" ht="13.1" spans="5:128">
      <c r="E437" s="510"/>
      <c r="F437" s="511"/>
      <c r="G437" s="510"/>
      <c r="H437" s="510"/>
      <c r="I437" s="510"/>
      <c r="K437" s="510"/>
      <c r="L437" s="510"/>
      <c r="CN437" s="510"/>
      <c r="DX437" s="510"/>
    </row>
    <row r="438" ht="13.1" spans="5:128">
      <c r="E438" s="510"/>
      <c r="F438" s="511"/>
      <c r="G438" s="510"/>
      <c r="H438" s="510"/>
      <c r="I438" s="510"/>
      <c r="K438" s="510"/>
      <c r="L438" s="510"/>
      <c r="CN438" s="510"/>
      <c r="DX438" s="510"/>
    </row>
    <row r="439" ht="13.1" spans="5:128">
      <c r="E439" s="510"/>
      <c r="F439" s="511"/>
      <c r="G439" s="510"/>
      <c r="H439" s="510"/>
      <c r="I439" s="510"/>
      <c r="K439" s="510"/>
      <c r="L439" s="510"/>
      <c r="CN439" s="510"/>
      <c r="DX439" s="510"/>
    </row>
    <row r="440" ht="13.1" spans="5:128">
      <c r="E440" s="510"/>
      <c r="F440" s="511"/>
      <c r="G440" s="510"/>
      <c r="H440" s="510"/>
      <c r="I440" s="510"/>
      <c r="K440" s="510"/>
      <c r="L440" s="510"/>
      <c r="CN440" s="510"/>
      <c r="DX440" s="510"/>
    </row>
    <row r="441" ht="13.1" spans="5:128">
      <c r="E441" s="510"/>
      <c r="F441" s="511"/>
      <c r="G441" s="510"/>
      <c r="H441" s="510"/>
      <c r="I441" s="510"/>
      <c r="K441" s="510"/>
      <c r="L441" s="510"/>
      <c r="CN441" s="510"/>
      <c r="DX441" s="510"/>
    </row>
    <row r="442" ht="13.1" spans="5:128">
      <c r="E442" s="510"/>
      <c r="F442" s="511"/>
      <c r="G442" s="510"/>
      <c r="H442" s="510"/>
      <c r="I442" s="510"/>
      <c r="K442" s="510"/>
      <c r="L442" s="510"/>
      <c r="CN442" s="510"/>
      <c r="DX442" s="510"/>
    </row>
    <row r="443" ht="13.1" spans="5:128">
      <c r="E443" s="510"/>
      <c r="F443" s="511"/>
      <c r="G443" s="510"/>
      <c r="H443" s="510"/>
      <c r="I443" s="510"/>
      <c r="K443" s="510"/>
      <c r="L443" s="510"/>
      <c r="CN443" s="510"/>
      <c r="DX443" s="510"/>
    </row>
    <row r="444" ht="13.1" spans="5:128">
      <c r="E444" s="510"/>
      <c r="F444" s="511"/>
      <c r="G444" s="510"/>
      <c r="H444" s="510"/>
      <c r="I444" s="510"/>
      <c r="K444" s="510"/>
      <c r="L444" s="510"/>
      <c r="CN444" s="510"/>
      <c r="DX444" s="510"/>
    </row>
    <row r="445" ht="13.1" spans="5:128">
      <c r="E445" s="510"/>
      <c r="F445" s="511"/>
      <c r="G445" s="510"/>
      <c r="H445" s="510"/>
      <c r="I445" s="510"/>
      <c r="K445" s="510"/>
      <c r="L445" s="510"/>
      <c r="CN445" s="510"/>
      <c r="DX445" s="510"/>
    </row>
    <row r="446" ht="13.1" spans="5:128">
      <c r="E446" s="510"/>
      <c r="F446" s="511"/>
      <c r="G446" s="510"/>
      <c r="H446" s="510"/>
      <c r="I446" s="510"/>
      <c r="K446" s="510"/>
      <c r="L446" s="510"/>
      <c r="CN446" s="510"/>
      <c r="DX446" s="510"/>
    </row>
    <row r="447" ht="13.1" spans="5:128">
      <c r="E447" s="510"/>
      <c r="F447" s="511"/>
      <c r="G447" s="510"/>
      <c r="H447" s="510"/>
      <c r="I447" s="510"/>
      <c r="K447" s="510"/>
      <c r="L447" s="510"/>
      <c r="CN447" s="510"/>
      <c r="DX447" s="510"/>
    </row>
    <row r="448" ht="13.1" spans="5:128">
      <c r="E448" s="510"/>
      <c r="F448" s="511"/>
      <c r="G448" s="510"/>
      <c r="H448" s="510"/>
      <c r="I448" s="510"/>
      <c r="K448" s="510"/>
      <c r="L448" s="510"/>
      <c r="CN448" s="510"/>
      <c r="DX448" s="510"/>
    </row>
    <row r="449" ht="13.1" spans="5:128">
      <c r="E449" s="510"/>
      <c r="F449" s="511"/>
      <c r="G449" s="510"/>
      <c r="H449" s="510"/>
      <c r="I449" s="510"/>
      <c r="K449" s="510"/>
      <c r="L449" s="510"/>
      <c r="CN449" s="510"/>
      <c r="DX449" s="510"/>
    </row>
    <row r="450" ht="13.1" spans="5:128">
      <c r="E450" s="510"/>
      <c r="F450" s="511"/>
      <c r="G450" s="510"/>
      <c r="H450" s="510"/>
      <c r="I450" s="510"/>
      <c r="K450" s="510"/>
      <c r="L450" s="510"/>
      <c r="CN450" s="510"/>
      <c r="DX450" s="510"/>
    </row>
    <row r="451" ht="13.1" spans="5:128">
      <c r="E451" s="510"/>
      <c r="F451" s="511"/>
      <c r="G451" s="510"/>
      <c r="H451" s="510"/>
      <c r="I451" s="510"/>
      <c r="K451" s="510"/>
      <c r="L451" s="510"/>
      <c r="CN451" s="510"/>
      <c r="DX451" s="510"/>
    </row>
    <row r="452" ht="13.1" spans="5:128">
      <c r="E452" s="510"/>
      <c r="F452" s="511"/>
      <c r="G452" s="510"/>
      <c r="H452" s="510"/>
      <c r="I452" s="510"/>
      <c r="K452" s="510"/>
      <c r="L452" s="510"/>
      <c r="CN452" s="510"/>
      <c r="DX452" s="510"/>
    </row>
    <row r="453" ht="13.1" spans="5:128">
      <c r="E453" s="510"/>
      <c r="F453" s="511"/>
      <c r="G453" s="510"/>
      <c r="H453" s="510"/>
      <c r="I453" s="510"/>
      <c r="K453" s="510"/>
      <c r="L453" s="510"/>
      <c r="CN453" s="510"/>
      <c r="DX453" s="510"/>
    </row>
    <row r="454" ht="13.1" spans="5:128">
      <c r="E454" s="510"/>
      <c r="F454" s="511"/>
      <c r="G454" s="510"/>
      <c r="H454" s="510"/>
      <c r="I454" s="510"/>
      <c r="K454" s="510"/>
      <c r="L454" s="510"/>
      <c r="CN454" s="510"/>
      <c r="DX454" s="510"/>
    </row>
    <row r="455" ht="13.1" spans="5:128">
      <c r="E455" s="510"/>
      <c r="F455" s="511"/>
      <c r="G455" s="510"/>
      <c r="H455" s="510"/>
      <c r="I455" s="510"/>
      <c r="K455" s="510"/>
      <c r="L455" s="510"/>
      <c r="CN455" s="510"/>
      <c r="DX455" s="510"/>
    </row>
    <row r="456" ht="13.1" spans="5:128">
      <c r="E456" s="510"/>
      <c r="F456" s="511"/>
      <c r="G456" s="510"/>
      <c r="H456" s="510"/>
      <c r="I456" s="510"/>
      <c r="K456" s="510"/>
      <c r="L456" s="510"/>
      <c r="CN456" s="510"/>
      <c r="DX456" s="510"/>
    </row>
    <row r="457" ht="13.1" spans="5:128">
      <c r="E457" s="510"/>
      <c r="F457" s="511"/>
      <c r="G457" s="510"/>
      <c r="H457" s="510"/>
      <c r="I457" s="510"/>
      <c r="K457" s="510"/>
      <c r="L457" s="510"/>
      <c r="CN457" s="510"/>
      <c r="DX457" s="510"/>
    </row>
    <row r="458" ht="13.1" spans="5:128">
      <c r="E458" s="510"/>
      <c r="F458" s="511"/>
      <c r="G458" s="510"/>
      <c r="H458" s="510"/>
      <c r="I458" s="510"/>
      <c r="K458" s="510"/>
      <c r="L458" s="510"/>
      <c r="CN458" s="510"/>
      <c r="DX458" s="510"/>
    </row>
    <row r="459" ht="13.1" spans="5:128">
      <c r="E459" s="510"/>
      <c r="F459" s="511"/>
      <c r="G459" s="510"/>
      <c r="H459" s="510"/>
      <c r="I459" s="510"/>
      <c r="K459" s="510"/>
      <c r="L459" s="510"/>
      <c r="CN459" s="510"/>
      <c r="DX459" s="510"/>
    </row>
    <row r="460" ht="13.1" spans="5:128">
      <c r="E460" s="510"/>
      <c r="F460" s="511"/>
      <c r="G460" s="510"/>
      <c r="H460" s="510"/>
      <c r="I460" s="510"/>
      <c r="K460" s="510"/>
      <c r="L460" s="510"/>
      <c r="CN460" s="510"/>
      <c r="DX460" s="510"/>
    </row>
    <row r="461" ht="13.1" spans="5:128">
      <c r="E461" s="510"/>
      <c r="F461" s="511"/>
      <c r="G461" s="510"/>
      <c r="H461" s="510"/>
      <c r="I461" s="510"/>
      <c r="K461" s="510"/>
      <c r="L461" s="510"/>
      <c r="CN461" s="510"/>
      <c r="DX461" s="510"/>
    </row>
    <row r="462" ht="13.1" spans="5:128">
      <c r="E462" s="510"/>
      <c r="F462" s="511"/>
      <c r="G462" s="510"/>
      <c r="H462" s="510"/>
      <c r="I462" s="510"/>
      <c r="K462" s="510"/>
      <c r="L462" s="510"/>
      <c r="CN462" s="510"/>
      <c r="DX462" s="510"/>
    </row>
    <row r="463" ht="13.1" spans="5:128">
      <c r="E463" s="510"/>
      <c r="F463" s="511"/>
      <c r="G463" s="510"/>
      <c r="H463" s="510"/>
      <c r="I463" s="510"/>
      <c r="K463" s="510"/>
      <c r="L463" s="510"/>
      <c r="CN463" s="510"/>
      <c r="DX463" s="510"/>
    </row>
    <row r="464" ht="13.1" spans="5:128">
      <c r="E464" s="510"/>
      <c r="F464" s="511"/>
      <c r="G464" s="510"/>
      <c r="H464" s="510"/>
      <c r="I464" s="510"/>
      <c r="K464" s="510"/>
      <c r="L464" s="510"/>
      <c r="CN464" s="510"/>
      <c r="DX464" s="510"/>
    </row>
    <row r="465" ht="13.1" spans="5:128">
      <c r="E465" s="510"/>
      <c r="F465" s="511"/>
      <c r="G465" s="510"/>
      <c r="H465" s="510"/>
      <c r="I465" s="510"/>
      <c r="K465" s="510"/>
      <c r="L465" s="510"/>
      <c r="CN465" s="510"/>
      <c r="DX465" s="510"/>
    </row>
    <row r="466" ht="13.1" spans="5:128">
      <c r="E466" s="510"/>
      <c r="F466" s="511"/>
      <c r="G466" s="510"/>
      <c r="H466" s="510"/>
      <c r="I466" s="510"/>
      <c r="K466" s="510"/>
      <c r="L466" s="510"/>
      <c r="CN466" s="510"/>
      <c r="DX466" s="510"/>
    </row>
    <row r="467" ht="13.1" spans="5:128">
      <c r="E467" s="510"/>
      <c r="F467" s="511"/>
      <c r="G467" s="510"/>
      <c r="H467" s="510"/>
      <c r="I467" s="510"/>
      <c r="K467" s="510"/>
      <c r="L467" s="510"/>
      <c r="CN467" s="510"/>
      <c r="DX467" s="510"/>
    </row>
    <row r="468" ht="13.1" spans="5:128">
      <c r="E468" s="510"/>
      <c r="F468" s="511"/>
      <c r="G468" s="510"/>
      <c r="H468" s="510"/>
      <c r="I468" s="510"/>
      <c r="K468" s="510"/>
      <c r="L468" s="510"/>
      <c r="CN468" s="510"/>
      <c r="DX468" s="510"/>
    </row>
    <row r="469" ht="13.1" spans="5:128">
      <c r="E469" s="510"/>
      <c r="F469" s="511"/>
      <c r="G469" s="510"/>
      <c r="H469" s="510"/>
      <c r="I469" s="510"/>
      <c r="K469" s="510"/>
      <c r="L469" s="510"/>
      <c r="CN469" s="510"/>
      <c r="DX469" s="510"/>
    </row>
    <row r="470" ht="13.1" spans="5:128">
      <c r="E470" s="510"/>
      <c r="F470" s="511"/>
      <c r="G470" s="510"/>
      <c r="H470" s="510"/>
      <c r="I470" s="510"/>
      <c r="K470" s="510"/>
      <c r="L470" s="510"/>
      <c r="CN470" s="510"/>
      <c r="DX470" s="510"/>
    </row>
    <row r="471" ht="13.1" spans="5:128">
      <c r="E471" s="510"/>
      <c r="F471" s="511"/>
      <c r="G471" s="510"/>
      <c r="H471" s="510"/>
      <c r="I471" s="510"/>
      <c r="K471" s="510"/>
      <c r="L471" s="510"/>
      <c r="CN471" s="510"/>
      <c r="DX471" s="510"/>
    </row>
    <row r="472" ht="13.1" spans="5:128">
      <c r="E472" s="510"/>
      <c r="F472" s="511"/>
      <c r="G472" s="510"/>
      <c r="H472" s="510"/>
      <c r="I472" s="510"/>
      <c r="K472" s="510"/>
      <c r="L472" s="510"/>
      <c r="CN472" s="510"/>
      <c r="DX472" s="510"/>
    </row>
    <row r="473" ht="13.1" spans="5:128">
      <c r="E473" s="510"/>
      <c r="F473" s="511"/>
      <c r="G473" s="510"/>
      <c r="H473" s="510"/>
      <c r="I473" s="510"/>
      <c r="K473" s="510"/>
      <c r="L473" s="510"/>
      <c r="CN473" s="510"/>
      <c r="DX473" s="510"/>
    </row>
    <row r="474" ht="13.1" spans="5:128">
      <c r="E474" s="510"/>
      <c r="F474" s="511"/>
      <c r="G474" s="510"/>
      <c r="H474" s="510"/>
      <c r="I474" s="510"/>
      <c r="K474" s="510"/>
      <c r="L474" s="510"/>
      <c r="CN474" s="510"/>
      <c r="DX474" s="510"/>
    </row>
    <row r="475" ht="13.1" spans="5:128">
      <c r="E475" s="510"/>
      <c r="F475" s="511"/>
      <c r="G475" s="510"/>
      <c r="H475" s="510"/>
      <c r="I475" s="510"/>
      <c r="K475" s="510"/>
      <c r="L475" s="510"/>
      <c r="CN475" s="510"/>
      <c r="DX475" s="510"/>
    </row>
    <row r="476" ht="13.1" spans="5:128">
      <c r="E476" s="510"/>
      <c r="F476" s="511"/>
      <c r="G476" s="510"/>
      <c r="H476" s="510"/>
      <c r="I476" s="510"/>
      <c r="K476" s="510"/>
      <c r="L476" s="510"/>
      <c r="CN476" s="510"/>
      <c r="DX476" s="510"/>
    </row>
    <row r="477" ht="13.1" spans="5:128">
      <c r="E477" s="510"/>
      <c r="F477" s="511"/>
      <c r="G477" s="510"/>
      <c r="H477" s="510"/>
      <c r="I477" s="510"/>
      <c r="K477" s="510"/>
      <c r="L477" s="510"/>
      <c r="CN477" s="510"/>
      <c r="DX477" s="510"/>
    </row>
    <row r="478" ht="13.1" spans="5:128">
      <c r="E478" s="510"/>
      <c r="F478" s="511"/>
      <c r="G478" s="510"/>
      <c r="H478" s="510"/>
      <c r="I478" s="510"/>
      <c r="K478" s="510"/>
      <c r="L478" s="510"/>
      <c r="CN478" s="510"/>
      <c r="DX478" s="510"/>
    </row>
    <row r="479" ht="13.1" spans="5:128">
      <c r="E479" s="510"/>
      <c r="F479" s="511"/>
      <c r="G479" s="510"/>
      <c r="H479" s="510"/>
      <c r="I479" s="510"/>
      <c r="K479" s="510"/>
      <c r="L479" s="510"/>
      <c r="CN479" s="510"/>
      <c r="DX479" s="510"/>
    </row>
    <row r="480" ht="13.1" spans="5:128">
      <c r="E480" s="510"/>
      <c r="F480" s="511"/>
      <c r="G480" s="510"/>
      <c r="H480" s="510"/>
      <c r="I480" s="510"/>
      <c r="K480" s="510"/>
      <c r="L480" s="510"/>
      <c r="CN480" s="510"/>
      <c r="DX480" s="510"/>
    </row>
    <row r="481" ht="13.1" spans="5:128">
      <c r="E481" s="510"/>
      <c r="F481" s="511"/>
      <c r="G481" s="510"/>
      <c r="H481" s="510"/>
      <c r="I481" s="510"/>
      <c r="K481" s="510"/>
      <c r="L481" s="510"/>
      <c r="CN481" s="510"/>
      <c r="DX481" s="510"/>
    </row>
    <row r="482" ht="13.1" spans="5:128">
      <c r="E482" s="510"/>
      <c r="F482" s="511"/>
      <c r="G482" s="510"/>
      <c r="H482" s="510"/>
      <c r="I482" s="510"/>
      <c r="K482" s="510"/>
      <c r="L482" s="510"/>
      <c r="CN482" s="510"/>
      <c r="DX482" s="510"/>
    </row>
    <row r="483" ht="13.1" spans="5:128">
      <c r="E483" s="510"/>
      <c r="F483" s="511"/>
      <c r="G483" s="510"/>
      <c r="H483" s="510"/>
      <c r="I483" s="510"/>
      <c r="K483" s="510"/>
      <c r="L483" s="510"/>
      <c r="CN483" s="510"/>
      <c r="DX483" s="510"/>
    </row>
    <row r="484" ht="13.1" spans="5:128">
      <c r="E484" s="510"/>
      <c r="F484" s="511"/>
      <c r="G484" s="510"/>
      <c r="H484" s="510"/>
      <c r="I484" s="510"/>
      <c r="K484" s="510"/>
      <c r="L484" s="510"/>
      <c r="CN484" s="510"/>
      <c r="DX484" s="510"/>
    </row>
    <row r="485" ht="13.1" spans="5:128">
      <c r="E485" s="510"/>
      <c r="F485" s="511"/>
      <c r="G485" s="510"/>
      <c r="H485" s="510"/>
      <c r="I485" s="510"/>
      <c r="K485" s="510"/>
      <c r="L485" s="510"/>
      <c r="CN485" s="510"/>
      <c r="DX485" s="510"/>
    </row>
    <row r="486" ht="13.1" spans="5:128">
      <c r="E486" s="510"/>
      <c r="F486" s="511"/>
      <c r="G486" s="510"/>
      <c r="H486" s="510"/>
      <c r="I486" s="510"/>
      <c r="K486" s="510"/>
      <c r="L486" s="510"/>
      <c r="CN486" s="510"/>
      <c r="DX486" s="510"/>
    </row>
    <row r="487" ht="13.1" spans="5:128">
      <c r="E487" s="510"/>
      <c r="F487" s="511"/>
      <c r="G487" s="510"/>
      <c r="H487" s="510"/>
      <c r="I487" s="510"/>
      <c r="K487" s="510"/>
      <c r="L487" s="510"/>
      <c r="CN487" s="510"/>
      <c r="DX487" s="510"/>
    </row>
    <row r="488" ht="13.1" spans="5:128">
      <c r="E488" s="510"/>
      <c r="F488" s="511"/>
      <c r="G488" s="510"/>
      <c r="H488" s="510"/>
      <c r="I488" s="510"/>
      <c r="K488" s="510"/>
      <c r="L488" s="510"/>
      <c r="CN488" s="510"/>
      <c r="DX488" s="510"/>
    </row>
    <row r="489" ht="13.1" spans="5:128">
      <c r="E489" s="510"/>
      <c r="F489" s="511"/>
      <c r="G489" s="510"/>
      <c r="H489" s="510"/>
      <c r="I489" s="510"/>
      <c r="K489" s="510"/>
      <c r="L489" s="510"/>
      <c r="CN489" s="510"/>
      <c r="DX489" s="510"/>
    </row>
    <row r="490" ht="13.1" spans="5:128">
      <c r="E490" s="510"/>
      <c r="F490" s="511"/>
      <c r="G490" s="510"/>
      <c r="H490" s="510"/>
      <c r="I490" s="510"/>
      <c r="K490" s="510"/>
      <c r="L490" s="510"/>
      <c r="CN490" s="510"/>
      <c r="DX490" s="510"/>
    </row>
    <row r="491" ht="13.1" spans="5:128">
      <c r="E491" s="510"/>
      <c r="F491" s="511"/>
      <c r="G491" s="510"/>
      <c r="H491" s="510"/>
      <c r="I491" s="510"/>
      <c r="K491" s="510"/>
      <c r="L491" s="510"/>
      <c r="CN491" s="510"/>
      <c r="DX491" s="510"/>
    </row>
    <row r="492" ht="13.1" spans="5:128">
      <c r="E492" s="510"/>
      <c r="F492" s="511"/>
      <c r="G492" s="510"/>
      <c r="H492" s="510"/>
      <c r="I492" s="510"/>
      <c r="K492" s="510"/>
      <c r="L492" s="510"/>
      <c r="CN492" s="510"/>
      <c r="DX492" s="510"/>
    </row>
    <row r="493" ht="13.1" spans="5:128">
      <c r="E493" s="510"/>
      <c r="F493" s="511"/>
      <c r="G493" s="510"/>
      <c r="H493" s="510"/>
      <c r="I493" s="510"/>
      <c r="K493" s="510"/>
      <c r="L493" s="510"/>
      <c r="CN493" s="510"/>
      <c r="DX493" s="510"/>
    </row>
    <row r="494" ht="13.1" spans="5:128">
      <c r="E494" s="510"/>
      <c r="F494" s="511"/>
      <c r="G494" s="510"/>
      <c r="H494" s="510"/>
      <c r="I494" s="510"/>
      <c r="K494" s="510"/>
      <c r="L494" s="510"/>
      <c r="CN494" s="510"/>
      <c r="DX494" s="510"/>
    </row>
    <row r="495" ht="13.1" spans="5:128">
      <c r="E495" s="510"/>
      <c r="F495" s="511"/>
      <c r="G495" s="510"/>
      <c r="H495" s="510"/>
      <c r="I495" s="510"/>
      <c r="K495" s="510"/>
      <c r="L495" s="510"/>
      <c r="CN495" s="510"/>
      <c r="DX495" s="510"/>
    </row>
    <row r="496" ht="13.1" spans="5:128">
      <c r="E496" s="510"/>
      <c r="F496" s="511"/>
      <c r="G496" s="510"/>
      <c r="H496" s="510"/>
      <c r="I496" s="510"/>
      <c r="K496" s="510"/>
      <c r="L496" s="510"/>
      <c r="CN496" s="510"/>
      <c r="DX496" s="510"/>
    </row>
    <row r="497" ht="13.1" spans="5:128">
      <c r="E497" s="510"/>
      <c r="F497" s="511"/>
      <c r="G497" s="510"/>
      <c r="H497" s="510"/>
      <c r="I497" s="510"/>
      <c r="K497" s="510"/>
      <c r="L497" s="510"/>
      <c r="CN497" s="510"/>
      <c r="DX497" s="510"/>
    </row>
    <row r="498" ht="13.1" spans="5:128">
      <c r="E498" s="510"/>
      <c r="F498" s="511"/>
      <c r="G498" s="510"/>
      <c r="H498" s="510"/>
      <c r="I498" s="510"/>
      <c r="K498" s="510"/>
      <c r="L498" s="510"/>
      <c r="CN498" s="510"/>
      <c r="DX498" s="510"/>
    </row>
    <row r="499" ht="13.1" spans="5:128">
      <c r="E499" s="510"/>
      <c r="F499" s="511"/>
      <c r="G499" s="510"/>
      <c r="H499" s="510"/>
      <c r="I499" s="510"/>
      <c r="K499" s="510"/>
      <c r="L499" s="510"/>
      <c r="CN499" s="510"/>
      <c r="DX499" s="510"/>
    </row>
    <row r="500" ht="13.1" spans="5:128">
      <c r="E500" s="510"/>
      <c r="F500" s="511"/>
      <c r="G500" s="510"/>
      <c r="H500" s="510"/>
      <c r="I500" s="510"/>
      <c r="K500" s="510"/>
      <c r="L500" s="510"/>
      <c r="CN500" s="510"/>
      <c r="DX500" s="510"/>
    </row>
    <row r="501" ht="13.1" spans="5:128">
      <c r="E501" s="510"/>
      <c r="F501" s="511"/>
      <c r="G501" s="510"/>
      <c r="H501" s="510"/>
      <c r="I501" s="510"/>
      <c r="K501" s="510"/>
      <c r="L501" s="510"/>
      <c r="CN501" s="510"/>
      <c r="DX501" s="510"/>
    </row>
    <row r="502" ht="13.1" spans="5:128">
      <c r="E502" s="510"/>
      <c r="F502" s="511"/>
      <c r="G502" s="510"/>
      <c r="H502" s="510"/>
      <c r="I502" s="510"/>
      <c r="K502" s="510"/>
      <c r="L502" s="510"/>
      <c r="CN502" s="510"/>
      <c r="DX502" s="510"/>
    </row>
    <row r="503" ht="13.1" spans="5:128">
      <c r="E503" s="510"/>
      <c r="F503" s="511"/>
      <c r="G503" s="510"/>
      <c r="H503" s="510"/>
      <c r="I503" s="510"/>
      <c r="K503" s="510"/>
      <c r="L503" s="510"/>
      <c r="CN503" s="510"/>
      <c r="DX503" s="510"/>
    </row>
    <row r="504" ht="13.1" spans="5:128">
      <c r="E504" s="510"/>
      <c r="F504" s="511"/>
      <c r="G504" s="510"/>
      <c r="H504" s="510"/>
      <c r="I504" s="510"/>
      <c r="K504" s="510"/>
      <c r="L504" s="510"/>
      <c r="CN504" s="510"/>
      <c r="DX504" s="510"/>
    </row>
    <row r="505" ht="13.1" spans="5:128">
      <c r="E505" s="510"/>
      <c r="F505" s="511"/>
      <c r="G505" s="510"/>
      <c r="H505" s="510"/>
      <c r="I505" s="510"/>
      <c r="K505" s="510"/>
      <c r="L505" s="510"/>
      <c r="CN505" s="510"/>
      <c r="DX505" s="510"/>
    </row>
    <row r="506" ht="13.1" spans="5:128">
      <c r="E506" s="510"/>
      <c r="F506" s="511"/>
      <c r="G506" s="510"/>
      <c r="H506" s="510"/>
      <c r="I506" s="510"/>
      <c r="K506" s="510"/>
      <c r="L506" s="510"/>
      <c r="CN506" s="510"/>
      <c r="DX506" s="510"/>
    </row>
    <row r="507" ht="13.1" spans="5:128">
      <c r="E507" s="510"/>
      <c r="F507" s="511"/>
      <c r="G507" s="510"/>
      <c r="H507" s="510"/>
      <c r="I507" s="510"/>
      <c r="K507" s="510"/>
      <c r="L507" s="510"/>
      <c r="CN507" s="510"/>
      <c r="DX507" s="510"/>
    </row>
    <row r="508" ht="13.1" spans="5:128">
      <c r="E508" s="510"/>
      <c r="F508" s="511"/>
      <c r="G508" s="510"/>
      <c r="H508" s="510"/>
      <c r="I508" s="510"/>
      <c r="K508" s="510"/>
      <c r="L508" s="510"/>
      <c r="CN508" s="510"/>
      <c r="DX508" s="510"/>
    </row>
    <row r="509" ht="13.1" spans="5:128">
      <c r="E509" s="510"/>
      <c r="F509" s="511"/>
      <c r="G509" s="510"/>
      <c r="H509" s="510"/>
      <c r="I509" s="510"/>
      <c r="K509" s="510"/>
      <c r="L509" s="510"/>
      <c r="CN509" s="510"/>
      <c r="DX509" s="510"/>
    </row>
    <row r="510" ht="13.1" spans="5:128">
      <c r="E510" s="510"/>
      <c r="F510" s="511"/>
      <c r="G510" s="510"/>
      <c r="H510" s="510"/>
      <c r="I510" s="510"/>
      <c r="K510" s="510"/>
      <c r="L510" s="510"/>
      <c r="CN510" s="510"/>
      <c r="DX510" s="510"/>
    </row>
    <row r="511" ht="13.1" spans="5:128">
      <c r="E511" s="510"/>
      <c r="F511" s="511"/>
      <c r="G511" s="510"/>
      <c r="H511" s="510"/>
      <c r="I511" s="510"/>
      <c r="K511" s="510"/>
      <c r="L511" s="510"/>
      <c r="CN511" s="510"/>
      <c r="DX511" s="510"/>
    </row>
    <row r="512" ht="13.1" spans="5:128">
      <c r="E512" s="510"/>
      <c r="F512" s="511"/>
      <c r="G512" s="510"/>
      <c r="H512" s="510"/>
      <c r="I512" s="510"/>
      <c r="K512" s="510"/>
      <c r="L512" s="510"/>
      <c r="CN512" s="510"/>
      <c r="DX512" s="510"/>
    </row>
    <row r="513" ht="13.1" spans="5:128">
      <c r="E513" s="510"/>
      <c r="F513" s="511"/>
      <c r="G513" s="510"/>
      <c r="H513" s="510"/>
      <c r="I513" s="510"/>
      <c r="K513" s="510"/>
      <c r="L513" s="510"/>
      <c r="CN513" s="510"/>
      <c r="DX513" s="510"/>
    </row>
    <row r="514" ht="13.1" spans="5:128">
      <c r="E514" s="510"/>
      <c r="F514" s="511"/>
      <c r="G514" s="510"/>
      <c r="H514" s="510"/>
      <c r="I514" s="510"/>
      <c r="K514" s="510"/>
      <c r="L514" s="510"/>
      <c r="CN514" s="510"/>
      <c r="DX514" s="510"/>
    </row>
    <row r="515" ht="13.1" spans="5:128">
      <c r="E515" s="510"/>
      <c r="F515" s="511"/>
      <c r="G515" s="510"/>
      <c r="H515" s="510"/>
      <c r="I515" s="510"/>
      <c r="K515" s="510"/>
      <c r="L515" s="510"/>
      <c r="CN515" s="510"/>
      <c r="DX515" s="510"/>
    </row>
    <row r="516" ht="13.1" spans="5:128">
      <c r="E516" s="510"/>
      <c r="F516" s="511"/>
      <c r="G516" s="510"/>
      <c r="H516" s="510"/>
      <c r="I516" s="510"/>
      <c r="K516" s="510"/>
      <c r="L516" s="510"/>
      <c r="CN516" s="510"/>
      <c r="DX516" s="510"/>
    </row>
    <row r="517" ht="13.1" spans="5:128">
      <c r="E517" s="510"/>
      <c r="F517" s="511"/>
      <c r="G517" s="510"/>
      <c r="H517" s="510"/>
      <c r="I517" s="510"/>
      <c r="K517" s="510"/>
      <c r="L517" s="510"/>
      <c r="CN517" s="510"/>
      <c r="DX517" s="510"/>
    </row>
    <row r="518" ht="13.1" spans="5:128">
      <c r="E518" s="510"/>
      <c r="F518" s="511"/>
      <c r="G518" s="510"/>
      <c r="H518" s="510"/>
      <c r="I518" s="510"/>
      <c r="K518" s="510"/>
      <c r="L518" s="510"/>
      <c r="CN518" s="510"/>
      <c r="DX518" s="510"/>
    </row>
    <row r="519" ht="13.1" spans="5:128">
      <c r="E519" s="510"/>
      <c r="F519" s="511"/>
      <c r="G519" s="510"/>
      <c r="H519" s="510"/>
      <c r="I519" s="510"/>
      <c r="K519" s="510"/>
      <c r="L519" s="510"/>
      <c r="CN519" s="510"/>
      <c r="DX519" s="510"/>
    </row>
    <row r="520" ht="13.1" spans="5:128">
      <c r="E520" s="510"/>
      <c r="F520" s="511"/>
      <c r="G520" s="510"/>
      <c r="H520" s="510"/>
      <c r="I520" s="510"/>
      <c r="K520" s="510"/>
      <c r="L520" s="510"/>
      <c r="CN520" s="510"/>
      <c r="DX520" s="510"/>
    </row>
    <row r="521" ht="13.1" spans="5:128">
      <c r="E521" s="510"/>
      <c r="F521" s="511"/>
      <c r="G521" s="510"/>
      <c r="H521" s="510"/>
      <c r="I521" s="510"/>
      <c r="K521" s="510"/>
      <c r="L521" s="510"/>
      <c r="CN521" s="510"/>
      <c r="DX521" s="510"/>
    </row>
    <row r="522" ht="13.1" spans="5:128">
      <c r="E522" s="510"/>
      <c r="F522" s="511"/>
      <c r="G522" s="510"/>
      <c r="H522" s="510"/>
      <c r="I522" s="510"/>
      <c r="K522" s="510"/>
      <c r="L522" s="510"/>
      <c r="CN522" s="510"/>
      <c r="DX522" s="510"/>
    </row>
    <row r="523" ht="13.1" spans="5:128">
      <c r="E523" s="510"/>
      <c r="F523" s="511"/>
      <c r="G523" s="510"/>
      <c r="H523" s="510"/>
      <c r="I523" s="510"/>
      <c r="K523" s="510"/>
      <c r="L523" s="510"/>
      <c r="CN523" s="510"/>
      <c r="DX523" s="510"/>
    </row>
    <row r="524" ht="13.1" spans="5:128">
      <c r="E524" s="510"/>
      <c r="F524" s="511"/>
      <c r="G524" s="510"/>
      <c r="H524" s="510"/>
      <c r="I524" s="510"/>
      <c r="K524" s="510"/>
      <c r="L524" s="510"/>
      <c r="CN524" s="510"/>
      <c r="DX524" s="510"/>
    </row>
    <row r="525" ht="13.1" spans="5:128">
      <c r="E525" s="510"/>
      <c r="F525" s="511"/>
      <c r="G525" s="510"/>
      <c r="H525" s="510"/>
      <c r="I525" s="510"/>
      <c r="K525" s="510"/>
      <c r="L525" s="510"/>
      <c r="CN525" s="510"/>
      <c r="DX525" s="510"/>
    </row>
    <row r="526" ht="13.1" spans="5:128">
      <c r="E526" s="510"/>
      <c r="F526" s="511"/>
      <c r="G526" s="510"/>
      <c r="H526" s="510"/>
      <c r="I526" s="510"/>
      <c r="K526" s="510"/>
      <c r="L526" s="510"/>
      <c r="CN526" s="510"/>
      <c r="DX526" s="510"/>
    </row>
    <row r="527" ht="13.1" spans="5:128">
      <c r="E527" s="510"/>
      <c r="F527" s="511"/>
      <c r="G527" s="510"/>
      <c r="H527" s="510"/>
      <c r="I527" s="510"/>
      <c r="K527" s="510"/>
      <c r="L527" s="510"/>
      <c r="CN527" s="510"/>
      <c r="DX527" s="510"/>
    </row>
    <row r="528" ht="13.1" spans="5:128">
      <c r="E528" s="510"/>
      <c r="F528" s="511"/>
      <c r="G528" s="510"/>
      <c r="H528" s="510"/>
      <c r="I528" s="510"/>
      <c r="K528" s="510"/>
      <c r="L528" s="510"/>
      <c r="CN528" s="510"/>
      <c r="DX528" s="510"/>
    </row>
    <row r="529" ht="13.1" spans="5:128">
      <c r="E529" s="510"/>
      <c r="F529" s="511"/>
      <c r="G529" s="510"/>
      <c r="H529" s="510"/>
      <c r="I529" s="510"/>
      <c r="K529" s="510"/>
      <c r="L529" s="510"/>
      <c r="CN529" s="510"/>
      <c r="DX529" s="510"/>
    </row>
    <row r="530" ht="13.1" spans="5:128">
      <c r="E530" s="510"/>
      <c r="F530" s="511"/>
      <c r="G530" s="510"/>
      <c r="H530" s="510"/>
      <c r="I530" s="510"/>
      <c r="K530" s="510"/>
      <c r="L530" s="510"/>
      <c r="CN530" s="510"/>
      <c r="DX530" s="510"/>
    </row>
    <row r="531" ht="13.1" spans="5:128">
      <c r="E531" s="510"/>
      <c r="F531" s="511"/>
      <c r="G531" s="510"/>
      <c r="H531" s="510"/>
      <c r="I531" s="510"/>
      <c r="K531" s="510"/>
      <c r="L531" s="510"/>
      <c r="CN531" s="510"/>
      <c r="DX531" s="510"/>
    </row>
    <row r="532" ht="13.1" spans="5:128">
      <c r="E532" s="510"/>
      <c r="F532" s="511"/>
      <c r="G532" s="510"/>
      <c r="H532" s="510"/>
      <c r="I532" s="510"/>
      <c r="K532" s="510"/>
      <c r="L532" s="510"/>
      <c r="CN532" s="510"/>
      <c r="DX532" s="510"/>
    </row>
    <row r="533" ht="13.1" spans="5:128">
      <c r="E533" s="510"/>
      <c r="F533" s="511"/>
      <c r="G533" s="510"/>
      <c r="H533" s="510"/>
      <c r="I533" s="510"/>
      <c r="K533" s="510"/>
      <c r="L533" s="510"/>
      <c r="CN533" s="510"/>
      <c r="DX533" s="510"/>
    </row>
    <row r="534" ht="13.1" spans="5:128">
      <c r="E534" s="510"/>
      <c r="F534" s="511"/>
      <c r="G534" s="510"/>
      <c r="H534" s="510"/>
      <c r="I534" s="510"/>
      <c r="K534" s="510"/>
      <c r="L534" s="510"/>
      <c r="CN534" s="510"/>
      <c r="DX534" s="510"/>
    </row>
    <row r="535" ht="13.1" spans="5:128">
      <c r="E535" s="510"/>
      <c r="F535" s="511"/>
      <c r="G535" s="510"/>
      <c r="H535" s="510"/>
      <c r="I535" s="510"/>
      <c r="K535" s="510"/>
      <c r="L535" s="510"/>
      <c r="CN535" s="510"/>
      <c r="DX535" s="510"/>
    </row>
    <row r="536" ht="13.1" spans="5:128">
      <c r="E536" s="510"/>
      <c r="F536" s="511"/>
      <c r="G536" s="510"/>
      <c r="H536" s="510"/>
      <c r="I536" s="510"/>
      <c r="K536" s="510"/>
      <c r="L536" s="510"/>
      <c r="CN536" s="510"/>
      <c r="DX536" s="510"/>
    </row>
    <row r="537" ht="13.1" spans="5:128">
      <c r="E537" s="510"/>
      <c r="F537" s="511"/>
      <c r="G537" s="510"/>
      <c r="H537" s="510"/>
      <c r="I537" s="510"/>
      <c r="K537" s="510"/>
      <c r="L537" s="510"/>
      <c r="CN537" s="510"/>
      <c r="DX537" s="510"/>
    </row>
    <row r="538" ht="13.1" spans="5:128">
      <c r="E538" s="510"/>
      <c r="F538" s="511"/>
      <c r="G538" s="510"/>
      <c r="H538" s="510"/>
      <c r="I538" s="510"/>
      <c r="K538" s="510"/>
      <c r="L538" s="510"/>
      <c r="CN538" s="510"/>
      <c r="DX538" s="510"/>
    </row>
    <row r="539" ht="13.1" spans="5:128">
      <c r="E539" s="510"/>
      <c r="F539" s="511"/>
      <c r="G539" s="510"/>
      <c r="H539" s="510"/>
      <c r="I539" s="510"/>
      <c r="K539" s="510"/>
      <c r="L539" s="510"/>
      <c r="CN539" s="510"/>
      <c r="DX539" s="510"/>
    </row>
    <row r="540" ht="13.1" spans="5:128">
      <c r="E540" s="510"/>
      <c r="F540" s="511"/>
      <c r="G540" s="510"/>
      <c r="H540" s="510"/>
      <c r="I540" s="510"/>
      <c r="K540" s="510"/>
      <c r="L540" s="510"/>
      <c r="CN540" s="510"/>
      <c r="DX540" s="510"/>
    </row>
    <row r="541" ht="13.1" spans="5:128">
      <c r="E541" s="510"/>
      <c r="F541" s="511"/>
      <c r="G541" s="510"/>
      <c r="H541" s="510"/>
      <c r="I541" s="510"/>
      <c r="K541" s="510"/>
      <c r="L541" s="510"/>
      <c r="CN541" s="510"/>
      <c r="DX541" s="510"/>
    </row>
    <row r="542" ht="13.1" spans="5:128">
      <c r="E542" s="510"/>
      <c r="F542" s="511"/>
      <c r="G542" s="510"/>
      <c r="H542" s="510"/>
      <c r="I542" s="510"/>
      <c r="K542" s="510"/>
      <c r="L542" s="510"/>
      <c r="CN542" s="510"/>
      <c r="DX542" s="510"/>
    </row>
    <row r="543" ht="13.1" spans="5:128">
      <c r="E543" s="510"/>
      <c r="F543" s="511"/>
      <c r="G543" s="510"/>
      <c r="H543" s="510"/>
      <c r="I543" s="510"/>
      <c r="K543" s="510"/>
      <c r="L543" s="510"/>
      <c r="CN543" s="510"/>
      <c r="DX543" s="510"/>
    </row>
    <row r="544" ht="13.1" spans="5:128">
      <c r="E544" s="510"/>
      <c r="F544" s="511"/>
      <c r="G544" s="510"/>
      <c r="H544" s="510"/>
      <c r="I544" s="510"/>
      <c r="K544" s="510"/>
      <c r="L544" s="510"/>
      <c r="CN544" s="510"/>
      <c r="DX544" s="510"/>
    </row>
    <row r="545" ht="13.1" spans="5:128">
      <c r="E545" s="510"/>
      <c r="F545" s="511"/>
      <c r="G545" s="510"/>
      <c r="H545" s="510"/>
      <c r="I545" s="510"/>
      <c r="K545" s="510"/>
      <c r="L545" s="510"/>
      <c r="CN545" s="510"/>
      <c r="DX545" s="510"/>
    </row>
    <row r="546" ht="13.1" spans="5:128">
      <c r="E546" s="510"/>
      <c r="F546" s="511"/>
      <c r="G546" s="510"/>
      <c r="H546" s="510"/>
      <c r="I546" s="510"/>
      <c r="K546" s="510"/>
      <c r="L546" s="510"/>
      <c r="CN546" s="510"/>
      <c r="DX546" s="510"/>
    </row>
    <row r="547" ht="13.1" spans="5:128">
      <c r="E547" s="510"/>
      <c r="F547" s="511"/>
      <c r="G547" s="510"/>
      <c r="H547" s="510"/>
      <c r="I547" s="510"/>
      <c r="K547" s="510"/>
      <c r="L547" s="510"/>
      <c r="CN547" s="510"/>
      <c r="DX547" s="510"/>
    </row>
    <row r="548" ht="13.1" spans="5:128">
      <c r="E548" s="510"/>
      <c r="F548" s="511"/>
      <c r="G548" s="510"/>
      <c r="H548" s="510"/>
      <c r="I548" s="510"/>
      <c r="K548" s="510"/>
      <c r="L548" s="510"/>
      <c r="CN548" s="510"/>
      <c r="DX548" s="510"/>
    </row>
    <row r="549" ht="13.1" spans="5:128">
      <c r="E549" s="510"/>
      <c r="F549" s="511"/>
      <c r="G549" s="510"/>
      <c r="H549" s="510"/>
      <c r="I549" s="510"/>
      <c r="K549" s="510"/>
      <c r="L549" s="510"/>
      <c r="CN549" s="510"/>
      <c r="DX549" s="510"/>
    </row>
    <row r="550" ht="13.1" spans="5:128">
      <c r="E550" s="510"/>
      <c r="F550" s="511"/>
      <c r="G550" s="510"/>
      <c r="H550" s="510"/>
      <c r="I550" s="510"/>
      <c r="K550" s="510"/>
      <c r="L550" s="510"/>
      <c r="CN550" s="510"/>
      <c r="DX550" s="510"/>
    </row>
    <row r="551" ht="13.1" spans="5:128">
      <c r="E551" s="510"/>
      <c r="F551" s="511"/>
      <c r="G551" s="510"/>
      <c r="H551" s="510"/>
      <c r="I551" s="510"/>
      <c r="K551" s="510"/>
      <c r="L551" s="510"/>
      <c r="CN551" s="510"/>
      <c r="DX551" s="510"/>
    </row>
    <row r="552" ht="13.1" spans="5:128">
      <c r="E552" s="510"/>
      <c r="F552" s="511"/>
      <c r="G552" s="510"/>
      <c r="H552" s="510"/>
      <c r="I552" s="510"/>
      <c r="K552" s="510"/>
      <c r="L552" s="510"/>
      <c r="CN552" s="510"/>
      <c r="DX552" s="510"/>
    </row>
    <row r="553" ht="13.1" spans="5:128">
      <c r="E553" s="510"/>
      <c r="F553" s="511"/>
      <c r="G553" s="510"/>
      <c r="H553" s="510"/>
      <c r="I553" s="510"/>
      <c r="K553" s="510"/>
      <c r="L553" s="510"/>
      <c r="CN553" s="510"/>
      <c r="DX553" s="510"/>
    </row>
    <row r="554" ht="13.1" spans="5:128">
      <c r="E554" s="510"/>
      <c r="F554" s="511"/>
      <c r="G554" s="510"/>
      <c r="H554" s="510"/>
      <c r="I554" s="510"/>
      <c r="K554" s="510"/>
      <c r="L554" s="510"/>
      <c r="CN554" s="510"/>
      <c r="DX554" s="510"/>
    </row>
    <row r="555" ht="13.1" spans="5:128">
      <c r="E555" s="510"/>
      <c r="F555" s="511"/>
      <c r="G555" s="510"/>
      <c r="H555" s="510"/>
      <c r="I555" s="510"/>
      <c r="K555" s="510"/>
      <c r="L555" s="510"/>
      <c r="CN555" s="510"/>
      <c r="DX555" s="510"/>
    </row>
    <row r="556" ht="13.1" spans="5:128">
      <c r="E556" s="510"/>
      <c r="F556" s="511"/>
      <c r="G556" s="510"/>
      <c r="H556" s="510"/>
      <c r="I556" s="510"/>
      <c r="K556" s="510"/>
      <c r="L556" s="510"/>
      <c r="CN556" s="510"/>
      <c r="DX556" s="510"/>
    </row>
    <row r="557" ht="13.1" spans="5:128">
      <c r="E557" s="510"/>
      <c r="F557" s="511"/>
      <c r="G557" s="510"/>
      <c r="H557" s="510"/>
      <c r="I557" s="510"/>
      <c r="K557" s="510"/>
      <c r="L557" s="510"/>
      <c r="CN557" s="510"/>
      <c r="DX557" s="510"/>
    </row>
    <row r="558" ht="13.1" spans="5:128">
      <c r="E558" s="510"/>
      <c r="F558" s="511"/>
      <c r="G558" s="510"/>
      <c r="H558" s="510"/>
      <c r="I558" s="510"/>
      <c r="K558" s="510"/>
      <c r="L558" s="510"/>
      <c r="CN558" s="510"/>
      <c r="DX558" s="510"/>
    </row>
    <row r="559" ht="13.1" spans="5:128">
      <c r="E559" s="510"/>
      <c r="F559" s="511"/>
      <c r="G559" s="510"/>
      <c r="H559" s="510"/>
      <c r="I559" s="510"/>
      <c r="K559" s="510"/>
      <c r="L559" s="510"/>
      <c r="CN559" s="510"/>
      <c r="DX559" s="510"/>
    </row>
    <row r="560" ht="13.1" spans="5:128">
      <c r="E560" s="510"/>
      <c r="F560" s="511"/>
      <c r="G560" s="510"/>
      <c r="H560" s="510"/>
      <c r="I560" s="510"/>
      <c r="K560" s="510"/>
      <c r="L560" s="510"/>
      <c r="CN560" s="510"/>
      <c r="DX560" s="510"/>
    </row>
    <row r="561" ht="13.1" spans="5:128">
      <c r="E561" s="510"/>
      <c r="F561" s="511"/>
      <c r="G561" s="510"/>
      <c r="H561" s="510"/>
      <c r="I561" s="510"/>
      <c r="K561" s="510"/>
      <c r="L561" s="510"/>
      <c r="CN561" s="510"/>
      <c r="DX561" s="510"/>
    </row>
    <row r="562" ht="13.1" spans="5:128">
      <c r="E562" s="510"/>
      <c r="F562" s="511"/>
      <c r="G562" s="510"/>
      <c r="H562" s="510"/>
      <c r="I562" s="510"/>
      <c r="K562" s="510"/>
      <c r="L562" s="510"/>
      <c r="CN562" s="510"/>
      <c r="DX562" s="510"/>
    </row>
    <row r="563" ht="13.1" spans="5:128">
      <c r="E563" s="510"/>
      <c r="F563" s="511"/>
      <c r="G563" s="510"/>
      <c r="H563" s="510"/>
      <c r="I563" s="510"/>
      <c r="K563" s="510"/>
      <c r="L563" s="510"/>
      <c r="CN563" s="510"/>
      <c r="DX563" s="510"/>
    </row>
    <row r="564" ht="13.1" spans="5:128">
      <c r="E564" s="510"/>
      <c r="F564" s="511"/>
      <c r="G564" s="510"/>
      <c r="H564" s="510"/>
      <c r="I564" s="510"/>
      <c r="K564" s="510"/>
      <c r="L564" s="510"/>
      <c r="CN564" s="510"/>
      <c r="DX564" s="510"/>
    </row>
    <row r="565" ht="13.1" spans="5:128">
      <c r="E565" s="510"/>
      <c r="F565" s="511"/>
      <c r="G565" s="510"/>
      <c r="H565" s="510"/>
      <c r="I565" s="510"/>
      <c r="K565" s="510"/>
      <c r="L565" s="510"/>
      <c r="CN565" s="510"/>
      <c r="DX565" s="510"/>
    </row>
    <row r="566" ht="13.1" spans="5:128">
      <c r="E566" s="510"/>
      <c r="F566" s="511"/>
      <c r="G566" s="510"/>
      <c r="H566" s="510"/>
      <c r="I566" s="510"/>
      <c r="K566" s="510"/>
      <c r="L566" s="510"/>
      <c r="CN566" s="510"/>
      <c r="DX566" s="510"/>
    </row>
    <row r="567" ht="13.1" spans="5:128">
      <c r="E567" s="510"/>
      <c r="F567" s="511"/>
      <c r="G567" s="510"/>
      <c r="H567" s="510"/>
      <c r="I567" s="510"/>
      <c r="K567" s="510"/>
      <c r="L567" s="510"/>
      <c r="CN567" s="510"/>
      <c r="DX567" s="510"/>
    </row>
    <row r="568" ht="13.1" spans="5:128">
      <c r="E568" s="510"/>
      <c r="F568" s="511"/>
      <c r="G568" s="510"/>
      <c r="H568" s="510"/>
      <c r="I568" s="510"/>
      <c r="K568" s="510"/>
      <c r="L568" s="510"/>
      <c r="CN568" s="510"/>
      <c r="DX568" s="510"/>
    </row>
    <row r="569" ht="13.1" spans="5:128">
      <c r="E569" s="510"/>
      <c r="F569" s="511"/>
      <c r="G569" s="510"/>
      <c r="H569" s="510"/>
      <c r="I569" s="510"/>
      <c r="K569" s="510"/>
      <c r="L569" s="510"/>
      <c r="CN569" s="510"/>
      <c r="DX569" s="510"/>
    </row>
    <row r="570" ht="13.1" spans="5:128">
      <c r="E570" s="510"/>
      <c r="F570" s="511"/>
      <c r="G570" s="510"/>
      <c r="H570" s="510"/>
      <c r="I570" s="510"/>
      <c r="K570" s="510"/>
      <c r="L570" s="510"/>
      <c r="CN570" s="510"/>
      <c r="DX570" s="510"/>
    </row>
    <row r="571" ht="13.1" spans="5:128">
      <c r="E571" s="510"/>
      <c r="F571" s="511"/>
      <c r="G571" s="510"/>
      <c r="H571" s="510"/>
      <c r="I571" s="510"/>
      <c r="K571" s="510"/>
      <c r="L571" s="510"/>
      <c r="CN571" s="510"/>
      <c r="DX571" s="510"/>
    </row>
    <row r="572" ht="13.1" spans="5:128">
      <c r="E572" s="510"/>
      <c r="F572" s="511"/>
      <c r="G572" s="510"/>
      <c r="H572" s="510"/>
      <c r="I572" s="510"/>
      <c r="K572" s="510"/>
      <c r="L572" s="510"/>
      <c r="CN572" s="510"/>
      <c r="DX572" s="510"/>
    </row>
    <row r="573" ht="13.1" spans="5:128">
      <c r="E573" s="510"/>
      <c r="F573" s="511"/>
      <c r="G573" s="510"/>
      <c r="H573" s="510"/>
      <c r="I573" s="510"/>
      <c r="K573" s="510"/>
      <c r="L573" s="510"/>
      <c r="CN573" s="510"/>
      <c r="DX573" s="510"/>
    </row>
    <row r="574" ht="13.1" spans="5:128">
      <c r="E574" s="510"/>
      <c r="F574" s="511"/>
      <c r="G574" s="510"/>
      <c r="H574" s="510"/>
      <c r="I574" s="510"/>
      <c r="K574" s="510"/>
      <c r="L574" s="510"/>
      <c r="CN574" s="510"/>
      <c r="DX574" s="510"/>
    </row>
    <row r="575" ht="13.1" spans="5:128">
      <c r="E575" s="510"/>
      <c r="F575" s="511"/>
      <c r="G575" s="510"/>
      <c r="H575" s="510"/>
      <c r="I575" s="510"/>
      <c r="K575" s="510"/>
      <c r="L575" s="510"/>
      <c r="CN575" s="510"/>
      <c r="DX575" s="510"/>
    </row>
    <row r="576" ht="13.1" spans="5:128">
      <c r="E576" s="510"/>
      <c r="F576" s="511"/>
      <c r="G576" s="510"/>
      <c r="H576" s="510"/>
      <c r="I576" s="510"/>
      <c r="K576" s="510"/>
      <c r="L576" s="510"/>
      <c r="CN576" s="510"/>
      <c r="DX576" s="510"/>
    </row>
    <row r="577" ht="13.1" spans="5:128">
      <c r="E577" s="510"/>
      <c r="F577" s="511"/>
      <c r="G577" s="510"/>
      <c r="H577" s="510"/>
      <c r="I577" s="510"/>
      <c r="K577" s="510"/>
      <c r="L577" s="510"/>
      <c r="CN577" s="510"/>
      <c r="DX577" s="510"/>
    </row>
    <row r="578" ht="13.1" spans="5:128">
      <c r="E578" s="510"/>
      <c r="F578" s="511"/>
      <c r="G578" s="510"/>
      <c r="H578" s="510"/>
      <c r="I578" s="510"/>
      <c r="K578" s="510"/>
      <c r="L578" s="510"/>
      <c r="CN578" s="510"/>
      <c r="DX578" s="510"/>
    </row>
    <row r="579" ht="13.1" spans="5:128">
      <c r="E579" s="510"/>
      <c r="F579" s="511"/>
      <c r="G579" s="510"/>
      <c r="H579" s="510"/>
      <c r="I579" s="510"/>
      <c r="K579" s="510"/>
      <c r="L579" s="510"/>
      <c r="CN579" s="510"/>
      <c r="DX579" s="510"/>
    </row>
    <row r="580" ht="13.1" spans="5:128">
      <c r="E580" s="510"/>
      <c r="F580" s="511"/>
      <c r="G580" s="510"/>
      <c r="H580" s="510"/>
      <c r="I580" s="510"/>
      <c r="K580" s="510"/>
      <c r="L580" s="510"/>
      <c r="CN580" s="510"/>
      <c r="DX580" s="510"/>
    </row>
    <row r="581" ht="13.1" spans="5:128">
      <c r="E581" s="510"/>
      <c r="F581" s="511"/>
      <c r="G581" s="510"/>
      <c r="H581" s="510"/>
      <c r="I581" s="510"/>
      <c r="K581" s="510"/>
      <c r="L581" s="510"/>
      <c r="CN581" s="510"/>
      <c r="DX581" s="510"/>
    </row>
    <row r="582" ht="13.1" spans="5:128">
      <c r="E582" s="510"/>
      <c r="F582" s="511"/>
      <c r="G582" s="510"/>
      <c r="H582" s="510"/>
      <c r="I582" s="510"/>
      <c r="K582" s="510"/>
      <c r="L582" s="510"/>
      <c r="CN582" s="510"/>
      <c r="DX582" s="510"/>
    </row>
    <row r="583" ht="13.1" spans="5:128">
      <c r="E583" s="510"/>
      <c r="F583" s="511"/>
      <c r="G583" s="510"/>
      <c r="H583" s="510"/>
      <c r="I583" s="510"/>
      <c r="K583" s="510"/>
      <c r="L583" s="510"/>
      <c r="CN583" s="510"/>
      <c r="DX583" s="510"/>
    </row>
    <row r="584" ht="13.1" spans="5:128">
      <c r="E584" s="510"/>
      <c r="F584" s="511"/>
      <c r="G584" s="510"/>
      <c r="H584" s="510"/>
      <c r="I584" s="510"/>
      <c r="K584" s="510"/>
      <c r="L584" s="510"/>
      <c r="CN584" s="510"/>
      <c r="DX584" s="510"/>
    </row>
    <row r="585" ht="13.1" spans="5:128">
      <c r="E585" s="510"/>
      <c r="F585" s="511"/>
      <c r="G585" s="510"/>
      <c r="H585" s="510"/>
      <c r="I585" s="510"/>
      <c r="K585" s="510"/>
      <c r="L585" s="510"/>
      <c r="CN585" s="510"/>
      <c r="DX585" s="510"/>
    </row>
    <row r="586" ht="13.1" spans="5:128">
      <c r="E586" s="510"/>
      <c r="F586" s="511"/>
      <c r="G586" s="510"/>
      <c r="H586" s="510"/>
      <c r="I586" s="510"/>
      <c r="K586" s="510"/>
      <c r="L586" s="510"/>
      <c r="CN586" s="510"/>
      <c r="DX586" s="510"/>
    </row>
    <row r="587" ht="13.1" spans="5:128">
      <c r="E587" s="510"/>
      <c r="F587" s="511"/>
      <c r="G587" s="510"/>
      <c r="H587" s="510"/>
      <c r="I587" s="510"/>
      <c r="K587" s="510"/>
      <c r="L587" s="510"/>
      <c r="CN587" s="510"/>
      <c r="DX587" s="510"/>
    </row>
    <row r="588" ht="13.1" spans="5:128">
      <c r="E588" s="510"/>
      <c r="F588" s="511"/>
      <c r="G588" s="510"/>
      <c r="H588" s="510"/>
      <c r="I588" s="510"/>
      <c r="K588" s="510"/>
      <c r="L588" s="510"/>
      <c r="CN588" s="510"/>
      <c r="DX588" s="510"/>
    </row>
    <row r="589" ht="13.1" spans="5:128">
      <c r="E589" s="510"/>
      <c r="F589" s="511"/>
      <c r="G589" s="510"/>
      <c r="H589" s="510"/>
      <c r="I589" s="510"/>
      <c r="K589" s="510"/>
      <c r="L589" s="510"/>
      <c r="CN589" s="510"/>
      <c r="DX589" s="510"/>
    </row>
    <row r="590" ht="13.1" spans="5:128">
      <c r="E590" s="510"/>
      <c r="F590" s="511"/>
      <c r="G590" s="510"/>
      <c r="H590" s="510"/>
      <c r="I590" s="510"/>
      <c r="K590" s="510"/>
      <c r="L590" s="510"/>
      <c r="CN590" s="510"/>
      <c r="DX590" s="510"/>
    </row>
    <row r="591" ht="13.1" spans="5:128">
      <c r="E591" s="510"/>
      <c r="F591" s="511"/>
      <c r="G591" s="510"/>
      <c r="H591" s="510"/>
      <c r="I591" s="510"/>
      <c r="K591" s="510"/>
      <c r="L591" s="510"/>
      <c r="CN591" s="510"/>
      <c r="DX591" s="510"/>
    </row>
    <row r="592" ht="13.1" spans="5:128">
      <c r="E592" s="510"/>
      <c r="F592" s="511"/>
      <c r="G592" s="510"/>
      <c r="H592" s="510"/>
      <c r="I592" s="510"/>
      <c r="K592" s="510"/>
      <c r="L592" s="510"/>
      <c r="CN592" s="510"/>
      <c r="DX592" s="510"/>
    </row>
    <row r="593" ht="13.1" spans="5:128">
      <c r="E593" s="510"/>
      <c r="F593" s="511"/>
      <c r="G593" s="510"/>
      <c r="H593" s="510"/>
      <c r="I593" s="510"/>
      <c r="K593" s="510"/>
      <c r="L593" s="510"/>
      <c r="CN593" s="510"/>
      <c r="DX593" s="510"/>
    </row>
    <row r="594" ht="13.1" spans="5:128">
      <c r="E594" s="510"/>
      <c r="F594" s="511"/>
      <c r="G594" s="510"/>
      <c r="H594" s="510"/>
      <c r="I594" s="510"/>
      <c r="K594" s="510"/>
      <c r="L594" s="510"/>
      <c r="CN594" s="510"/>
      <c r="DX594" s="510"/>
    </row>
    <row r="595" ht="13.1" spans="5:128">
      <c r="E595" s="510"/>
      <c r="F595" s="511"/>
      <c r="G595" s="510"/>
      <c r="H595" s="510"/>
      <c r="I595" s="510"/>
      <c r="K595" s="510"/>
      <c r="L595" s="510"/>
      <c r="CN595" s="510"/>
      <c r="DX595" s="510"/>
    </row>
    <row r="596" ht="13.1" spans="5:128">
      <c r="E596" s="510"/>
      <c r="F596" s="511"/>
      <c r="G596" s="510"/>
      <c r="H596" s="510"/>
      <c r="I596" s="510"/>
      <c r="K596" s="510"/>
      <c r="L596" s="510"/>
      <c r="CN596" s="510"/>
      <c r="DX596" s="510"/>
    </row>
    <row r="597" ht="13.1" spans="5:128">
      <c r="E597" s="510"/>
      <c r="F597" s="511"/>
      <c r="G597" s="510"/>
      <c r="H597" s="510"/>
      <c r="I597" s="510"/>
      <c r="K597" s="510"/>
      <c r="L597" s="510"/>
      <c r="CN597" s="510"/>
      <c r="DX597" s="510"/>
    </row>
    <row r="598" ht="13.1" spans="5:128">
      <c r="E598" s="510"/>
      <c r="F598" s="511"/>
      <c r="G598" s="510"/>
      <c r="H598" s="510"/>
      <c r="I598" s="510"/>
      <c r="K598" s="510"/>
      <c r="L598" s="510"/>
      <c r="CN598" s="510"/>
      <c r="DX598" s="510"/>
    </row>
    <row r="599" ht="13.1" spans="5:128">
      <c r="E599" s="510"/>
      <c r="F599" s="511"/>
      <c r="G599" s="510"/>
      <c r="H599" s="510"/>
      <c r="I599" s="510"/>
      <c r="K599" s="510"/>
      <c r="L599" s="510"/>
      <c r="CN599" s="510"/>
      <c r="DX599" s="510"/>
    </row>
    <row r="600" ht="13.1" spans="5:128">
      <c r="E600" s="510"/>
      <c r="F600" s="511"/>
      <c r="G600" s="510"/>
      <c r="H600" s="510"/>
      <c r="I600" s="510"/>
      <c r="K600" s="510"/>
      <c r="L600" s="510"/>
      <c r="CN600" s="510"/>
      <c r="DX600" s="510"/>
    </row>
    <row r="601" ht="13.1" spans="5:128">
      <c r="E601" s="510"/>
      <c r="F601" s="511"/>
      <c r="G601" s="510"/>
      <c r="H601" s="510"/>
      <c r="I601" s="510"/>
      <c r="K601" s="510"/>
      <c r="L601" s="510"/>
      <c r="CN601" s="510"/>
      <c r="DX601" s="510"/>
    </row>
    <row r="602" ht="13.1" spans="5:128">
      <c r="E602" s="510"/>
      <c r="F602" s="511"/>
      <c r="G602" s="510"/>
      <c r="H602" s="510"/>
      <c r="I602" s="510"/>
      <c r="K602" s="510"/>
      <c r="L602" s="510"/>
      <c r="CN602" s="510"/>
      <c r="DX602" s="510"/>
    </row>
    <row r="603" ht="13.1" spans="5:128">
      <c r="E603" s="510"/>
      <c r="F603" s="511"/>
      <c r="G603" s="510"/>
      <c r="H603" s="510"/>
      <c r="I603" s="510"/>
      <c r="K603" s="510"/>
      <c r="L603" s="510"/>
      <c r="CN603" s="510"/>
      <c r="DX603" s="510"/>
    </row>
    <row r="604" ht="13.1" spans="5:128">
      <c r="E604" s="510"/>
      <c r="F604" s="511"/>
      <c r="G604" s="510"/>
      <c r="H604" s="510"/>
      <c r="I604" s="510"/>
      <c r="K604" s="510"/>
      <c r="L604" s="510"/>
      <c r="CN604" s="510"/>
      <c r="DX604" s="510"/>
    </row>
    <row r="605" ht="13.1" spans="5:128">
      <c r="E605" s="510"/>
      <c r="F605" s="511"/>
      <c r="G605" s="510"/>
      <c r="H605" s="510"/>
      <c r="I605" s="510"/>
      <c r="K605" s="510"/>
      <c r="L605" s="510"/>
      <c r="CN605" s="510"/>
      <c r="DX605" s="510"/>
    </row>
    <row r="606" ht="13.1" spans="5:128">
      <c r="E606" s="510"/>
      <c r="F606" s="511"/>
      <c r="G606" s="510"/>
      <c r="H606" s="510"/>
      <c r="I606" s="510"/>
      <c r="K606" s="510"/>
      <c r="L606" s="510"/>
      <c r="CN606" s="510"/>
      <c r="DX606" s="510"/>
    </row>
    <row r="607" ht="13.1" spans="5:128">
      <c r="E607" s="510"/>
      <c r="F607" s="511"/>
      <c r="G607" s="510"/>
      <c r="H607" s="510"/>
      <c r="I607" s="510"/>
      <c r="K607" s="510"/>
      <c r="L607" s="510"/>
      <c r="CN607" s="510"/>
      <c r="DX607" s="510"/>
    </row>
    <row r="608" ht="13.1" spans="5:128">
      <c r="E608" s="510"/>
      <c r="F608" s="511"/>
      <c r="G608" s="510"/>
      <c r="H608" s="510"/>
      <c r="I608" s="510"/>
      <c r="K608" s="510"/>
      <c r="L608" s="510"/>
      <c r="CN608" s="510"/>
      <c r="DX608" s="510"/>
    </row>
    <row r="609" ht="13.1" spans="5:128">
      <c r="E609" s="510"/>
      <c r="F609" s="511"/>
      <c r="G609" s="510"/>
      <c r="H609" s="510"/>
      <c r="I609" s="510"/>
      <c r="K609" s="510"/>
      <c r="L609" s="510"/>
      <c r="CN609" s="510"/>
      <c r="DX609" s="510"/>
    </row>
    <row r="610" ht="13.1" spans="5:128">
      <c r="E610" s="510"/>
      <c r="F610" s="511"/>
      <c r="G610" s="510"/>
      <c r="H610" s="510"/>
      <c r="I610" s="510"/>
      <c r="K610" s="510"/>
      <c r="L610" s="510"/>
      <c r="CN610" s="510"/>
      <c r="DX610" s="510"/>
    </row>
    <row r="611" ht="13.1" spans="5:128">
      <c r="E611" s="510"/>
      <c r="F611" s="511"/>
      <c r="G611" s="510"/>
      <c r="H611" s="510"/>
      <c r="I611" s="510"/>
      <c r="K611" s="510"/>
      <c r="L611" s="510"/>
      <c r="CN611" s="510"/>
      <c r="DX611" s="510"/>
    </row>
    <row r="612" ht="13.1" spans="5:128">
      <c r="E612" s="510"/>
      <c r="F612" s="511"/>
      <c r="G612" s="510"/>
      <c r="H612" s="510"/>
      <c r="I612" s="510"/>
      <c r="K612" s="510"/>
      <c r="L612" s="510"/>
      <c r="CN612" s="510"/>
      <c r="DX612" s="510"/>
    </row>
    <row r="613" ht="13.1" spans="5:128">
      <c r="E613" s="510"/>
      <c r="F613" s="511"/>
      <c r="G613" s="510"/>
      <c r="H613" s="510"/>
      <c r="I613" s="510"/>
      <c r="K613" s="510"/>
      <c r="L613" s="510"/>
      <c r="CN613" s="510"/>
      <c r="DX613" s="510"/>
    </row>
    <row r="614" ht="13.1" spans="5:128">
      <c r="E614" s="510"/>
      <c r="F614" s="511"/>
      <c r="G614" s="510"/>
      <c r="H614" s="510"/>
      <c r="I614" s="510"/>
      <c r="K614" s="510"/>
      <c r="L614" s="510"/>
      <c r="CN614" s="510"/>
      <c r="DX614" s="510"/>
    </row>
    <row r="615" ht="13.1" spans="5:128">
      <c r="E615" s="510"/>
      <c r="F615" s="511"/>
      <c r="G615" s="510"/>
      <c r="H615" s="510"/>
      <c r="I615" s="510"/>
      <c r="K615" s="510"/>
      <c r="L615" s="510"/>
      <c r="CN615" s="510"/>
      <c r="DX615" s="510"/>
    </row>
    <row r="616" ht="13.1" spans="5:128">
      <c r="E616" s="510"/>
      <c r="F616" s="511"/>
      <c r="G616" s="510"/>
      <c r="H616" s="510"/>
      <c r="I616" s="510"/>
      <c r="K616" s="510"/>
      <c r="L616" s="510"/>
      <c r="CN616" s="510"/>
      <c r="DX616" s="510"/>
    </row>
    <row r="617" ht="13.1" spans="5:128">
      <c r="E617" s="510"/>
      <c r="F617" s="511"/>
      <c r="G617" s="510"/>
      <c r="H617" s="510"/>
      <c r="I617" s="510"/>
      <c r="K617" s="510"/>
      <c r="L617" s="510"/>
      <c r="CN617" s="510"/>
      <c r="DX617" s="510"/>
    </row>
    <row r="618" ht="13.1" spans="5:128">
      <c r="E618" s="510"/>
      <c r="F618" s="511"/>
      <c r="G618" s="510"/>
      <c r="H618" s="510"/>
      <c r="I618" s="510"/>
      <c r="K618" s="510"/>
      <c r="L618" s="510"/>
      <c r="CN618" s="510"/>
      <c r="DX618" s="510"/>
    </row>
    <row r="619" ht="13.1" spans="5:128">
      <c r="E619" s="510"/>
      <c r="F619" s="511"/>
      <c r="G619" s="510"/>
      <c r="H619" s="510"/>
      <c r="I619" s="510"/>
      <c r="K619" s="510"/>
      <c r="L619" s="510"/>
      <c r="CN619" s="510"/>
      <c r="DX619" s="510"/>
    </row>
    <row r="620" ht="13.1" spans="5:128">
      <c r="E620" s="510"/>
      <c r="F620" s="511"/>
      <c r="G620" s="510"/>
      <c r="H620" s="510"/>
      <c r="I620" s="510"/>
      <c r="K620" s="510"/>
      <c r="L620" s="510"/>
      <c r="CN620" s="510"/>
      <c r="DX620" s="510"/>
    </row>
    <row r="621" ht="13.1" spans="5:128">
      <c r="E621" s="510"/>
      <c r="F621" s="511"/>
      <c r="G621" s="510"/>
      <c r="H621" s="510"/>
      <c r="I621" s="510"/>
      <c r="K621" s="510"/>
      <c r="L621" s="510"/>
      <c r="CN621" s="510"/>
      <c r="DX621" s="510"/>
    </row>
    <row r="622" ht="13.1" spans="5:128">
      <c r="E622" s="510"/>
      <c r="F622" s="511"/>
      <c r="G622" s="510"/>
      <c r="H622" s="510"/>
      <c r="I622" s="510"/>
      <c r="K622" s="510"/>
      <c r="L622" s="510"/>
      <c r="CN622" s="510"/>
      <c r="DX622" s="510"/>
    </row>
    <row r="623" ht="13.1" spans="5:128">
      <c r="E623" s="510"/>
      <c r="F623" s="511"/>
      <c r="G623" s="510"/>
      <c r="H623" s="510"/>
      <c r="I623" s="510"/>
      <c r="K623" s="510"/>
      <c r="L623" s="510"/>
      <c r="CN623" s="510"/>
      <c r="DX623" s="510"/>
    </row>
    <row r="624" ht="13.1" spans="5:128">
      <c r="E624" s="510"/>
      <c r="F624" s="511"/>
      <c r="G624" s="510"/>
      <c r="H624" s="510"/>
      <c r="I624" s="510"/>
      <c r="K624" s="510"/>
      <c r="L624" s="510"/>
      <c r="CN624" s="510"/>
      <c r="DX624" s="510"/>
    </row>
    <row r="625" ht="13.1" spans="5:128">
      <c r="E625" s="510"/>
      <c r="F625" s="511"/>
      <c r="G625" s="510"/>
      <c r="H625" s="510"/>
      <c r="I625" s="510"/>
      <c r="K625" s="510"/>
      <c r="L625" s="510"/>
      <c r="CN625" s="510"/>
      <c r="DX625" s="510"/>
    </row>
    <row r="626" ht="13.1" spans="5:128">
      <c r="E626" s="510"/>
      <c r="F626" s="511"/>
      <c r="G626" s="510"/>
      <c r="H626" s="510"/>
      <c r="I626" s="510"/>
      <c r="K626" s="510"/>
      <c r="L626" s="510"/>
      <c r="CN626" s="510"/>
      <c r="DX626" s="510"/>
    </row>
    <row r="627" ht="13.1" spans="5:128">
      <c r="E627" s="510"/>
      <c r="F627" s="511"/>
      <c r="G627" s="510"/>
      <c r="H627" s="510"/>
      <c r="I627" s="510"/>
      <c r="K627" s="510"/>
      <c r="L627" s="510"/>
      <c r="CN627" s="510"/>
      <c r="DX627" s="510"/>
    </row>
    <row r="628" ht="13.1" spans="5:128">
      <c r="E628" s="510"/>
      <c r="F628" s="511"/>
      <c r="G628" s="510"/>
      <c r="H628" s="510"/>
      <c r="I628" s="510"/>
      <c r="K628" s="510"/>
      <c r="L628" s="510"/>
      <c r="CN628" s="510"/>
      <c r="DX628" s="510"/>
    </row>
    <row r="629" ht="13.1" spans="5:128">
      <c r="E629" s="510"/>
      <c r="F629" s="511"/>
      <c r="G629" s="510"/>
      <c r="H629" s="510"/>
      <c r="I629" s="510"/>
      <c r="K629" s="510"/>
      <c r="L629" s="510"/>
      <c r="CN629" s="510"/>
      <c r="DX629" s="510"/>
    </row>
    <row r="630" ht="13.1" spans="5:128">
      <c r="E630" s="510"/>
      <c r="F630" s="511"/>
      <c r="G630" s="510"/>
      <c r="H630" s="510"/>
      <c r="I630" s="510"/>
      <c r="K630" s="510"/>
      <c r="L630" s="510"/>
      <c r="CN630" s="510"/>
      <c r="DX630" s="510"/>
    </row>
    <row r="631" ht="13.1" spans="5:128">
      <c r="E631" s="510"/>
      <c r="F631" s="511"/>
      <c r="G631" s="510"/>
      <c r="H631" s="510"/>
      <c r="I631" s="510"/>
      <c r="K631" s="510"/>
      <c r="L631" s="510"/>
      <c r="CN631" s="510"/>
      <c r="DX631" s="510"/>
    </row>
    <row r="632" ht="13.1" spans="5:128">
      <c r="E632" s="510"/>
      <c r="F632" s="511"/>
      <c r="G632" s="510"/>
      <c r="H632" s="510"/>
      <c r="I632" s="510"/>
      <c r="K632" s="510"/>
      <c r="L632" s="510"/>
      <c r="CN632" s="510"/>
      <c r="DX632" s="510"/>
    </row>
    <row r="633" ht="13.1" spans="5:128">
      <c r="E633" s="510"/>
      <c r="F633" s="511"/>
      <c r="G633" s="510"/>
      <c r="H633" s="510"/>
      <c r="I633" s="510"/>
      <c r="K633" s="510"/>
      <c r="L633" s="510"/>
      <c r="CN633" s="510"/>
      <c r="DX633" s="510"/>
    </row>
    <row r="634" ht="13.1" spans="5:128">
      <c r="E634" s="510"/>
      <c r="F634" s="511"/>
      <c r="G634" s="510"/>
      <c r="H634" s="510"/>
      <c r="I634" s="510"/>
      <c r="K634" s="510"/>
      <c r="L634" s="510"/>
      <c r="CN634" s="510"/>
      <c r="DX634" s="510"/>
    </row>
    <row r="635" ht="13.1" spans="5:128">
      <c r="E635" s="510"/>
      <c r="F635" s="511"/>
      <c r="G635" s="510"/>
      <c r="H635" s="510"/>
      <c r="I635" s="510"/>
      <c r="K635" s="510"/>
      <c r="L635" s="510"/>
      <c r="CN635" s="510"/>
      <c r="DX635" s="510"/>
    </row>
    <row r="636" ht="13.1" spans="5:128">
      <c r="E636" s="510"/>
      <c r="F636" s="511"/>
      <c r="G636" s="510"/>
      <c r="H636" s="510"/>
      <c r="I636" s="510"/>
      <c r="K636" s="510"/>
      <c r="L636" s="510"/>
      <c r="CN636" s="510"/>
      <c r="DX636" s="510"/>
    </row>
    <row r="637" ht="13.1" spans="5:128">
      <c r="E637" s="510"/>
      <c r="F637" s="511"/>
      <c r="G637" s="510"/>
      <c r="H637" s="510"/>
      <c r="I637" s="510"/>
      <c r="K637" s="510"/>
      <c r="L637" s="510"/>
      <c r="CN637" s="510"/>
      <c r="DX637" s="510"/>
    </row>
    <row r="638" ht="13.1" spans="5:128">
      <c r="E638" s="510"/>
      <c r="F638" s="511"/>
      <c r="G638" s="510"/>
      <c r="H638" s="510"/>
      <c r="I638" s="510"/>
      <c r="K638" s="510"/>
      <c r="L638" s="510"/>
      <c r="CN638" s="510"/>
      <c r="DX638" s="510"/>
    </row>
    <row r="639" ht="13.1" spans="5:128">
      <c r="E639" s="510"/>
      <c r="F639" s="511"/>
      <c r="G639" s="510"/>
      <c r="H639" s="510"/>
      <c r="I639" s="510"/>
      <c r="K639" s="510"/>
      <c r="L639" s="510"/>
      <c r="CN639" s="510"/>
      <c r="DX639" s="510"/>
    </row>
    <row r="640" ht="13.1" spans="5:128">
      <c r="E640" s="510"/>
      <c r="F640" s="511"/>
      <c r="G640" s="510"/>
      <c r="H640" s="510"/>
      <c r="I640" s="510"/>
      <c r="K640" s="510"/>
      <c r="L640" s="510"/>
      <c r="CN640" s="510"/>
      <c r="DX640" s="510"/>
    </row>
    <row r="641" ht="13.1" spans="5:128">
      <c r="E641" s="510"/>
      <c r="F641" s="511"/>
      <c r="G641" s="510"/>
      <c r="H641" s="510"/>
      <c r="I641" s="510"/>
      <c r="K641" s="510"/>
      <c r="L641" s="510"/>
      <c r="CN641" s="510"/>
      <c r="DX641" s="510"/>
    </row>
    <row r="642" ht="13.1" spans="5:128">
      <c r="E642" s="510"/>
      <c r="F642" s="511"/>
      <c r="G642" s="510"/>
      <c r="H642" s="510"/>
      <c r="I642" s="510"/>
      <c r="K642" s="510"/>
      <c r="L642" s="510"/>
      <c r="CN642" s="510"/>
      <c r="DX642" s="510"/>
    </row>
    <row r="643" ht="13.1" spans="5:128">
      <c r="E643" s="510"/>
      <c r="F643" s="511"/>
      <c r="G643" s="510"/>
      <c r="H643" s="510"/>
      <c r="I643" s="510"/>
      <c r="K643" s="510"/>
      <c r="L643" s="510"/>
      <c r="CN643" s="510"/>
      <c r="DX643" s="510"/>
    </row>
    <row r="644" ht="13.1" spans="5:128">
      <c r="E644" s="510"/>
      <c r="F644" s="511"/>
      <c r="G644" s="510"/>
      <c r="H644" s="510"/>
      <c r="I644" s="510"/>
      <c r="K644" s="510"/>
      <c r="L644" s="510"/>
      <c r="CN644" s="510"/>
      <c r="DX644" s="510"/>
    </row>
    <row r="645" ht="13.1" spans="5:128">
      <c r="E645" s="510"/>
      <c r="F645" s="511"/>
      <c r="G645" s="510"/>
      <c r="H645" s="510"/>
      <c r="I645" s="510"/>
      <c r="K645" s="510"/>
      <c r="L645" s="510"/>
      <c r="CN645" s="510"/>
      <c r="DX645" s="510"/>
    </row>
    <row r="646" ht="13.1" spans="5:128">
      <c r="E646" s="510"/>
      <c r="F646" s="511"/>
      <c r="G646" s="510"/>
      <c r="H646" s="510"/>
      <c r="I646" s="510"/>
      <c r="K646" s="510"/>
      <c r="L646" s="510"/>
      <c r="CN646" s="510"/>
      <c r="DX646" s="510"/>
    </row>
    <row r="647" ht="13.1" spans="5:128">
      <c r="E647" s="510"/>
      <c r="F647" s="511"/>
      <c r="G647" s="510"/>
      <c r="H647" s="510"/>
      <c r="I647" s="510"/>
      <c r="K647" s="510"/>
      <c r="L647" s="510"/>
      <c r="CN647" s="510"/>
      <c r="DX647" s="510"/>
    </row>
    <row r="648" ht="13.1" spans="5:128">
      <c r="E648" s="510"/>
      <c r="F648" s="511"/>
      <c r="G648" s="510"/>
      <c r="H648" s="510"/>
      <c r="I648" s="510"/>
      <c r="K648" s="510"/>
      <c r="L648" s="510"/>
      <c r="CN648" s="510"/>
      <c r="DX648" s="510"/>
    </row>
    <row r="649" ht="13.1" spans="5:128">
      <c r="E649" s="510"/>
      <c r="F649" s="511"/>
      <c r="G649" s="510"/>
      <c r="H649" s="510"/>
      <c r="I649" s="510"/>
      <c r="K649" s="510"/>
      <c r="L649" s="510"/>
      <c r="CN649" s="510"/>
      <c r="DX649" s="510"/>
    </row>
    <row r="650" ht="13.1" spans="5:128">
      <c r="E650" s="510"/>
      <c r="F650" s="511"/>
      <c r="G650" s="510"/>
      <c r="H650" s="510"/>
      <c r="I650" s="510"/>
      <c r="K650" s="510"/>
      <c r="L650" s="510"/>
      <c r="CN650" s="510"/>
      <c r="DX650" s="510"/>
    </row>
    <row r="651" ht="13.1" spans="5:128">
      <c r="E651" s="510"/>
      <c r="F651" s="511"/>
      <c r="G651" s="510"/>
      <c r="H651" s="510"/>
      <c r="I651" s="510"/>
      <c r="K651" s="510"/>
      <c r="L651" s="510"/>
      <c r="CN651" s="510"/>
      <c r="DX651" s="510"/>
    </row>
    <row r="652" ht="13.1" spans="5:128">
      <c r="E652" s="510"/>
      <c r="F652" s="511"/>
      <c r="G652" s="510"/>
      <c r="H652" s="510"/>
      <c r="I652" s="510"/>
      <c r="K652" s="510"/>
      <c r="L652" s="510"/>
      <c r="CN652" s="510"/>
      <c r="DX652" s="510"/>
    </row>
    <row r="653" ht="13.1" spans="5:128">
      <c r="E653" s="510"/>
      <c r="F653" s="511"/>
      <c r="G653" s="510"/>
      <c r="H653" s="510"/>
      <c r="I653" s="510"/>
      <c r="K653" s="510"/>
      <c r="L653" s="510"/>
      <c r="CN653" s="510"/>
      <c r="DX653" s="510"/>
    </row>
    <row r="654" ht="13.1" spans="5:128">
      <c r="E654" s="510"/>
      <c r="F654" s="511"/>
      <c r="G654" s="510"/>
      <c r="H654" s="510"/>
      <c r="I654" s="510"/>
      <c r="K654" s="510"/>
      <c r="L654" s="510"/>
      <c r="CN654" s="510"/>
      <c r="DX654" s="510"/>
    </row>
    <row r="655" ht="13.1" spans="5:128">
      <c r="E655" s="510"/>
      <c r="F655" s="511"/>
      <c r="G655" s="510"/>
      <c r="H655" s="510"/>
      <c r="I655" s="510"/>
      <c r="K655" s="510"/>
      <c r="L655" s="510"/>
      <c r="CN655" s="510"/>
      <c r="DX655" s="510"/>
    </row>
    <row r="656" ht="13.1" spans="5:128">
      <c r="E656" s="510"/>
      <c r="F656" s="511"/>
      <c r="G656" s="510"/>
      <c r="H656" s="510"/>
      <c r="I656" s="510"/>
      <c r="K656" s="510"/>
      <c r="L656" s="510"/>
      <c r="CN656" s="510"/>
      <c r="DX656" s="510"/>
    </row>
    <row r="657" ht="13.1" spans="5:128">
      <c r="E657" s="510"/>
      <c r="F657" s="511"/>
      <c r="G657" s="510"/>
      <c r="H657" s="510"/>
      <c r="I657" s="510"/>
      <c r="K657" s="510"/>
      <c r="L657" s="510"/>
      <c r="CN657" s="510"/>
      <c r="DX657" s="510"/>
    </row>
    <row r="658" ht="13.1" spans="5:128">
      <c r="E658" s="510"/>
      <c r="F658" s="511"/>
      <c r="G658" s="510"/>
      <c r="H658" s="510"/>
      <c r="I658" s="510"/>
      <c r="K658" s="510"/>
      <c r="L658" s="510"/>
      <c r="CN658" s="510"/>
      <c r="DX658" s="510"/>
    </row>
    <row r="659" ht="13.1" spans="5:128">
      <c r="E659" s="510"/>
      <c r="F659" s="511"/>
      <c r="G659" s="510"/>
      <c r="H659" s="510"/>
      <c r="I659" s="510"/>
      <c r="K659" s="510"/>
      <c r="L659" s="510"/>
      <c r="CN659" s="510"/>
      <c r="DX659" s="510"/>
    </row>
    <row r="660" ht="13.1" spans="5:128">
      <c r="E660" s="510"/>
      <c r="F660" s="511"/>
      <c r="G660" s="510"/>
      <c r="H660" s="510"/>
      <c r="I660" s="510"/>
      <c r="K660" s="510"/>
      <c r="L660" s="510"/>
      <c r="CN660" s="510"/>
      <c r="DX660" s="510"/>
    </row>
    <row r="661" ht="13.1" spans="5:128">
      <c r="E661" s="510"/>
      <c r="F661" s="511"/>
      <c r="G661" s="510"/>
      <c r="H661" s="510"/>
      <c r="I661" s="510"/>
      <c r="K661" s="510"/>
      <c r="L661" s="510"/>
      <c r="CN661" s="510"/>
      <c r="DX661" s="510"/>
    </row>
    <row r="662" ht="13.1" spans="5:128">
      <c r="E662" s="510"/>
      <c r="F662" s="511"/>
      <c r="G662" s="510"/>
      <c r="H662" s="510"/>
      <c r="I662" s="510"/>
      <c r="K662" s="510"/>
      <c r="L662" s="510"/>
      <c r="CN662" s="510"/>
      <c r="DX662" s="510"/>
    </row>
    <row r="663" ht="13.1" spans="5:128">
      <c r="E663" s="510"/>
      <c r="F663" s="511"/>
      <c r="G663" s="510"/>
      <c r="H663" s="510"/>
      <c r="I663" s="510"/>
      <c r="K663" s="510"/>
      <c r="L663" s="510"/>
      <c r="CN663" s="510"/>
      <c r="DX663" s="510"/>
    </row>
    <row r="664" ht="13.1" spans="5:128">
      <c r="E664" s="510"/>
      <c r="F664" s="511"/>
      <c r="G664" s="510"/>
      <c r="H664" s="510"/>
      <c r="I664" s="510"/>
      <c r="K664" s="510"/>
      <c r="L664" s="510"/>
      <c r="CN664" s="510"/>
      <c r="DX664" s="510"/>
    </row>
    <row r="665" ht="13.1" spans="5:128">
      <c r="E665" s="510"/>
      <c r="F665" s="511"/>
      <c r="G665" s="510"/>
      <c r="H665" s="510"/>
      <c r="I665" s="510"/>
      <c r="K665" s="510"/>
      <c r="L665" s="510"/>
      <c r="CN665" s="510"/>
      <c r="DX665" s="510"/>
    </row>
    <row r="666" ht="13.1" spans="5:128">
      <c r="E666" s="510"/>
      <c r="F666" s="511"/>
      <c r="G666" s="510"/>
      <c r="H666" s="510"/>
      <c r="I666" s="510"/>
      <c r="K666" s="510"/>
      <c r="L666" s="510"/>
      <c r="CN666" s="510"/>
      <c r="DX666" s="510"/>
    </row>
    <row r="667" ht="13.1" spans="5:128">
      <c r="E667" s="510"/>
      <c r="F667" s="511"/>
      <c r="G667" s="510"/>
      <c r="H667" s="510"/>
      <c r="I667" s="510"/>
      <c r="K667" s="510"/>
      <c r="L667" s="510"/>
      <c r="CN667" s="510"/>
      <c r="DX667" s="510"/>
    </row>
    <row r="668" ht="13.1" spans="5:128">
      <c r="E668" s="510"/>
      <c r="F668" s="511"/>
      <c r="G668" s="510"/>
      <c r="H668" s="510"/>
      <c r="I668" s="510"/>
      <c r="K668" s="510"/>
      <c r="L668" s="510"/>
      <c r="CN668" s="510"/>
      <c r="DX668" s="510"/>
    </row>
    <row r="669" ht="13.1" spans="5:128">
      <c r="E669" s="510"/>
      <c r="F669" s="511"/>
      <c r="G669" s="510"/>
      <c r="H669" s="510"/>
      <c r="I669" s="510"/>
      <c r="K669" s="510"/>
      <c r="L669" s="510"/>
      <c r="CN669" s="510"/>
      <c r="DX669" s="510"/>
    </row>
    <row r="670" ht="13.1" spans="5:128">
      <c r="E670" s="510"/>
      <c r="F670" s="511"/>
      <c r="G670" s="510"/>
      <c r="H670" s="510"/>
      <c r="I670" s="510"/>
      <c r="K670" s="510"/>
      <c r="L670" s="510"/>
      <c r="CN670" s="510"/>
      <c r="DX670" s="510"/>
    </row>
    <row r="671" ht="13.1" spans="5:128">
      <c r="E671" s="510"/>
      <c r="F671" s="511"/>
      <c r="G671" s="510"/>
      <c r="H671" s="510"/>
      <c r="I671" s="510"/>
      <c r="K671" s="510"/>
      <c r="L671" s="510"/>
      <c r="CN671" s="510"/>
      <c r="DX671" s="510"/>
    </row>
    <row r="672" ht="13.1" spans="5:128">
      <c r="E672" s="510"/>
      <c r="F672" s="511"/>
      <c r="G672" s="510"/>
      <c r="H672" s="510"/>
      <c r="I672" s="510"/>
      <c r="K672" s="510"/>
      <c r="L672" s="510"/>
      <c r="CN672" s="510"/>
      <c r="DX672" s="510"/>
    </row>
    <row r="673" ht="13.1" spans="5:128">
      <c r="E673" s="510"/>
      <c r="F673" s="511"/>
      <c r="G673" s="510"/>
      <c r="H673" s="510"/>
      <c r="I673" s="510"/>
      <c r="K673" s="510"/>
      <c r="L673" s="510"/>
      <c r="CN673" s="510"/>
      <c r="DX673" s="510"/>
    </row>
    <row r="674" ht="13.1" spans="5:128">
      <c r="E674" s="510"/>
      <c r="F674" s="511"/>
      <c r="G674" s="510"/>
      <c r="H674" s="510"/>
      <c r="I674" s="510"/>
      <c r="K674" s="510"/>
      <c r="L674" s="510"/>
      <c r="CN674" s="510"/>
      <c r="DX674" s="510"/>
    </row>
    <row r="675" ht="13.1" spans="5:128">
      <c r="E675" s="510"/>
      <c r="F675" s="511"/>
      <c r="G675" s="510"/>
      <c r="H675" s="510"/>
      <c r="I675" s="510"/>
      <c r="K675" s="510"/>
      <c r="L675" s="510"/>
      <c r="CN675" s="510"/>
      <c r="DX675" s="510"/>
    </row>
    <row r="676" ht="13.1" spans="5:128">
      <c r="E676" s="510"/>
      <c r="F676" s="511"/>
      <c r="G676" s="510"/>
      <c r="H676" s="510"/>
      <c r="I676" s="510"/>
      <c r="K676" s="510"/>
      <c r="L676" s="510"/>
      <c r="CN676" s="510"/>
      <c r="DX676" s="510"/>
    </row>
    <row r="677" ht="13.1" spans="5:128">
      <c r="E677" s="510"/>
      <c r="F677" s="511"/>
      <c r="G677" s="510"/>
      <c r="H677" s="510"/>
      <c r="I677" s="510"/>
      <c r="K677" s="510"/>
      <c r="L677" s="510"/>
      <c r="CN677" s="510"/>
      <c r="DX677" s="510"/>
    </row>
    <row r="678" ht="13.1" spans="5:128">
      <c r="E678" s="510"/>
      <c r="F678" s="511"/>
      <c r="G678" s="510"/>
      <c r="H678" s="510"/>
      <c r="I678" s="510"/>
      <c r="K678" s="510"/>
      <c r="L678" s="510"/>
      <c r="CN678" s="510"/>
      <c r="DX678" s="510"/>
    </row>
    <row r="679" ht="13.1" spans="5:128">
      <c r="E679" s="510"/>
      <c r="F679" s="511"/>
      <c r="G679" s="510"/>
      <c r="H679" s="510"/>
      <c r="I679" s="510"/>
      <c r="K679" s="510"/>
      <c r="L679" s="510"/>
      <c r="CN679" s="510"/>
      <c r="DX679" s="510"/>
    </row>
    <row r="680" ht="13.1" spans="5:128">
      <c r="E680" s="510"/>
      <c r="F680" s="511"/>
      <c r="G680" s="510"/>
      <c r="H680" s="510"/>
      <c r="I680" s="510"/>
      <c r="K680" s="510"/>
      <c r="L680" s="510"/>
      <c r="CN680" s="510"/>
      <c r="DX680" s="510"/>
    </row>
    <row r="681" ht="13.1" spans="5:128">
      <c r="E681" s="510"/>
      <c r="F681" s="511"/>
      <c r="G681" s="510"/>
      <c r="H681" s="510"/>
      <c r="I681" s="510"/>
      <c r="K681" s="510"/>
      <c r="L681" s="510"/>
      <c r="CN681" s="510"/>
      <c r="DX681" s="510"/>
    </row>
    <row r="682" ht="13.1" spans="5:128">
      <c r="E682" s="510"/>
      <c r="F682" s="511"/>
      <c r="G682" s="510"/>
      <c r="H682" s="510"/>
      <c r="I682" s="510"/>
      <c r="K682" s="510"/>
      <c r="L682" s="510"/>
      <c r="CN682" s="510"/>
      <c r="DX682" s="510"/>
    </row>
    <row r="683" ht="13.1" spans="5:128">
      <c r="E683" s="510"/>
      <c r="F683" s="511"/>
      <c r="G683" s="510"/>
      <c r="H683" s="510"/>
      <c r="I683" s="510"/>
      <c r="K683" s="510"/>
      <c r="L683" s="510"/>
      <c r="CN683" s="510"/>
      <c r="DX683" s="510"/>
    </row>
    <row r="684" ht="13.1" spans="5:128">
      <c r="E684" s="510"/>
      <c r="F684" s="511"/>
      <c r="G684" s="510"/>
      <c r="H684" s="510"/>
      <c r="I684" s="510"/>
      <c r="K684" s="510"/>
      <c r="L684" s="510"/>
      <c r="CN684" s="510"/>
      <c r="DX684" s="510"/>
    </row>
    <row r="685" ht="13.1" spans="5:128">
      <c r="E685" s="510"/>
      <c r="F685" s="511"/>
      <c r="G685" s="510"/>
      <c r="H685" s="510"/>
      <c r="I685" s="510"/>
      <c r="K685" s="510"/>
      <c r="L685" s="510"/>
      <c r="CN685" s="510"/>
      <c r="DX685" s="510"/>
    </row>
    <row r="686" ht="13.1" spans="5:128">
      <c r="E686" s="510"/>
      <c r="F686" s="511"/>
      <c r="G686" s="510"/>
      <c r="H686" s="510"/>
      <c r="I686" s="510"/>
      <c r="K686" s="510"/>
      <c r="L686" s="510"/>
      <c r="CN686" s="510"/>
      <c r="DX686" s="510"/>
    </row>
    <row r="687" ht="13.1" spans="5:128">
      <c r="E687" s="510"/>
      <c r="F687" s="511"/>
      <c r="G687" s="510"/>
      <c r="H687" s="510"/>
      <c r="I687" s="510"/>
      <c r="K687" s="510"/>
      <c r="L687" s="510"/>
      <c r="CN687" s="510"/>
      <c r="DX687" s="510"/>
    </row>
    <row r="688" ht="13.1" spans="5:128">
      <c r="E688" s="510"/>
      <c r="F688" s="511"/>
      <c r="G688" s="510"/>
      <c r="H688" s="510"/>
      <c r="I688" s="510"/>
      <c r="K688" s="510"/>
      <c r="L688" s="510"/>
      <c r="CN688" s="510"/>
      <c r="DX688" s="510"/>
    </row>
    <row r="689" ht="13.1" spans="5:128">
      <c r="E689" s="510"/>
      <c r="F689" s="511"/>
      <c r="G689" s="510"/>
      <c r="H689" s="510"/>
      <c r="I689" s="510"/>
      <c r="K689" s="510"/>
      <c r="L689" s="510"/>
      <c r="CN689" s="510"/>
      <c r="DX689" s="510"/>
    </row>
    <row r="690" ht="13.1" spans="5:128">
      <c r="E690" s="510"/>
      <c r="F690" s="511"/>
      <c r="G690" s="510"/>
      <c r="H690" s="510"/>
      <c r="I690" s="510"/>
      <c r="K690" s="510"/>
      <c r="L690" s="510"/>
      <c r="CN690" s="510"/>
      <c r="DX690" s="510"/>
    </row>
    <row r="691" ht="13.1" spans="5:128">
      <c r="E691" s="510"/>
      <c r="F691" s="511"/>
      <c r="G691" s="510"/>
      <c r="H691" s="510"/>
      <c r="I691" s="510"/>
      <c r="K691" s="510"/>
      <c r="L691" s="510"/>
      <c r="CN691" s="510"/>
      <c r="DX691" s="510"/>
    </row>
    <row r="692" ht="13.1" spans="5:128">
      <c r="E692" s="510"/>
      <c r="F692" s="511"/>
      <c r="G692" s="510"/>
      <c r="H692" s="510"/>
      <c r="I692" s="510"/>
      <c r="K692" s="510"/>
      <c r="L692" s="510"/>
      <c r="CN692" s="510"/>
      <c r="DX692" s="510"/>
    </row>
    <row r="693" ht="13.1" spans="5:128">
      <c r="E693" s="510"/>
      <c r="F693" s="511"/>
      <c r="G693" s="510"/>
      <c r="H693" s="510"/>
      <c r="I693" s="510"/>
      <c r="K693" s="510"/>
      <c r="L693" s="510"/>
      <c r="CN693" s="510"/>
      <c r="DX693" s="510"/>
    </row>
    <row r="694" ht="13.1" spans="5:128">
      <c r="E694" s="510"/>
      <c r="F694" s="511"/>
      <c r="G694" s="510"/>
      <c r="H694" s="510"/>
      <c r="I694" s="510"/>
      <c r="K694" s="510"/>
      <c r="L694" s="510"/>
      <c r="CN694" s="510"/>
      <c r="DX694" s="510"/>
    </row>
    <row r="695" ht="13.1" spans="5:128">
      <c r="E695" s="510"/>
      <c r="F695" s="511"/>
      <c r="G695" s="510"/>
      <c r="H695" s="510"/>
      <c r="I695" s="510"/>
      <c r="K695" s="510"/>
      <c r="L695" s="510"/>
      <c r="CN695" s="510"/>
      <c r="DX695" s="510"/>
    </row>
    <row r="696" ht="13.1" spans="5:128">
      <c r="E696" s="510"/>
      <c r="F696" s="511"/>
      <c r="G696" s="510"/>
      <c r="H696" s="510"/>
      <c r="I696" s="510"/>
      <c r="K696" s="510"/>
      <c r="L696" s="510"/>
      <c r="CN696" s="510"/>
      <c r="DX696" s="510"/>
    </row>
    <row r="697" ht="13.1" spans="5:128">
      <c r="E697" s="510"/>
      <c r="F697" s="511"/>
      <c r="G697" s="510"/>
      <c r="H697" s="510"/>
      <c r="I697" s="510"/>
      <c r="K697" s="510"/>
      <c r="L697" s="510"/>
      <c r="CN697" s="510"/>
      <c r="DX697" s="510"/>
    </row>
    <row r="698" ht="13.1" spans="5:128">
      <c r="E698" s="510"/>
      <c r="F698" s="511"/>
      <c r="G698" s="510"/>
      <c r="H698" s="510"/>
      <c r="I698" s="510"/>
      <c r="K698" s="510"/>
      <c r="L698" s="510"/>
      <c r="CN698" s="510"/>
      <c r="DX698" s="510"/>
    </row>
    <row r="699" ht="13.1" spans="5:128">
      <c r="E699" s="510"/>
      <c r="F699" s="511"/>
      <c r="G699" s="510"/>
      <c r="H699" s="510"/>
      <c r="I699" s="510"/>
      <c r="K699" s="510"/>
      <c r="L699" s="510"/>
      <c r="CN699" s="510"/>
      <c r="DX699" s="510"/>
    </row>
    <row r="700" ht="13.1" spans="5:128">
      <c r="E700" s="510"/>
      <c r="F700" s="511"/>
      <c r="G700" s="510"/>
      <c r="H700" s="510"/>
      <c r="I700" s="510"/>
      <c r="K700" s="510"/>
      <c r="L700" s="510"/>
      <c r="CN700" s="510"/>
      <c r="DX700" s="510"/>
    </row>
    <row r="701" ht="13.1" spans="5:128">
      <c r="E701" s="510"/>
      <c r="F701" s="511"/>
      <c r="G701" s="510"/>
      <c r="H701" s="510"/>
      <c r="I701" s="510"/>
      <c r="K701" s="510"/>
      <c r="L701" s="510"/>
      <c r="CN701" s="510"/>
      <c r="DX701" s="510"/>
    </row>
    <row r="702" ht="13.1" spans="5:128">
      <c r="E702" s="510"/>
      <c r="F702" s="511"/>
      <c r="G702" s="510"/>
      <c r="H702" s="510"/>
      <c r="I702" s="510"/>
      <c r="K702" s="510"/>
      <c r="L702" s="510"/>
      <c r="CN702" s="510"/>
      <c r="DX702" s="510"/>
    </row>
    <row r="703" ht="13.1" spans="5:128">
      <c r="E703" s="510"/>
      <c r="F703" s="511"/>
      <c r="G703" s="510"/>
      <c r="H703" s="510"/>
      <c r="I703" s="510"/>
      <c r="K703" s="510"/>
      <c r="L703" s="510"/>
      <c r="CN703" s="510"/>
      <c r="DX703" s="510"/>
    </row>
    <row r="704" ht="13.1" spans="5:128">
      <c r="E704" s="510"/>
      <c r="F704" s="511"/>
      <c r="G704" s="510"/>
      <c r="H704" s="510"/>
      <c r="I704" s="510"/>
      <c r="K704" s="510"/>
      <c r="L704" s="510"/>
      <c r="CN704" s="510"/>
      <c r="DX704" s="510"/>
    </row>
    <row r="705" ht="13.1" spans="5:128">
      <c r="E705" s="510"/>
      <c r="F705" s="511"/>
      <c r="G705" s="510"/>
      <c r="H705" s="510"/>
      <c r="I705" s="510"/>
      <c r="K705" s="510"/>
      <c r="L705" s="510"/>
      <c r="CN705" s="510"/>
      <c r="DX705" s="510"/>
    </row>
    <row r="706" ht="13.1" spans="5:128">
      <c r="E706" s="510"/>
      <c r="F706" s="511"/>
      <c r="G706" s="510"/>
      <c r="H706" s="510"/>
      <c r="I706" s="510"/>
      <c r="K706" s="510"/>
      <c r="L706" s="510"/>
      <c r="CN706" s="510"/>
      <c r="DX706" s="510"/>
    </row>
    <row r="707" ht="13.1" spans="5:128">
      <c r="E707" s="510"/>
      <c r="F707" s="511"/>
      <c r="G707" s="510"/>
      <c r="H707" s="510"/>
      <c r="I707" s="510"/>
      <c r="K707" s="510"/>
      <c r="L707" s="510"/>
      <c r="CN707" s="510"/>
      <c r="DX707" s="510"/>
    </row>
    <row r="708" ht="13.1" spans="5:128">
      <c r="E708" s="510"/>
      <c r="F708" s="511"/>
      <c r="G708" s="510"/>
      <c r="H708" s="510"/>
      <c r="I708" s="510"/>
      <c r="K708" s="510"/>
      <c r="L708" s="510"/>
      <c r="CN708" s="510"/>
      <c r="DX708" s="510"/>
    </row>
    <row r="709" ht="13.1" spans="5:128">
      <c r="E709" s="510"/>
      <c r="F709" s="511"/>
      <c r="G709" s="510"/>
      <c r="H709" s="510"/>
      <c r="I709" s="510"/>
      <c r="K709" s="510"/>
      <c r="L709" s="510"/>
      <c r="CN709" s="510"/>
      <c r="DX709" s="510"/>
    </row>
    <row r="710" ht="13.1" spans="5:128">
      <c r="E710" s="510"/>
      <c r="F710" s="511"/>
      <c r="G710" s="510"/>
      <c r="H710" s="510"/>
      <c r="I710" s="510"/>
      <c r="K710" s="510"/>
      <c r="L710" s="510"/>
      <c r="CN710" s="510"/>
      <c r="DX710" s="510"/>
    </row>
    <row r="711" ht="13.1" spans="5:128">
      <c r="E711" s="510"/>
      <c r="F711" s="511"/>
      <c r="G711" s="510"/>
      <c r="H711" s="510"/>
      <c r="I711" s="510"/>
      <c r="K711" s="510"/>
      <c r="L711" s="510"/>
      <c r="CN711" s="510"/>
      <c r="DX711" s="510"/>
    </row>
    <row r="712" ht="13.1" spans="5:128">
      <c r="E712" s="510"/>
      <c r="F712" s="511"/>
      <c r="G712" s="510"/>
      <c r="H712" s="510"/>
      <c r="I712" s="510"/>
      <c r="K712" s="510"/>
      <c r="L712" s="510"/>
      <c r="CN712" s="510"/>
      <c r="DX712" s="510"/>
    </row>
    <row r="713" ht="13.1" spans="5:128">
      <c r="E713" s="510"/>
      <c r="F713" s="511"/>
      <c r="G713" s="510"/>
      <c r="H713" s="510"/>
      <c r="I713" s="510"/>
      <c r="K713" s="510"/>
      <c r="L713" s="510"/>
      <c r="CN713" s="510"/>
      <c r="DX713" s="510"/>
    </row>
    <row r="714" ht="13.1" spans="5:128">
      <c r="E714" s="510"/>
      <c r="F714" s="511"/>
      <c r="G714" s="510"/>
      <c r="H714" s="510"/>
      <c r="I714" s="510"/>
      <c r="K714" s="510"/>
      <c r="L714" s="510"/>
      <c r="CN714" s="510"/>
      <c r="DX714" s="510"/>
    </row>
    <row r="715" ht="13.1" spans="5:128">
      <c r="E715" s="510"/>
      <c r="F715" s="511"/>
      <c r="G715" s="510"/>
      <c r="H715" s="510"/>
      <c r="I715" s="510"/>
      <c r="K715" s="510"/>
      <c r="L715" s="510"/>
      <c r="CN715" s="510"/>
      <c r="DX715" s="510"/>
    </row>
    <row r="716" ht="13.1" spans="5:128">
      <c r="E716" s="510"/>
      <c r="F716" s="511"/>
      <c r="G716" s="510"/>
      <c r="H716" s="510"/>
      <c r="I716" s="510"/>
      <c r="K716" s="510"/>
      <c r="L716" s="510"/>
      <c r="CN716" s="510"/>
      <c r="DX716" s="510"/>
    </row>
    <row r="717" ht="13.1" spans="5:128">
      <c r="E717" s="510"/>
      <c r="F717" s="511"/>
      <c r="G717" s="510"/>
      <c r="H717" s="510"/>
      <c r="I717" s="510"/>
      <c r="K717" s="510"/>
      <c r="L717" s="510"/>
      <c r="CN717" s="510"/>
      <c r="DX717" s="510"/>
    </row>
    <row r="718" ht="13.1" spans="5:128">
      <c r="E718" s="510"/>
      <c r="F718" s="511"/>
      <c r="G718" s="510"/>
      <c r="H718" s="510"/>
      <c r="I718" s="510"/>
      <c r="K718" s="510"/>
      <c r="L718" s="510"/>
      <c r="CN718" s="510"/>
      <c r="DX718" s="510"/>
    </row>
    <row r="719" ht="13.1" spans="5:128">
      <c r="E719" s="510"/>
      <c r="F719" s="511"/>
      <c r="G719" s="510"/>
      <c r="H719" s="510"/>
      <c r="I719" s="510"/>
      <c r="K719" s="510"/>
      <c r="L719" s="510"/>
      <c r="CN719" s="510"/>
      <c r="DX719" s="510"/>
    </row>
    <row r="720" ht="13.1" spans="5:128">
      <c r="E720" s="510"/>
      <c r="F720" s="511"/>
      <c r="G720" s="510"/>
      <c r="H720" s="510"/>
      <c r="I720" s="510"/>
      <c r="K720" s="510"/>
      <c r="L720" s="510"/>
      <c r="CN720" s="510"/>
      <c r="DX720" s="510"/>
    </row>
    <row r="721" ht="13.1" spans="5:128">
      <c r="E721" s="510"/>
      <c r="F721" s="511"/>
      <c r="G721" s="510"/>
      <c r="H721" s="510"/>
      <c r="I721" s="510"/>
      <c r="K721" s="510"/>
      <c r="L721" s="510"/>
      <c r="CN721" s="510"/>
      <c r="DX721" s="510"/>
    </row>
    <row r="722" ht="13.1" spans="5:128">
      <c r="E722" s="510"/>
      <c r="F722" s="511"/>
      <c r="G722" s="510"/>
      <c r="H722" s="510"/>
      <c r="I722" s="510"/>
      <c r="K722" s="510"/>
      <c r="L722" s="510"/>
      <c r="CN722" s="510"/>
      <c r="DX722" s="510"/>
    </row>
    <row r="723" ht="13.1" spans="5:128">
      <c r="E723" s="510"/>
      <c r="F723" s="511"/>
      <c r="G723" s="510"/>
      <c r="H723" s="510"/>
      <c r="I723" s="510"/>
      <c r="K723" s="510"/>
      <c r="L723" s="510"/>
      <c r="CN723" s="510"/>
      <c r="DX723" s="510"/>
    </row>
    <row r="724" ht="13.1" spans="5:128">
      <c r="E724" s="510"/>
      <c r="F724" s="511"/>
      <c r="G724" s="510"/>
      <c r="H724" s="510"/>
      <c r="I724" s="510"/>
      <c r="K724" s="510"/>
      <c r="L724" s="510"/>
      <c r="CN724" s="510"/>
      <c r="DX724" s="510"/>
    </row>
    <row r="725" ht="13.1" spans="5:128">
      <c r="E725" s="510"/>
      <c r="F725" s="511"/>
      <c r="G725" s="510"/>
      <c r="H725" s="510"/>
      <c r="I725" s="510"/>
      <c r="K725" s="510"/>
      <c r="L725" s="510"/>
      <c r="CN725" s="510"/>
      <c r="DX725" s="510"/>
    </row>
    <row r="726" ht="13.1" spans="5:128">
      <c r="E726" s="510"/>
      <c r="F726" s="511"/>
      <c r="G726" s="510"/>
      <c r="H726" s="510"/>
      <c r="I726" s="510"/>
      <c r="K726" s="510"/>
      <c r="L726" s="510"/>
      <c r="CN726" s="510"/>
      <c r="DX726" s="510"/>
    </row>
    <row r="727" ht="13.1" spans="5:128">
      <c r="E727" s="510"/>
      <c r="F727" s="511"/>
      <c r="G727" s="510"/>
      <c r="H727" s="510"/>
      <c r="I727" s="510"/>
      <c r="K727" s="510"/>
      <c r="L727" s="510"/>
      <c r="CN727" s="510"/>
      <c r="DX727" s="510"/>
    </row>
    <row r="728" ht="13.1" spans="5:128">
      <c r="E728" s="510"/>
      <c r="F728" s="511"/>
      <c r="G728" s="510"/>
      <c r="H728" s="510"/>
      <c r="I728" s="510"/>
      <c r="K728" s="510"/>
      <c r="L728" s="510"/>
      <c r="CN728" s="510"/>
      <c r="DX728" s="510"/>
    </row>
    <row r="729" ht="13.1" spans="5:128">
      <c r="E729" s="510"/>
      <c r="F729" s="511"/>
      <c r="G729" s="510"/>
      <c r="H729" s="510"/>
      <c r="I729" s="510"/>
      <c r="K729" s="510"/>
      <c r="L729" s="510"/>
      <c r="CN729" s="510"/>
      <c r="DX729" s="510"/>
    </row>
    <row r="730" ht="13.1" spans="5:128">
      <c r="E730" s="510"/>
      <c r="F730" s="511"/>
      <c r="G730" s="510"/>
      <c r="H730" s="510"/>
      <c r="I730" s="510"/>
      <c r="K730" s="510"/>
      <c r="L730" s="510"/>
      <c r="CN730" s="510"/>
      <c r="DX730" s="510"/>
    </row>
    <row r="731" ht="13.1" spans="5:128">
      <c r="E731" s="510"/>
      <c r="F731" s="511"/>
      <c r="G731" s="510"/>
      <c r="H731" s="510"/>
      <c r="I731" s="510"/>
      <c r="K731" s="510"/>
      <c r="L731" s="510"/>
      <c r="CN731" s="510"/>
      <c r="DX731" s="510"/>
    </row>
    <row r="732" ht="13.1" spans="5:128">
      <c r="E732" s="510"/>
      <c r="F732" s="511"/>
      <c r="G732" s="510"/>
      <c r="H732" s="510"/>
      <c r="I732" s="510"/>
      <c r="K732" s="510"/>
      <c r="L732" s="510"/>
      <c r="CN732" s="510"/>
      <c r="DX732" s="510"/>
    </row>
    <row r="733" ht="13.1" spans="5:128">
      <c r="E733" s="510"/>
      <c r="F733" s="511"/>
      <c r="G733" s="510"/>
      <c r="H733" s="510"/>
      <c r="I733" s="510"/>
      <c r="K733" s="510"/>
      <c r="L733" s="510"/>
      <c r="CN733" s="510"/>
      <c r="DX733" s="510"/>
    </row>
    <row r="734" ht="13.1" spans="5:128">
      <c r="E734" s="510"/>
      <c r="F734" s="511"/>
      <c r="G734" s="510"/>
      <c r="H734" s="510"/>
      <c r="I734" s="510"/>
      <c r="K734" s="510"/>
      <c r="L734" s="510"/>
      <c r="CN734" s="510"/>
      <c r="DX734" s="510"/>
    </row>
    <row r="735" ht="13.1" spans="5:128">
      <c r="E735" s="510"/>
      <c r="F735" s="511"/>
      <c r="G735" s="510"/>
      <c r="H735" s="510"/>
      <c r="I735" s="510"/>
      <c r="K735" s="510"/>
      <c r="L735" s="510"/>
      <c r="CN735" s="510"/>
      <c r="DX735" s="510"/>
    </row>
    <row r="736" ht="13.1" spans="5:128">
      <c r="E736" s="510"/>
      <c r="F736" s="511"/>
      <c r="G736" s="510"/>
      <c r="H736" s="510"/>
      <c r="I736" s="510"/>
      <c r="K736" s="510"/>
      <c r="L736" s="510"/>
      <c r="CN736" s="510"/>
      <c r="DX736" s="510"/>
    </row>
    <row r="737" ht="13.1" spans="5:128">
      <c r="E737" s="510"/>
      <c r="F737" s="511"/>
      <c r="G737" s="510"/>
      <c r="H737" s="510"/>
      <c r="I737" s="510"/>
      <c r="K737" s="510"/>
      <c r="L737" s="510"/>
      <c r="CN737" s="510"/>
      <c r="DX737" s="510"/>
    </row>
    <row r="738" ht="13.1" spans="5:128">
      <c r="E738" s="510"/>
      <c r="F738" s="511"/>
      <c r="G738" s="510"/>
      <c r="H738" s="510"/>
      <c r="I738" s="510"/>
      <c r="K738" s="510"/>
      <c r="L738" s="510"/>
      <c r="CN738" s="510"/>
      <c r="DX738" s="510"/>
    </row>
    <row r="739" ht="13.1" spans="5:128">
      <c r="E739" s="510"/>
      <c r="F739" s="511"/>
      <c r="G739" s="510"/>
      <c r="H739" s="510"/>
      <c r="I739" s="510"/>
      <c r="K739" s="510"/>
      <c r="L739" s="510"/>
      <c r="CN739" s="510"/>
      <c r="DX739" s="510"/>
    </row>
    <row r="740" ht="13.1" spans="5:128">
      <c r="E740" s="510"/>
      <c r="F740" s="511"/>
      <c r="G740" s="510"/>
      <c r="H740" s="510"/>
      <c r="I740" s="510"/>
      <c r="K740" s="510"/>
      <c r="L740" s="510"/>
      <c r="CN740" s="510"/>
      <c r="DX740" s="510"/>
    </row>
    <row r="741" ht="13.1" spans="5:128">
      <c r="E741" s="510"/>
      <c r="F741" s="511"/>
      <c r="G741" s="510"/>
      <c r="H741" s="510"/>
      <c r="I741" s="510"/>
      <c r="K741" s="510"/>
      <c r="L741" s="510"/>
      <c r="CN741" s="510"/>
      <c r="DX741" s="510"/>
    </row>
    <row r="742" ht="13.1" spans="5:128">
      <c r="E742" s="510"/>
      <c r="F742" s="511"/>
      <c r="G742" s="510"/>
      <c r="H742" s="510"/>
      <c r="I742" s="510"/>
      <c r="K742" s="510"/>
      <c r="L742" s="510"/>
      <c r="CN742" s="510"/>
      <c r="DX742" s="510"/>
    </row>
    <row r="743" ht="13.1" spans="5:128">
      <c r="E743" s="510"/>
      <c r="F743" s="511"/>
      <c r="G743" s="510"/>
      <c r="H743" s="510"/>
      <c r="I743" s="510"/>
      <c r="K743" s="510"/>
      <c r="L743" s="510"/>
      <c r="CN743" s="510"/>
      <c r="DX743" s="510"/>
    </row>
    <row r="744" ht="13.1" spans="5:128">
      <c r="E744" s="510"/>
      <c r="F744" s="511"/>
      <c r="G744" s="510"/>
      <c r="H744" s="510"/>
      <c r="I744" s="510"/>
      <c r="K744" s="510"/>
      <c r="L744" s="510"/>
      <c r="CN744" s="510"/>
      <c r="DX744" s="510"/>
    </row>
    <row r="745" ht="13.1" spans="5:128">
      <c r="E745" s="510"/>
      <c r="F745" s="511"/>
      <c r="G745" s="510"/>
      <c r="H745" s="510"/>
      <c r="I745" s="510"/>
      <c r="K745" s="510"/>
      <c r="L745" s="510"/>
      <c r="CN745" s="510"/>
      <c r="DX745" s="510"/>
    </row>
    <row r="746" ht="13.1" spans="5:128">
      <c r="E746" s="510"/>
      <c r="F746" s="511"/>
      <c r="G746" s="510"/>
      <c r="H746" s="510"/>
      <c r="I746" s="510"/>
      <c r="K746" s="510"/>
      <c r="L746" s="510"/>
      <c r="CN746" s="510"/>
      <c r="DX746" s="510"/>
    </row>
    <row r="747" ht="13.1" spans="5:128">
      <c r="E747" s="510"/>
      <c r="F747" s="511"/>
      <c r="G747" s="510"/>
      <c r="H747" s="510"/>
      <c r="I747" s="510"/>
      <c r="K747" s="510"/>
      <c r="L747" s="510"/>
      <c r="CN747" s="510"/>
      <c r="DX747" s="510"/>
    </row>
    <row r="748" ht="13.1" spans="5:128">
      <c r="E748" s="510"/>
      <c r="F748" s="511"/>
      <c r="G748" s="510"/>
      <c r="H748" s="510"/>
      <c r="I748" s="510"/>
      <c r="K748" s="510"/>
      <c r="L748" s="510"/>
      <c r="CN748" s="510"/>
      <c r="DX748" s="510"/>
    </row>
    <row r="749" ht="13.1" spans="5:128">
      <c r="E749" s="510"/>
      <c r="F749" s="511"/>
      <c r="G749" s="510"/>
      <c r="H749" s="510"/>
      <c r="I749" s="510"/>
      <c r="K749" s="510"/>
      <c r="L749" s="510"/>
      <c r="CN749" s="510"/>
      <c r="DX749" s="510"/>
    </row>
    <row r="750" ht="13.1" spans="5:128">
      <c r="E750" s="510"/>
      <c r="F750" s="511"/>
      <c r="G750" s="510"/>
      <c r="H750" s="510"/>
      <c r="I750" s="510"/>
      <c r="K750" s="510"/>
      <c r="L750" s="510"/>
      <c r="CN750" s="510"/>
      <c r="DX750" s="510"/>
    </row>
    <row r="751" ht="13.1" spans="5:128">
      <c r="E751" s="510"/>
      <c r="F751" s="511"/>
      <c r="G751" s="510"/>
      <c r="H751" s="510"/>
      <c r="I751" s="510"/>
      <c r="K751" s="510"/>
      <c r="L751" s="510"/>
      <c r="CN751" s="510"/>
      <c r="DX751" s="510"/>
    </row>
    <row r="752" ht="13.1" spans="5:128">
      <c r="E752" s="510"/>
      <c r="F752" s="511"/>
      <c r="G752" s="510"/>
      <c r="H752" s="510"/>
      <c r="I752" s="510"/>
      <c r="K752" s="510"/>
      <c r="L752" s="510"/>
      <c r="CN752" s="510"/>
      <c r="DX752" s="510"/>
    </row>
    <row r="753" ht="13.1" spans="5:128">
      <c r="E753" s="510"/>
      <c r="F753" s="511"/>
      <c r="G753" s="510"/>
      <c r="H753" s="510"/>
      <c r="I753" s="510"/>
      <c r="K753" s="510"/>
      <c r="L753" s="510"/>
      <c r="CN753" s="510"/>
      <c r="DX753" s="510"/>
    </row>
    <row r="754" ht="13.1" spans="5:128">
      <c r="E754" s="510"/>
      <c r="F754" s="511"/>
      <c r="G754" s="510"/>
      <c r="H754" s="510"/>
      <c r="I754" s="510"/>
      <c r="K754" s="510"/>
      <c r="L754" s="510"/>
      <c r="CN754" s="510"/>
      <c r="DX754" s="510"/>
    </row>
    <row r="755" ht="13.1" spans="5:128">
      <c r="E755" s="510"/>
      <c r="F755" s="511"/>
      <c r="G755" s="510"/>
      <c r="H755" s="510"/>
      <c r="I755" s="510"/>
      <c r="K755" s="510"/>
      <c r="L755" s="510"/>
      <c r="CN755" s="510"/>
      <c r="DX755" s="510"/>
    </row>
    <row r="756" ht="13.1" spans="5:128">
      <c r="E756" s="510"/>
      <c r="F756" s="511"/>
      <c r="G756" s="510"/>
      <c r="H756" s="510"/>
      <c r="I756" s="510"/>
      <c r="K756" s="510"/>
      <c r="L756" s="510"/>
      <c r="CN756" s="510"/>
      <c r="DX756" s="510"/>
    </row>
    <row r="757" ht="13.1" spans="5:128">
      <c r="E757" s="510"/>
      <c r="F757" s="511"/>
      <c r="G757" s="510"/>
      <c r="H757" s="510"/>
      <c r="I757" s="510"/>
      <c r="K757" s="510"/>
      <c r="L757" s="510"/>
      <c r="CN757" s="510"/>
      <c r="DX757" s="510"/>
    </row>
    <row r="758" ht="13.1" spans="5:128">
      <c r="E758" s="510"/>
      <c r="F758" s="511"/>
      <c r="G758" s="510"/>
      <c r="H758" s="510"/>
      <c r="I758" s="510"/>
      <c r="K758" s="510"/>
      <c r="L758" s="510"/>
      <c r="CN758" s="510"/>
      <c r="DX758" s="510"/>
    </row>
    <row r="759" ht="13.1" spans="5:128">
      <c r="E759" s="510"/>
      <c r="F759" s="511"/>
      <c r="G759" s="510"/>
      <c r="H759" s="510"/>
      <c r="I759" s="510"/>
      <c r="K759" s="510"/>
      <c r="L759" s="510"/>
      <c r="CN759" s="510"/>
      <c r="DX759" s="510"/>
    </row>
    <row r="760" ht="13.1" spans="5:128">
      <c r="E760" s="510"/>
      <c r="F760" s="511"/>
      <c r="G760" s="510"/>
      <c r="H760" s="510"/>
      <c r="I760" s="510"/>
      <c r="K760" s="510"/>
      <c r="L760" s="510"/>
      <c r="CN760" s="510"/>
      <c r="DX760" s="510"/>
    </row>
    <row r="761" ht="13.1" spans="5:128">
      <c r="E761" s="510"/>
      <c r="F761" s="511"/>
      <c r="G761" s="510"/>
      <c r="H761" s="510"/>
      <c r="I761" s="510"/>
      <c r="K761" s="510"/>
      <c r="L761" s="510"/>
      <c r="CN761" s="510"/>
      <c r="DX761" s="510"/>
    </row>
    <row r="762" ht="13.1" spans="5:128">
      <c r="E762" s="510"/>
      <c r="F762" s="511"/>
      <c r="G762" s="510"/>
      <c r="H762" s="510"/>
      <c r="I762" s="510"/>
      <c r="K762" s="510"/>
      <c r="L762" s="510"/>
      <c r="CN762" s="510"/>
      <c r="DX762" s="510"/>
    </row>
    <row r="763" ht="13.1" spans="5:128">
      <c r="E763" s="510"/>
      <c r="F763" s="511"/>
      <c r="G763" s="510"/>
      <c r="H763" s="510"/>
      <c r="I763" s="510"/>
      <c r="K763" s="510"/>
      <c r="L763" s="510"/>
      <c r="CN763" s="510"/>
      <c r="DX763" s="510"/>
    </row>
    <row r="764" ht="13.1" spans="5:128">
      <c r="E764" s="510"/>
      <c r="F764" s="511"/>
      <c r="G764" s="510"/>
      <c r="H764" s="510"/>
      <c r="I764" s="510"/>
      <c r="K764" s="510"/>
      <c r="L764" s="510"/>
      <c r="CN764" s="510"/>
      <c r="DX764" s="510"/>
    </row>
    <row r="765" ht="13.1" spans="5:128">
      <c r="E765" s="510"/>
      <c r="F765" s="511"/>
      <c r="G765" s="510"/>
      <c r="H765" s="510"/>
      <c r="I765" s="510"/>
      <c r="K765" s="510"/>
      <c r="L765" s="510"/>
      <c r="CN765" s="510"/>
      <c r="DX765" s="510"/>
    </row>
    <row r="766" ht="13.1" spans="5:128">
      <c r="E766" s="510"/>
      <c r="F766" s="511"/>
      <c r="G766" s="510"/>
      <c r="H766" s="510"/>
      <c r="I766" s="510"/>
      <c r="K766" s="510"/>
      <c r="L766" s="510"/>
      <c r="CN766" s="510"/>
      <c r="DX766" s="510"/>
    </row>
    <row r="767" ht="13.1" spans="5:128">
      <c r="E767" s="510"/>
      <c r="F767" s="511"/>
      <c r="G767" s="510"/>
      <c r="H767" s="510"/>
      <c r="I767" s="510"/>
      <c r="K767" s="510"/>
      <c r="L767" s="510"/>
      <c r="CN767" s="510"/>
      <c r="DX767" s="510"/>
    </row>
    <row r="768" ht="13.1" spans="5:128">
      <c r="E768" s="510"/>
      <c r="F768" s="511"/>
      <c r="G768" s="510"/>
      <c r="H768" s="510"/>
      <c r="I768" s="510"/>
      <c r="K768" s="510"/>
      <c r="L768" s="510"/>
      <c r="CN768" s="510"/>
      <c r="DX768" s="510"/>
    </row>
    <row r="769" ht="13.1" spans="5:128">
      <c r="E769" s="510"/>
      <c r="F769" s="511"/>
      <c r="G769" s="510"/>
      <c r="H769" s="510"/>
      <c r="I769" s="510"/>
      <c r="K769" s="510"/>
      <c r="L769" s="510"/>
      <c r="CN769" s="510"/>
      <c r="DX769" s="510"/>
    </row>
    <row r="770" ht="13.1" spans="5:128">
      <c r="E770" s="510"/>
      <c r="F770" s="511"/>
      <c r="G770" s="510"/>
      <c r="H770" s="510"/>
      <c r="I770" s="510"/>
      <c r="K770" s="510"/>
      <c r="L770" s="510"/>
      <c r="CN770" s="510"/>
      <c r="DX770" s="510"/>
    </row>
    <row r="771" ht="13.1" spans="5:128">
      <c r="E771" s="510"/>
      <c r="F771" s="511"/>
      <c r="G771" s="510"/>
      <c r="H771" s="510"/>
      <c r="I771" s="510"/>
      <c r="K771" s="510"/>
      <c r="L771" s="510"/>
      <c r="CN771" s="510"/>
      <c r="DX771" s="510"/>
    </row>
    <row r="772" ht="13.1" spans="5:128">
      <c r="E772" s="510"/>
      <c r="F772" s="511"/>
      <c r="G772" s="510"/>
      <c r="H772" s="510"/>
      <c r="I772" s="510"/>
      <c r="K772" s="510"/>
      <c r="L772" s="510"/>
      <c r="CN772" s="510"/>
      <c r="DX772" s="510"/>
    </row>
    <row r="773" ht="13.1" spans="5:128">
      <c r="E773" s="510"/>
      <c r="F773" s="511"/>
      <c r="G773" s="510"/>
      <c r="H773" s="510"/>
      <c r="I773" s="510"/>
      <c r="K773" s="510"/>
      <c r="L773" s="510"/>
      <c r="CN773" s="510"/>
      <c r="DX773" s="510"/>
    </row>
    <row r="774" ht="13.1" spans="5:128">
      <c r="E774" s="510"/>
      <c r="F774" s="511"/>
      <c r="G774" s="510"/>
      <c r="H774" s="510"/>
      <c r="I774" s="510"/>
      <c r="K774" s="510"/>
      <c r="L774" s="510"/>
      <c r="CN774" s="510"/>
      <c r="DX774" s="510"/>
    </row>
    <row r="775" ht="13.1" spans="5:128">
      <c r="E775" s="510"/>
      <c r="F775" s="511"/>
      <c r="G775" s="510"/>
      <c r="H775" s="510"/>
      <c r="I775" s="510"/>
      <c r="K775" s="510"/>
      <c r="L775" s="510"/>
      <c r="CN775" s="510"/>
      <c r="DX775" s="510"/>
    </row>
    <row r="776" ht="13.1" spans="5:128">
      <c r="E776" s="510"/>
      <c r="F776" s="511"/>
      <c r="G776" s="510"/>
      <c r="H776" s="510"/>
      <c r="I776" s="510"/>
      <c r="K776" s="510"/>
      <c r="L776" s="510"/>
      <c r="CN776" s="510"/>
      <c r="DX776" s="510"/>
    </row>
    <row r="777" ht="13.1" spans="5:128">
      <c r="E777" s="510"/>
      <c r="F777" s="511"/>
      <c r="G777" s="510"/>
      <c r="H777" s="510"/>
      <c r="I777" s="510"/>
      <c r="K777" s="510"/>
      <c r="L777" s="510"/>
      <c r="CN777" s="510"/>
      <c r="DX777" s="510"/>
    </row>
    <row r="778" ht="13.1" spans="5:128">
      <c r="E778" s="510"/>
      <c r="F778" s="511"/>
      <c r="G778" s="510"/>
      <c r="H778" s="510"/>
      <c r="I778" s="510"/>
      <c r="K778" s="510"/>
      <c r="L778" s="510"/>
      <c r="CN778" s="510"/>
      <c r="DX778" s="510"/>
    </row>
    <row r="779" ht="13.1" spans="5:128">
      <c r="E779" s="510"/>
      <c r="F779" s="511"/>
      <c r="G779" s="510"/>
      <c r="H779" s="510"/>
      <c r="I779" s="510"/>
      <c r="K779" s="510"/>
      <c r="L779" s="510"/>
      <c r="CN779" s="510"/>
      <c r="DX779" s="510"/>
    </row>
    <row r="780" ht="13.1" spans="5:128">
      <c r="E780" s="510"/>
      <c r="F780" s="511"/>
      <c r="G780" s="510"/>
      <c r="H780" s="510"/>
      <c r="I780" s="510"/>
      <c r="K780" s="510"/>
      <c r="L780" s="510"/>
      <c r="CN780" s="510"/>
      <c r="DX780" s="510"/>
    </row>
    <row r="781" ht="13.1" spans="5:128">
      <c r="E781" s="510"/>
      <c r="F781" s="511"/>
      <c r="G781" s="510"/>
      <c r="H781" s="510"/>
      <c r="I781" s="510"/>
      <c r="K781" s="510"/>
      <c r="L781" s="510"/>
      <c r="CN781" s="510"/>
      <c r="DX781" s="510"/>
    </row>
    <row r="782" ht="13.1" spans="5:128">
      <c r="E782" s="510"/>
      <c r="F782" s="511"/>
      <c r="G782" s="510"/>
      <c r="H782" s="510"/>
      <c r="I782" s="510"/>
      <c r="K782" s="510"/>
      <c r="L782" s="510"/>
      <c r="CN782" s="510"/>
      <c r="DX782" s="510"/>
    </row>
    <row r="783" ht="13.1" spans="5:128">
      <c r="E783" s="510"/>
      <c r="F783" s="511"/>
      <c r="G783" s="510"/>
      <c r="H783" s="510"/>
      <c r="I783" s="510"/>
      <c r="K783" s="510"/>
      <c r="L783" s="510"/>
      <c r="CN783" s="510"/>
      <c r="DX783" s="510"/>
    </row>
    <row r="784" ht="13.1" spans="5:128">
      <c r="E784" s="510"/>
      <c r="F784" s="511"/>
      <c r="G784" s="510"/>
      <c r="H784" s="510"/>
      <c r="I784" s="510"/>
      <c r="K784" s="510"/>
      <c r="L784" s="510"/>
      <c r="CN784" s="510"/>
      <c r="DX784" s="510"/>
    </row>
    <row r="785" ht="13.1" spans="5:128">
      <c r="E785" s="510"/>
      <c r="F785" s="511"/>
      <c r="G785" s="510"/>
      <c r="H785" s="510"/>
      <c r="I785" s="510"/>
      <c r="K785" s="510"/>
      <c r="L785" s="510"/>
      <c r="CN785" s="510"/>
      <c r="DX785" s="510"/>
    </row>
    <row r="786" ht="13.1" spans="5:128">
      <c r="E786" s="510"/>
      <c r="F786" s="511"/>
      <c r="G786" s="510"/>
      <c r="H786" s="510"/>
      <c r="I786" s="510"/>
      <c r="K786" s="510"/>
      <c r="L786" s="510"/>
      <c r="CN786" s="510"/>
      <c r="DX786" s="510"/>
    </row>
    <row r="787" ht="13.1" spans="5:128">
      <c r="E787" s="510"/>
      <c r="F787" s="511"/>
      <c r="G787" s="510"/>
      <c r="H787" s="510"/>
      <c r="I787" s="510"/>
      <c r="K787" s="510"/>
      <c r="L787" s="510"/>
      <c r="CN787" s="510"/>
      <c r="DX787" s="510"/>
    </row>
    <row r="788" ht="13.1" spans="5:128">
      <c r="E788" s="510"/>
      <c r="F788" s="511"/>
      <c r="G788" s="510"/>
      <c r="H788" s="510"/>
      <c r="I788" s="510"/>
      <c r="K788" s="510"/>
      <c r="L788" s="510"/>
      <c r="CN788" s="510"/>
      <c r="DX788" s="510"/>
    </row>
    <row r="789" ht="13.1" spans="5:128">
      <c r="E789" s="510"/>
      <c r="F789" s="511"/>
      <c r="G789" s="510"/>
      <c r="H789" s="510"/>
      <c r="I789" s="510"/>
      <c r="K789" s="510"/>
      <c r="L789" s="510"/>
      <c r="CN789" s="510"/>
      <c r="DX789" s="510"/>
    </row>
    <row r="790" ht="13.1" spans="5:128">
      <c r="E790" s="510"/>
      <c r="F790" s="511"/>
      <c r="G790" s="510"/>
      <c r="H790" s="510"/>
      <c r="I790" s="510"/>
      <c r="K790" s="510"/>
      <c r="L790" s="510"/>
      <c r="CN790" s="510"/>
      <c r="DX790" s="510"/>
    </row>
    <row r="791" ht="13.1" spans="5:128">
      <c r="E791" s="510"/>
      <c r="F791" s="511"/>
      <c r="G791" s="510"/>
      <c r="H791" s="510"/>
      <c r="I791" s="510"/>
      <c r="K791" s="510"/>
      <c r="L791" s="510"/>
      <c r="CN791" s="510"/>
      <c r="DX791" s="510"/>
    </row>
    <row r="792" ht="13.1" spans="5:128">
      <c r="E792" s="510"/>
      <c r="F792" s="511"/>
      <c r="G792" s="510"/>
      <c r="H792" s="510"/>
      <c r="I792" s="510"/>
      <c r="K792" s="510"/>
      <c r="L792" s="510"/>
      <c r="CN792" s="510"/>
      <c r="DX792" s="510"/>
    </row>
    <row r="793" ht="13.1" spans="5:128">
      <c r="E793" s="510"/>
      <c r="F793" s="511"/>
      <c r="G793" s="510"/>
      <c r="H793" s="510"/>
      <c r="I793" s="510"/>
      <c r="K793" s="510"/>
      <c r="L793" s="510"/>
      <c r="CN793" s="510"/>
      <c r="DX793" s="510"/>
    </row>
    <row r="794" ht="13.1" spans="5:128">
      <c r="E794" s="510"/>
      <c r="F794" s="511"/>
      <c r="G794" s="510"/>
      <c r="H794" s="510"/>
      <c r="I794" s="510"/>
      <c r="K794" s="510"/>
      <c r="L794" s="510"/>
      <c r="CN794" s="510"/>
      <c r="DX794" s="510"/>
    </row>
    <row r="795" ht="13.1" spans="5:128">
      <c r="E795" s="510"/>
      <c r="F795" s="511"/>
      <c r="G795" s="510"/>
      <c r="H795" s="510"/>
      <c r="I795" s="510"/>
      <c r="K795" s="510"/>
      <c r="L795" s="510"/>
      <c r="CN795" s="510"/>
      <c r="DX795" s="510"/>
    </row>
    <row r="796" ht="13.1" spans="5:128">
      <c r="E796" s="510"/>
      <c r="F796" s="511"/>
      <c r="G796" s="510"/>
      <c r="H796" s="510"/>
      <c r="I796" s="510"/>
      <c r="K796" s="510"/>
      <c r="L796" s="510"/>
      <c r="CN796" s="510"/>
      <c r="DX796" s="510"/>
    </row>
    <row r="797" ht="13.1" spans="5:128">
      <c r="E797" s="510"/>
      <c r="F797" s="511"/>
      <c r="G797" s="510"/>
      <c r="H797" s="510"/>
      <c r="I797" s="510"/>
      <c r="K797" s="510"/>
      <c r="L797" s="510"/>
      <c r="CN797" s="510"/>
      <c r="DX797" s="510"/>
    </row>
    <row r="798" ht="13.1" spans="5:128">
      <c r="E798" s="510"/>
      <c r="F798" s="511"/>
      <c r="G798" s="510"/>
      <c r="H798" s="510"/>
      <c r="I798" s="510"/>
      <c r="K798" s="510"/>
      <c r="L798" s="510"/>
      <c r="CN798" s="510"/>
      <c r="DX798" s="510"/>
    </row>
    <row r="799" ht="13.1" spans="5:128">
      <c r="E799" s="510"/>
      <c r="F799" s="511"/>
      <c r="G799" s="510"/>
      <c r="H799" s="510"/>
      <c r="I799" s="510"/>
      <c r="K799" s="510"/>
      <c r="L799" s="510"/>
      <c r="CN799" s="510"/>
      <c r="DX799" s="510"/>
    </row>
    <row r="800" ht="13.1" spans="5:128">
      <c r="E800" s="510"/>
      <c r="F800" s="511"/>
      <c r="G800" s="510"/>
      <c r="H800" s="510"/>
      <c r="I800" s="510"/>
      <c r="K800" s="510"/>
      <c r="L800" s="510"/>
      <c r="CN800" s="510"/>
      <c r="DX800" s="510"/>
    </row>
    <row r="801" ht="13.1" spans="5:128">
      <c r="E801" s="510"/>
      <c r="F801" s="511"/>
      <c r="G801" s="510"/>
      <c r="H801" s="510"/>
      <c r="I801" s="510"/>
      <c r="K801" s="510"/>
      <c r="L801" s="510"/>
      <c r="CN801" s="510"/>
      <c r="DX801" s="510"/>
    </row>
    <row r="802" ht="13.1" spans="5:128">
      <c r="E802" s="510"/>
      <c r="F802" s="511"/>
      <c r="G802" s="510"/>
      <c r="H802" s="510"/>
      <c r="I802" s="510"/>
      <c r="K802" s="510"/>
      <c r="L802" s="510"/>
      <c r="CN802" s="510"/>
      <c r="DX802" s="510"/>
    </row>
    <row r="803" ht="13.1" spans="5:128">
      <c r="E803" s="510"/>
      <c r="F803" s="511"/>
      <c r="G803" s="510"/>
      <c r="H803" s="510"/>
      <c r="I803" s="510"/>
      <c r="K803" s="510"/>
      <c r="L803" s="510"/>
      <c r="CN803" s="510"/>
      <c r="DX803" s="510"/>
    </row>
    <row r="804" ht="13.1" spans="5:128">
      <c r="E804" s="510"/>
      <c r="F804" s="511"/>
      <c r="G804" s="510"/>
      <c r="H804" s="510"/>
      <c r="I804" s="510"/>
      <c r="K804" s="510"/>
      <c r="L804" s="510"/>
      <c r="CN804" s="510"/>
      <c r="DX804" s="510"/>
    </row>
    <row r="805" ht="13.1" spans="5:128">
      <c r="E805" s="510"/>
      <c r="F805" s="511"/>
      <c r="G805" s="510"/>
      <c r="H805" s="510"/>
      <c r="I805" s="510"/>
      <c r="K805" s="510"/>
      <c r="L805" s="510"/>
      <c r="CN805" s="510"/>
      <c r="DX805" s="510"/>
    </row>
    <row r="806" ht="13.1" spans="5:128">
      <c r="E806" s="510"/>
      <c r="F806" s="511"/>
      <c r="G806" s="510"/>
      <c r="H806" s="510"/>
      <c r="I806" s="510"/>
      <c r="K806" s="510"/>
      <c r="L806" s="510"/>
      <c r="CN806" s="510"/>
      <c r="DX806" s="510"/>
    </row>
    <row r="807" ht="13.1" spans="5:128">
      <c r="E807" s="510"/>
      <c r="F807" s="511"/>
      <c r="G807" s="510"/>
      <c r="H807" s="510"/>
      <c r="I807" s="510"/>
      <c r="K807" s="510"/>
      <c r="L807" s="510"/>
      <c r="CN807" s="510"/>
      <c r="DX807" s="510"/>
    </row>
    <row r="808" ht="13.1" spans="5:128">
      <c r="E808" s="510"/>
      <c r="F808" s="511"/>
      <c r="G808" s="510"/>
      <c r="H808" s="510"/>
      <c r="I808" s="510"/>
      <c r="K808" s="510"/>
      <c r="L808" s="510"/>
      <c r="CN808" s="510"/>
      <c r="DX808" s="510"/>
    </row>
    <row r="809" ht="13.1" spans="5:128">
      <c r="E809" s="510"/>
      <c r="F809" s="511"/>
      <c r="G809" s="510"/>
      <c r="H809" s="510"/>
      <c r="I809" s="510"/>
      <c r="K809" s="510"/>
      <c r="L809" s="510"/>
      <c r="CN809" s="510"/>
      <c r="DX809" s="510"/>
    </row>
    <row r="810" ht="13.1" spans="5:128">
      <c r="E810" s="510"/>
      <c r="F810" s="511"/>
      <c r="G810" s="510"/>
      <c r="H810" s="510"/>
      <c r="I810" s="510"/>
      <c r="K810" s="510"/>
      <c r="L810" s="510"/>
      <c r="CN810" s="510"/>
      <c r="DX810" s="510"/>
    </row>
    <row r="811" ht="13.1" spans="5:128">
      <c r="E811" s="510"/>
      <c r="F811" s="511"/>
      <c r="G811" s="510"/>
      <c r="H811" s="510"/>
      <c r="I811" s="510"/>
      <c r="K811" s="510"/>
      <c r="L811" s="510"/>
      <c r="CN811" s="510"/>
      <c r="DX811" s="510"/>
    </row>
    <row r="812" ht="13.1" spans="5:128">
      <c r="E812" s="510"/>
      <c r="F812" s="511"/>
      <c r="G812" s="510"/>
      <c r="H812" s="510"/>
      <c r="I812" s="510"/>
      <c r="K812" s="510"/>
      <c r="L812" s="510"/>
      <c r="CN812" s="510"/>
      <c r="DX812" s="510"/>
    </row>
    <row r="813" ht="13.1" spans="5:128">
      <c r="E813" s="510"/>
      <c r="F813" s="511"/>
      <c r="G813" s="510"/>
      <c r="H813" s="510"/>
      <c r="I813" s="510"/>
      <c r="K813" s="510"/>
      <c r="L813" s="510"/>
      <c r="CN813" s="510"/>
      <c r="DX813" s="510"/>
    </row>
    <row r="814" ht="13.1" spans="5:128">
      <c r="E814" s="510"/>
      <c r="F814" s="511"/>
      <c r="G814" s="510"/>
      <c r="H814" s="510"/>
      <c r="I814" s="510"/>
      <c r="K814" s="510"/>
      <c r="L814" s="510"/>
      <c r="CN814" s="510"/>
      <c r="DX814" s="510"/>
    </row>
    <row r="815" ht="13.1" spans="5:128">
      <c r="E815" s="510"/>
      <c r="F815" s="511"/>
      <c r="G815" s="510"/>
      <c r="H815" s="510"/>
      <c r="I815" s="510"/>
      <c r="K815" s="510"/>
      <c r="L815" s="510"/>
      <c r="CN815" s="510"/>
      <c r="DX815" s="510"/>
    </row>
    <row r="816" ht="13.1" spans="5:128">
      <c r="E816" s="510"/>
      <c r="F816" s="511"/>
      <c r="G816" s="510"/>
      <c r="H816" s="510"/>
      <c r="I816" s="510"/>
      <c r="K816" s="510"/>
      <c r="L816" s="510"/>
      <c r="CN816" s="510"/>
      <c r="DX816" s="510"/>
    </row>
    <row r="817" ht="13.1" spans="5:128">
      <c r="E817" s="510"/>
      <c r="F817" s="511"/>
      <c r="G817" s="510"/>
      <c r="H817" s="510"/>
      <c r="I817" s="510"/>
      <c r="K817" s="510"/>
      <c r="L817" s="510"/>
      <c r="CN817" s="510"/>
      <c r="DX817" s="510"/>
    </row>
    <row r="818" ht="13.1" spans="5:128">
      <c r="E818" s="510"/>
      <c r="F818" s="511"/>
      <c r="G818" s="510"/>
      <c r="H818" s="510"/>
      <c r="I818" s="510"/>
      <c r="K818" s="510"/>
      <c r="L818" s="510"/>
      <c r="CN818" s="510"/>
      <c r="DX818" s="510"/>
    </row>
    <row r="819" ht="13.1" spans="5:128">
      <c r="E819" s="510"/>
      <c r="F819" s="511"/>
      <c r="G819" s="510"/>
      <c r="H819" s="510"/>
      <c r="I819" s="510"/>
      <c r="K819" s="510"/>
      <c r="L819" s="510"/>
      <c r="CN819" s="510"/>
      <c r="DX819" s="510"/>
    </row>
    <row r="820" ht="13.1" spans="5:128">
      <c r="E820" s="510"/>
      <c r="F820" s="511"/>
      <c r="G820" s="510"/>
      <c r="H820" s="510"/>
      <c r="I820" s="510"/>
      <c r="K820" s="510"/>
      <c r="L820" s="510"/>
      <c r="CN820" s="510"/>
      <c r="DX820" s="510"/>
    </row>
    <row r="821" ht="13.1" spans="5:128">
      <c r="E821" s="510"/>
      <c r="F821" s="511"/>
      <c r="G821" s="510"/>
      <c r="H821" s="510"/>
      <c r="I821" s="510"/>
      <c r="K821" s="510"/>
      <c r="L821" s="510"/>
      <c r="CN821" s="510"/>
      <c r="DX821" s="510"/>
    </row>
    <row r="822" ht="13.1" spans="5:128">
      <c r="E822" s="510"/>
      <c r="F822" s="511"/>
      <c r="G822" s="510"/>
      <c r="H822" s="510"/>
      <c r="I822" s="510"/>
      <c r="K822" s="510"/>
      <c r="L822" s="510"/>
      <c r="CN822" s="510"/>
      <c r="DX822" s="510"/>
    </row>
    <row r="823" ht="13.1" spans="5:128">
      <c r="E823" s="510"/>
      <c r="F823" s="511"/>
      <c r="G823" s="510"/>
      <c r="H823" s="510"/>
      <c r="I823" s="510"/>
      <c r="K823" s="510"/>
      <c r="L823" s="510"/>
      <c r="CN823" s="510"/>
      <c r="DX823" s="510"/>
    </row>
    <row r="824" ht="13.1" spans="5:128">
      <c r="E824" s="510"/>
      <c r="F824" s="511"/>
      <c r="G824" s="510"/>
      <c r="H824" s="510"/>
      <c r="I824" s="510"/>
      <c r="K824" s="510"/>
      <c r="L824" s="510"/>
      <c r="CN824" s="510"/>
      <c r="DX824" s="510"/>
    </row>
    <row r="825" ht="13.1" spans="5:128">
      <c r="E825" s="510"/>
      <c r="F825" s="511"/>
      <c r="G825" s="510"/>
      <c r="H825" s="510"/>
      <c r="I825" s="510"/>
      <c r="K825" s="510"/>
      <c r="L825" s="510"/>
      <c r="CN825" s="510"/>
      <c r="DX825" s="510"/>
    </row>
    <row r="826" ht="13.1" spans="5:128">
      <c r="E826" s="510"/>
      <c r="F826" s="511"/>
      <c r="G826" s="510"/>
      <c r="H826" s="510"/>
      <c r="I826" s="510"/>
      <c r="K826" s="510"/>
      <c r="L826" s="510"/>
      <c r="CN826" s="510"/>
      <c r="DX826" s="510"/>
    </row>
    <row r="827" ht="13.1" spans="5:128">
      <c r="E827" s="510"/>
      <c r="F827" s="511"/>
      <c r="G827" s="510"/>
      <c r="H827" s="510"/>
      <c r="I827" s="510"/>
      <c r="K827" s="510"/>
      <c r="L827" s="510"/>
      <c r="CN827" s="510"/>
      <c r="DX827" s="510"/>
    </row>
    <row r="828" ht="13.1" spans="5:128">
      <c r="E828" s="510"/>
      <c r="F828" s="511"/>
      <c r="G828" s="510"/>
      <c r="H828" s="510"/>
      <c r="I828" s="510"/>
      <c r="K828" s="510"/>
      <c r="L828" s="510"/>
      <c r="CN828" s="510"/>
      <c r="DX828" s="510"/>
    </row>
    <row r="829" ht="13.1" spans="5:128">
      <c r="E829" s="510"/>
      <c r="F829" s="511"/>
      <c r="G829" s="510"/>
      <c r="H829" s="510"/>
      <c r="I829" s="510"/>
      <c r="K829" s="510"/>
      <c r="L829" s="510"/>
      <c r="CN829" s="510"/>
      <c r="DX829" s="510"/>
    </row>
    <row r="830" ht="13.1" spans="5:128">
      <c r="E830" s="510"/>
      <c r="F830" s="511"/>
      <c r="G830" s="510"/>
      <c r="H830" s="510"/>
      <c r="I830" s="510"/>
      <c r="K830" s="510"/>
      <c r="L830" s="510"/>
      <c r="CN830" s="510"/>
      <c r="DX830" s="510"/>
    </row>
    <row r="831" ht="13.1" spans="5:128">
      <c r="E831" s="510"/>
      <c r="F831" s="511"/>
      <c r="G831" s="510"/>
      <c r="H831" s="510"/>
      <c r="I831" s="510"/>
      <c r="K831" s="510"/>
      <c r="L831" s="510"/>
      <c r="CN831" s="510"/>
      <c r="DX831" s="510"/>
    </row>
    <row r="832" ht="13.1" spans="5:128">
      <c r="E832" s="510"/>
      <c r="F832" s="511"/>
      <c r="G832" s="510"/>
      <c r="H832" s="510"/>
      <c r="I832" s="510"/>
      <c r="K832" s="510"/>
      <c r="L832" s="510"/>
      <c r="CN832" s="510"/>
      <c r="DX832" s="510"/>
    </row>
    <row r="833" ht="13.1" spans="5:128">
      <c r="E833" s="510"/>
      <c r="F833" s="511"/>
      <c r="G833" s="510"/>
      <c r="H833" s="510"/>
      <c r="I833" s="510"/>
      <c r="K833" s="510"/>
      <c r="L833" s="510"/>
      <c r="CN833" s="510"/>
      <c r="DX833" s="510"/>
    </row>
    <row r="834" ht="13.1" spans="5:128">
      <c r="E834" s="510"/>
      <c r="F834" s="511"/>
      <c r="G834" s="510"/>
      <c r="H834" s="510"/>
      <c r="I834" s="510"/>
      <c r="K834" s="510"/>
      <c r="L834" s="510"/>
      <c r="CN834" s="510"/>
      <c r="DX834" s="510"/>
    </row>
    <row r="835" ht="13.1" spans="5:128">
      <c r="E835" s="510"/>
      <c r="F835" s="511"/>
      <c r="G835" s="510"/>
      <c r="H835" s="510"/>
      <c r="I835" s="510"/>
      <c r="K835" s="510"/>
      <c r="L835" s="510"/>
      <c r="CN835" s="510"/>
      <c r="DX835" s="510"/>
    </row>
    <row r="836" ht="13.1" spans="5:128">
      <c r="E836" s="510"/>
      <c r="F836" s="511"/>
      <c r="G836" s="510"/>
      <c r="H836" s="510"/>
      <c r="I836" s="510"/>
      <c r="K836" s="510"/>
      <c r="L836" s="510"/>
      <c r="CN836" s="510"/>
      <c r="DX836" s="510"/>
    </row>
    <row r="837" ht="13.1" spans="5:128">
      <c r="E837" s="510"/>
      <c r="F837" s="511"/>
      <c r="G837" s="510"/>
      <c r="H837" s="510"/>
      <c r="I837" s="510"/>
      <c r="K837" s="510"/>
      <c r="L837" s="510"/>
      <c r="CN837" s="510"/>
      <c r="DX837" s="510"/>
    </row>
    <row r="838" ht="13.1" spans="5:128">
      <c r="E838" s="510"/>
      <c r="F838" s="511"/>
      <c r="G838" s="510"/>
      <c r="H838" s="510"/>
      <c r="I838" s="510"/>
      <c r="K838" s="510"/>
      <c r="L838" s="510"/>
      <c r="CN838" s="510"/>
      <c r="DX838" s="510"/>
    </row>
    <row r="839" ht="13.1" spans="5:128">
      <c r="E839" s="510"/>
      <c r="F839" s="511"/>
      <c r="G839" s="510"/>
      <c r="H839" s="510"/>
      <c r="I839" s="510"/>
      <c r="K839" s="510"/>
      <c r="L839" s="510"/>
      <c r="CN839" s="510"/>
      <c r="DX839" s="510"/>
    </row>
    <row r="840" ht="13.1" spans="5:128">
      <c r="E840" s="510"/>
      <c r="F840" s="511"/>
      <c r="G840" s="510"/>
      <c r="H840" s="510"/>
      <c r="I840" s="510"/>
      <c r="K840" s="510"/>
      <c r="L840" s="510"/>
      <c r="CN840" s="510"/>
      <c r="DX840" s="510"/>
    </row>
    <row r="841" ht="13.1" spans="5:128">
      <c r="E841" s="510"/>
      <c r="F841" s="511"/>
      <c r="G841" s="510"/>
      <c r="H841" s="510"/>
      <c r="I841" s="510"/>
      <c r="K841" s="510"/>
      <c r="L841" s="510"/>
      <c r="CN841" s="510"/>
      <c r="DX841" s="510"/>
    </row>
    <row r="842" ht="13.1" spans="5:128">
      <c r="E842" s="510"/>
      <c r="F842" s="511"/>
      <c r="G842" s="510"/>
      <c r="H842" s="510"/>
      <c r="I842" s="510"/>
      <c r="K842" s="510"/>
      <c r="L842" s="510"/>
      <c r="CN842" s="510"/>
      <c r="DX842" s="510"/>
    </row>
    <row r="843" ht="13.1" spans="5:128">
      <c r="E843" s="510"/>
      <c r="F843" s="511"/>
      <c r="G843" s="510"/>
      <c r="H843" s="510"/>
      <c r="I843" s="510"/>
      <c r="K843" s="510"/>
      <c r="L843" s="510"/>
      <c r="CN843" s="510"/>
      <c r="DX843" s="510"/>
    </row>
    <row r="844" ht="13.1" spans="5:128">
      <c r="E844" s="510"/>
      <c r="F844" s="511"/>
      <c r="G844" s="510"/>
      <c r="H844" s="510"/>
      <c r="I844" s="510"/>
      <c r="K844" s="510"/>
      <c r="L844" s="510"/>
      <c r="CN844" s="510"/>
      <c r="DX844" s="510"/>
    </row>
    <row r="845" ht="13.1" spans="5:128">
      <c r="E845" s="510"/>
      <c r="F845" s="511"/>
      <c r="G845" s="510"/>
      <c r="H845" s="510"/>
      <c r="I845" s="510"/>
      <c r="K845" s="510"/>
      <c r="L845" s="510"/>
      <c r="CN845" s="510"/>
      <c r="DX845" s="510"/>
    </row>
    <row r="846" ht="13.1" spans="5:128">
      <c r="E846" s="510"/>
      <c r="F846" s="511"/>
      <c r="G846" s="510"/>
      <c r="H846" s="510"/>
      <c r="I846" s="510"/>
      <c r="K846" s="510"/>
      <c r="L846" s="510"/>
      <c r="CN846" s="510"/>
      <c r="DX846" s="510"/>
    </row>
    <row r="847" ht="13.1" spans="5:128">
      <c r="E847" s="510"/>
      <c r="F847" s="511"/>
      <c r="G847" s="510"/>
      <c r="H847" s="510"/>
      <c r="I847" s="510"/>
      <c r="K847" s="510"/>
      <c r="L847" s="510"/>
      <c r="CN847" s="510"/>
      <c r="DX847" s="510"/>
    </row>
    <row r="848" ht="13.1" spans="5:128">
      <c r="E848" s="510"/>
      <c r="F848" s="511"/>
      <c r="G848" s="510"/>
      <c r="H848" s="510"/>
      <c r="I848" s="510"/>
      <c r="K848" s="510"/>
      <c r="L848" s="510"/>
      <c r="CN848" s="510"/>
      <c r="DX848" s="510"/>
    </row>
    <row r="849" ht="13.1" spans="5:128">
      <c r="E849" s="510"/>
      <c r="F849" s="511"/>
      <c r="G849" s="510"/>
      <c r="H849" s="510"/>
      <c r="I849" s="510"/>
      <c r="K849" s="510"/>
      <c r="L849" s="510"/>
      <c r="CN849" s="510"/>
      <c r="DX849" s="510"/>
    </row>
    <row r="850" ht="13.1" spans="5:128">
      <c r="E850" s="510"/>
      <c r="F850" s="511"/>
      <c r="G850" s="510"/>
      <c r="H850" s="510"/>
      <c r="I850" s="510"/>
      <c r="K850" s="510"/>
      <c r="L850" s="510"/>
      <c r="CN850" s="510"/>
      <c r="DX850" s="510"/>
    </row>
    <row r="851" ht="13.1" spans="5:128">
      <c r="E851" s="510"/>
      <c r="F851" s="511"/>
      <c r="G851" s="510"/>
      <c r="H851" s="510"/>
      <c r="I851" s="510"/>
      <c r="K851" s="510"/>
      <c r="L851" s="510"/>
      <c r="CN851" s="510"/>
      <c r="DX851" s="510"/>
    </row>
    <row r="852" ht="13.1" spans="5:128">
      <c r="E852" s="510"/>
      <c r="F852" s="511"/>
      <c r="G852" s="510"/>
      <c r="H852" s="510"/>
      <c r="I852" s="510"/>
      <c r="K852" s="510"/>
      <c r="L852" s="510"/>
      <c r="CN852" s="510"/>
      <c r="DX852" s="510"/>
    </row>
    <row r="853" ht="13.1" spans="5:128">
      <c r="E853" s="510"/>
      <c r="F853" s="511"/>
      <c r="G853" s="510"/>
      <c r="H853" s="510"/>
      <c r="I853" s="510"/>
      <c r="K853" s="510"/>
      <c r="L853" s="510"/>
      <c r="CN853" s="510"/>
      <c r="DX853" s="510"/>
    </row>
    <row r="854" ht="13.1" spans="5:128">
      <c r="E854" s="510"/>
      <c r="F854" s="511"/>
      <c r="G854" s="510"/>
      <c r="H854" s="510"/>
      <c r="I854" s="510"/>
      <c r="K854" s="510"/>
      <c r="L854" s="510"/>
      <c r="CN854" s="510"/>
      <c r="DX854" s="510"/>
    </row>
    <row r="855" ht="13.1" spans="5:128">
      <c r="E855" s="510"/>
      <c r="F855" s="511"/>
      <c r="G855" s="510"/>
      <c r="H855" s="510"/>
      <c r="I855" s="510"/>
      <c r="K855" s="510"/>
      <c r="L855" s="510"/>
      <c r="CN855" s="510"/>
      <c r="DX855" s="510"/>
    </row>
    <row r="856" ht="13.1" spans="5:128">
      <c r="E856" s="510"/>
      <c r="F856" s="511"/>
      <c r="G856" s="510"/>
      <c r="H856" s="510"/>
      <c r="I856" s="510"/>
      <c r="K856" s="510"/>
      <c r="L856" s="510"/>
      <c r="CN856" s="510"/>
      <c r="DX856" s="510"/>
    </row>
    <row r="857" ht="13.1" spans="5:128">
      <c r="E857" s="510"/>
      <c r="F857" s="511"/>
      <c r="G857" s="510"/>
      <c r="H857" s="510"/>
      <c r="I857" s="510"/>
      <c r="K857" s="510"/>
      <c r="L857" s="510"/>
      <c r="CN857" s="510"/>
      <c r="DX857" s="510"/>
    </row>
    <row r="858" ht="13.1" spans="5:128">
      <c r="E858" s="510"/>
      <c r="F858" s="511"/>
      <c r="G858" s="510"/>
      <c r="H858" s="510"/>
      <c r="I858" s="510"/>
      <c r="K858" s="510"/>
      <c r="L858" s="510"/>
      <c r="CN858" s="510"/>
      <c r="DX858" s="510"/>
    </row>
    <row r="859" ht="13.1" spans="5:128">
      <c r="E859" s="510"/>
      <c r="F859" s="511"/>
      <c r="G859" s="510"/>
      <c r="H859" s="510"/>
      <c r="I859" s="510"/>
      <c r="K859" s="510"/>
      <c r="L859" s="510"/>
      <c r="CN859" s="510"/>
      <c r="DX859" s="510"/>
    </row>
    <row r="860" ht="13.1" spans="5:128">
      <c r="E860" s="510"/>
      <c r="F860" s="511"/>
      <c r="G860" s="510"/>
      <c r="H860" s="510"/>
      <c r="I860" s="510"/>
      <c r="K860" s="510"/>
      <c r="L860" s="510"/>
      <c r="CN860" s="510"/>
      <c r="DX860" s="510"/>
    </row>
    <row r="861" ht="13.1" spans="5:128">
      <c r="E861" s="510"/>
      <c r="F861" s="511"/>
      <c r="G861" s="510"/>
      <c r="H861" s="510"/>
      <c r="I861" s="510"/>
      <c r="K861" s="510"/>
      <c r="L861" s="510"/>
      <c r="CN861" s="510"/>
      <c r="DX861" s="510"/>
    </row>
    <row r="862" ht="13.1" spans="5:128">
      <c r="E862" s="510"/>
      <c r="F862" s="511"/>
      <c r="G862" s="510"/>
      <c r="H862" s="510"/>
      <c r="I862" s="510"/>
      <c r="K862" s="510"/>
      <c r="L862" s="510"/>
      <c r="CN862" s="510"/>
      <c r="DX862" s="510"/>
    </row>
    <row r="863" ht="13.1" spans="5:128">
      <c r="E863" s="510"/>
      <c r="F863" s="511"/>
      <c r="G863" s="510"/>
      <c r="H863" s="510"/>
      <c r="I863" s="510"/>
      <c r="K863" s="510"/>
      <c r="L863" s="510"/>
      <c r="CN863" s="510"/>
      <c r="DX863" s="510"/>
    </row>
    <row r="864" ht="13.1" spans="5:128">
      <c r="E864" s="510"/>
      <c r="F864" s="511"/>
      <c r="G864" s="510"/>
      <c r="H864" s="510"/>
      <c r="I864" s="510"/>
      <c r="K864" s="510"/>
      <c r="L864" s="510"/>
      <c r="CN864" s="510"/>
      <c r="DX864" s="510"/>
    </row>
    <row r="865" ht="13.1" spans="5:128">
      <c r="E865" s="510"/>
      <c r="F865" s="511"/>
      <c r="G865" s="510"/>
      <c r="H865" s="510"/>
      <c r="I865" s="510"/>
      <c r="K865" s="510"/>
      <c r="L865" s="510"/>
      <c r="CN865" s="510"/>
      <c r="DX865" s="510"/>
    </row>
    <row r="866" ht="13.1" spans="5:128">
      <c r="E866" s="510"/>
      <c r="F866" s="511"/>
      <c r="G866" s="510"/>
      <c r="H866" s="510"/>
      <c r="I866" s="510"/>
      <c r="K866" s="510"/>
      <c r="L866" s="510"/>
      <c r="CN866" s="510"/>
      <c r="DX866" s="510"/>
    </row>
    <row r="867" ht="13.1" spans="5:128">
      <c r="E867" s="510"/>
      <c r="F867" s="511"/>
      <c r="G867" s="510"/>
      <c r="H867" s="510"/>
      <c r="I867" s="510"/>
      <c r="K867" s="510"/>
      <c r="L867" s="510"/>
      <c r="CN867" s="510"/>
      <c r="DX867" s="510"/>
    </row>
    <row r="868" ht="13.1" spans="5:128">
      <c r="E868" s="510"/>
      <c r="F868" s="511"/>
      <c r="G868" s="510"/>
      <c r="H868" s="510"/>
      <c r="I868" s="510"/>
      <c r="K868" s="510"/>
      <c r="L868" s="510"/>
      <c r="CN868" s="510"/>
      <c r="DX868" s="510"/>
    </row>
    <row r="869" ht="13.1" spans="5:128">
      <c r="E869" s="510"/>
      <c r="F869" s="511"/>
      <c r="G869" s="510"/>
      <c r="H869" s="510"/>
      <c r="I869" s="510"/>
      <c r="K869" s="510"/>
      <c r="L869" s="510"/>
      <c r="CN869" s="510"/>
      <c r="DX869" s="510"/>
    </row>
    <row r="870" ht="13.1" spans="5:128">
      <c r="E870" s="510"/>
      <c r="F870" s="511"/>
      <c r="G870" s="510"/>
      <c r="H870" s="510"/>
      <c r="I870" s="510"/>
      <c r="K870" s="510"/>
      <c r="L870" s="510"/>
      <c r="CN870" s="510"/>
      <c r="DX870" s="510"/>
    </row>
    <row r="871" ht="13.1" spans="5:128">
      <c r="E871" s="510"/>
      <c r="F871" s="511"/>
      <c r="G871" s="510"/>
      <c r="H871" s="510"/>
      <c r="I871" s="510"/>
      <c r="K871" s="510"/>
      <c r="L871" s="510"/>
      <c r="CN871" s="510"/>
      <c r="DX871" s="510"/>
    </row>
    <row r="872" ht="13.1" spans="5:128">
      <c r="E872" s="510"/>
      <c r="F872" s="511"/>
      <c r="G872" s="510"/>
      <c r="H872" s="510"/>
      <c r="I872" s="510"/>
      <c r="K872" s="510"/>
      <c r="L872" s="510"/>
      <c r="CN872" s="510"/>
      <c r="DX872" s="510"/>
    </row>
    <row r="873" ht="13.1" spans="5:128">
      <c r="E873" s="510"/>
      <c r="F873" s="511"/>
      <c r="G873" s="510"/>
      <c r="H873" s="510"/>
      <c r="I873" s="510"/>
      <c r="K873" s="510"/>
      <c r="L873" s="510"/>
      <c r="CN873" s="510"/>
      <c r="DX873" s="510"/>
    </row>
    <row r="874" ht="13.1" spans="5:128">
      <c r="E874" s="510"/>
      <c r="F874" s="511"/>
      <c r="G874" s="510"/>
      <c r="H874" s="510"/>
      <c r="I874" s="510"/>
      <c r="K874" s="510"/>
      <c r="L874" s="510"/>
      <c r="CN874" s="510"/>
      <c r="DX874" s="510"/>
    </row>
    <row r="875" ht="13.1" spans="5:128">
      <c r="E875" s="510"/>
      <c r="F875" s="511"/>
      <c r="G875" s="510"/>
      <c r="H875" s="510"/>
      <c r="I875" s="510"/>
      <c r="K875" s="510"/>
      <c r="L875" s="510"/>
      <c r="CN875" s="510"/>
      <c r="DX875" s="510"/>
    </row>
    <row r="876" ht="13.1" spans="5:128">
      <c r="E876" s="510"/>
      <c r="F876" s="511"/>
      <c r="G876" s="510"/>
      <c r="H876" s="510"/>
      <c r="I876" s="510"/>
      <c r="K876" s="510"/>
      <c r="L876" s="510"/>
      <c r="CN876" s="510"/>
      <c r="DX876" s="510"/>
    </row>
    <row r="877" ht="13.1" spans="5:128">
      <c r="E877" s="510"/>
      <c r="F877" s="511"/>
      <c r="G877" s="510"/>
      <c r="H877" s="510"/>
      <c r="I877" s="510"/>
      <c r="K877" s="510"/>
      <c r="L877" s="510"/>
      <c r="CN877" s="510"/>
      <c r="DX877" s="510"/>
    </row>
    <row r="878" ht="13.1" spans="5:128">
      <c r="E878" s="510"/>
      <c r="F878" s="511"/>
      <c r="G878" s="510"/>
      <c r="H878" s="510"/>
      <c r="I878" s="510"/>
      <c r="K878" s="510"/>
      <c r="L878" s="510"/>
      <c r="CN878" s="510"/>
      <c r="DX878" s="510"/>
    </row>
    <row r="879" ht="13.1" spans="5:128">
      <c r="E879" s="510"/>
      <c r="F879" s="511"/>
      <c r="G879" s="510"/>
      <c r="H879" s="510"/>
      <c r="I879" s="510"/>
      <c r="K879" s="510"/>
      <c r="L879" s="510"/>
      <c r="CN879" s="510"/>
      <c r="DX879" s="510"/>
    </row>
    <row r="880" ht="13.1" spans="5:128">
      <c r="E880" s="510"/>
      <c r="F880" s="511"/>
      <c r="G880" s="510"/>
      <c r="H880" s="510"/>
      <c r="I880" s="510"/>
      <c r="K880" s="510"/>
      <c r="L880" s="510"/>
      <c r="CN880" s="510"/>
      <c r="DX880" s="510"/>
    </row>
    <row r="881" ht="13.1" spans="5:128">
      <c r="E881" s="510"/>
      <c r="F881" s="511"/>
      <c r="G881" s="510"/>
      <c r="H881" s="510"/>
      <c r="I881" s="510"/>
      <c r="K881" s="510"/>
      <c r="L881" s="510"/>
      <c r="CN881" s="510"/>
      <c r="DX881" s="510"/>
    </row>
    <row r="882" ht="13.1" spans="5:128">
      <c r="E882" s="510"/>
      <c r="F882" s="511"/>
      <c r="G882" s="510"/>
      <c r="H882" s="510"/>
      <c r="I882" s="510"/>
      <c r="K882" s="510"/>
      <c r="L882" s="510"/>
      <c r="CN882" s="510"/>
      <c r="DX882" s="510"/>
    </row>
    <row r="883" ht="13.1" spans="5:128">
      <c r="E883" s="510"/>
      <c r="F883" s="511"/>
      <c r="G883" s="510"/>
      <c r="H883" s="510"/>
      <c r="I883" s="510"/>
      <c r="K883" s="510"/>
      <c r="L883" s="510"/>
      <c r="CN883" s="510"/>
      <c r="DX883" s="510"/>
    </row>
    <row r="884" ht="13.1" spans="5:128">
      <c r="E884" s="510"/>
      <c r="F884" s="511"/>
      <c r="G884" s="510"/>
      <c r="H884" s="510"/>
      <c r="I884" s="510"/>
      <c r="K884" s="510"/>
      <c r="L884" s="510"/>
      <c r="CN884" s="510"/>
      <c r="DX884" s="510"/>
    </row>
    <row r="885" ht="13.1" spans="5:128">
      <c r="E885" s="510"/>
      <c r="F885" s="511"/>
      <c r="G885" s="510"/>
      <c r="H885" s="510"/>
      <c r="I885" s="510"/>
      <c r="K885" s="510"/>
      <c r="L885" s="510"/>
      <c r="CN885" s="510"/>
      <c r="DX885" s="510"/>
    </row>
    <row r="886" ht="13.1" spans="5:128">
      <c r="E886" s="510"/>
      <c r="F886" s="511"/>
      <c r="G886" s="510"/>
      <c r="H886" s="510"/>
      <c r="I886" s="510"/>
      <c r="K886" s="510"/>
      <c r="L886" s="510"/>
      <c r="CN886" s="510"/>
      <c r="DX886" s="510"/>
    </row>
    <row r="887" ht="13.1" spans="5:128">
      <c r="E887" s="510"/>
      <c r="F887" s="511"/>
      <c r="G887" s="510"/>
      <c r="H887" s="510"/>
      <c r="I887" s="510"/>
      <c r="K887" s="510"/>
      <c r="L887" s="510"/>
      <c r="CN887" s="510"/>
      <c r="DX887" s="510"/>
    </row>
    <row r="888" ht="13.1" spans="5:128">
      <c r="E888" s="510"/>
      <c r="F888" s="511"/>
      <c r="G888" s="510"/>
      <c r="H888" s="510"/>
      <c r="I888" s="510"/>
      <c r="K888" s="510"/>
      <c r="L888" s="510"/>
      <c r="CN888" s="510"/>
      <c r="DX888" s="510"/>
    </row>
    <row r="889" ht="13.1" spans="5:128">
      <c r="E889" s="510"/>
      <c r="F889" s="511"/>
      <c r="G889" s="510"/>
      <c r="H889" s="510"/>
      <c r="I889" s="510"/>
      <c r="K889" s="510"/>
      <c r="L889" s="510"/>
      <c r="CN889" s="510"/>
      <c r="DX889" s="510"/>
    </row>
    <row r="890" ht="13.1" spans="5:128">
      <c r="E890" s="510"/>
      <c r="F890" s="511"/>
      <c r="G890" s="510"/>
      <c r="H890" s="510"/>
      <c r="I890" s="510"/>
      <c r="K890" s="510"/>
      <c r="L890" s="510"/>
      <c r="CN890" s="510"/>
      <c r="DX890" s="510"/>
    </row>
    <row r="891" ht="13.1" spans="5:128">
      <c r="E891" s="510"/>
      <c r="F891" s="511"/>
      <c r="G891" s="510"/>
      <c r="H891" s="510"/>
      <c r="I891" s="510"/>
      <c r="K891" s="510"/>
      <c r="L891" s="510"/>
      <c r="CN891" s="510"/>
      <c r="DX891" s="510"/>
    </row>
    <row r="892" ht="13.1" spans="5:128">
      <c r="E892" s="510"/>
      <c r="F892" s="511"/>
      <c r="G892" s="510"/>
      <c r="H892" s="510"/>
      <c r="I892" s="510"/>
      <c r="K892" s="510"/>
      <c r="L892" s="510"/>
      <c r="CN892" s="510"/>
      <c r="DX892" s="510"/>
    </row>
    <row r="893" ht="13.1" spans="5:128">
      <c r="E893" s="510"/>
      <c r="F893" s="511"/>
      <c r="G893" s="510"/>
      <c r="H893" s="510"/>
      <c r="I893" s="510"/>
      <c r="K893" s="510"/>
      <c r="L893" s="510"/>
      <c r="CN893" s="510"/>
      <c r="DX893" s="510"/>
    </row>
    <row r="894" ht="13.1" spans="5:128">
      <c r="E894" s="510"/>
      <c r="F894" s="511"/>
      <c r="G894" s="510"/>
      <c r="H894" s="510"/>
      <c r="I894" s="510"/>
      <c r="K894" s="510"/>
      <c r="L894" s="510"/>
      <c r="CN894" s="510"/>
      <c r="DX894" s="510"/>
    </row>
    <row r="895" ht="13.1" spans="5:128">
      <c r="E895" s="510"/>
      <c r="F895" s="511"/>
      <c r="G895" s="510"/>
      <c r="H895" s="510"/>
      <c r="I895" s="510"/>
      <c r="K895" s="510"/>
      <c r="L895" s="510"/>
      <c r="CN895" s="510"/>
      <c r="DX895" s="510"/>
    </row>
    <row r="896" ht="13.1" spans="5:128">
      <c r="E896" s="510"/>
      <c r="F896" s="511"/>
      <c r="G896" s="510"/>
      <c r="H896" s="510"/>
      <c r="I896" s="510"/>
      <c r="K896" s="510"/>
      <c r="L896" s="510"/>
      <c r="CN896" s="510"/>
      <c r="DX896" s="510"/>
    </row>
    <row r="897" ht="13.1" spans="5:128">
      <c r="E897" s="510"/>
      <c r="F897" s="511"/>
      <c r="G897" s="510"/>
      <c r="H897" s="510"/>
      <c r="I897" s="510"/>
      <c r="K897" s="510"/>
      <c r="L897" s="510"/>
      <c r="CN897" s="510"/>
      <c r="DX897" s="510"/>
    </row>
    <row r="898" ht="13.1" spans="5:128">
      <c r="E898" s="510"/>
      <c r="F898" s="511"/>
      <c r="G898" s="510"/>
      <c r="H898" s="510"/>
      <c r="I898" s="510"/>
      <c r="K898" s="510"/>
      <c r="L898" s="510"/>
      <c r="CN898" s="510"/>
      <c r="DX898" s="510"/>
    </row>
    <row r="899" ht="13.1" spans="5:128">
      <c r="E899" s="510"/>
      <c r="F899" s="511"/>
      <c r="G899" s="510"/>
      <c r="H899" s="510"/>
      <c r="I899" s="510"/>
      <c r="K899" s="510"/>
      <c r="L899" s="510"/>
      <c r="CN899" s="510"/>
      <c r="DX899" s="510"/>
    </row>
    <row r="900" ht="13.1" spans="5:128">
      <c r="E900" s="510"/>
      <c r="F900" s="511"/>
      <c r="G900" s="510"/>
      <c r="H900" s="510"/>
      <c r="I900" s="510"/>
      <c r="K900" s="510"/>
      <c r="L900" s="510"/>
      <c r="CN900" s="510"/>
      <c r="DX900" s="510"/>
    </row>
    <row r="901" ht="13.1" spans="5:128">
      <c r="E901" s="510"/>
      <c r="F901" s="511"/>
      <c r="G901" s="510"/>
      <c r="H901" s="510"/>
      <c r="I901" s="510"/>
      <c r="K901" s="510"/>
      <c r="L901" s="510"/>
      <c r="CN901" s="510"/>
      <c r="DX901" s="510"/>
    </row>
    <row r="902" ht="13.1" spans="5:128">
      <c r="E902" s="510"/>
      <c r="F902" s="511"/>
      <c r="G902" s="510"/>
      <c r="H902" s="510"/>
      <c r="I902" s="510"/>
      <c r="K902" s="510"/>
      <c r="L902" s="510"/>
      <c r="CN902" s="510"/>
      <c r="DX902" s="510"/>
    </row>
    <row r="903" ht="13.1" spans="5:128">
      <c r="E903" s="510"/>
      <c r="F903" s="511"/>
      <c r="G903" s="510"/>
      <c r="H903" s="510"/>
      <c r="I903" s="510"/>
      <c r="K903" s="510"/>
      <c r="L903" s="510"/>
      <c r="CN903" s="510"/>
      <c r="DX903" s="510"/>
    </row>
    <row r="904" ht="13.1" spans="5:128">
      <c r="E904" s="510"/>
      <c r="F904" s="511"/>
      <c r="G904" s="510"/>
      <c r="H904" s="510"/>
      <c r="I904" s="510"/>
      <c r="K904" s="510"/>
      <c r="L904" s="510"/>
      <c r="CN904" s="510"/>
      <c r="DX904" s="510"/>
    </row>
    <row r="905" ht="13.1" spans="5:128">
      <c r="E905" s="510"/>
      <c r="F905" s="511"/>
      <c r="G905" s="510"/>
      <c r="H905" s="510"/>
      <c r="I905" s="510"/>
      <c r="K905" s="510"/>
      <c r="L905" s="510"/>
      <c r="CN905" s="510"/>
      <c r="DX905" s="510"/>
    </row>
    <row r="906" ht="13.1" spans="5:128">
      <c r="E906" s="510"/>
      <c r="F906" s="511"/>
      <c r="G906" s="510"/>
      <c r="H906" s="510"/>
      <c r="I906" s="510"/>
      <c r="K906" s="510"/>
      <c r="L906" s="510"/>
      <c r="CN906" s="510"/>
      <c r="DX906" s="510"/>
    </row>
    <row r="907" ht="13.1" spans="5:128">
      <c r="E907" s="510"/>
      <c r="F907" s="511"/>
      <c r="G907" s="510"/>
      <c r="H907" s="510"/>
      <c r="I907" s="510"/>
      <c r="K907" s="510"/>
      <c r="L907" s="510"/>
      <c r="CN907" s="510"/>
      <c r="DX907" s="510"/>
    </row>
    <row r="908" ht="13.1" spans="5:128">
      <c r="E908" s="510"/>
      <c r="F908" s="511"/>
      <c r="G908" s="510"/>
      <c r="H908" s="510"/>
      <c r="I908" s="510"/>
      <c r="K908" s="510"/>
      <c r="L908" s="510"/>
      <c r="CN908" s="510"/>
      <c r="DX908" s="510"/>
    </row>
    <row r="909" ht="13.1" spans="5:128">
      <c r="E909" s="510"/>
      <c r="F909" s="511"/>
      <c r="G909" s="510"/>
      <c r="H909" s="510"/>
      <c r="I909" s="510"/>
      <c r="K909" s="510"/>
      <c r="L909" s="510"/>
      <c r="CN909" s="510"/>
      <c r="DX909" s="510"/>
    </row>
    <row r="910" ht="13.1" spans="5:128">
      <c r="E910" s="510"/>
      <c r="F910" s="511"/>
      <c r="G910" s="510"/>
      <c r="H910" s="510"/>
      <c r="I910" s="510"/>
      <c r="K910" s="510"/>
      <c r="L910" s="510"/>
      <c r="CN910" s="510"/>
      <c r="DX910" s="510"/>
    </row>
    <row r="911" ht="13.1" spans="5:128">
      <c r="E911" s="510"/>
      <c r="F911" s="511"/>
      <c r="G911" s="510"/>
      <c r="H911" s="510"/>
      <c r="I911" s="510"/>
      <c r="K911" s="510"/>
      <c r="L911" s="510"/>
      <c r="CN911" s="510"/>
      <c r="DX911" s="510"/>
    </row>
    <row r="912" ht="13.1" spans="5:128">
      <c r="E912" s="510"/>
      <c r="F912" s="511"/>
      <c r="G912" s="510"/>
      <c r="H912" s="510"/>
      <c r="I912" s="510"/>
      <c r="K912" s="510"/>
      <c r="L912" s="510"/>
      <c r="CN912" s="510"/>
      <c r="DX912" s="510"/>
    </row>
    <row r="913" ht="13.1" spans="5:128">
      <c r="E913" s="510"/>
      <c r="F913" s="511"/>
      <c r="G913" s="510"/>
      <c r="H913" s="510"/>
      <c r="I913" s="510"/>
      <c r="K913" s="510"/>
      <c r="L913" s="510"/>
      <c r="CN913" s="510"/>
      <c r="DX913" s="510"/>
    </row>
    <row r="914" ht="13.1" spans="5:128">
      <c r="E914" s="510"/>
      <c r="F914" s="511"/>
      <c r="G914" s="510"/>
      <c r="H914" s="510"/>
      <c r="I914" s="510"/>
      <c r="K914" s="510"/>
      <c r="L914" s="510"/>
      <c r="CN914" s="510"/>
      <c r="DX914" s="510"/>
    </row>
    <row r="915" ht="13.1" spans="5:128">
      <c r="E915" s="510"/>
      <c r="F915" s="511"/>
      <c r="G915" s="510"/>
      <c r="H915" s="510"/>
      <c r="I915" s="510"/>
      <c r="K915" s="510"/>
      <c r="L915" s="510"/>
      <c r="CN915" s="510"/>
      <c r="DX915" s="510"/>
    </row>
    <row r="916" ht="13.1" spans="5:128">
      <c r="E916" s="510"/>
      <c r="F916" s="511"/>
      <c r="G916" s="510"/>
      <c r="H916" s="510"/>
      <c r="I916" s="510"/>
      <c r="K916" s="510"/>
      <c r="L916" s="510"/>
      <c r="CN916" s="510"/>
      <c r="DX916" s="510"/>
    </row>
    <row r="917" ht="13.1" spans="5:128">
      <c r="E917" s="510"/>
      <c r="F917" s="511"/>
      <c r="G917" s="510"/>
      <c r="H917" s="510"/>
      <c r="I917" s="510"/>
      <c r="K917" s="510"/>
      <c r="L917" s="510"/>
      <c r="CN917" s="510"/>
      <c r="DX917" s="510"/>
    </row>
    <row r="918" ht="13.1" spans="5:128">
      <c r="E918" s="510"/>
      <c r="F918" s="511"/>
      <c r="G918" s="510"/>
      <c r="H918" s="510"/>
      <c r="I918" s="510"/>
      <c r="K918" s="510"/>
      <c r="L918" s="510"/>
      <c r="CN918" s="510"/>
      <c r="DX918" s="510"/>
    </row>
    <row r="919" ht="13.1" spans="5:128">
      <c r="E919" s="510"/>
      <c r="F919" s="511"/>
      <c r="G919" s="510"/>
      <c r="H919" s="510"/>
      <c r="I919" s="510"/>
      <c r="K919" s="510"/>
      <c r="L919" s="510"/>
      <c r="CN919" s="510"/>
      <c r="DX919" s="510"/>
    </row>
    <row r="920" ht="13.1" spans="5:128">
      <c r="E920" s="510"/>
      <c r="F920" s="511"/>
      <c r="G920" s="510"/>
      <c r="H920" s="510"/>
      <c r="I920" s="510"/>
      <c r="K920" s="510"/>
      <c r="L920" s="510"/>
      <c r="CN920" s="510"/>
      <c r="DX920" s="510"/>
    </row>
    <row r="921" ht="13.1" spans="5:128">
      <c r="E921" s="510"/>
      <c r="F921" s="511"/>
      <c r="G921" s="510"/>
      <c r="H921" s="510"/>
      <c r="I921" s="510"/>
      <c r="K921" s="510"/>
      <c r="L921" s="510"/>
      <c r="CN921" s="510"/>
      <c r="DX921" s="510"/>
    </row>
    <row r="922" ht="13.1" spans="5:128">
      <c r="E922" s="510"/>
      <c r="F922" s="511"/>
      <c r="G922" s="510"/>
      <c r="H922" s="510"/>
      <c r="I922" s="510"/>
      <c r="K922" s="510"/>
      <c r="L922" s="510"/>
      <c r="CN922" s="510"/>
      <c r="DX922" s="510"/>
    </row>
    <row r="923" ht="13.1" spans="5:128">
      <c r="E923" s="510"/>
      <c r="F923" s="511"/>
      <c r="G923" s="510"/>
      <c r="H923" s="510"/>
      <c r="I923" s="510"/>
      <c r="K923" s="510"/>
      <c r="L923" s="510"/>
      <c r="CN923" s="510"/>
      <c r="DX923" s="510"/>
    </row>
    <row r="924" ht="13.1" spans="5:128">
      <c r="E924" s="510"/>
      <c r="F924" s="511"/>
      <c r="G924" s="510"/>
      <c r="H924" s="510"/>
      <c r="I924" s="510"/>
      <c r="K924" s="510"/>
      <c r="L924" s="510"/>
      <c r="CN924" s="510"/>
      <c r="DX924" s="510"/>
    </row>
    <row r="925" ht="13.1" spans="5:128">
      <c r="E925" s="510"/>
      <c r="F925" s="511"/>
      <c r="G925" s="510"/>
      <c r="H925" s="510"/>
      <c r="I925" s="510"/>
      <c r="K925" s="510"/>
      <c r="L925" s="510"/>
      <c r="CN925" s="510"/>
      <c r="DX925" s="510"/>
    </row>
    <row r="926" ht="13.1" spans="5:128">
      <c r="E926" s="510"/>
      <c r="F926" s="511"/>
      <c r="G926" s="510"/>
      <c r="H926" s="510"/>
      <c r="I926" s="510"/>
      <c r="K926" s="510"/>
      <c r="L926" s="510"/>
      <c r="CN926" s="510"/>
      <c r="DX926" s="510"/>
    </row>
    <row r="927" ht="13.1" spans="5:128">
      <c r="E927" s="510"/>
      <c r="F927" s="511"/>
      <c r="G927" s="510"/>
      <c r="H927" s="510"/>
      <c r="I927" s="510"/>
      <c r="K927" s="510"/>
      <c r="L927" s="510"/>
      <c r="CN927" s="510"/>
      <c r="DX927" s="510"/>
    </row>
    <row r="928" ht="13.1" spans="5:128">
      <c r="E928" s="510"/>
      <c r="F928" s="511"/>
      <c r="G928" s="510"/>
      <c r="H928" s="510"/>
      <c r="I928" s="510"/>
      <c r="K928" s="510"/>
      <c r="L928" s="510"/>
      <c r="CN928" s="510"/>
      <c r="DX928" s="510"/>
    </row>
    <row r="929" ht="13.1" spans="5:128">
      <c r="E929" s="510"/>
      <c r="F929" s="511"/>
      <c r="G929" s="510"/>
      <c r="H929" s="510"/>
      <c r="I929" s="510"/>
      <c r="K929" s="510"/>
      <c r="L929" s="510"/>
      <c r="CN929" s="510"/>
      <c r="DX929" s="510"/>
    </row>
    <row r="930" ht="13.1" spans="5:128">
      <c r="E930" s="510"/>
      <c r="F930" s="511"/>
      <c r="G930" s="510"/>
      <c r="H930" s="510"/>
      <c r="I930" s="510"/>
      <c r="K930" s="510"/>
      <c r="L930" s="510"/>
      <c r="CN930" s="510"/>
      <c r="DX930" s="510"/>
    </row>
    <row r="931" ht="13.1" spans="5:128">
      <c r="E931" s="510"/>
      <c r="F931" s="511"/>
      <c r="G931" s="510"/>
      <c r="H931" s="510"/>
      <c r="I931" s="510"/>
      <c r="K931" s="510"/>
      <c r="L931" s="510"/>
      <c r="CN931" s="510"/>
      <c r="DX931" s="510"/>
    </row>
    <row r="932" ht="13.1" spans="5:128">
      <c r="E932" s="510"/>
      <c r="F932" s="511"/>
      <c r="G932" s="510"/>
      <c r="H932" s="510"/>
      <c r="I932" s="510"/>
      <c r="K932" s="510"/>
      <c r="L932" s="510"/>
      <c r="CN932" s="510"/>
      <c r="DX932" s="510"/>
    </row>
    <row r="933" ht="13.1" spans="5:128">
      <c r="E933" s="510"/>
      <c r="F933" s="511"/>
      <c r="G933" s="510"/>
      <c r="H933" s="510"/>
      <c r="I933" s="510"/>
      <c r="K933" s="510"/>
      <c r="L933" s="510"/>
      <c r="CN933" s="510"/>
      <c r="DX933" s="510"/>
    </row>
    <row r="934" ht="13.1" spans="5:128">
      <c r="E934" s="510"/>
      <c r="F934" s="511"/>
      <c r="G934" s="510"/>
      <c r="H934" s="510"/>
      <c r="I934" s="510"/>
      <c r="K934" s="510"/>
      <c r="L934" s="510"/>
      <c r="CN934" s="510"/>
      <c r="DX934" s="510"/>
    </row>
    <row r="935" ht="13.1" spans="5:128">
      <c r="E935" s="510"/>
      <c r="F935" s="511"/>
      <c r="G935" s="510"/>
      <c r="H935" s="510"/>
      <c r="I935" s="510"/>
      <c r="K935" s="510"/>
      <c r="L935" s="510"/>
      <c r="CN935" s="510"/>
      <c r="DX935" s="510"/>
    </row>
    <row r="936" ht="13.1" spans="5:128">
      <c r="E936" s="510"/>
      <c r="F936" s="511"/>
      <c r="G936" s="510"/>
      <c r="H936" s="510"/>
      <c r="I936" s="510"/>
      <c r="K936" s="510"/>
      <c r="L936" s="510"/>
      <c r="CN936" s="510"/>
      <c r="DX936" s="510"/>
    </row>
    <row r="937" ht="13.1" spans="5:128">
      <c r="E937" s="510"/>
      <c r="F937" s="511"/>
      <c r="G937" s="510"/>
      <c r="H937" s="510"/>
      <c r="I937" s="510"/>
      <c r="K937" s="510"/>
      <c r="L937" s="510"/>
      <c r="CN937" s="510"/>
      <c r="DX937" s="510"/>
    </row>
    <row r="938" ht="13.1" spans="5:128">
      <c r="E938" s="510"/>
      <c r="F938" s="511"/>
      <c r="G938" s="510"/>
      <c r="H938" s="510"/>
      <c r="I938" s="510"/>
      <c r="K938" s="510"/>
      <c r="L938" s="510"/>
      <c r="CN938" s="510"/>
      <c r="DX938" s="510"/>
    </row>
    <row r="939" ht="13.1" spans="5:128">
      <c r="E939" s="510"/>
      <c r="F939" s="511"/>
      <c r="G939" s="510"/>
      <c r="H939" s="510"/>
      <c r="I939" s="510"/>
      <c r="K939" s="510"/>
      <c r="L939" s="510"/>
      <c r="CN939" s="510"/>
      <c r="DX939" s="510"/>
    </row>
    <row r="940" ht="13.1" spans="5:128">
      <c r="E940" s="510"/>
      <c r="F940" s="511"/>
      <c r="G940" s="510"/>
      <c r="H940" s="510"/>
      <c r="I940" s="510"/>
      <c r="K940" s="510"/>
      <c r="L940" s="510"/>
      <c r="CN940" s="510"/>
      <c r="DX940" s="510"/>
    </row>
    <row r="941" ht="13.1" spans="5:128">
      <c r="E941" s="510"/>
      <c r="F941" s="511"/>
      <c r="G941" s="510"/>
      <c r="H941" s="510"/>
      <c r="I941" s="510"/>
      <c r="K941" s="510"/>
      <c r="L941" s="510"/>
      <c r="CN941" s="510"/>
      <c r="DX941" s="510"/>
    </row>
    <row r="942" ht="13.1" spans="5:128">
      <c r="E942" s="510"/>
      <c r="F942" s="511"/>
      <c r="G942" s="510"/>
      <c r="H942" s="510"/>
      <c r="I942" s="510"/>
      <c r="K942" s="510"/>
      <c r="L942" s="510"/>
      <c r="CN942" s="510"/>
      <c r="DX942" s="510"/>
    </row>
    <row r="943" ht="13.1" spans="5:128">
      <c r="E943" s="510"/>
      <c r="F943" s="511"/>
      <c r="G943" s="510"/>
      <c r="H943" s="510"/>
      <c r="I943" s="510"/>
      <c r="K943" s="510"/>
      <c r="L943" s="510"/>
      <c r="CN943" s="510"/>
      <c r="DX943" s="510"/>
    </row>
    <row r="944" ht="13.1" spans="5:128">
      <c r="E944" s="510"/>
      <c r="F944" s="511"/>
      <c r="G944" s="510"/>
      <c r="H944" s="510"/>
      <c r="I944" s="510"/>
      <c r="K944" s="510"/>
      <c r="L944" s="510"/>
      <c r="CN944" s="510"/>
      <c r="DX944" s="510"/>
    </row>
    <row r="945" ht="13.1" spans="5:128">
      <c r="E945" s="510"/>
      <c r="F945" s="511"/>
      <c r="G945" s="510"/>
      <c r="H945" s="510"/>
      <c r="I945" s="510"/>
      <c r="K945" s="510"/>
      <c r="L945" s="510"/>
      <c r="CN945" s="510"/>
      <c r="DX945" s="510"/>
    </row>
    <row r="946" ht="13.1" spans="5:128">
      <c r="E946" s="510"/>
      <c r="F946" s="511"/>
      <c r="G946" s="510"/>
      <c r="H946" s="510"/>
      <c r="I946" s="510"/>
      <c r="K946" s="510"/>
      <c r="L946" s="510"/>
      <c r="CN946" s="510"/>
      <c r="DX946" s="510"/>
    </row>
    <row r="947" ht="13.1" spans="5:128">
      <c r="E947" s="510"/>
      <c r="F947" s="511"/>
      <c r="G947" s="510"/>
      <c r="H947" s="510"/>
      <c r="I947" s="510"/>
      <c r="K947" s="510"/>
      <c r="L947" s="510"/>
      <c r="CN947" s="510"/>
      <c r="DX947" s="510"/>
    </row>
    <row r="948" ht="13.1" spans="5:128">
      <c r="E948" s="510"/>
      <c r="F948" s="511"/>
      <c r="G948" s="510"/>
      <c r="H948" s="510"/>
      <c r="I948" s="510"/>
      <c r="K948" s="510"/>
      <c r="L948" s="510"/>
      <c r="CN948" s="510"/>
      <c r="DX948" s="510"/>
    </row>
    <row r="949" ht="13.1" spans="5:128">
      <c r="E949" s="510"/>
      <c r="F949" s="511"/>
      <c r="G949" s="510"/>
      <c r="H949" s="510"/>
      <c r="I949" s="510"/>
      <c r="K949" s="510"/>
      <c r="L949" s="510"/>
      <c r="CN949" s="510"/>
      <c r="DX949" s="510"/>
    </row>
    <row r="950" ht="13.1" spans="5:128">
      <c r="E950" s="510"/>
      <c r="F950" s="511"/>
      <c r="G950" s="510"/>
      <c r="H950" s="510"/>
      <c r="I950" s="510"/>
      <c r="K950" s="510"/>
      <c r="L950" s="510"/>
      <c r="CN950" s="510"/>
      <c r="DX950" s="510"/>
    </row>
    <row r="951" ht="13.1" spans="5:128">
      <c r="E951" s="510"/>
      <c r="F951" s="511"/>
      <c r="G951" s="510"/>
      <c r="H951" s="510"/>
      <c r="I951" s="510"/>
      <c r="K951" s="510"/>
      <c r="L951" s="510"/>
      <c r="CN951" s="510"/>
      <c r="DX951" s="510"/>
    </row>
    <row r="952" ht="13.1" spans="5:128">
      <c r="E952" s="510"/>
      <c r="F952" s="511"/>
      <c r="G952" s="510"/>
      <c r="H952" s="510"/>
      <c r="I952" s="510"/>
      <c r="K952" s="510"/>
      <c r="L952" s="510"/>
      <c r="CN952" s="510"/>
      <c r="DX952" s="510"/>
    </row>
    <row r="953" ht="13.1" spans="5:128">
      <c r="E953" s="510"/>
      <c r="F953" s="511"/>
      <c r="G953" s="510"/>
      <c r="H953" s="510"/>
      <c r="I953" s="510"/>
      <c r="K953" s="510"/>
      <c r="L953" s="510"/>
      <c r="CN953" s="510"/>
      <c r="DX953" s="510"/>
    </row>
    <row r="954" ht="13.1" spans="5:128">
      <c r="E954" s="510"/>
      <c r="F954" s="511"/>
      <c r="G954" s="510"/>
      <c r="H954" s="510"/>
      <c r="I954" s="510"/>
      <c r="K954" s="510"/>
      <c r="L954" s="510"/>
      <c r="CN954" s="510"/>
      <c r="DX954" s="510"/>
    </row>
    <row r="955" ht="13.1" spans="5:128">
      <c r="E955" s="510"/>
      <c r="F955" s="511"/>
      <c r="G955" s="510"/>
      <c r="H955" s="510"/>
      <c r="I955" s="510"/>
      <c r="K955" s="510"/>
      <c r="L955" s="510"/>
      <c r="CN955" s="510"/>
      <c r="DX955" s="510"/>
    </row>
    <row r="956" ht="13.1" spans="5:128">
      <c r="E956" s="510"/>
      <c r="F956" s="511"/>
      <c r="G956" s="510"/>
      <c r="H956" s="510"/>
      <c r="I956" s="510"/>
      <c r="K956" s="510"/>
      <c r="L956" s="510"/>
      <c r="CN956" s="510"/>
      <c r="DX956" s="510"/>
    </row>
    <row r="957" ht="13.1" spans="5:128">
      <c r="E957" s="510"/>
      <c r="F957" s="511"/>
      <c r="G957" s="510"/>
      <c r="H957" s="510"/>
      <c r="I957" s="510"/>
      <c r="K957" s="510"/>
      <c r="L957" s="510"/>
      <c r="CN957" s="510"/>
      <c r="DX957" s="510"/>
    </row>
    <row r="958" ht="13.1" spans="5:128">
      <c r="E958" s="510"/>
      <c r="F958" s="511"/>
      <c r="G958" s="510"/>
      <c r="H958" s="510"/>
      <c r="I958" s="510"/>
      <c r="K958" s="510"/>
      <c r="L958" s="510"/>
      <c r="CN958" s="510"/>
      <c r="DX958" s="510"/>
    </row>
    <row r="959" ht="13.1" spans="5:128">
      <c r="E959" s="510"/>
      <c r="F959" s="511"/>
      <c r="G959" s="510"/>
      <c r="H959" s="510"/>
      <c r="I959" s="510"/>
      <c r="K959" s="510"/>
      <c r="L959" s="510"/>
      <c r="CN959" s="510"/>
      <c r="DX959" s="510"/>
    </row>
    <row r="960" ht="13.1" spans="5:128">
      <c r="E960" s="510"/>
      <c r="F960" s="511"/>
      <c r="G960" s="510"/>
      <c r="H960" s="510"/>
      <c r="I960" s="510"/>
      <c r="K960" s="510"/>
      <c r="L960" s="510"/>
      <c r="CN960" s="510"/>
      <c r="DX960" s="510"/>
    </row>
    <row r="961" ht="13.1" spans="5:128">
      <c r="E961" s="510"/>
      <c r="F961" s="511"/>
      <c r="G961" s="510"/>
      <c r="H961" s="510"/>
      <c r="I961" s="510"/>
      <c r="K961" s="510"/>
      <c r="L961" s="510"/>
      <c r="CN961" s="510"/>
      <c r="DX961" s="510"/>
    </row>
    <row r="962" ht="13.1" spans="5:128">
      <c r="E962" s="510"/>
      <c r="F962" s="511"/>
      <c r="G962" s="510"/>
      <c r="H962" s="510"/>
      <c r="I962" s="510"/>
      <c r="K962" s="510"/>
      <c r="L962" s="510"/>
      <c r="CN962" s="510"/>
      <c r="DX962" s="510"/>
    </row>
    <row r="963" ht="13.1" spans="5:128">
      <c r="E963" s="510"/>
      <c r="F963" s="511"/>
      <c r="G963" s="510"/>
      <c r="H963" s="510"/>
      <c r="I963" s="510"/>
      <c r="K963" s="510"/>
      <c r="L963" s="510"/>
      <c r="CN963" s="510"/>
      <c r="DX963" s="510"/>
    </row>
    <row r="964" ht="13.1" spans="5:128">
      <c r="E964" s="510"/>
      <c r="F964" s="511"/>
      <c r="G964" s="510"/>
      <c r="H964" s="510"/>
      <c r="I964" s="510"/>
      <c r="K964" s="510"/>
      <c r="L964" s="510"/>
      <c r="CN964" s="510"/>
      <c r="DX964" s="510"/>
    </row>
    <row r="965" ht="13.1" spans="5:128">
      <c r="E965" s="510"/>
      <c r="F965" s="511"/>
      <c r="G965" s="510"/>
      <c r="H965" s="510"/>
      <c r="I965" s="510"/>
      <c r="K965" s="510"/>
      <c r="L965" s="510"/>
      <c r="CN965" s="510"/>
      <c r="DX965" s="510"/>
    </row>
    <row r="966" ht="13.1" spans="5:128">
      <c r="E966" s="510"/>
      <c r="F966" s="511"/>
      <c r="G966" s="510"/>
      <c r="H966" s="510"/>
      <c r="I966" s="510"/>
      <c r="K966" s="510"/>
      <c r="L966" s="510"/>
      <c r="CN966" s="510"/>
      <c r="DX966" s="510"/>
    </row>
    <row r="967" ht="13.1" spans="5:128">
      <c r="E967" s="510"/>
      <c r="F967" s="511"/>
      <c r="G967" s="510"/>
      <c r="H967" s="510"/>
      <c r="I967" s="510"/>
      <c r="K967" s="510"/>
      <c r="L967" s="510"/>
      <c r="CN967" s="510"/>
      <c r="DX967" s="510"/>
    </row>
    <row r="968" ht="13.1" spans="5:128">
      <c r="E968" s="510"/>
      <c r="F968" s="511"/>
      <c r="G968" s="510"/>
      <c r="H968" s="510"/>
      <c r="I968" s="510"/>
      <c r="K968" s="510"/>
      <c r="L968" s="510"/>
      <c r="CN968" s="510"/>
      <c r="DX968" s="510"/>
    </row>
    <row r="969" ht="13.1" spans="5:128">
      <c r="E969" s="510"/>
      <c r="F969" s="511"/>
      <c r="G969" s="510"/>
      <c r="H969" s="510"/>
      <c r="I969" s="510"/>
      <c r="K969" s="510"/>
      <c r="L969" s="510"/>
      <c r="CN969" s="510"/>
      <c r="DX969" s="510"/>
    </row>
    <row r="970" ht="13.1" spans="5:128">
      <c r="E970" s="510"/>
      <c r="F970" s="511"/>
      <c r="G970" s="510"/>
      <c r="H970" s="510"/>
      <c r="I970" s="510"/>
      <c r="K970" s="510"/>
      <c r="L970" s="510"/>
      <c r="CN970" s="510"/>
      <c r="DX970" s="510"/>
    </row>
    <row r="971" ht="13.1" spans="5:128">
      <c r="E971" s="510"/>
      <c r="F971" s="511"/>
      <c r="G971" s="510"/>
      <c r="H971" s="510"/>
      <c r="I971" s="510"/>
      <c r="K971" s="510"/>
      <c r="L971" s="510"/>
      <c r="CN971" s="510"/>
      <c r="DX971" s="510"/>
    </row>
    <row r="972" ht="13.1" spans="5:128">
      <c r="E972" s="510"/>
      <c r="F972" s="511"/>
      <c r="G972" s="510"/>
      <c r="H972" s="510"/>
      <c r="I972" s="510"/>
      <c r="K972" s="510"/>
      <c r="L972" s="510"/>
      <c r="CN972" s="510"/>
      <c r="DX972" s="510"/>
    </row>
    <row r="973" ht="13.1" spans="5:128">
      <c r="E973" s="510"/>
      <c r="F973" s="511"/>
      <c r="G973" s="510"/>
      <c r="H973" s="510"/>
      <c r="I973" s="510"/>
      <c r="K973" s="510"/>
      <c r="L973" s="510"/>
      <c r="CN973" s="510"/>
      <c r="DX973" s="510"/>
    </row>
    <row r="974" ht="13.1" spans="5:128">
      <c r="E974" s="510"/>
      <c r="F974" s="511"/>
      <c r="G974" s="510"/>
      <c r="H974" s="510"/>
      <c r="I974" s="510"/>
      <c r="K974" s="510"/>
      <c r="L974" s="510"/>
      <c r="CN974" s="510"/>
      <c r="DX974" s="510"/>
    </row>
    <row r="975" ht="13.1" spans="5:128">
      <c r="E975" s="510"/>
      <c r="F975" s="511"/>
      <c r="G975" s="510"/>
      <c r="H975" s="510"/>
      <c r="I975" s="510"/>
      <c r="K975" s="510"/>
      <c r="L975" s="510"/>
      <c r="CN975" s="510"/>
      <c r="DX975" s="510"/>
    </row>
    <row r="976" ht="13.1" spans="5:128">
      <c r="E976" s="510"/>
      <c r="F976" s="511"/>
      <c r="G976" s="510"/>
      <c r="H976" s="510"/>
      <c r="I976" s="510"/>
      <c r="K976" s="510"/>
      <c r="L976" s="510"/>
      <c r="CN976" s="510"/>
      <c r="DX976" s="510"/>
    </row>
    <row r="977" ht="13.1" spans="5:128">
      <c r="E977" s="510"/>
      <c r="F977" s="511"/>
      <c r="G977" s="510"/>
      <c r="H977" s="510"/>
      <c r="I977" s="510"/>
      <c r="K977" s="510"/>
      <c r="L977" s="510"/>
      <c r="CN977" s="510"/>
      <c r="DX977" s="510"/>
    </row>
    <row r="978" ht="13.1" spans="5:128">
      <c r="E978" s="510"/>
      <c r="F978" s="511"/>
      <c r="G978" s="510"/>
      <c r="H978" s="510"/>
      <c r="I978" s="510"/>
      <c r="K978" s="510"/>
      <c r="L978" s="510"/>
      <c r="CN978" s="510"/>
      <c r="DX978" s="510"/>
    </row>
    <row r="979" ht="13.1" spans="5:128">
      <c r="E979" s="510"/>
      <c r="F979" s="511"/>
      <c r="G979" s="510"/>
      <c r="H979" s="510"/>
      <c r="I979" s="510"/>
      <c r="K979" s="510"/>
      <c r="L979" s="510"/>
      <c r="CN979" s="510"/>
      <c r="DX979" s="510"/>
    </row>
    <row r="980" ht="13.1" spans="5:128">
      <c r="E980" s="510"/>
      <c r="F980" s="511"/>
      <c r="G980" s="510"/>
      <c r="H980" s="510"/>
      <c r="I980" s="510"/>
      <c r="K980" s="510"/>
      <c r="L980" s="510"/>
      <c r="CN980" s="510"/>
      <c r="DX980" s="510"/>
    </row>
    <row r="981" ht="13.1" spans="5:128">
      <c r="E981" s="510"/>
      <c r="F981" s="511"/>
      <c r="G981" s="510"/>
      <c r="H981" s="510"/>
      <c r="I981" s="510"/>
      <c r="K981" s="510"/>
      <c r="L981" s="510"/>
      <c r="CN981" s="510"/>
      <c r="DX981" s="510"/>
    </row>
    <row r="982" ht="13.1" spans="5:128">
      <c r="E982" s="510"/>
      <c r="F982" s="511"/>
      <c r="G982" s="510"/>
      <c r="H982" s="510"/>
      <c r="I982" s="510"/>
      <c r="K982" s="510"/>
      <c r="L982" s="510"/>
      <c r="CN982" s="510"/>
      <c r="DX982" s="510"/>
    </row>
    <row r="983" ht="13.1" spans="5:128">
      <c r="E983" s="510"/>
      <c r="F983" s="511"/>
      <c r="G983" s="510"/>
      <c r="H983" s="510"/>
      <c r="I983" s="510"/>
      <c r="K983" s="510"/>
      <c r="L983" s="510"/>
      <c r="CN983" s="510"/>
      <c r="DX983" s="510"/>
    </row>
    <row r="984" ht="13.1" spans="5:128">
      <c r="E984" s="510"/>
      <c r="F984" s="511"/>
      <c r="G984" s="510"/>
      <c r="H984" s="510"/>
      <c r="I984" s="510"/>
      <c r="K984" s="510"/>
      <c r="L984" s="510"/>
      <c r="CN984" s="510"/>
      <c r="DX984" s="510"/>
    </row>
  </sheetData>
  <autoFilter xmlns:etc="http://www.wps.cn/officeDocument/2017/etCustomData" ref="E6:GC52" etc:filterBottomFollowUsedRange="0">
    <extLst/>
  </autoFilter>
  <mergeCells count="19">
    <mergeCell ref="B106:D106"/>
    <mergeCell ref="A7:A8"/>
    <mergeCell ref="A10:A52"/>
    <mergeCell ref="A57:A95"/>
    <mergeCell ref="B12:B17"/>
    <mergeCell ref="B18:B24"/>
    <mergeCell ref="B26:B30"/>
    <mergeCell ref="B31:B33"/>
    <mergeCell ref="B35:B37"/>
    <mergeCell ref="B38:B39"/>
    <mergeCell ref="B40:B41"/>
    <mergeCell ref="B58:B63"/>
    <mergeCell ref="B64:B70"/>
    <mergeCell ref="B72:B76"/>
    <mergeCell ref="B77:B79"/>
    <mergeCell ref="B81:B82"/>
    <mergeCell ref="B83:B84"/>
    <mergeCell ref="C23:C29"/>
    <mergeCell ref="B7:D8"/>
  </mergeCells>
  <hyperlinks>
    <hyperlink ref="BD6" r:id="rId4" display="Colombia&#10;&#10;UN 1958 agreement member (in application process)"/>
    <hyperlink ref="CM6" r:id="rId5" display="Korea (Rep. of) (UN 1958)"/>
    <hyperlink ref="DW6" r:id="rId6" display="Australia (UN 1958)&#10;&#10;&#10;&#10;AU_ADR_Harmonisation_EN_2022-04-04 (1).pdf"/>
    <hyperlink ref="E7" r:id="rId7" display="UN Regulation No. 0"/>
    <hyperlink ref="F7" r:id="rId8" display="(EU) 2019/2144"/>
    <hyperlink ref="BC7" r:id="rId9" display="BR_Decree_9557-2018_Rota_2030_EN_2019-03-04 (1).pdf"/>
    <hyperlink ref="BD7" r:id="rId10" display="CO_Res_20223040044585-2022_EN_2025-10-09.pdf"/>
    <hyperlink ref="BE7" r:id="rId11" display="MX_NOM-194-SE-2021_EN_2023-04-14.pdf"/>
    <hyperlink ref="BC8" r:id="rId12" display="BR_Port_SENATRAN_1554-2022_EN_2023-01-17.pdf"/>
    <hyperlink ref="CM11" r:id="rId5" display="KR_KMVSS_complete_corr_EN_2022-02-15.pdf"/>
    <hyperlink ref="E12" r:id="rId13" display="UN R152"/>
    <hyperlink ref="AY12" r:id="rId14" display="FMVSS 127&#10;Mandatory by 2029"/>
    <hyperlink ref="E13" r:id="rId13" display="UN R152"/>
    <hyperlink ref="J15" r:id="rId15" display="EU 2021/1958 + Israel Catalogue&#10;Israeli Catalog of Road Signs 2022.pdf"/>
    <hyperlink ref="E17" r:id="rId16" display="UN R175"/>
    <hyperlink ref="F17" r:id="rId16" display="UN R175"/>
    <hyperlink ref="CL17" r:id="rId16" display="UN R175"/>
    <hyperlink ref="CM17" r:id="rId16" display="UN R175"/>
    <hyperlink ref="CN17" r:id="rId16" display="UN R175"/>
    <hyperlink ref="DW17" r:id="rId16" display="UN R175"/>
    <hyperlink ref="DX17" r:id="rId16" display="UN R175"/>
    <hyperlink ref="DY17" r:id="rId16" display="UN R175"/>
    <hyperlink ref="DZ17" r:id="rId16" display="UN R175"/>
    <hyperlink ref="EA17" r:id="rId16" display="UN R175"/>
    <hyperlink ref="EB17" r:id="rId16" display="UN R175"/>
    <hyperlink ref="EC17" r:id="rId16" display="UN R175"/>
    <hyperlink ref="ED17" r:id="rId16" display="UN R175"/>
    <hyperlink ref="EE17" r:id="rId16" display="UN R175"/>
    <hyperlink ref="EF17" r:id="rId16" display="UN R175"/>
    <hyperlink ref="EG17" r:id="rId16" display="UN R175"/>
    <hyperlink ref="EH17" r:id="rId16" display="UN R175"/>
    <hyperlink ref="EI17" r:id="rId16" display="UN R175"/>
    <hyperlink ref="EJ17" r:id="rId16" display="UN R175"/>
    <hyperlink ref="EK17" r:id="rId16" display="UN R175"/>
    <hyperlink ref="EL17" r:id="rId16" display="UN R175"/>
    <hyperlink ref="EM17" r:id="rId16" display="UN R175"/>
    <hyperlink ref="EN17" r:id="rId16" display="UN R175"/>
    <hyperlink ref="EO17" r:id="rId16" display="UN R175"/>
    <hyperlink ref="EP17" r:id="rId16" display="UN R175"/>
    <hyperlink ref="EQ17" r:id="rId16" display="UN R175"/>
    <hyperlink ref="ER17" r:id="rId16" display="UN R175"/>
    <hyperlink ref="ES17" r:id="rId16" display="UN R175"/>
    <hyperlink ref="ET17" r:id="rId16" display="UN R175"/>
    <hyperlink ref="EU17" r:id="rId16" display="UN R175"/>
    <hyperlink ref="EV17" r:id="rId16" display="UN R175"/>
    <hyperlink ref="EW17" r:id="rId16" display="UN R175"/>
    <hyperlink ref="EX17" r:id="rId16" display="UN R175"/>
    <hyperlink ref="EY17" r:id="rId16" display="UN R175"/>
    <hyperlink ref="EZ17" r:id="rId16" display="UN R175"/>
    <hyperlink ref="FA17" r:id="rId16" display="UN R175"/>
    <hyperlink ref="FB17" r:id="rId16" display="UN R175"/>
    <hyperlink ref="FC17" r:id="rId16" display="UN R175"/>
    <hyperlink ref="FD17" r:id="rId16" display="UN R175"/>
    <hyperlink ref="FE17" r:id="rId16" display="UN R175"/>
    <hyperlink ref="FF17" r:id="rId16" display="UN R175"/>
    <hyperlink ref="FG17" r:id="rId16" display="UN R175"/>
    <hyperlink ref="FH17" r:id="rId16" display="UN R175"/>
    <hyperlink ref="FI17" r:id="rId16" display="UN R175"/>
    <hyperlink ref="FJ17" r:id="rId16" display="UN R175"/>
    <hyperlink ref="FK17" r:id="rId16" display="UN R175"/>
    <hyperlink ref="FL17" r:id="rId16" display="UN R175"/>
    <hyperlink ref="FM17" r:id="rId16" display="UN R175"/>
    <hyperlink ref="FN17" r:id="rId16" display="UN R175"/>
    <hyperlink ref="FO17" r:id="rId16" display="UN R175"/>
    <hyperlink ref="FP17" r:id="rId16" display="UN R175"/>
    <hyperlink ref="FQ17" r:id="rId16" display="UN R175"/>
    <hyperlink ref="FR17" r:id="rId16" display="UN R175"/>
    <hyperlink ref="FS17" r:id="rId16" display="UN R175"/>
    <hyperlink ref="FT17" r:id="rId16" display="UN R175"/>
    <hyperlink ref="FU17" r:id="rId16" display="UN R175"/>
    <hyperlink ref="FV17" r:id="rId16" display="UN R175"/>
    <hyperlink ref="FW17" r:id="rId16" display="UN R175"/>
    <hyperlink ref="FX17" r:id="rId16" display="UN R175"/>
    <hyperlink ref="FY17" r:id="rId16" display="UN R175"/>
    <hyperlink ref="FZ17" r:id="rId16" display="UN R175"/>
    <hyperlink ref="GA17" r:id="rId16" display="UN R175"/>
    <hyperlink ref="GB17" r:id="rId16" display="UN R175"/>
    <hyperlink ref="GC17" r:id="rId16" display="UN R175"/>
    <hyperlink ref="E18" r:id="rId17" display="UN R130"/>
    <hyperlink ref="CK18" r:id="rId18" display="in drafting&#10;AIS-188"/>
    <hyperlink ref="E19" r:id="rId19" display="UN R79 ACSF B1"/>
    <hyperlink ref="CK19" r:id="rId20" display="AIS 193"/>
    <hyperlink ref="CK20" r:id="rId21" display="in drafting AIS 191 Part1 (M1)"/>
    <hyperlink ref="DW20" r:id="rId22" display="ADR 107/00 = (EU) 2021/646 ELKS"/>
    <hyperlink ref="E21" r:id="rId23" display="UN R79 ESF"/>
    <hyperlink ref="F21" r:id="rId23" display="UN R79 ESF"/>
    <hyperlink ref="DW21" r:id="rId23" display="UN R79 ESF"/>
    <hyperlink ref="E22" r:id="rId19" display="UN R79 ACSF Cat A"/>
    <hyperlink ref="E23" r:id="rId19" display="UN R79 ACSF Cat C"/>
    <hyperlink ref="E24" r:id="rId19" display="UN R79 RMF"/>
    <hyperlink ref="E25" r:id="rId24" display="UN R48"/>
    <hyperlink ref="E26" r:id="rId25" display="UN R158"/>
    <hyperlink ref="CK26" r:id="rId26" display="AIS-145"/>
    <hyperlink ref="CL26" r:id="rId27" display="UN R158&#10;MLIT 619 Att 129&#10;MLIT 619 Att 130"/>
    <hyperlink ref="E27" r:id="rId28" display="UN R166"/>
    <hyperlink ref="E30" r:id="rId29" display="UN R46"/>
    <hyperlink ref="CI34" r:id="rId30" display="CN_GB_T_44173-2024_EN_2024-09-18.pdf"/>
    <hyperlink ref="E38" r:id="rId31" display="UN R160"/>
    <hyperlink ref="E40" r:id="rId32" location="slide=id.g2bbe075d4a8_3_303" display="UN R156"/>
    <hyperlink ref="E41" r:id="rId33" display="UN R155"/>
    <hyperlink ref="E42" r:id="rId34" display="UN Regualtion 130"/>
    <hyperlink ref="CK42" r:id="rId35" display="IRC:35:2015"/>
    <hyperlink ref="E45" r:id="rId36" display="UN R171"/>
    <hyperlink ref="CI45" r:id="rId37" display="CDAS"/>
    <hyperlink ref="CI46" r:id="rId38" display="DRAFT GB/T Single Lane Manouvre"/>
    <hyperlink ref="CI47" r:id="rId39" display="DRAFT GB/T Multi-lane manoeuver"/>
    <hyperlink ref="E48" r:id="rId23" display="UN R79 ACSF Cat A"/>
    <hyperlink ref="E49" r:id="rId40" display="UN R157"/>
    <hyperlink ref="CK49" r:id="rId41" display="in drafting AIS-191 Part 2 (M1)"/>
    <hyperlink ref="J61" r:id="rId15" display="EU 2021/1958 + Israel Catalogue&#10;Israeli Catalog of Road Signs 2022.pdf"/>
    <hyperlink ref="E64" r:id="rId17" display="UN R130"/>
    <hyperlink ref="BC64" r:id="rId17" display="UN R130&#10;ISO 17361:2017"/>
    <hyperlink ref="BE64" r:id="rId17" display="UN R130"/>
    <hyperlink ref="E65" r:id="rId23" display="UN R79 ACSF B1"/>
    <hyperlink ref="BC65" r:id="rId23" display="UN R79 ACSF B1"/>
    <hyperlink ref="BE65" r:id="rId23" display="UN R79 ACSF B1"/>
    <hyperlink ref="CK65" r:id="rId42" display="(in drafting) AIS 193"/>
    <hyperlink ref="CK66" r:id="rId21" display="in drafting AIS 191 Part1 (M1)"/>
    <hyperlink ref="E67" r:id="rId23" display="UN R79 ESF"/>
    <hyperlink ref="F67" r:id="rId23" display="UN R79 ESF"/>
    <hyperlink ref="BC67" r:id="rId23" display="UN R79 ESF"/>
    <hyperlink ref="BE67" r:id="rId23" display="UN R79 ESF"/>
    <hyperlink ref="DW67" r:id="rId23" display="UN R79 ESF"/>
    <hyperlink ref="E68" r:id="rId23" display="UN R79 ACSF Cat A"/>
    <hyperlink ref="BC68" r:id="rId23" display="UN R79 ACSF Cat A"/>
    <hyperlink ref="BE68" r:id="rId23" display="UN R79 ACSF Cat A"/>
    <hyperlink ref="E69" r:id="rId23" display="UN R79 ACSF Cat C"/>
    <hyperlink ref="E70" r:id="rId23" display="UN R79 RMF"/>
    <hyperlink ref="CP74" r:id="rId43" display="UN R151&#10;2025-01-01 for new types&#10;2027-01-01: all vehicle types"/>
    <hyperlink ref="E83" r:id="rId32" location="slide=id.g2bbe075d4a8_3_303" display="UN R156"/>
    <hyperlink ref="E84" r:id="rId33" display="UN R155"/>
    <hyperlink ref="E85" r:id="rId34" display="UN Regualtion 130"/>
    <hyperlink ref="CK85" r:id="rId35" display="IRC:35:2015"/>
    <hyperlink ref="A97" r:id="rId44" display="https://unece.org/fileadmin/DAM/trans/main/wp29/wp29resolutions/ECE-TRANS-WP.29-78r6e.pdf"/>
  </hyperlinks>
  <pageMargins left="0.75" right="0.75" top="1" bottom="1" header="0.5" footer="0.5"/>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heetPr>
  <dimension ref="A1:X1001"/>
  <sheetViews>
    <sheetView workbookViewId="0">
      <pane ySplit="2" topLeftCell="A3" activePane="bottomLeft" state="frozen"/>
      <selection/>
      <selection pane="bottomLeft" activeCell="B4" sqref="B4"/>
    </sheetView>
  </sheetViews>
  <sheetFormatPr defaultColWidth="12.6283185840708" defaultRowHeight="15.75" customHeight="1"/>
  <cols>
    <col min="1" max="3" width="10" customWidth="1"/>
    <col min="4" max="4" width="21.2477876106195" customWidth="1"/>
    <col min="5" max="5" width="10" customWidth="1"/>
    <col min="6" max="6" width="7.38053097345133" customWidth="1"/>
    <col min="7" max="8" width="10" customWidth="1"/>
    <col min="9" max="10" width="21.2477876106195" customWidth="1"/>
    <col min="11" max="11" width="41.8761061946903" customWidth="1"/>
    <col min="12" max="18" width="21.2477876106195" hidden="1" customWidth="1"/>
    <col min="19" max="19" width="21.2477876106195" customWidth="1"/>
    <col min="20" max="20" width="58.2477876106195" customWidth="1"/>
    <col min="21" max="24" width="21.2477876106195" customWidth="1"/>
    <col min="25" max="27" width="7.6283185840708" customWidth="1"/>
  </cols>
  <sheetData>
    <row r="1" ht="14.25" spans="1:24">
      <c r="A1" s="483"/>
      <c r="B1" s="483"/>
      <c r="C1" s="483"/>
      <c r="D1" s="483"/>
      <c r="E1" s="483"/>
      <c r="F1" s="483"/>
      <c r="G1" s="483"/>
      <c r="H1" s="483"/>
      <c r="I1" s="483"/>
      <c r="J1" s="483"/>
      <c r="K1" s="483"/>
      <c r="L1" s="483"/>
      <c r="M1" s="483"/>
      <c r="N1" s="483"/>
      <c r="O1" s="483"/>
      <c r="P1" s="483"/>
      <c r="Q1" s="483"/>
      <c r="R1" s="483"/>
      <c r="S1" s="483"/>
      <c r="T1" s="483"/>
      <c r="U1" s="483"/>
      <c r="V1" s="483"/>
      <c r="W1" s="483"/>
      <c r="X1" s="483"/>
    </row>
    <row r="2" ht="28.5" spans="1:24">
      <c r="A2" s="484" t="s">
        <v>459</v>
      </c>
      <c r="B2" s="484" t="s">
        <v>460</v>
      </c>
      <c r="C2" s="485" t="s">
        <v>18</v>
      </c>
      <c r="D2" s="225" t="s">
        <v>461</v>
      </c>
      <c r="E2" s="225" t="s">
        <v>462</v>
      </c>
      <c r="F2" s="225" t="s">
        <v>463</v>
      </c>
      <c r="G2" s="486" t="s">
        <v>464</v>
      </c>
      <c r="H2" s="486" t="s">
        <v>465</v>
      </c>
      <c r="I2" s="484" t="s">
        <v>466</v>
      </c>
      <c r="J2" s="487" t="s">
        <v>467</v>
      </c>
      <c r="K2" s="487" t="s">
        <v>468</v>
      </c>
      <c r="L2" s="487" t="s">
        <v>469</v>
      </c>
      <c r="M2" s="487" t="s">
        <v>470</v>
      </c>
      <c r="N2" s="484" t="s">
        <v>471</v>
      </c>
      <c r="O2" s="484" t="s">
        <v>472</v>
      </c>
      <c r="P2" s="484" t="s">
        <v>17</v>
      </c>
      <c r="Q2" s="484" t="s">
        <v>473</v>
      </c>
      <c r="R2" s="484" t="s">
        <v>474</v>
      </c>
      <c r="S2" s="488" t="s">
        <v>475</v>
      </c>
      <c r="T2" s="488" t="s">
        <v>476</v>
      </c>
      <c r="U2" s="484" t="s">
        <v>477</v>
      </c>
      <c r="V2" s="484" t="s">
        <v>478</v>
      </c>
      <c r="W2" s="484" t="s">
        <v>479</v>
      </c>
      <c r="X2" s="484" t="s">
        <v>480</v>
      </c>
    </row>
    <row r="3" ht="14.25" hidden="1" spans="1:24">
      <c r="A3" s="489">
        <v>7</v>
      </c>
      <c r="B3" s="489" t="s">
        <v>481</v>
      </c>
      <c r="C3" s="489"/>
      <c r="D3" s="489"/>
      <c r="E3" s="489"/>
      <c r="F3" s="489"/>
      <c r="G3" s="489"/>
      <c r="H3" s="489"/>
      <c r="I3" s="489"/>
      <c r="J3" s="489"/>
      <c r="K3" s="490" t="s">
        <v>482</v>
      </c>
      <c r="L3" s="489"/>
      <c r="M3" s="489"/>
      <c r="N3" s="489"/>
      <c r="O3" s="489"/>
      <c r="P3" s="489"/>
      <c r="Q3" s="489"/>
      <c r="R3" s="489"/>
      <c r="S3" s="489"/>
      <c r="T3" s="489"/>
      <c r="U3" s="489"/>
      <c r="V3" s="489"/>
      <c r="W3" s="489"/>
      <c r="X3" s="489"/>
    </row>
    <row r="4" ht="42.75" hidden="1" outlineLevel="1" spans="1:24">
      <c r="A4" s="491">
        <v>2</v>
      </c>
      <c r="B4" s="491" t="s">
        <v>481</v>
      </c>
      <c r="C4" s="491"/>
      <c r="D4" s="491"/>
      <c r="E4" s="491"/>
      <c r="F4" s="491"/>
      <c r="G4" s="491"/>
      <c r="H4" s="491"/>
      <c r="I4" s="491"/>
      <c r="J4" s="491"/>
      <c r="K4" s="491" t="s">
        <v>483</v>
      </c>
      <c r="L4" s="491"/>
      <c r="M4" s="491"/>
      <c r="N4" s="491"/>
      <c r="O4" s="491"/>
      <c r="P4" s="491"/>
      <c r="Q4" s="491"/>
      <c r="R4" s="491"/>
      <c r="S4" s="491"/>
      <c r="T4" s="491"/>
      <c r="U4" s="491"/>
      <c r="V4" s="491"/>
      <c r="W4" s="491"/>
      <c r="X4" s="491"/>
    </row>
    <row r="5" ht="14.25" hidden="1" spans="1:24">
      <c r="A5" s="489">
        <v>15</v>
      </c>
      <c r="B5" s="489" t="s">
        <v>481</v>
      </c>
      <c r="C5" s="489"/>
      <c r="D5" s="489"/>
      <c r="E5" s="489"/>
      <c r="F5" s="489"/>
      <c r="G5" s="489"/>
      <c r="H5" s="489"/>
      <c r="I5" s="489"/>
      <c r="J5" s="489"/>
      <c r="K5" s="490" t="s">
        <v>484</v>
      </c>
      <c r="L5" s="489"/>
      <c r="M5" s="489"/>
      <c r="N5" s="489"/>
      <c r="O5" s="489"/>
      <c r="P5" s="489"/>
      <c r="Q5" s="489"/>
      <c r="R5" s="489"/>
      <c r="S5" s="489"/>
      <c r="T5" s="489"/>
      <c r="U5" s="489"/>
      <c r="V5" s="489"/>
      <c r="W5" s="489"/>
      <c r="X5" s="489"/>
    </row>
    <row r="6" ht="28.5" hidden="1" outlineLevel="1" spans="1:24">
      <c r="A6" s="491">
        <v>18</v>
      </c>
      <c r="B6" s="491" t="s">
        <v>481</v>
      </c>
      <c r="C6" s="491"/>
      <c r="D6" s="491"/>
      <c r="E6" s="491"/>
      <c r="F6" s="491"/>
      <c r="G6" s="491"/>
      <c r="H6" s="491"/>
      <c r="I6" s="491"/>
      <c r="J6" s="491"/>
      <c r="K6" s="491" t="s">
        <v>485</v>
      </c>
      <c r="L6" s="491"/>
      <c r="M6" s="491"/>
      <c r="N6" s="491"/>
      <c r="O6" s="491"/>
      <c r="P6" s="491"/>
      <c r="Q6" s="491"/>
      <c r="R6" s="491"/>
      <c r="S6" s="491"/>
      <c r="T6" s="491"/>
      <c r="U6" s="491"/>
      <c r="V6" s="491"/>
      <c r="W6" s="491"/>
      <c r="X6" s="491"/>
    </row>
    <row r="7" ht="14.25" hidden="1" outlineLevel="1" spans="1:24">
      <c r="A7" s="489">
        <v>28</v>
      </c>
      <c r="B7" s="489" t="s">
        <v>481</v>
      </c>
      <c r="C7" s="489"/>
      <c r="D7" s="489"/>
      <c r="E7" s="489"/>
      <c r="F7" s="489"/>
      <c r="G7" s="489"/>
      <c r="H7" s="489"/>
      <c r="I7" s="489"/>
      <c r="J7" s="489"/>
      <c r="K7" s="490" t="s">
        <v>486</v>
      </c>
      <c r="L7" s="489"/>
      <c r="M7" s="489"/>
      <c r="N7" s="489"/>
      <c r="O7" s="489"/>
      <c r="P7" s="489"/>
      <c r="Q7" s="489"/>
      <c r="R7" s="489"/>
      <c r="S7" s="489"/>
      <c r="T7" s="489"/>
      <c r="U7" s="489"/>
      <c r="V7" s="489"/>
      <c r="W7" s="489"/>
      <c r="X7" s="489"/>
    </row>
    <row r="8" ht="28.5" hidden="1" outlineLevel="2" spans="1:24">
      <c r="A8" s="491">
        <v>3</v>
      </c>
      <c r="B8" s="491" t="s">
        <v>481</v>
      </c>
      <c r="C8" s="491"/>
      <c r="D8" s="491"/>
      <c r="E8" s="491"/>
      <c r="F8" s="491"/>
      <c r="G8" s="491"/>
      <c r="H8" s="491"/>
      <c r="I8" s="491"/>
      <c r="J8" s="491"/>
      <c r="K8" s="491" t="s">
        <v>487</v>
      </c>
      <c r="L8" s="491"/>
      <c r="M8" s="491"/>
      <c r="N8" s="491"/>
      <c r="O8" s="491"/>
      <c r="P8" s="491"/>
      <c r="Q8" s="491"/>
      <c r="R8" s="491"/>
      <c r="S8" s="491"/>
      <c r="T8" s="491"/>
      <c r="U8" s="491"/>
      <c r="V8" s="491"/>
      <c r="W8" s="491"/>
      <c r="X8" s="491"/>
    </row>
    <row r="9" ht="28.5" hidden="1" outlineLevel="2" spans="1:24">
      <c r="A9" s="491">
        <v>21</v>
      </c>
      <c r="B9" s="491" t="s">
        <v>481</v>
      </c>
      <c r="C9" s="491"/>
      <c r="D9" s="491"/>
      <c r="E9" s="491"/>
      <c r="F9" s="491"/>
      <c r="G9" s="491"/>
      <c r="H9" s="491"/>
      <c r="I9" s="491"/>
      <c r="J9" s="491"/>
      <c r="K9" s="491" t="s">
        <v>488</v>
      </c>
      <c r="L9" s="491"/>
      <c r="M9" s="491"/>
      <c r="N9" s="491"/>
      <c r="O9" s="491"/>
      <c r="P9" s="491"/>
      <c r="Q9" s="491"/>
      <c r="R9" s="491"/>
      <c r="S9" s="491"/>
      <c r="T9" s="491"/>
      <c r="U9" s="491"/>
      <c r="V9" s="491"/>
      <c r="W9" s="491"/>
      <c r="X9" s="491"/>
    </row>
    <row r="10" ht="14.25" hidden="1" outlineLevel="2" spans="1:24">
      <c r="A10" s="489">
        <v>16</v>
      </c>
      <c r="B10" s="489" t="s">
        <v>481</v>
      </c>
      <c r="C10" s="489"/>
      <c r="D10" s="489"/>
      <c r="E10" s="489"/>
      <c r="F10" s="489"/>
      <c r="G10" s="489"/>
      <c r="H10" s="489"/>
      <c r="I10" s="489"/>
      <c r="J10" s="489"/>
      <c r="K10" s="490" t="s">
        <v>489</v>
      </c>
      <c r="L10" s="489"/>
      <c r="M10" s="489"/>
      <c r="N10" s="489"/>
      <c r="O10" s="489"/>
      <c r="P10" s="489"/>
      <c r="Q10" s="489"/>
      <c r="R10" s="489"/>
      <c r="S10" s="489"/>
      <c r="T10" s="489"/>
      <c r="U10" s="489"/>
      <c r="V10" s="489"/>
      <c r="W10" s="489"/>
      <c r="X10" s="489"/>
    </row>
    <row r="11" ht="57" hidden="1" outlineLevel="3" spans="1:24">
      <c r="A11" s="491">
        <v>17</v>
      </c>
      <c r="B11" s="491" t="s">
        <v>481</v>
      </c>
      <c r="C11" s="491"/>
      <c r="D11" s="491"/>
      <c r="E11" s="491"/>
      <c r="F11" s="491"/>
      <c r="G11" s="491"/>
      <c r="H11" s="491"/>
      <c r="I11" s="491"/>
      <c r="J11" s="491"/>
      <c r="K11" s="491" t="s">
        <v>490</v>
      </c>
      <c r="L11" s="491"/>
      <c r="M11" s="491"/>
      <c r="N11" s="491"/>
      <c r="O11" s="491"/>
      <c r="P11" s="491"/>
      <c r="Q11" s="491"/>
      <c r="R11" s="491"/>
      <c r="S11" s="491"/>
      <c r="T11" s="491"/>
      <c r="U11" s="491"/>
      <c r="V11" s="491"/>
      <c r="W11" s="491"/>
      <c r="X11" s="491"/>
    </row>
    <row r="12" ht="57" hidden="1" outlineLevel="3" spans="1:24">
      <c r="A12" s="491">
        <v>25</v>
      </c>
      <c r="B12" s="491" t="s">
        <v>481</v>
      </c>
      <c r="C12" s="491"/>
      <c r="D12" s="491"/>
      <c r="E12" s="491"/>
      <c r="F12" s="491"/>
      <c r="G12" s="491"/>
      <c r="H12" s="491"/>
      <c r="I12" s="491"/>
      <c r="J12" s="491"/>
      <c r="K12" s="491" t="s">
        <v>491</v>
      </c>
      <c r="L12" s="491"/>
      <c r="M12" s="491"/>
      <c r="N12" s="491"/>
      <c r="O12" s="491"/>
      <c r="P12" s="491"/>
      <c r="Q12" s="491"/>
      <c r="R12" s="491"/>
      <c r="S12" s="491"/>
      <c r="T12" s="491"/>
      <c r="U12" s="491"/>
      <c r="V12" s="491"/>
      <c r="W12" s="491"/>
      <c r="X12" s="491"/>
    </row>
    <row r="13" ht="42.75" hidden="1" outlineLevel="3" spans="1:24">
      <c r="A13" s="491">
        <v>19</v>
      </c>
      <c r="B13" s="491" t="s">
        <v>481</v>
      </c>
      <c r="C13" s="491"/>
      <c r="D13" s="491"/>
      <c r="E13" s="491"/>
      <c r="F13" s="491"/>
      <c r="G13" s="491"/>
      <c r="H13" s="491"/>
      <c r="I13" s="491"/>
      <c r="J13" s="491"/>
      <c r="K13" s="491" t="s">
        <v>492</v>
      </c>
      <c r="L13" s="491"/>
      <c r="M13" s="491"/>
      <c r="N13" s="491"/>
      <c r="O13" s="491"/>
      <c r="P13" s="491"/>
      <c r="Q13" s="491"/>
      <c r="R13" s="491"/>
      <c r="S13" s="491"/>
      <c r="T13" s="491"/>
      <c r="U13" s="491"/>
      <c r="V13" s="491"/>
      <c r="W13" s="491"/>
      <c r="X13" s="491"/>
    </row>
    <row r="14" ht="14.25" hidden="1" outlineLevel="2" spans="1:24">
      <c r="A14" s="489">
        <v>20</v>
      </c>
      <c r="B14" s="489" t="s">
        <v>481</v>
      </c>
      <c r="C14" s="489"/>
      <c r="D14" s="489"/>
      <c r="E14" s="489"/>
      <c r="F14" s="489"/>
      <c r="G14" s="489"/>
      <c r="H14" s="489"/>
      <c r="I14" s="489"/>
      <c r="J14" s="489"/>
      <c r="K14" s="490" t="s">
        <v>493</v>
      </c>
      <c r="L14" s="489"/>
      <c r="M14" s="489"/>
      <c r="N14" s="489"/>
      <c r="O14" s="489"/>
      <c r="P14" s="489"/>
      <c r="Q14" s="489"/>
      <c r="R14" s="489"/>
      <c r="S14" s="489"/>
      <c r="T14" s="489"/>
      <c r="U14" s="489"/>
      <c r="V14" s="489"/>
      <c r="W14" s="489"/>
      <c r="X14" s="489"/>
    </row>
    <row r="15" ht="42.75" hidden="1" outlineLevel="3" spans="1:24">
      <c r="A15" s="491">
        <v>22</v>
      </c>
      <c r="B15" s="491" t="s">
        <v>481</v>
      </c>
      <c r="C15" s="491"/>
      <c r="D15" s="491"/>
      <c r="E15" s="491"/>
      <c r="F15" s="491"/>
      <c r="G15" s="491"/>
      <c r="H15" s="491"/>
      <c r="I15" s="491"/>
      <c r="J15" s="491"/>
      <c r="K15" s="491" t="s">
        <v>494</v>
      </c>
      <c r="L15" s="491"/>
      <c r="M15" s="491"/>
      <c r="N15" s="491"/>
      <c r="O15" s="491"/>
      <c r="P15" s="491"/>
      <c r="Q15" s="491"/>
      <c r="R15" s="491"/>
      <c r="S15" s="491"/>
      <c r="T15" s="491"/>
      <c r="U15" s="491"/>
      <c r="V15" s="491"/>
      <c r="W15" s="491"/>
      <c r="X15" s="491"/>
    </row>
    <row r="16" ht="14.25" hidden="1" outlineLevel="3" spans="1:24">
      <c r="A16" s="489">
        <v>213</v>
      </c>
      <c r="B16" s="489" t="s">
        <v>481</v>
      </c>
      <c r="C16" s="489"/>
      <c r="D16" s="489"/>
      <c r="E16" s="489"/>
      <c r="F16" s="489"/>
      <c r="G16" s="489"/>
      <c r="H16" s="489"/>
      <c r="I16" s="489"/>
      <c r="J16" s="489"/>
      <c r="K16" s="490" t="s">
        <v>495</v>
      </c>
      <c r="L16" s="489"/>
      <c r="M16" s="489"/>
      <c r="N16" s="489"/>
      <c r="O16" s="489"/>
      <c r="P16" s="489"/>
      <c r="Q16" s="489"/>
      <c r="R16" s="489"/>
      <c r="S16" s="489"/>
      <c r="T16" s="489"/>
      <c r="U16" s="489"/>
      <c r="V16" s="489"/>
      <c r="W16" s="489"/>
      <c r="X16" s="489"/>
    </row>
    <row r="17" ht="71.25" hidden="1" outlineLevel="4" spans="1:24">
      <c r="A17" s="491">
        <v>220</v>
      </c>
      <c r="B17" s="491" t="s">
        <v>481</v>
      </c>
      <c r="C17" s="491"/>
      <c r="D17" s="491"/>
      <c r="E17" s="491"/>
      <c r="F17" s="491"/>
      <c r="G17" s="491"/>
      <c r="H17" s="491"/>
      <c r="I17" s="491"/>
      <c r="J17" s="491"/>
      <c r="K17" s="491" t="s">
        <v>496</v>
      </c>
      <c r="L17" s="491"/>
      <c r="M17" s="491"/>
      <c r="N17" s="491"/>
      <c r="O17" s="491"/>
      <c r="P17" s="491"/>
      <c r="Q17" s="491"/>
      <c r="R17" s="491"/>
      <c r="S17" s="491"/>
      <c r="T17" s="491"/>
      <c r="U17" s="491"/>
      <c r="V17" s="491"/>
      <c r="W17" s="491"/>
      <c r="X17" s="491"/>
    </row>
    <row r="18" ht="28.5" hidden="1" outlineLevel="4" spans="1:24">
      <c r="A18" s="489">
        <v>219</v>
      </c>
      <c r="B18" s="489" t="s">
        <v>481</v>
      </c>
      <c r="C18" s="489"/>
      <c r="D18" s="489"/>
      <c r="E18" s="489"/>
      <c r="F18" s="489"/>
      <c r="G18" s="489"/>
      <c r="H18" s="489"/>
      <c r="I18" s="489"/>
      <c r="J18" s="489"/>
      <c r="K18" s="490" t="s">
        <v>497</v>
      </c>
      <c r="L18" s="489"/>
      <c r="M18" s="489"/>
      <c r="N18" s="489"/>
      <c r="O18" s="489"/>
      <c r="P18" s="489"/>
      <c r="Q18" s="489"/>
      <c r="R18" s="489"/>
      <c r="S18" s="489"/>
      <c r="T18" s="489"/>
      <c r="U18" s="489"/>
      <c r="V18" s="489"/>
      <c r="W18" s="489"/>
      <c r="X18" s="489"/>
    </row>
    <row r="19" ht="114" hidden="1" outlineLevel="5" spans="1:24">
      <c r="A19" s="491">
        <v>221</v>
      </c>
      <c r="B19" s="491" t="s">
        <v>481</v>
      </c>
      <c r="C19" s="491"/>
      <c r="D19" s="491"/>
      <c r="E19" s="491"/>
      <c r="F19" s="491"/>
      <c r="G19" s="491"/>
      <c r="H19" s="491"/>
      <c r="I19" s="491"/>
      <c r="J19" s="491"/>
      <c r="K19" s="491" t="s">
        <v>498</v>
      </c>
      <c r="L19" s="491"/>
      <c r="M19" s="491"/>
      <c r="N19" s="491"/>
      <c r="O19" s="491"/>
      <c r="P19" s="491"/>
      <c r="Q19" s="491"/>
      <c r="R19" s="491"/>
      <c r="S19" s="491"/>
      <c r="T19" s="491"/>
      <c r="U19" s="491"/>
      <c r="V19" s="491"/>
      <c r="W19" s="491"/>
      <c r="X19" s="491"/>
    </row>
    <row r="20" ht="14.25" hidden="1" outlineLevel="5" spans="1:24">
      <c r="A20" s="489">
        <v>214</v>
      </c>
      <c r="B20" s="489" t="s">
        <v>481</v>
      </c>
      <c r="C20" s="489"/>
      <c r="D20" s="489"/>
      <c r="E20" s="489"/>
      <c r="F20" s="489"/>
      <c r="G20" s="489"/>
      <c r="H20" s="489"/>
      <c r="I20" s="489"/>
      <c r="J20" s="489"/>
      <c r="K20" s="490" t="s">
        <v>499</v>
      </c>
      <c r="L20" s="489"/>
      <c r="M20" s="489"/>
      <c r="N20" s="489"/>
      <c r="O20" s="489"/>
      <c r="P20" s="489"/>
      <c r="Q20" s="489"/>
      <c r="R20" s="489"/>
      <c r="S20" s="489"/>
      <c r="T20" s="489"/>
      <c r="U20" s="489"/>
      <c r="V20" s="489"/>
      <c r="W20" s="489"/>
      <c r="X20" s="489"/>
    </row>
    <row r="21" ht="42.75" hidden="1" outlineLevel="6" spans="1:24">
      <c r="A21" s="491">
        <v>222</v>
      </c>
      <c r="B21" s="491" t="s">
        <v>481</v>
      </c>
      <c r="C21" s="491"/>
      <c r="D21" s="491"/>
      <c r="E21" s="491"/>
      <c r="F21" s="491"/>
      <c r="G21" s="491"/>
      <c r="H21" s="491"/>
      <c r="I21" s="491"/>
      <c r="J21" s="491"/>
      <c r="K21" s="491" t="s">
        <v>500</v>
      </c>
      <c r="L21" s="491"/>
      <c r="M21" s="491"/>
      <c r="N21" s="491"/>
      <c r="O21" s="491"/>
      <c r="P21" s="491"/>
      <c r="Q21" s="491"/>
      <c r="R21" s="491"/>
      <c r="S21" s="491"/>
      <c r="T21" s="491"/>
      <c r="U21" s="491"/>
      <c r="V21" s="491"/>
      <c r="W21" s="491"/>
      <c r="X21" s="491"/>
    </row>
    <row r="22" ht="14.25" hidden="1" outlineLevel="5" spans="1:24">
      <c r="A22" s="489">
        <v>217</v>
      </c>
      <c r="B22" s="489" t="s">
        <v>481</v>
      </c>
      <c r="C22" s="489"/>
      <c r="D22" s="489"/>
      <c r="E22" s="489"/>
      <c r="F22" s="489"/>
      <c r="G22" s="489"/>
      <c r="H22" s="489"/>
      <c r="I22" s="489"/>
      <c r="J22" s="489"/>
      <c r="K22" s="490" t="s">
        <v>501</v>
      </c>
      <c r="L22" s="489"/>
      <c r="M22" s="489"/>
      <c r="N22" s="489"/>
      <c r="O22" s="489"/>
      <c r="P22" s="489"/>
      <c r="Q22" s="489"/>
      <c r="R22" s="489"/>
      <c r="S22" s="489"/>
      <c r="T22" s="489"/>
      <c r="U22" s="489"/>
      <c r="V22" s="489"/>
      <c r="W22" s="489"/>
      <c r="X22" s="489"/>
    </row>
    <row r="23" ht="28.5" hidden="1" outlineLevel="6" spans="1:24">
      <c r="A23" s="491">
        <v>223</v>
      </c>
      <c r="B23" s="491" t="s">
        <v>481</v>
      </c>
      <c r="C23" s="491"/>
      <c r="D23" s="491"/>
      <c r="E23" s="491"/>
      <c r="F23" s="491"/>
      <c r="G23" s="491"/>
      <c r="H23" s="491"/>
      <c r="I23" s="491"/>
      <c r="J23" s="491"/>
      <c r="K23" s="491" t="s">
        <v>502</v>
      </c>
      <c r="L23" s="491"/>
      <c r="M23" s="491"/>
      <c r="N23" s="491"/>
      <c r="O23" s="491"/>
      <c r="P23" s="491"/>
      <c r="Q23" s="491"/>
      <c r="R23" s="491"/>
      <c r="S23" s="491"/>
      <c r="T23" s="491"/>
      <c r="U23" s="491"/>
      <c r="V23" s="491"/>
      <c r="W23" s="491"/>
      <c r="X23" s="491"/>
    </row>
    <row r="24" ht="14.25" hidden="1" outlineLevel="5" spans="1:24">
      <c r="A24" s="489">
        <v>218</v>
      </c>
      <c r="B24" s="489" t="s">
        <v>481</v>
      </c>
      <c r="C24" s="489"/>
      <c r="D24" s="489"/>
      <c r="E24" s="489"/>
      <c r="F24" s="489"/>
      <c r="G24" s="489"/>
      <c r="H24" s="489"/>
      <c r="I24" s="489"/>
      <c r="J24" s="489"/>
      <c r="K24" s="490" t="s">
        <v>503</v>
      </c>
      <c r="L24" s="489"/>
      <c r="M24" s="489"/>
      <c r="N24" s="489"/>
      <c r="O24" s="489"/>
      <c r="P24" s="489"/>
      <c r="Q24" s="489"/>
      <c r="R24" s="489"/>
      <c r="S24" s="489"/>
      <c r="T24" s="489"/>
      <c r="U24" s="489"/>
      <c r="V24" s="489"/>
      <c r="W24" s="489"/>
      <c r="X24" s="489"/>
    </row>
    <row r="25" ht="28.5" hidden="1" outlineLevel="6" spans="1:24">
      <c r="A25" s="491">
        <v>224</v>
      </c>
      <c r="B25" s="491" t="s">
        <v>481</v>
      </c>
      <c r="C25" s="491"/>
      <c r="D25" s="491"/>
      <c r="E25" s="491"/>
      <c r="F25" s="491"/>
      <c r="G25" s="491"/>
      <c r="H25" s="491"/>
      <c r="I25" s="491"/>
      <c r="J25" s="491"/>
      <c r="K25" s="491" t="s">
        <v>504</v>
      </c>
      <c r="L25" s="491"/>
      <c r="M25" s="491"/>
      <c r="N25" s="491"/>
      <c r="O25" s="491"/>
      <c r="P25" s="491"/>
      <c r="Q25" s="491"/>
      <c r="R25" s="491"/>
      <c r="S25" s="491"/>
      <c r="T25" s="491"/>
      <c r="U25" s="491"/>
      <c r="V25" s="491"/>
      <c r="W25" s="491"/>
      <c r="X25" s="491"/>
    </row>
    <row r="26" ht="14.25" hidden="1" outlineLevel="2" spans="1:24">
      <c r="A26" s="489">
        <v>23</v>
      </c>
      <c r="B26" s="489" t="s">
        <v>481</v>
      </c>
      <c r="C26" s="489"/>
      <c r="D26" s="489"/>
      <c r="E26" s="489"/>
      <c r="F26" s="489"/>
      <c r="G26" s="489"/>
      <c r="H26" s="489"/>
      <c r="I26" s="489"/>
      <c r="J26" s="489"/>
      <c r="K26" s="490" t="s">
        <v>505</v>
      </c>
      <c r="L26" s="489"/>
      <c r="M26" s="489"/>
      <c r="N26" s="489"/>
      <c r="O26" s="489"/>
      <c r="P26" s="489"/>
      <c r="Q26" s="489"/>
      <c r="R26" s="489"/>
      <c r="S26" s="489"/>
      <c r="T26" s="489"/>
      <c r="U26" s="489"/>
      <c r="V26" s="489"/>
      <c r="W26" s="489"/>
      <c r="X26" s="489"/>
    </row>
    <row r="27" ht="42.75" hidden="1" outlineLevel="3" spans="1:24">
      <c r="A27" s="491">
        <v>44</v>
      </c>
      <c r="B27" s="491" t="s">
        <v>481</v>
      </c>
      <c r="C27" s="491"/>
      <c r="D27" s="491"/>
      <c r="E27" s="491"/>
      <c r="F27" s="491"/>
      <c r="G27" s="491"/>
      <c r="H27" s="491"/>
      <c r="I27" s="491"/>
      <c r="J27" s="491"/>
      <c r="K27" s="491" t="s">
        <v>506</v>
      </c>
      <c r="L27" s="491"/>
      <c r="M27" s="491"/>
      <c r="N27" s="491"/>
      <c r="O27" s="491"/>
      <c r="P27" s="491"/>
      <c r="Q27" s="491"/>
      <c r="R27" s="491"/>
      <c r="S27" s="491"/>
      <c r="T27" s="491"/>
      <c r="U27" s="491"/>
      <c r="V27" s="491"/>
      <c r="W27" s="491"/>
      <c r="X27" s="491"/>
    </row>
    <row r="28" ht="14.25" hidden="1" outlineLevel="2" spans="1:24">
      <c r="A28" s="489">
        <v>174</v>
      </c>
      <c r="B28" s="489" t="s">
        <v>481</v>
      </c>
      <c r="C28" s="489"/>
      <c r="D28" s="489"/>
      <c r="E28" s="489"/>
      <c r="F28" s="489"/>
      <c r="G28" s="489"/>
      <c r="H28" s="489"/>
      <c r="I28" s="489"/>
      <c r="J28" s="489"/>
      <c r="K28" s="490" t="s">
        <v>507</v>
      </c>
      <c r="L28" s="489"/>
      <c r="M28" s="489"/>
      <c r="N28" s="489"/>
      <c r="O28" s="489"/>
      <c r="P28" s="489"/>
      <c r="Q28" s="489"/>
      <c r="R28" s="489"/>
      <c r="S28" s="489"/>
      <c r="T28" s="489"/>
      <c r="U28" s="489"/>
      <c r="V28" s="489"/>
      <c r="W28" s="489"/>
      <c r="X28" s="489"/>
    </row>
    <row r="29" ht="42.75" hidden="1" outlineLevel="3" spans="1:24">
      <c r="A29" s="491">
        <v>175</v>
      </c>
      <c r="B29" s="491" t="s">
        <v>481</v>
      </c>
      <c r="C29" s="491"/>
      <c r="D29" s="491"/>
      <c r="E29" s="491"/>
      <c r="F29" s="491"/>
      <c r="G29" s="491"/>
      <c r="H29" s="491"/>
      <c r="I29" s="491"/>
      <c r="J29" s="491"/>
      <c r="K29" s="491" t="s">
        <v>508</v>
      </c>
      <c r="L29" s="491"/>
      <c r="M29" s="491"/>
      <c r="N29" s="491"/>
      <c r="O29" s="491"/>
      <c r="P29" s="491"/>
      <c r="Q29" s="491"/>
      <c r="R29" s="491"/>
      <c r="S29" s="491"/>
      <c r="T29" s="491"/>
      <c r="U29" s="491"/>
      <c r="V29" s="491"/>
      <c r="W29" s="491"/>
      <c r="X29" s="491"/>
    </row>
    <row r="30" ht="14.25" hidden="1" outlineLevel="2" spans="1:24">
      <c r="A30" s="489">
        <v>87</v>
      </c>
      <c r="B30" s="489" t="s">
        <v>481</v>
      </c>
      <c r="C30" s="489"/>
      <c r="D30" s="489"/>
      <c r="E30" s="489"/>
      <c r="F30" s="489"/>
      <c r="G30" s="489"/>
      <c r="H30" s="489"/>
      <c r="I30" s="489"/>
      <c r="J30" s="489"/>
      <c r="K30" s="490" t="s">
        <v>509</v>
      </c>
      <c r="L30" s="489"/>
      <c r="M30" s="489"/>
      <c r="N30" s="489"/>
      <c r="O30" s="489"/>
      <c r="P30" s="489"/>
      <c r="Q30" s="489"/>
      <c r="R30" s="489"/>
      <c r="S30" s="489"/>
      <c r="T30" s="489"/>
      <c r="U30" s="489"/>
      <c r="V30" s="489"/>
      <c r="W30" s="489"/>
      <c r="X30" s="489"/>
    </row>
    <row r="31" ht="114" hidden="1" outlineLevel="3" spans="1:24">
      <c r="A31" s="491">
        <v>88</v>
      </c>
      <c r="B31" s="491" t="s">
        <v>481</v>
      </c>
      <c r="C31" s="491"/>
      <c r="D31" s="491"/>
      <c r="E31" s="491"/>
      <c r="F31" s="491"/>
      <c r="G31" s="491"/>
      <c r="H31" s="491"/>
      <c r="I31" s="491"/>
      <c r="J31" s="491"/>
      <c r="K31" s="491" t="s">
        <v>510</v>
      </c>
      <c r="L31" s="491"/>
      <c r="M31" s="491"/>
      <c r="N31" s="491"/>
      <c r="O31" s="491"/>
      <c r="P31" s="491"/>
      <c r="Q31" s="491"/>
      <c r="R31" s="491"/>
      <c r="S31" s="491"/>
      <c r="T31" s="491"/>
      <c r="U31" s="491"/>
      <c r="V31" s="491"/>
      <c r="W31" s="491"/>
      <c r="X31" s="491"/>
    </row>
    <row r="32" ht="14.25" hidden="1" outlineLevel="2" spans="1:24">
      <c r="A32" s="489">
        <v>300</v>
      </c>
      <c r="B32" s="489" t="s">
        <v>481</v>
      </c>
      <c r="C32" s="489"/>
      <c r="D32" s="489"/>
      <c r="E32" s="489"/>
      <c r="F32" s="489"/>
      <c r="G32" s="489"/>
      <c r="H32" s="489"/>
      <c r="I32" s="489"/>
      <c r="J32" s="489"/>
      <c r="K32" s="490" t="s">
        <v>511</v>
      </c>
      <c r="L32" s="489"/>
      <c r="M32" s="489"/>
      <c r="N32" s="489"/>
      <c r="O32" s="489"/>
      <c r="P32" s="489"/>
      <c r="Q32" s="489"/>
      <c r="R32" s="489"/>
      <c r="S32" s="489"/>
      <c r="T32" s="489"/>
      <c r="U32" s="489"/>
      <c r="V32" s="489"/>
      <c r="W32" s="489"/>
      <c r="X32" s="489"/>
    </row>
    <row r="33" ht="85.5" hidden="1" outlineLevel="3" spans="1:24">
      <c r="A33" s="491">
        <v>301</v>
      </c>
      <c r="B33" s="491" t="s">
        <v>481</v>
      </c>
      <c r="C33" s="491"/>
      <c r="D33" s="491"/>
      <c r="E33" s="491"/>
      <c r="F33" s="491"/>
      <c r="G33" s="491"/>
      <c r="H33" s="491"/>
      <c r="I33" s="491"/>
      <c r="J33" s="491"/>
      <c r="K33" s="491" t="s">
        <v>512</v>
      </c>
      <c r="L33" s="491"/>
      <c r="M33" s="491"/>
      <c r="N33" s="491"/>
      <c r="O33" s="491"/>
      <c r="P33" s="491"/>
      <c r="Q33" s="491"/>
      <c r="R33" s="491"/>
      <c r="S33" s="491"/>
      <c r="T33" s="491"/>
      <c r="U33" s="491"/>
      <c r="V33" s="491"/>
      <c r="W33" s="491"/>
      <c r="X33" s="491"/>
    </row>
    <row r="34" ht="14.25" hidden="1" outlineLevel="1" spans="1:24">
      <c r="A34" s="489">
        <v>204</v>
      </c>
      <c r="B34" s="489" t="s">
        <v>481</v>
      </c>
      <c r="C34" s="489"/>
      <c r="D34" s="489"/>
      <c r="E34" s="489"/>
      <c r="F34" s="489"/>
      <c r="G34" s="489"/>
      <c r="H34" s="489"/>
      <c r="I34" s="489"/>
      <c r="J34" s="489"/>
      <c r="K34" s="490" t="s">
        <v>513</v>
      </c>
      <c r="L34" s="489"/>
      <c r="M34" s="489"/>
      <c r="N34" s="489"/>
      <c r="O34" s="489"/>
      <c r="P34" s="489"/>
      <c r="Q34" s="489"/>
      <c r="R34" s="489"/>
      <c r="S34" s="489"/>
      <c r="T34" s="489"/>
      <c r="U34" s="489"/>
      <c r="V34" s="489"/>
      <c r="W34" s="489"/>
      <c r="X34" s="489"/>
    </row>
    <row r="35" ht="185.25" hidden="1" outlineLevel="2" spans="1:24">
      <c r="A35" s="491">
        <v>49</v>
      </c>
      <c r="B35" s="491" t="s">
        <v>481</v>
      </c>
      <c r="C35" s="491"/>
      <c r="D35" s="491"/>
      <c r="E35" s="491"/>
      <c r="F35" s="491"/>
      <c r="G35" s="491"/>
      <c r="H35" s="491"/>
      <c r="I35" s="491"/>
      <c r="J35" s="491"/>
      <c r="K35" s="491" t="s">
        <v>514</v>
      </c>
      <c r="L35" s="491"/>
      <c r="M35" s="491"/>
      <c r="N35" s="491"/>
      <c r="O35" s="491"/>
      <c r="P35" s="491"/>
      <c r="Q35" s="491"/>
      <c r="R35" s="491"/>
      <c r="S35" s="491"/>
      <c r="T35" s="491"/>
      <c r="U35" s="491"/>
      <c r="V35" s="491"/>
      <c r="W35" s="491"/>
      <c r="X35" s="491"/>
    </row>
    <row r="36" ht="42.75" hidden="1" outlineLevel="2" spans="1:24">
      <c r="A36" s="491">
        <v>71</v>
      </c>
      <c r="B36" s="491" t="s">
        <v>481</v>
      </c>
      <c r="C36" s="491"/>
      <c r="D36" s="491"/>
      <c r="E36" s="491"/>
      <c r="F36" s="491"/>
      <c r="G36" s="491"/>
      <c r="H36" s="491"/>
      <c r="I36" s="491"/>
      <c r="J36" s="491"/>
      <c r="K36" s="491" t="s">
        <v>515</v>
      </c>
      <c r="L36" s="491"/>
      <c r="M36" s="491"/>
      <c r="N36" s="491"/>
      <c r="O36" s="491"/>
      <c r="P36" s="491"/>
      <c r="Q36" s="491"/>
      <c r="R36" s="491"/>
      <c r="S36" s="491"/>
      <c r="T36" s="491"/>
      <c r="U36" s="491"/>
      <c r="V36" s="491"/>
      <c r="W36" s="491"/>
      <c r="X36" s="491"/>
    </row>
    <row r="37" ht="114" hidden="1" outlineLevel="2" spans="1:24">
      <c r="A37" s="491">
        <v>50</v>
      </c>
      <c r="B37" s="491" t="s">
        <v>481</v>
      </c>
      <c r="C37" s="491"/>
      <c r="D37" s="491"/>
      <c r="E37" s="491"/>
      <c r="F37" s="491"/>
      <c r="G37" s="491"/>
      <c r="H37" s="491"/>
      <c r="I37" s="491"/>
      <c r="J37" s="491"/>
      <c r="K37" s="491" t="s">
        <v>516</v>
      </c>
      <c r="L37" s="491"/>
      <c r="M37" s="491"/>
      <c r="N37" s="491"/>
      <c r="O37" s="491"/>
      <c r="P37" s="491"/>
      <c r="Q37" s="491"/>
      <c r="R37" s="491"/>
      <c r="S37" s="491"/>
      <c r="T37" s="491"/>
      <c r="U37" s="491"/>
      <c r="V37" s="491"/>
      <c r="W37" s="491"/>
      <c r="X37" s="491"/>
    </row>
    <row r="38" ht="99.75" hidden="1" outlineLevel="2" spans="1:24">
      <c r="A38" s="491">
        <v>74</v>
      </c>
      <c r="B38" s="491" t="s">
        <v>481</v>
      </c>
      <c r="C38" s="491"/>
      <c r="D38" s="491"/>
      <c r="E38" s="491"/>
      <c r="F38" s="491"/>
      <c r="G38" s="491"/>
      <c r="H38" s="491"/>
      <c r="I38" s="491"/>
      <c r="J38" s="491"/>
      <c r="K38" s="491" t="s">
        <v>517</v>
      </c>
      <c r="L38" s="491"/>
      <c r="M38" s="491"/>
      <c r="N38" s="491"/>
      <c r="O38" s="491"/>
      <c r="P38" s="491"/>
      <c r="Q38" s="491"/>
      <c r="R38" s="491"/>
      <c r="S38" s="491"/>
      <c r="T38" s="491"/>
      <c r="U38" s="491"/>
      <c r="V38" s="491"/>
      <c r="W38" s="491"/>
      <c r="X38" s="491"/>
    </row>
    <row r="39" ht="228" hidden="1" outlineLevel="2" spans="1:24">
      <c r="A39" s="491">
        <v>80</v>
      </c>
      <c r="B39" s="491" t="s">
        <v>481</v>
      </c>
      <c r="C39" s="491"/>
      <c r="D39" s="491"/>
      <c r="E39" s="491"/>
      <c r="F39" s="491"/>
      <c r="G39" s="491"/>
      <c r="H39" s="491"/>
      <c r="I39" s="491"/>
      <c r="J39" s="491"/>
      <c r="K39" s="491" t="s">
        <v>518</v>
      </c>
      <c r="L39" s="491"/>
      <c r="M39" s="491"/>
      <c r="N39" s="491"/>
      <c r="O39" s="491"/>
      <c r="P39" s="491"/>
      <c r="Q39" s="491"/>
      <c r="R39" s="491"/>
      <c r="S39" s="491"/>
      <c r="T39" s="491"/>
      <c r="U39" s="491"/>
      <c r="V39" s="491"/>
      <c r="W39" s="491"/>
      <c r="X39" s="491"/>
    </row>
    <row r="40" ht="14.25" hidden="1" outlineLevel="1" spans="1:24">
      <c r="A40" s="489">
        <v>203</v>
      </c>
      <c r="B40" s="489" t="s">
        <v>481</v>
      </c>
      <c r="C40" s="489"/>
      <c r="D40" s="489"/>
      <c r="E40" s="489"/>
      <c r="F40" s="489"/>
      <c r="G40" s="489"/>
      <c r="H40" s="489"/>
      <c r="I40" s="489"/>
      <c r="J40" s="489"/>
      <c r="K40" s="490" t="s">
        <v>519</v>
      </c>
      <c r="L40" s="489"/>
      <c r="M40" s="489"/>
      <c r="N40" s="489"/>
      <c r="O40" s="489"/>
      <c r="P40" s="489"/>
      <c r="Q40" s="489"/>
      <c r="R40" s="489"/>
      <c r="S40" s="489"/>
      <c r="T40" s="489"/>
      <c r="U40" s="489"/>
      <c r="V40" s="489"/>
      <c r="W40" s="489"/>
      <c r="X40" s="489"/>
    </row>
    <row r="41" ht="114" hidden="1" outlineLevel="2" spans="1:24">
      <c r="A41" s="491">
        <v>48</v>
      </c>
      <c r="B41" s="491" t="s">
        <v>481</v>
      </c>
      <c r="C41" s="491"/>
      <c r="D41" s="491"/>
      <c r="E41" s="491"/>
      <c r="F41" s="491"/>
      <c r="G41" s="491"/>
      <c r="H41" s="491"/>
      <c r="I41" s="491"/>
      <c r="J41" s="491"/>
      <c r="K41" s="491" t="s">
        <v>520</v>
      </c>
      <c r="L41" s="491"/>
      <c r="M41" s="491"/>
      <c r="N41" s="491"/>
      <c r="O41" s="491"/>
      <c r="P41" s="491"/>
      <c r="Q41" s="491"/>
      <c r="R41" s="491"/>
      <c r="S41" s="491"/>
      <c r="T41" s="491"/>
      <c r="U41" s="491"/>
      <c r="V41" s="491"/>
      <c r="W41" s="491"/>
      <c r="X41" s="491"/>
    </row>
    <row r="42" ht="42.75" hidden="1" outlineLevel="2" spans="1:24">
      <c r="A42" s="491">
        <v>58</v>
      </c>
      <c r="B42" s="491" t="s">
        <v>481</v>
      </c>
      <c r="C42" s="491"/>
      <c r="D42" s="491"/>
      <c r="E42" s="491"/>
      <c r="F42" s="491"/>
      <c r="G42" s="491"/>
      <c r="H42" s="491"/>
      <c r="I42" s="491"/>
      <c r="J42" s="491"/>
      <c r="K42" s="492" t="s">
        <v>521</v>
      </c>
      <c r="L42" s="491"/>
      <c r="M42" s="491"/>
      <c r="N42" s="491"/>
      <c r="O42" s="491"/>
      <c r="P42" s="491"/>
      <c r="Q42" s="491"/>
      <c r="R42" s="491"/>
      <c r="S42" s="491"/>
      <c r="T42" s="491"/>
      <c r="U42" s="491"/>
      <c r="V42" s="491"/>
      <c r="W42" s="491"/>
      <c r="X42" s="491"/>
    </row>
    <row r="43" ht="85.5" hidden="1" outlineLevel="2" spans="1:24">
      <c r="A43" s="491">
        <v>61</v>
      </c>
      <c r="B43" s="491" t="s">
        <v>481</v>
      </c>
      <c r="C43" s="491"/>
      <c r="D43" s="491"/>
      <c r="E43" s="491"/>
      <c r="F43" s="491"/>
      <c r="G43" s="491"/>
      <c r="H43" s="491"/>
      <c r="I43" s="491"/>
      <c r="J43" s="491"/>
      <c r="K43" s="492" t="s">
        <v>522</v>
      </c>
      <c r="L43" s="491"/>
      <c r="M43" s="491"/>
      <c r="N43" s="491"/>
      <c r="O43" s="491"/>
      <c r="P43" s="491"/>
      <c r="Q43" s="491"/>
      <c r="R43" s="491"/>
      <c r="S43" s="491"/>
      <c r="T43" s="491"/>
      <c r="U43" s="491"/>
      <c r="V43" s="491"/>
      <c r="W43" s="491"/>
      <c r="X43" s="491"/>
    </row>
    <row r="44" ht="71.25" hidden="1" outlineLevel="2" spans="1:24">
      <c r="A44" s="491">
        <v>60</v>
      </c>
      <c r="B44" s="491" t="s">
        <v>481</v>
      </c>
      <c r="C44" s="491"/>
      <c r="D44" s="491"/>
      <c r="E44" s="491"/>
      <c r="F44" s="491"/>
      <c r="G44" s="491"/>
      <c r="H44" s="491"/>
      <c r="I44" s="491"/>
      <c r="J44" s="491"/>
      <c r="K44" s="492" t="s">
        <v>523</v>
      </c>
      <c r="L44" s="491"/>
      <c r="M44" s="491"/>
      <c r="N44" s="491"/>
      <c r="O44" s="491"/>
      <c r="P44" s="491"/>
      <c r="Q44" s="491"/>
      <c r="R44" s="491"/>
      <c r="S44" s="491"/>
      <c r="T44" s="491"/>
      <c r="U44" s="491"/>
      <c r="V44" s="491"/>
      <c r="W44" s="491"/>
      <c r="X44" s="491"/>
    </row>
    <row r="45" ht="42.75" hidden="1" outlineLevel="2" spans="1:24">
      <c r="A45" s="491">
        <v>59</v>
      </c>
      <c r="B45" s="491" t="s">
        <v>481</v>
      </c>
      <c r="C45" s="491"/>
      <c r="D45" s="491"/>
      <c r="E45" s="491"/>
      <c r="F45" s="491"/>
      <c r="G45" s="491"/>
      <c r="H45" s="491"/>
      <c r="I45" s="491"/>
      <c r="J45" s="491"/>
      <c r="K45" s="491" t="s">
        <v>524</v>
      </c>
      <c r="L45" s="491"/>
      <c r="M45" s="491"/>
      <c r="N45" s="491"/>
      <c r="O45" s="491"/>
      <c r="P45" s="491"/>
      <c r="Q45" s="491"/>
      <c r="R45" s="491"/>
      <c r="S45" s="491"/>
      <c r="T45" s="491"/>
      <c r="U45" s="491"/>
      <c r="V45" s="491"/>
      <c r="W45" s="491"/>
      <c r="X45" s="491"/>
    </row>
    <row r="46" ht="14.25" hidden="1" outlineLevel="1" spans="1:24">
      <c r="A46" s="489">
        <v>14</v>
      </c>
      <c r="B46" s="489" t="s">
        <v>481</v>
      </c>
      <c r="C46" s="489"/>
      <c r="D46" s="489"/>
      <c r="E46" s="489"/>
      <c r="F46" s="489"/>
      <c r="G46" s="489"/>
      <c r="H46" s="489"/>
      <c r="I46" s="489"/>
      <c r="J46" s="489"/>
      <c r="K46" s="490" t="s">
        <v>525</v>
      </c>
      <c r="L46" s="489"/>
      <c r="M46" s="489"/>
      <c r="N46" s="489"/>
      <c r="O46" s="489"/>
      <c r="P46" s="489"/>
      <c r="Q46" s="489"/>
      <c r="R46" s="489"/>
      <c r="S46" s="489"/>
      <c r="T46" s="489"/>
      <c r="U46" s="489"/>
      <c r="V46" s="489"/>
      <c r="W46" s="489"/>
      <c r="X46" s="489"/>
    </row>
    <row r="47" ht="85.5" hidden="1" outlineLevel="2" spans="1:24">
      <c r="A47" s="491">
        <v>85</v>
      </c>
      <c r="B47" s="491" t="s">
        <v>481</v>
      </c>
      <c r="C47" s="491"/>
      <c r="D47" s="491"/>
      <c r="E47" s="491"/>
      <c r="F47" s="491"/>
      <c r="G47" s="491"/>
      <c r="H47" s="491"/>
      <c r="I47" s="491"/>
      <c r="J47" s="491"/>
      <c r="K47" s="491" t="s">
        <v>526</v>
      </c>
      <c r="L47" s="491"/>
      <c r="M47" s="491"/>
      <c r="N47" s="491"/>
      <c r="O47" s="491"/>
      <c r="P47" s="491"/>
      <c r="Q47" s="491"/>
      <c r="R47" s="491"/>
      <c r="S47" s="491"/>
      <c r="T47" s="491"/>
      <c r="U47" s="491"/>
      <c r="V47" s="491"/>
      <c r="W47" s="491"/>
      <c r="X47" s="491"/>
    </row>
    <row r="48" ht="171" hidden="1" outlineLevel="2" spans="1:24">
      <c r="A48" s="491">
        <v>86</v>
      </c>
      <c r="B48" s="491" t="s">
        <v>481</v>
      </c>
      <c r="C48" s="491"/>
      <c r="D48" s="491"/>
      <c r="E48" s="491"/>
      <c r="F48" s="491"/>
      <c r="G48" s="491"/>
      <c r="H48" s="491"/>
      <c r="I48" s="491"/>
      <c r="J48" s="491"/>
      <c r="K48" s="491" t="s">
        <v>527</v>
      </c>
      <c r="L48" s="491"/>
      <c r="M48" s="491"/>
      <c r="N48" s="491"/>
      <c r="O48" s="491"/>
      <c r="P48" s="491"/>
      <c r="Q48" s="491"/>
      <c r="R48" s="491"/>
      <c r="S48" s="491"/>
      <c r="T48" s="491"/>
      <c r="U48" s="491"/>
      <c r="V48" s="491"/>
      <c r="W48" s="491"/>
      <c r="X48" s="491"/>
    </row>
    <row r="49" ht="42.75" hidden="1" outlineLevel="2" spans="1:24">
      <c r="A49" s="491">
        <v>100</v>
      </c>
      <c r="B49" s="491" t="s">
        <v>481</v>
      </c>
      <c r="C49" s="491"/>
      <c r="D49" s="491"/>
      <c r="E49" s="491"/>
      <c r="F49" s="491"/>
      <c r="G49" s="491"/>
      <c r="H49" s="491"/>
      <c r="I49" s="491"/>
      <c r="J49" s="491"/>
      <c r="K49" s="491" t="s">
        <v>528</v>
      </c>
      <c r="L49" s="491"/>
      <c r="M49" s="491"/>
      <c r="N49" s="491"/>
      <c r="O49" s="491"/>
      <c r="P49" s="491"/>
      <c r="Q49" s="491"/>
      <c r="R49" s="491"/>
      <c r="S49" s="491"/>
      <c r="T49" s="491"/>
      <c r="U49" s="491"/>
      <c r="V49" s="491"/>
      <c r="W49" s="491"/>
      <c r="X49" s="491"/>
    </row>
    <row r="50" ht="14.25" hidden="1" outlineLevel="1" spans="1:24">
      <c r="A50" s="489">
        <v>133</v>
      </c>
      <c r="B50" s="489" t="s">
        <v>481</v>
      </c>
      <c r="C50" s="489"/>
      <c r="D50" s="489"/>
      <c r="E50" s="489"/>
      <c r="F50" s="489"/>
      <c r="G50" s="489"/>
      <c r="H50" s="489"/>
      <c r="I50" s="489"/>
      <c r="J50" s="489"/>
      <c r="K50" s="490" t="s">
        <v>529</v>
      </c>
      <c r="L50" s="489"/>
      <c r="M50" s="489"/>
      <c r="N50" s="489"/>
      <c r="O50" s="489"/>
      <c r="P50" s="489"/>
      <c r="Q50" s="489"/>
      <c r="R50" s="489"/>
      <c r="S50" s="489"/>
      <c r="T50" s="489"/>
      <c r="U50" s="489"/>
      <c r="V50" s="489"/>
      <c r="W50" s="489"/>
      <c r="X50" s="489"/>
    </row>
    <row r="51" ht="42.75" hidden="1" outlineLevel="2" spans="1:24">
      <c r="A51" s="491">
        <v>249</v>
      </c>
      <c r="B51" s="491" t="s">
        <v>481</v>
      </c>
      <c r="C51" s="491"/>
      <c r="D51" s="491"/>
      <c r="E51" s="491"/>
      <c r="F51" s="491"/>
      <c r="G51" s="491"/>
      <c r="H51" s="491"/>
      <c r="I51" s="491"/>
      <c r="J51" s="491"/>
      <c r="K51" s="492" t="s">
        <v>530</v>
      </c>
      <c r="L51" s="491"/>
      <c r="M51" s="491"/>
      <c r="N51" s="491"/>
      <c r="O51" s="491"/>
      <c r="P51" s="491"/>
      <c r="Q51" s="491"/>
      <c r="R51" s="491"/>
      <c r="S51" s="491"/>
      <c r="T51" s="491"/>
      <c r="U51" s="491"/>
      <c r="V51" s="491"/>
      <c r="W51" s="491"/>
      <c r="X51" s="491"/>
    </row>
    <row r="52" ht="28.5" hidden="1" outlineLevel="2" spans="1:24">
      <c r="A52" s="491">
        <v>250</v>
      </c>
      <c r="B52" s="491" t="s">
        <v>481</v>
      </c>
      <c r="C52" s="491"/>
      <c r="D52" s="491"/>
      <c r="E52" s="491"/>
      <c r="F52" s="491"/>
      <c r="G52" s="491"/>
      <c r="H52" s="491"/>
      <c r="I52" s="491"/>
      <c r="J52" s="491"/>
      <c r="K52" s="492" t="s">
        <v>531</v>
      </c>
      <c r="L52" s="491"/>
      <c r="M52" s="491"/>
      <c r="N52" s="491"/>
      <c r="O52" s="491"/>
      <c r="P52" s="491"/>
      <c r="Q52" s="491"/>
      <c r="R52" s="491"/>
      <c r="S52" s="491"/>
      <c r="T52" s="491"/>
      <c r="U52" s="491"/>
      <c r="V52" s="491"/>
      <c r="W52" s="491"/>
      <c r="X52" s="491"/>
    </row>
    <row r="53" ht="14.25" hidden="1" spans="1:24">
      <c r="A53" s="489">
        <v>5</v>
      </c>
      <c r="B53" s="489" t="s">
        <v>481</v>
      </c>
      <c r="C53" s="489"/>
      <c r="D53" s="489"/>
      <c r="E53" s="489"/>
      <c r="F53" s="489"/>
      <c r="G53" s="489"/>
      <c r="H53" s="489"/>
      <c r="I53" s="489"/>
      <c r="J53" s="489"/>
      <c r="K53" s="490" t="s">
        <v>532</v>
      </c>
      <c r="L53" s="489"/>
      <c r="M53" s="489"/>
      <c r="N53" s="489"/>
      <c r="O53" s="489"/>
      <c r="P53" s="489"/>
      <c r="Q53" s="489"/>
      <c r="R53" s="489"/>
      <c r="S53" s="489"/>
      <c r="T53" s="489"/>
      <c r="U53" s="489"/>
      <c r="V53" s="489"/>
      <c r="W53" s="489"/>
      <c r="X53" s="489"/>
    </row>
    <row r="54" ht="14.25" hidden="1" outlineLevel="1" spans="1:24">
      <c r="A54" s="489">
        <v>366</v>
      </c>
      <c r="B54" s="489" t="s">
        <v>481</v>
      </c>
      <c r="C54" s="489"/>
      <c r="D54" s="489"/>
      <c r="E54" s="489"/>
      <c r="F54" s="489"/>
      <c r="G54" s="489"/>
      <c r="H54" s="489"/>
      <c r="I54" s="489"/>
      <c r="J54" s="489"/>
      <c r="K54" s="490" t="s">
        <v>533</v>
      </c>
      <c r="L54" s="489"/>
      <c r="M54" s="489"/>
      <c r="N54" s="489"/>
      <c r="O54" s="489"/>
      <c r="P54" s="489"/>
      <c r="Q54" s="489"/>
      <c r="R54" s="489"/>
      <c r="S54" s="489"/>
      <c r="T54" s="489"/>
      <c r="U54" s="489"/>
      <c r="V54" s="489"/>
      <c r="W54" s="489"/>
      <c r="X54" s="489"/>
    </row>
    <row r="55" ht="199.5" hidden="1" outlineLevel="2" spans="1:24">
      <c r="A55" s="491">
        <v>367</v>
      </c>
      <c r="B55" s="491" t="s">
        <v>481</v>
      </c>
      <c r="C55" s="491"/>
      <c r="D55" s="491"/>
      <c r="E55" s="491"/>
      <c r="F55" s="491"/>
      <c r="G55" s="491"/>
      <c r="H55" s="491"/>
      <c r="I55" s="491"/>
      <c r="J55" s="491"/>
      <c r="K55" s="491" t="s">
        <v>534</v>
      </c>
      <c r="L55" s="491"/>
      <c r="M55" s="491"/>
      <c r="N55" s="491"/>
      <c r="O55" s="491"/>
      <c r="P55" s="491"/>
      <c r="Q55" s="491"/>
      <c r="R55" s="491"/>
      <c r="S55" s="491"/>
      <c r="T55" s="491"/>
      <c r="U55" s="491"/>
      <c r="V55" s="491"/>
      <c r="W55" s="491"/>
      <c r="X55" s="491"/>
    </row>
    <row r="56" ht="114" outlineLevel="2" spans="1:24">
      <c r="A56" s="493">
        <v>368</v>
      </c>
      <c r="B56" s="493" t="s">
        <v>481</v>
      </c>
      <c r="C56" s="493" t="s">
        <v>535</v>
      </c>
      <c r="D56" s="493" t="s">
        <v>536</v>
      </c>
      <c r="E56" s="493" t="s">
        <v>537</v>
      </c>
      <c r="F56" s="493" t="s">
        <v>538</v>
      </c>
      <c r="G56" s="493" t="s">
        <v>539</v>
      </c>
      <c r="H56" s="493" t="s">
        <v>540</v>
      </c>
      <c r="I56" s="493"/>
      <c r="J56" s="493" t="s">
        <v>541</v>
      </c>
      <c r="K56" s="494" t="s">
        <v>542</v>
      </c>
      <c r="L56" s="493" t="s">
        <v>543</v>
      </c>
      <c r="M56" s="493" t="s">
        <v>544</v>
      </c>
      <c r="N56" s="493" t="s">
        <v>545</v>
      </c>
      <c r="O56" s="493"/>
      <c r="P56" s="493"/>
      <c r="Q56" s="493" t="s">
        <v>546</v>
      </c>
      <c r="R56" s="493"/>
      <c r="S56" s="493" t="s">
        <v>547</v>
      </c>
      <c r="T56" s="495" t="s">
        <v>548</v>
      </c>
      <c r="U56" s="493"/>
      <c r="V56" s="491" t="s">
        <v>549</v>
      </c>
      <c r="W56" s="491" t="s">
        <v>550</v>
      </c>
      <c r="X56" s="491"/>
    </row>
    <row r="57" ht="185.25" outlineLevel="2" spans="1:24">
      <c r="A57" s="493">
        <v>556</v>
      </c>
      <c r="B57" s="493" t="s">
        <v>481</v>
      </c>
      <c r="C57" s="493" t="s">
        <v>535</v>
      </c>
      <c r="D57" s="493" t="s">
        <v>536</v>
      </c>
      <c r="E57" s="493" t="s">
        <v>537</v>
      </c>
      <c r="F57" s="493" t="s">
        <v>538</v>
      </c>
      <c r="G57" s="493" t="s">
        <v>539</v>
      </c>
      <c r="H57" s="493" t="s">
        <v>540</v>
      </c>
      <c r="I57" s="493"/>
      <c r="J57" s="493" t="s">
        <v>541</v>
      </c>
      <c r="K57" s="494" t="s">
        <v>551</v>
      </c>
      <c r="L57" s="493" t="s">
        <v>552</v>
      </c>
      <c r="M57" s="493" t="s">
        <v>553</v>
      </c>
      <c r="N57" s="493" t="s">
        <v>554</v>
      </c>
      <c r="O57" s="493">
        <v>2023</v>
      </c>
      <c r="P57" s="493"/>
      <c r="Q57" s="493" t="s">
        <v>555</v>
      </c>
      <c r="R57" s="493" t="s">
        <v>556</v>
      </c>
      <c r="S57" s="493" t="s">
        <v>547</v>
      </c>
      <c r="T57" s="495" t="s">
        <v>548</v>
      </c>
      <c r="U57" s="493"/>
      <c r="V57" s="491" t="s">
        <v>549</v>
      </c>
      <c r="W57" s="491" t="s">
        <v>550</v>
      </c>
      <c r="X57" s="491"/>
    </row>
    <row r="58" ht="128.25" outlineLevel="2" spans="1:24">
      <c r="A58" s="493">
        <v>369</v>
      </c>
      <c r="B58" s="493" t="s">
        <v>481</v>
      </c>
      <c r="C58" s="493" t="s">
        <v>557</v>
      </c>
      <c r="D58" s="493" t="s">
        <v>536</v>
      </c>
      <c r="E58" s="493" t="s">
        <v>558</v>
      </c>
      <c r="F58" s="493" t="s">
        <v>538</v>
      </c>
      <c r="G58" s="493" t="s">
        <v>539</v>
      </c>
      <c r="H58" s="493" t="s">
        <v>540</v>
      </c>
      <c r="I58" s="493"/>
      <c r="J58" s="493" t="s">
        <v>541</v>
      </c>
      <c r="K58" s="494" t="s">
        <v>559</v>
      </c>
      <c r="L58" s="493" t="s">
        <v>560</v>
      </c>
      <c r="M58" s="493" t="s">
        <v>561</v>
      </c>
      <c r="N58" s="496">
        <v>45047</v>
      </c>
      <c r="O58" s="493"/>
      <c r="P58" s="493"/>
      <c r="Q58" s="493"/>
      <c r="R58" s="493"/>
      <c r="S58" s="493" t="s">
        <v>547</v>
      </c>
      <c r="T58" s="495" t="s">
        <v>548</v>
      </c>
      <c r="U58" s="493"/>
      <c r="V58" s="491" t="s">
        <v>549</v>
      </c>
      <c r="W58" s="491" t="s">
        <v>562</v>
      </c>
      <c r="X58" s="491"/>
    </row>
    <row r="59" ht="85.5" outlineLevel="2" spans="1:24">
      <c r="A59" s="493">
        <v>371</v>
      </c>
      <c r="B59" s="493" t="s">
        <v>481</v>
      </c>
      <c r="C59" s="493" t="s">
        <v>557</v>
      </c>
      <c r="D59" s="493"/>
      <c r="E59" s="493" t="s">
        <v>563</v>
      </c>
      <c r="F59" s="493" t="s">
        <v>538</v>
      </c>
      <c r="G59" s="493" t="s">
        <v>539</v>
      </c>
      <c r="H59" s="493" t="s">
        <v>540</v>
      </c>
      <c r="I59" s="493"/>
      <c r="J59" s="493" t="s">
        <v>541</v>
      </c>
      <c r="K59" s="494" t="s">
        <v>564</v>
      </c>
      <c r="L59" s="493" t="s">
        <v>565</v>
      </c>
      <c r="M59" s="493" t="s">
        <v>566</v>
      </c>
      <c r="N59" s="496">
        <v>43191</v>
      </c>
      <c r="O59" s="493"/>
      <c r="P59" s="493"/>
      <c r="Q59" s="493"/>
      <c r="R59" s="493"/>
      <c r="S59" s="493" t="s">
        <v>547</v>
      </c>
      <c r="T59" s="495" t="s">
        <v>548</v>
      </c>
      <c r="U59" s="493"/>
      <c r="V59" s="491" t="s">
        <v>549</v>
      </c>
      <c r="W59" s="491" t="s">
        <v>550</v>
      </c>
      <c r="X59" s="491"/>
    </row>
    <row r="60" ht="114" outlineLevel="2" spans="1:24">
      <c r="A60" s="493">
        <v>370</v>
      </c>
      <c r="B60" s="493" t="s">
        <v>481</v>
      </c>
      <c r="C60" s="493" t="s">
        <v>557</v>
      </c>
      <c r="D60" s="493" t="s">
        <v>536</v>
      </c>
      <c r="E60" s="493" t="s">
        <v>563</v>
      </c>
      <c r="F60" s="493" t="s">
        <v>538</v>
      </c>
      <c r="G60" s="493" t="s">
        <v>539</v>
      </c>
      <c r="H60" s="493" t="s">
        <v>540</v>
      </c>
      <c r="I60" s="493"/>
      <c r="J60" s="493" t="s">
        <v>541</v>
      </c>
      <c r="K60" s="494" t="s">
        <v>567</v>
      </c>
      <c r="L60" s="493"/>
      <c r="M60" s="493" t="s">
        <v>568</v>
      </c>
      <c r="N60" s="493" t="s">
        <v>569</v>
      </c>
      <c r="O60" s="493"/>
      <c r="P60" s="493"/>
      <c r="Q60" s="493"/>
      <c r="R60" s="493" t="s">
        <v>570</v>
      </c>
      <c r="S60" s="493" t="s">
        <v>547</v>
      </c>
      <c r="T60" s="495" t="s">
        <v>548</v>
      </c>
      <c r="U60" s="493"/>
      <c r="V60" s="491" t="s">
        <v>571</v>
      </c>
      <c r="W60" s="491" t="s">
        <v>550</v>
      </c>
      <c r="X60" s="491"/>
    </row>
    <row r="61" ht="14.25" hidden="1" outlineLevel="1" spans="1:24">
      <c r="A61" s="489">
        <v>226</v>
      </c>
      <c r="B61" s="489" t="s">
        <v>481</v>
      </c>
      <c r="C61" s="489"/>
      <c r="D61" s="489"/>
      <c r="E61" s="489"/>
      <c r="F61" s="489"/>
      <c r="G61" s="489"/>
      <c r="H61" s="489"/>
      <c r="I61" s="489"/>
      <c r="J61" s="489"/>
      <c r="K61" s="490" t="s">
        <v>572</v>
      </c>
      <c r="L61" s="489"/>
      <c r="M61" s="489"/>
      <c r="N61" s="489"/>
      <c r="O61" s="489"/>
      <c r="P61" s="489"/>
      <c r="Q61" s="489"/>
      <c r="R61" s="489"/>
      <c r="S61" s="489"/>
      <c r="T61" s="489"/>
      <c r="U61" s="489"/>
      <c r="V61" s="489"/>
      <c r="W61" s="489"/>
      <c r="X61" s="489"/>
    </row>
    <row r="62" ht="14.25" hidden="1" outlineLevel="2" spans="1:24">
      <c r="A62" s="489">
        <v>239</v>
      </c>
      <c r="B62" s="489" t="s">
        <v>481</v>
      </c>
      <c r="C62" s="489"/>
      <c r="D62" s="489"/>
      <c r="E62" s="489"/>
      <c r="F62" s="489"/>
      <c r="G62" s="489"/>
      <c r="H62" s="489"/>
      <c r="I62" s="489"/>
      <c r="J62" s="489"/>
      <c r="K62" s="490" t="s">
        <v>573</v>
      </c>
      <c r="L62" s="489"/>
      <c r="M62" s="489"/>
      <c r="N62" s="489"/>
      <c r="O62" s="489"/>
      <c r="P62" s="489"/>
      <c r="Q62" s="489"/>
      <c r="R62" s="489"/>
      <c r="S62" s="489"/>
      <c r="T62" s="489"/>
      <c r="U62" s="489"/>
      <c r="V62" s="489"/>
      <c r="W62" s="489"/>
      <c r="X62" s="489"/>
    </row>
    <row r="63" ht="99.75" hidden="1" outlineLevel="3" spans="1:24">
      <c r="A63" s="491">
        <v>520</v>
      </c>
      <c r="B63" s="491" t="s">
        <v>481</v>
      </c>
      <c r="C63" s="491" t="s">
        <v>535</v>
      </c>
      <c r="D63" s="491" t="s">
        <v>574</v>
      </c>
      <c r="E63" s="491" t="s">
        <v>575</v>
      </c>
      <c r="F63" s="491" t="s">
        <v>576</v>
      </c>
      <c r="G63" s="491"/>
      <c r="H63" s="491"/>
      <c r="I63" s="491"/>
      <c r="J63" s="491" t="s">
        <v>577</v>
      </c>
      <c r="K63" s="492" t="s">
        <v>578</v>
      </c>
      <c r="L63" s="491"/>
      <c r="M63" s="491"/>
      <c r="N63" s="491">
        <v>10.2022</v>
      </c>
      <c r="O63" s="491"/>
      <c r="P63" s="491"/>
      <c r="Q63" s="491" t="s">
        <v>579</v>
      </c>
      <c r="R63" s="491"/>
      <c r="S63" s="491"/>
      <c r="T63" s="491"/>
      <c r="U63" s="491"/>
      <c r="V63" s="491" t="s">
        <v>580</v>
      </c>
      <c r="W63" s="491"/>
      <c r="X63" s="491"/>
    </row>
    <row r="64" ht="313.5" hidden="1" outlineLevel="3" spans="1:24">
      <c r="A64" s="491">
        <v>319</v>
      </c>
      <c r="B64" s="491" t="s">
        <v>481</v>
      </c>
      <c r="C64" s="491" t="s">
        <v>557</v>
      </c>
      <c r="D64" s="491" t="s">
        <v>574</v>
      </c>
      <c r="E64" s="491" t="s">
        <v>581</v>
      </c>
      <c r="F64" s="491" t="s">
        <v>576</v>
      </c>
      <c r="G64" s="491"/>
      <c r="H64" s="491"/>
      <c r="I64" s="491"/>
      <c r="J64" s="491" t="s">
        <v>577</v>
      </c>
      <c r="K64" s="492" t="s">
        <v>582</v>
      </c>
      <c r="L64" s="491" t="s">
        <v>583</v>
      </c>
      <c r="M64" s="491" t="s">
        <v>584</v>
      </c>
      <c r="N64" s="497">
        <v>41214</v>
      </c>
      <c r="O64" s="491"/>
      <c r="P64" s="491"/>
      <c r="Q64" s="491" t="s">
        <v>585</v>
      </c>
      <c r="R64" s="491" t="s">
        <v>586</v>
      </c>
      <c r="S64" s="491"/>
      <c r="T64" s="491"/>
      <c r="U64" s="491"/>
      <c r="V64" s="491" t="s">
        <v>580</v>
      </c>
      <c r="W64" s="491"/>
      <c r="X64" s="491"/>
    </row>
    <row r="65" ht="409.5" hidden="1" outlineLevel="3" spans="1:24">
      <c r="A65" s="491">
        <v>318</v>
      </c>
      <c r="B65" s="491" t="s">
        <v>481</v>
      </c>
      <c r="C65" s="491" t="s">
        <v>557</v>
      </c>
      <c r="D65" s="491" t="s">
        <v>574</v>
      </c>
      <c r="E65" s="491" t="s">
        <v>587</v>
      </c>
      <c r="F65" s="491" t="s">
        <v>576</v>
      </c>
      <c r="G65" s="491"/>
      <c r="H65" s="491"/>
      <c r="I65" s="491"/>
      <c r="J65" s="491" t="s">
        <v>577</v>
      </c>
      <c r="K65" s="492" t="s">
        <v>588</v>
      </c>
      <c r="L65" s="491" t="s">
        <v>589</v>
      </c>
      <c r="M65" s="491" t="s">
        <v>590</v>
      </c>
      <c r="N65" s="497">
        <v>43101</v>
      </c>
      <c r="O65" s="491"/>
      <c r="P65" s="491"/>
      <c r="Q65" s="491" t="s">
        <v>591</v>
      </c>
      <c r="R65" s="491" t="s">
        <v>592</v>
      </c>
      <c r="S65" s="491"/>
      <c r="T65" s="491"/>
      <c r="U65" s="491"/>
      <c r="V65" s="491" t="s">
        <v>580</v>
      </c>
      <c r="W65" s="491"/>
      <c r="X65" s="491"/>
    </row>
    <row r="66" ht="409.5" hidden="1" outlineLevel="3" spans="1:24">
      <c r="A66" s="491">
        <v>142</v>
      </c>
      <c r="B66" s="491" t="s">
        <v>481</v>
      </c>
      <c r="C66" s="491" t="s">
        <v>557</v>
      </c>
      <c r="D66" s="491" t="s">
        <v>593</v>
      </c>
      <c r="E66" s="491" t="s">
        <v>594</v>
      </c>
      <c r="F66" s="491" t="s">
        <v>576</v>
      </c>
      <c r="G66" s="491"/>
      <c r="H66" s="491"/>
      <c r="I66" s="491"/>
      <c r="J66" s="491" t="s">
        <v>577</v>
      </c>
      <c r="K66" s="492" t="s">
        <v>595</v>
      </c>
      <c r="L66" s="492" t="s">
        <v>596</v>
      </c>
      <c r="M66" s="491" t="s">
        <v>597</v>
      </c>
      <c r="N66" s="497">
        <v>42644</v>
      </c>
      <c r="O66" s="491"/>
      <c r="P66" s="491"/>
      <c r="Q66" s="491" t="s">
        <v>598</v>
      </c>
      <c r="R66" s="491" t="s">
        <v>599</v>
      </c>
      <c r="S66" s="491"/>
      <c r="T66" s="491"/>
      <c r="U66" s="491"/>
      <c r="V66" s="491" t="s">
        <v>580</v>
      </c>
      <c r="W66" s="491"/>
      <c r="X66" s="491"/>
    </row>
    <row r="67" ht="409.5" hidden="1" outlineLevel="4" spans="1:24">
      <c r="A67" s="491">
        <v>144</v>
      </c>
      <c r="B67" s="491" t="s">
        <v>481</v>
      </c>
      <c r="C67" s="491" t="s">
        <v>557</v>
      </c>
      <c r="D67" s="491" t="s">
        <v>593</v>
      </c>
      <c r="E67" s="491" t="s">
        <v>594</v>
      </c>
      <c r="F67" s="491" t="s">
        <v>538</v>
      </c>
      <c r="G67" s="491"/>
      <c r="H67" s="491"/>
      <c r="I67" s="491"/>
      <c r="J67" s="491" t="s">
        <v>577</v>
      </c>
      <c r="K67" s="492" t="s">
        <v>600</v>
      </c>
      <c r="L67" s="492" t="s">
        <v>601</v>
      </c>
      <c r="M67" s="491" t="s">
        <v>602</v>
      </c>
      <c r="N67" s="497">
        <v>42644</v>
      </c>
      <c r="O67" s="491"/>
      <c r="P67" s="491"/>
      <c r="Q67" s="491"/>
      <c r="R67" s="491" t="s">
        <v>599</v>
      </c>
      <c r="S67" s="491"/>
      <c r="T67" s="491"/>
      <c r="U67" s="491"/>
      <c r="V67" s="491" t="s">
        <v>580</v>
      </c>
      <c r="W67" s="491"/>
      <c r="X67" s="491"/>
    </row>
    <row r="68" ht="213.75" hidden="1" outlineLevel="4" spans="1:24">
      <c r="A68" s="491">
        <v>145</v>
      </c>
      <c r="B68" s="491" t="s">
        <v>481</v>
      </c>
      <c r="C68" s="491" t="s">
        <v>557</v>
      </c>
      <c r="D68" s="491" t="s">
        <v>593</v>
      </c>
      <c r="E68" s="491" t="s">
        <v>594</v>
      </c>
      <c r="F68" s="491" t="s">
        <v>538</v>
      </c>
      <c r="G68" s="491"/>
      <c r="H68" s="491"/>
      <c r="I68" s="491"/>
      <c r="J68" s="491" t="s">
        <v>577</v>
      </c>
      <c r="K68" s="492" t="s">
        <v>603</v>
      </c>
      <c r="L68" s="492" t="s">
        <v>604</v>
      </c>
      <c r="M68" s="491" t="s">
        <v>605</v>
      </c>
      <c r="N68" s="497">
        <v>42644</v>
      </c>
      <c r="O68" s="491"/>
      <c r="P68" s="491"/>
      <c r="Q68" s="491"/>
      <c r="R68" s="491" t="s">
        <v>599</v>
      </c>
      <c r="S68" s="491"/>
      <c r="T68" s="491"/>
      <c r="U68" s="491"/>
      <c r="V68" s="491" t="s">
        <v>606</v>
      </c>
      <c r="W68" s="491"/>
      <c r="X68" s="491"/>
    </row>
    <row r="69" ht="313.5" hidden="1" outlineLevel="4" spans="1:24">
      <c r="A69" s="491">
        <v>143</v>
      </c>
      <c r="B69" s="491" t="s">
        <v>481</v>
      </c>
      <c r="C69" s="491" t="s">
        <v>557</v>
      </c>
      <c r="D69" s="491" t="s">
        <v>607</v>
      </c>
      <c r="E69" s="491" t="s">
        <v>594</v>
      </c>
      <c r="F69" s="491" t="s">
        <v>608</v>
      </c>
      <c r="G69" s="491"/>
      <c r="H69" s="491"/>
      <c r="I69" s="491"/>
      <c r="J69" s="491" t="s">
        <v>609</v>
      </c>
      <c r="K69" s="492" t="s">
        <v>610</v>
      </c>
      <c r="L69" s="492" t="s">
        <v>611</v>
      </c>
      <c r="M69" s="491" t="s">
        <v>612</v>
      </c>
      <c r="N69" s="497">
        <v>42644</v>
      </c>
      <c r="O69" s="491"/>
      <c r="P69" s="491"/>
      <c r="Q69" s="491"/>
      <c r="R69" s="491" t="s">
        <v>599</v>
      </c>
      <c r="S69" s="491"/>
      <c r="T69" s="491"/>
      <c r="U69" s="491"/>
      <c r="V69" s="491"/>
      <c r="W69" s="491"/>
      <c r="X69" s="491"/>
    </row>
    <row r="70" ht="142.5" hidden="1" outlineLevel="3" spans="1:24">
      <c r="A70" s="491">
        <v>199</v>
      </c>
      <c r="B70" s="491" t="s">
        <v>481</v>
      </c>
      <c r="C70" s="491" t="s">
        <v>557</v>
      </c>
      <c r="D70" s="491" t="s">
        <v>593</v>
      </c>
      <c r="E70" s="491" t="s">
        <v>613</v>
      </c>
      <c r="F70" s="491" t="s">
        <v>608</v>
      </c>
      <c r="G70" s="491"/>
      <c r="H70" s="491"/>
      <c r="I70" s="491"/>
      <c r="J70" s="491" t="s">
        <v>577</v>
      </c>
      <c r="K70" s="492" t="s">
        <v>614</v>
      </c>
      <c r="L70" s="491" t="s">
        <v>615</v>
      </c>
      <c r="M70" s="491" t="s">
        <v>616</v>
      </c>
      <c r="N70" s="497">
        <v>36617</v>
      </c>
      <c r="O70" s="497">
        <v>36617</v>
      </c>
      <c r="P70" s="491"/>
      <c r="Q70" s="594" t="s">
        <v>617</v>
      </c>
      <c r="R70" s="491" t="s">
        <v>618</v>
      </c>
      <c r="S70" s="491"/>
      <c r="T70" s="491"/>
      <c r="U70" s="491"/>
      <c r="V70" s="491"/>
      <c r="W70" s="491"/>
      <c r="X70" s="491"/>
    </row>
    <row r="71" ht="185.25" hidden="1" outlineLevel="3" spans="1:24">
      <c r="A71" s="491">
        <v>190</v>
      </c>
      <c r="B71" s="491" t="s">
        <v>481</v>
      </c>
      <c r="C71" s="491" t="s">
        <v>557</v>
      </c>
      <c r="D71" s="491" t="s">
        <v>593</v>
      </c>
      <c r="E71" s="491" t="s">
        <v>613</v>
      </c>
      <c r="F71" s="491" t="s">
        <v>576</v>
      </c>
      <c r="G71" s="491"/>
      <c r="H71" s="491"/>
      <c r="I71" s="491"/>
      <c r="J71" s="491" t="s">
        <v>577</v>
      </c>
      <c r="K71" s="492" t="s">
        <v>619</v>
      </c>
      <c r="L71" s="491" t="s">
        <v>620</v>
      </c>
      <c r="M71" s="491" t="s">
        <v>621</v>
      </c>
      <c r="N71" s="497">
        <v>41609</v>
      </c>
      <c r="O71" s="497">
        <v>41883</v>
      </c>
      <c r="P71" s="491"/>
      <c r="Q71" s="491" t="s">
        <v>622</v>
      </c>
      <c r="R71" s="491" t="s">
        <v>623</v>
      </c>
      <c r="S71" s="491"/>
      <c r="T71" s="491"/>
      <c r="U71" s="491"/>
      <c r="V71" s="491" t="s">
        <v>624</v>
      </c>
      <c r="W71" s="491"/>
      <c r="X71" s="491"/>
    </row>
    <row r="72" ht="409.5" hidden="1" outlineLevel="3" spans="1:24">
      <c r="A72" s="491">
        <v>65</v>
      </c>
      <c r="B72" s="491" t="s">
        <v>481</v>
      </c>
      <c r="C72" s="491" t="s">
        <v>557</v>
      </c>
      <c r="D72" s="491" t="s">
        <v>593</v>
      </c>
      <c r="E72" s="491" t="s">
        <v>613</v>
      </c>
      <c r="F72" s="491" t="s">
        <v>576</v>
      </c>
      <c r="G72" s="491"/>
      <c r="H72" s="491"/>
      <c r="I72" s="491"/>
      <c r="J72" s="491" t="s">
        <v>577</v>
      </c>
      <c r="K72" s="492" t="s">
        <v>625</v>
      </c>
      <c r="L72" s="491" t="s">
        <v>626</v>
      </c>
      <c r="M72" s="491" t="s">
        <v>627</v>
      </c>
      <c r="N72" s="497">
        <v>41730</v>
      </c>
      <c r="O72" s="497">
        <v>42887</v>
      </c>
      <c r="P72" s="491"/>
      <c r="Q72" s="491" t="s">
        <v>628</v>
      </c>
      <c r="R72" s="491" t="s">
        <v>629</v>
      </c>
      <c r="S72" s="491"/>
      <c r="T72" s="491"/>
      <c r="U72" s="491"/>
      <c r="V72" s="491" t="s">
        <v>624</v>
      </c>
      <c r="W72" s="491"/>
      <c r="X72" s="491"/>
    </row>
    <row r="73" ht="185.25" hidden="1" outlineLevel="4" spans="1:24">
      <c r="A73" s="491">
        <v>69</v>
      </c>
      <c r="B73" s="491" t="s">
        <v>481</v>
      </c>
      <c r="C73" s="491" t="s">
        <v>630</v>
      </c>
      <c r="D73" s="491" t="s">
        <v>631</v>
      </c>
      <c r="E73" s="491" t="s">
        <v>632</v>
      </c>
      <c r="F73" s="491" t="s">
        <v>608</v>
      </c>
      <c r="G73" s="491"/>
      <c r="H73" s="491"/>
      <c r="I73" s="491"/>
      <c r="J73" s="491"/>
      <c r="K73" s="492" t="s">
        <v>633</v>
      </c>
      <c r="L73" s="491" t="s">
        <v>634</v>
      </c>
      <c r="M73" s="491" t="s">
        <v>635</v>
      </c>
      <c r="N73" s="497">
        <v>42522</v>
      </c>
      <c r="O73" s="491"/>
      <c r="P73" s="491"/>
      <c r="Q73" s="594" t="s">
        <v>617</v>
      </c>
      <c r="R73" s="491" t="s">
        <v>636</v>
      </c>
      <c r="S73" s="491"/>
      <c r="T73" s="491"/>
      <c r="U73" s="491"/>
      <c r="V73" s="491"/>
      <c r="W73" s="491"/>
      <c r="X73" s="491"/>
    </row>
    <row r="74" ht="14.25" hidden="1" outlineLevel="2" spans="1:24">
      <c r="A74" s="489">
        <v>240</v>
      </c>
      <c r="B74" s="489" t="s">
        <v>481</v>
      </c>
      <c r="C74" s="489"/>
      <c r="D74" s="489"/>
      <c r="E74" s="489"/>
      <c r="F74" s="489"/>
      <c r="G74" s="489"/>
      <c r="H74" s="489"/>
      <c r="I74" s="489"/>
      <c r="J74" s="489"/>
      <c r="K74" s="490" t="s">
        <v>637</v>
      </c>
      <c r="L74" s="489"/>
      <c r="M74" s="489"/>
      <c r="N74" s="489"/>
      <c r="O74" s="489"/>
      <c r="P74" s="489"/>
      <c r="Q74" s="489"/>
      <c r="R74" s="489"/>
      <c r="S74" s="489"/>
      <c r="T74" s="489"/>
      <c r="U74" s="489"/>
      <c r="V74" s="489"/>
      <c r="W74" s="489"/>
      <c r="X74" s="489"/>
    </row>
    <row r="75" ht="99.75" hidden="1" outlineLevel="3" spans="1:24">
      <c r="A75" s="491">
        <v>146</v>
      </c>
      <c r="B75" s="491" t="s">
        <v>481</v>
      </c>
      <c r="C75" s="491" t="s">
        <v>557</v>
      </c>
      <c r="D75" s="491" t="s">
        <v>593</v>
      </c>
      <c r="E75" s="491" t="s">
        <v>594</v>
      </c>
      <c r="F75" s="491" t="s">
        <v>576</v>
      </c>
      <c r="G75" s="491"/>
      <c r="H75" s="491"/>
      <c r="I75" s="491"/>
      <c r="J75" s="491" t="s">
        <v>577</v>
      </c>
      <c r="K75" s="492" t="s">
        <v>638</v>
      </c>
      <c r="L75" s="491" t="s">
        <v>639</v>
      </c>
      <c r="M75" s="491" t="s">
        <v>640</v>
      </c>
      <c r="N75" s="497">
        <v>42644</v>
      </c>
      <c r="O75" s="497">
        <v>37865</v>
      </c>
      <c r="P75" s="491"/>
      <c r="Q75" s="491" t="s">
        <v>598</v>
      </c>
      <c r="R75" s="491" t="s">
        <v>599</v>
      </c>
      <c r="S75" s="491"/>
      <c r="T75" s="491"/>
      <c r="U75" s="491"/>
      <c r="V75" s="491" t="s">
        <v>641</v>
      </c>
      <c r="W75" s="491"/>
      <c r="X75" s="491"/>
    </row>
    <row r="76" ht="99.75" hidden="1" outlineLevel="3" spans="1:24">
      <c r="A76" s="491">
        <v>147</v>
      </c>
      <c r="B76" s="491" t="s">
        <v>481</v>
      </c>
      <c r="C76" s="491" t="s">
        <v>557</v>
      </c>
      <c r="D76" s="491" t="s">
        <v>593</v>
      </c>
      <c r="E76" s="491" t="s">
        <v>594</v>
      </c>
      <c r="F76" s="491" t="s">
        <v>576</v>
      </c>
      <c r="G76" s="491"/>
      <c r="H76" s="491"/>
      <c r="I76" s="491"/>
      <c r="J76" s="491" t="s">
        <v>577</v>
      </c>
      <c r="K76" s="492" t="s">
        <v>642</v>
      </c>
      <c r="L76" s="491" t="s">
        <v>643</v>
      </c>
      <c r="M76" s="491" t="s">
        <v>644</v>
      </c>
      <c r="N76" s="497">
        <v>42644</v>
      </c>
      <c r="O76" s="497">
        <v>40940</v>
      </c>
      <c r="P76" s="491"/>
      <c r="Q76" s="491" t="s">
        <v>598</v>
      </c>
      <c r="R76" s="491" t="s">
        <v>599</v>
      </c>
      <c r="S76" s="491"/>
      <c r="T76" s="491"/>
      <c r="U76" s="491"/>
      <c r="V76" s="491" t="s">
        <v>641</v>
      </c>
      <c r="W76" s="491"/>
      <c r="X76" s="491"/>
    </row>
    <row r="77" ht="114" hidden="1" outlineLevel="3" spans="1:24">
      <c r="A77" s="491">
        <v>189</v>
      </c>
      <c r="B77" s="491" t="s">
        <v>481</v>
      </c>
      <c r="C77" s="491" t="s">
        <v>557</v>
      </c>
      <c r="D77" s="491" t="s">
        <v>593</v>
      </c>
      <c r="E77" s="491" t="s">
        <v>613</v>
      </c>
      <c r="F77" s="491" t="s">
        <v>576</v>
      </c>
      <c r="G77" s="491"/>
      <c r="H77" s="491"/>
      <c r="I77" s="491"/>
      <c r="J77" s="491" t="s">
        <v>577</v>
      </c>
      <c r="K77" s="492" t="s">
        <v>645</v>
      </c>
      <c r="L77" s="491" t="s">
        <v>646</v>
      </c>
      <c r="M77" s="491" t="s">
        <v>647</v>
      </c>
      <c r="N77" s="497">
        <v>43040</v>
      </c>
      <c r="O77" s="497">
        <v>43040</v>
      </c>
      <c r="P77" s="491"/>
      <c r="Q77" s="491" t="s">
        <v>648</v>
      </c>
      <c r="R77" s="491" t="s">
        <v>649</v>
      </c>
      <c r="S77" s="491"/>
      <c r="T77" s="491"/>
      <c r="U77" s="491"/>
      <c r="V77" s="491" t="s">
        <v>641</v>
      </c>
      <c r="W77" s="491"/>
      <c r="X77" s="491"/>
    </row>
    <row r="78" ht="285" hidden="1" outlineLevel="3" spans="1:24">
      <c r="A78" s="491">
        <v>188</v>
      </c>
      <c r="B78" s="491" t="s">
        <v>481</v>
      </c>
      <c r="C78" s="491" t="s">
        <v>557</v>
      </c>
      <c r="D78" s="491" t="s">
        <v>593</v>
      </c>
      <c r="E78" s="491" t="s">
        <v>613</v>
      </c>
      <c r="F78" s="491" t="s">
        <v>576</v>
      </c>
      <c r="G78" s="491"/>
      <c r="H78" s="491"/>
      <c r="I78" s="491"/>
      <c r="J78" s="491" t="s">
        <v>577</v>
      </c>
      <c r="K78" s="492" t="s">
        <v>650</v>
      </c>
      <c r="L78" s="491" t="s">
        <v>651</v>
      </c>
      <c r="M78" s="491" t="s">
        <v>652</v>
      </c>
      <c r="N78" s="497">
        <v>41609</v>
      </c>
      <c r="O78" s="497">
        <v>41883</v>
      </c>
      <c r="P78" s="491"/>
      <c r="Q78" s="594" t="s">
        <v>617</v>
      </c>
      <c r="R78" s="491" t="s">
        <v>653</v>
      </c>
      <c r="S78" s="491"/>
      <c r="T78" s="491"/>
      <c r="U78" s="491"/>
      <c r="V78" s="491" t="s">
        <v>641</v>
      </c>
      <c r="W78" s="491"/>
      <c r="X78" s="491"/>
    </row>
    <row r="79" ht="14.25" hidden="1" outlineLevel="2" spans="1:24">
      <c r="A79" s="489">
        <v>241</v>
      </c>
      <c r="B79" s="489" t="s">
        <v>481</v>
      </c>
      <c r="C79" s="489"/>
      <c r="D79" s="489"/>
      <c r="E79" s="489"/>
      <c r="F79" s="489"/>
      <c r="G79" s="489"/>
      <c r="H79" s="489"/>
      <c r="I79" s="489"/>
      <c r="J79" s="489"/>
      <c r="K79" s="490" t="s">
        <v>654</v>
      </c>
      <c r="L79" s="489"/>
      <c r="M79" s="489"/>
      <c r="N79" s="489"/>
      <c r="O79" s="489"/>
      <c r="P79" s="489"/>
      <c r="Q79" s="489"/>
      <c r="R79" s="489"/>
      <c r="S79" s="489"/>
      <c r="T79" s="489"/>
      <c r="U79" s="489"/>
      <c r="V79" s="489"/>
      <c r="W79" s="489"/>
      <c r="X79" s="489"/>
    </row>
    <row r="80" ht="114" hidden="1" outlineLevel="3" spans="1:24">
      <c r="A80" s="491">
        <v>148</v>
      </c>
      <c r="B80" s="491" t="s">
        <v>481</v>
      </c>
      <c r="C80" s="491" t="s">
        <v>557</v>
      </c>
      <c r="D80" s="491" t="s">
        <v>593</v>
      </c>
      <c r="E80" s="491" t="s">
        <v>594</v>
      </c>
      <c r="F80" s="491" t="s">
        <v>576</v>
      </c>
      <c r="G80" s="491"/>
      <c r="H80" s="491"/>
      <c r="I80" s="491"/>
      <c r="J80" s="491" t="s">
        <v>577</v>
      </c>
      <c r="K80" s="492" t="s">
        <v>655</v>
      </c>
      <c r="L80" s="491" t="s">
        <v>656</v>
      </c>
      <c r="M80" s="491" t="s">
        <v>657</v>
      </c>
      <c r="N80" s="491"/>
      <c r="O80" s="497">
        <v>43009</v>
      </c>
      <c r="P80" s="491"/>
      <c r="Q80" s="491" t="s">
        <v>658</v>
      </c>
      <c r="R80" s="491" t="s">
        <v>659</v>
      </c>
      <c r="S80" s="491"/>
      <c r="T80" s="491"/>
      <c r="U80" s="491"/>
      <c r="V80" s="491" t="s">
        <v>641</v>
      </c>
      <c r="W80" s="491"/>
      <c r="X80" s="491"/>
    </row>
    <row r="81" ht="327.75" hidden="1" outlineLevel="3" spans="1:24">
      <c r="A81" s="491">
        <v>195</v>
      </c>
      <c r="B81" s="491" t="s">
        <v>481</v>
      </c>
      <c r="C81" s="491" t="s">
        <v>557</v>
      </c>
      <c r="D81" s="491" t="s">
        <v>593</v>
      </c>
      <c r="E81" s="491" t="s">
        <v>613</v>
      </c>
      <c r="F81" s="491" t="s">
        <v>576</v>
      </c>
      <c r="G81" s="491"/>
      <c r="H81" s="491"/>
      <c r="I81" s="491"/>
      <c r="J81" s="491" t="s">
        <v>577</v>
      </c>
      <c r="K81" s="492" t="s">
        <v>660</v>
      </c>
      <c r="L81" s="491" t="s">
        <v>661</v>
      </c>
      <c r="M81" s="491" t="s">
        <v>662</v>
      </c>
      <c r="N81" s="497">
        <v>38139</v>
      </c>
      <c r="O81" s="497">
        <v>38139</v>
      </c>
      <c r="P81" s="491"/>
      <c r="Q81" s="491" t="s">
        <v>663</v>
      </c>
      <c r="R81" s="491" t="s">
        <v>664</v>
      </c>
      <c r="S81" s="491"/>
      <c r="T81" s="491"/>
      <c r="U81" s="491"/>
      <c r="V81" s="491" t="s">
        <v>641</v>
      </c>
      <c r="W81" s="491"/>
      <c r="X81" s="491"/>
    </row>
    <row r="82" ht="28.5" hidden="1" outlineLevel="2" spans="1:24">
      <c r="A82" s="489">
        <v>302</v>
      </c>
      <c r="B82" s="489" t="s">
        <v>481</v>
      </c>
      <c r="C82" s="489"/>
      <c r="D82" s="489" t="s">
        <v>665</v>
      </c>
      <c r="E82" s="489"/>
      <c r="F82" s="489"/>
      <c r="G82" s="489"/>
      <c r="H82" s="489"/>
      <c r="I82" s="489"/>
      <c r="J82" s="489"/>
      <c r="K82" s="490" t="s">
        <v>666</v>
      </c>
      <c r="L82" s="489"/>
      <c r="M82" s="489"/>
      <c r="N82" s="489"/>
      <c r="O82" s="489"/>
      <c r="P82" s="489"/>
      <c r="Q82" s="489"/>
      <c r="R82" s="489"/>
      <c r="S82" s="489"/>
      <c r="T82" s="489"/>
      <c r="U82" s="489"/>
      <c r="V82" s="489"/>
      <c r="W82" s="489"/>
      <c r="X82" s="489"/>
    </row>
    <row r="83" ht="409.5" hidden="1" outlineLevel="3" spans="1:24">
      <c r="A83" s="491">
        <v>151</v>
      </c>
      <c r="B83" s="491" t="s">
        <v>481</v>
      </c>
      <c r="C83" s="491" t="s">
        <v>667</v>
      </c>
      <c r="D83" s="491" t="s">
        <v>665</v>
      </c>
      <c r="E83" s="491" t="s">
        <v>537</v>
      </c>
      <c r="F83" s="491" t="s">
        <v>576</v>
      </c>
      <c r="G83" s="491"/>
      <c r="H83" s="491"/>
      <c r="I83" s="491"/>
      <c r="J83" s="491" t="s">
        <v>668</v>
      </c>
      <c r="K83" s="492" t="s">
        <v>669</v>
      </c>
      <c r="L83" s="491" t="s">
        <v>670</v>
      </c>
      <c r="M83" s="491" t="s">
        <v>671</v>
      </c>
      <c r="N83" s="497">
        <v>41487</v>
      </c>
      <c r="O83" s="491"/>
      <c r="P83" s="491"/>
      <c r="Q83" s="594" t="s">
        <v>672</v>
      </c>
      <c r="R83" s="491" t="s">
        <v>673</v>
      </c>
      <c r="S83" s="491"/>
      <c r="T83" s="491"/>
      <c r="U83" s="491"/>
      <c r="V83" s="491" t="s">
        <v>674</v>
      </c>
      <c r="W83" s="491"/>
      <c r="X83" s="491"/>
    </row>
    <row r="84" ht="85.5" hidden="1" outlineLevel="3" spans="1:24">
      <c r="A84" s="491">
        <v>156</v>
      </c>
      <c r="B84" s="491" t="s">
        <v>481</v>
      </c>
      <c r="C84" s="491" t="s">
        <v>667</v>
      </c>
      <c r="D84" s="491" t="s">
        <v>665</v>
      </c>
      <c r="E84" s="491" t="s">
        <v>537</v>
      </c>
      <c r="F84" s="491" t="s">
        <v>576</v>
      </c>
      <c r="G84" s="491"/>
      <c r="H84" s="491"/>
      <c r="I84" s="491"/>
      <c r="J84" s="491" t="s">
        <v>668</v>
      </c>
      <c r="K84" s="492" t="s">
        <v>675</v>
      </c>
      <c r="L84" s="491" t="s">
        <v>676</v>
      </c>
      <c r="M84" s="491" t="s">
        <v>677</v>
      </c>
      <c r="N84" s="497">
        <v>41760</v>
      </c>
      <c r="O84" s="491"/>
      <c r="P84" s="491"/>
      <c r="Q84" s="594" t="s">
        <v>672</v>
      </c>
      <c r="R84" s="491" t="s">
        <v>678</v>
      </c>
      <c r="S84" s="491"/>
      <c r="T84" s="491"/>
      <c r="U84" s="491"/>
      <c r="V84" s="491" t="s">
        <v>606</v>
      </c>
      <c r="W84" s="491"/>
      <c r="X84" s="491"/>
    </row>
    <row r="85" ht="114" hidden="1" outlineLevel="3" spans="1:24">
      <c r="A85" s="491">
        <v>193</v>
      </c>
      <c r="B85" s="491" t="s">
        <v>481</v>
      </c>
      <c r="C85" s="491" t="s">
        <v>557</v>
      </c>
      <c r="D85" s="491" t="s">
        <v>665</v>
      </c>
      <c r="E85" s="491" t="s">
        <v>679</v>
      </c>
      <c r="F85" s="491" t="s">
        <v>576</v>
      </c>
      <c r="G85" s="491"/>
      <c r="H85" s="491"/>
      <c r="I85" s="491"/>
      <c r="J85" s="491" t="s">
        <v>668</v>
      </c>
      <c r="K85" s="492" t="s">
        <v>680</v>
      </c>
      <c r="L85" s="491" t="s">
        <v>681</v>
      </c>
      <c r="M85" s="491" t="s">
        <v>682</v>
      </c>
      <c r="N85" s="497">
        <v>42826</v>
      </c>
      <c r="O85" s="497">
        <v>40269</v>
      </c>
      <c r="P85" s="491"/>
      <c r="Q85" s="491" t="s">
        <v>683</v>
      </c>
      <c r="R85" s="491" t="s">
        <v>684</v>
      </c>
      <c r="S85" s="491" t="s">
        <v>685</v>
      </c>
      <c r="T85" s="491"/>
      <c r="U85" s="491"/>
      <c r="V85" s="491" t="s">
        <v>686</v>
      </c>
      <c r="W85" s="491"/>
      <c r="X85" s="491"/>
    </row>
    <row r="86" ht="14.25" hidden="1" outlineLevel="1" spans="1:24">
      <c r="A86" s="489">
        <v>227</v>
      </c>
      <c r="B86" s="489" t="s">
        <v>481</v>
      </c>
      <c r="C86" s="489"/>
      <c r="D86" s="489"/>
      <c r="E86" s="489"/>
      <c r="F86" s="489"/>
      <c r="G86" s="489"/>
      <c r="H86" s="489"/>
      <c r="I86" s="489"/>
      <c r="J86" s="489"/>
      <c r="K86" s="490" t="s">
        <v>687</v>
      </c>
      <c r="L86" s="489"/>
      <c r="M86" s="489"/>
      <c r="N86" s="489"/>
      <c r="O86" s="489"/>
      <c r="P86" s="489"/>
      <c r="Q86" s="489"/>
      <c r="R86" s="489"/>
      <c r="S86" s="489"/>
      <c r="T86" s="489"/>
      <c r="U86" s="489"/>
      <c r="V86" s="489"/>
      <c r="W86" s="489"/>
      <c r="X86" s="489"/>
    </row>
    <row r="87" ht="171" hidden="1" outlineLevel="2" spans="1:24">
      <c r="A87" s="491">
        <v>56</v>
      </c>
      <c r="B87" s="491" t="s">
        <v>481</v>
      </c>
      <c r="C87" s="491" t="s">
        <v>557</v>
      </c>
      <c r="D87" s="491" t="s">
        <v>688</v>
      </c>
      <c r="E87" s="491" t="s">
        <v>558</v>
      </c>
      <c r="F87" s="491" t="s">
        <v>538</v>
      </c>
      <c r="G87" s="491"/>
      <c r="H87" s="491"/>
      <c r="I87" s="491"/>
      <c r="J87" s="491" t="s">
        <v>609</v>
      </c>
      <c r="K87" s="492" t="s">
        <v>689</v>
      </c>
      <c r="L87" s="491" t="s">
        <v>690</v>
      </c>
      <c r="M87" s="491" t="s">
        <v>691</v>
      </c>
      <c r="N87" s="497">
        <v>41671</v>
      </c>
      <c r="O87" s="491"/>
      <c r="P87" s="491"/>
      <c r="Q87" s="491" t="s">
        <v>692</v>
      </c>
      <c r="R87" s="491" t="s">
        <v>693</v>
      </c>
      <c r="S87" s="491"/>
      <c r="T87" s="491"/>
      <c r="U87" s="491"/>
      <c r="V87" s="491" t="s">
        <v>674</v>
      </c>
      <c r="W87" s="491"/>
      <c r="X87" s="491"/>
    </row>
    <row r="88" ht="342" hidden="1" outlineLevel="2" spans="1:24">
      <c r="A88" s="491">
        <v>95</v>
      </c>
      <c r="B88" s="491" t="s">
        <v>481</v>
      </c>
      <c r="C88" s="491" t="s">
        <v>557</v>
      </c>
      <c r="D88" s="491" t="s">
        <v>593</v>
      </c>
      <c r="E88" s="491" t="s">
        <v>558</v>
      </c>
      <c r="F88" s="491" t="s">
        <v>538</v>
      </c>
      <c r="G88" s="491"/>
      <c r="H88" s="491"/>
      <c r="I88" s="491"/>
      <c r="J88" s="491" t="s">
        <v>694</v>
      </c>
      <c r="K88" s="492" t="s">
        <v>695</v>
      </c>
      <c r="L88" s="491" t="s">
        <v>696</v>
      </c>
      <c r="M88" s="491" t="s">
        <v>697</v>
      </c>
      <c r="N88" s="497">
        <v>41671</v>
      </c>
      <c r="O88" s="491"/>
      <c r="P88" s="491"/>
      <c r="Q88" s="491" t="s">
        <v>698</v>
      </c>
      <c r="R88" s="491" t="s">
        <v>699</v>
      </c>
      <c r="S88" s="491"/>
      <c r="T88" s="491"/>
      <c r="U88" s="491"/>
      <c r="V88" s="491" t="s">
        <v>674</v>
      </c>
      <c r="W88" s="491"/>
      <c r="X88" s="491"/>
    </row>
    <row r="89" ht="399" outlineLevel="2" spans="1:24">
      <c r="A89" s="493">
        <v>177</v>
      </c>
      <c r="B89" s="493" t="s">
        <v>481</v>
      </c>
      <c r="C89" s="493" t="s">
        <v>557</v>
      </c>
      <c r="D89" s="493" t="s">
        <v>536</v>
      </c>
      <c r="E89" s="493" t="s">
        <v>558</v>
      </c>
      <c r="F89" s="493" t="s">
        <v>538</v>
      </c>
      <c r="G89" s="493"/>
      <c r="H89" s="493" t="s">
        <v>540</v>
      </c>
      <c r="I89" s="493"/>
      <c r="J89" s="493" t="s">
        <v>694</v>
      </c>
      <c r="K89" s="494" t="s">
        <v>700</v>
      </c>
      <c r="L89" s="493" t="s">
        <v>701</v>
      </c>
      <c r="M89" s="493" t="s">
        <v>702</v>
      </c>
      <c r="N89" s="496">
        <v>39965</v>
      </c>
      <c r="O89" s="493"/>
      <c r="P89" s="493"/>
      <c r="Q89" s="493" t="s">
        <v>703</v>
      </c>
      <c r="R89" s="493"/>
      <c r="S89" s="493" t="s">
        <v>704</v>
      </c>
      <c r="T89" s="495" t="s">
        <v>705</v>
      </c>
      <c r="U89" s="493"/>
      <c r="V89" s="491" t="s">
        <v>674</v>
      </c>
      <c r="W89" s="491"/>
      <c r="X89" s="491"/>
    </row>
    <row r="90" ht="171" hidden="1" outlineLevel="2" spans="1:24">
      <c r="A90" s="491">
        <v>155</v>
      </c>
      <c r="B90" s="491" t="s">
        <v>481</v>
      </c>
      <c r="C90" s="491" t="s">
        <v>557</v>
      </c>
      <c r="D90" s="491" t="s">
        <v>706</v>
      </c>
      <c r="E90" s="491" t="s">
        <v>594</v>
      </c>
      <c r="F90" s="491" t="s">
        <v>538</v>
      </c>
      <c r="G90" s="491"/>
      <c r="H90" s="491"/>
      <c r="I90" s="491"/>
      <c r="J90" s="491" t="s">
        <v>694</v>
      </c>
      <c r="K90" s="492" t="s">
        <v>707</v>
      </c>
      <c r="L90" s="491" t="s">
        <v>708</v>
      </c>
      <c r="M90" s="498" t="s">
        <v>709</v>
      </c>
      <c r="N90" s="497">
        <v>42644</v>
      </c>
      <c r="O90" s="497">
        <v>42248</v>
      </c>
      <c r="P90" s="491"/>
      <c r="Q90" s="491" t="s">
        <v>710</v>
      </c>
      <c r="R90" s="491"/>
      <c r="S90" s="491"/>
      <c r="T90" s="491"/>
      <c r="U90" s="491"/>
      <c r="V90" s="491" t="s">
        <v>674</v>
      </c>
      <c r="W90" s="491"/>
      <c r="X90" s="491"/>
    </row>
    <row r="91" ht="342" hidden="1" outlineLevel="2" spans="1:24">
      <c r="A91" s="491">
        <v>192</v>
      </c>
      <c r="B91" s="491" t="s">
        <v>481</v>
      </c>
      <c r="C91" s="491" t="s">
        <v>557</v>
      </c>
      <c r="D91" s="491" t="s">
        <v>665</v>
      </c>
      <c r="E91" s="491" t="s">
        <v>679</v>
      </c>
      <c r="F91" s="491" t="s">
        <v>538</v>
      </c>
      <c r="G91" s="491"/>
      <c r="H91" s="491"/>
      <c r="I91" s="491"/>
      <c r="J91" s="491" t="s">
        <v>694</v>
      </c>
      <c r="K91" s="492" t="s">
        <v>711</v>
      </c>
      <c r="L91" s="491" t="s">
        <v>712</v>
      </c>
      <c r="M91" s="491" t="s">
        <v>713</v>
      </c>
      <c r="N91" s="497">
        <v>42826</v>
      </c>
      <c r="O91" s="497">
        <v>39600</v>
      </c>
      <c r="P91" s="491"/>
      <c r="Q91" s="491" t="s">
        <v>714</v>
      </c>
      <c r="R91" s="491" t="s">
        <v>715</v>
      </c>
      <c r="S91" s="491"/>
      <c r="T91" s="491"/>
      <c r="U91" s="491"/>
      <c r="V91" s="491" t="s">
        <v>674</v>
      </c>
      <c r="W91" s="491"/>
      <c r="X91" s="491"/>
    </row>
    <row r="92" ht="228" hidden="1" outlineLevel="2" spans="1:24">
      <c r="A92" s="491">
        <v>448</v>
      </c>
      <c r="B92" s="491" t="s">
        <v>481</v>
      </c>
      <c r="C92" s="491" t="s">
        <v>557</v>
      </c>
      <c r="D92" s="491" t="s">
        <v>716</v>
      </c>
      <c r="E92" s="491" t="s">
        <v>105</v>
      </c>
      <c r="F92" s="491" t="s">
        <v>576</v>
      </c>
      <c r="G92" s="491"/>
      <c r="H92" s="491"/>
      <c r="I92" s="491"/>
      <c r="J92" s="491" t="s">
        <v>694</v>
      </c>
      <c r="K92" s="492" t="s">
        <v>717</v>
      </c>
      <c r="L92" s="491" t="s">
        <v>718</v>
      </c>
      <c r="M92" s="491" t="s">
        <v>719</v>
      </c>
      <c r="N92" s="491"/>
      <c r="O92" s="491"/>
      <c r="P92" s="491"/>
      <c r="Q92" s="491"/>
      <c r="R92" s="491"/>
      <c r="S92" s="491"/>
      <c r="T92" s="491"/>
      <c r="U92" s="491"/>
      <c r="V92" s="491" t="s">
        <v>720</v>
      </c>
      <c r="W92" s="491"/>
      <c r="X92" s="491"/>
    </row>
    <row r="93" ht="14.25" hidden="1" outlineLevel="1" spans="1:24">
      <c r="A93" s="489">
        <v>244</v>
      </c>
      <c r="B93" s="489" t="s">
        <v>481</v>
      </c>
      <c r="C93" s="489"/>
      <c r="D93" s="489"/>
      <c r="E93" s="489"/>
      <c r="F93" s="489"/>
      <c r="G93" s="489"/>
      <c r="H93" s="489"/>
      <c r="I93" s="489"/>
      <c r="J93" s="489"/>
      <c r="K93" s="490" t="s">
        <v>721</v>
      </c>
      <c r="L93" s="489"/>
      <c r="M93" s="489"/>
      <c r="N93" s="489"/>
      <c r="O93" s="489"/>
      <c r="P93" s="489"/>
      <c r="Q93" s="489"/>
      <c r="R93" s="489"/>
      <c r="S93" s="489"/>
      <c r="T93" s="489"/>
      <c r="U93" s="489"/>
      <c r="V93" s="489"/>
      <c r="W93" s="489"/>
      <c r="X93" s="489"/>
    </row>
    <row r="94" ht="409.5" outlineLevel="2" spans="1:24">
      <c r="A94" s="493">
        <v>89</v>
      </c>
      <c r="B94" s="493" t="s">
        <v>481</v>
      </c>
      <c r="C94" s="493" t="s">
        <v>557</v>
      </c>
      <c r="D94" s="493" t="s">
        <v>536</v>
      </c>
      <c r="E94" s="493" t="s">
        <v>558</v>
      </c>
      <c r="F94" s="493" t="s">
        <v>538</v>
      </c>
      <c r="G94" s="493" t="s">
        <v>539</v>
      </c>
      <c r="H94" s="493" t="s">
        <v>540</v>
      </c>
      <c r="I94" s="493"/>
      <c r="J94" s="493" t="s">
        <v>722</v>
      </c>
      <c r="K94" s="494" t="s">
        <v>723</v>
      </c>
      <c r="L94" s="493" t="s">
        <v>724</v>
      </c>
      <c r="M94" s="493" t="s">
        <v>725</v>
      </c>
      <c r="N94" s="496">
        <v>40695</v>
      </c>
      <c r="O94" s="493"/>
      <c r="P94" s="493"/>
      <c r="Q94" s="493" t="s">
        <v>726</v>
      </c>
      <c r="R94" s="493"/>
      <c r="S94" s="495" t="s">
        <v>727</v>
      </c>
      <c r="T94" s="493" t="s">
        <v>728</v>
      </c>
      <c r="U94" s="493"/>
      <c r="V94" s="491" t="s">
        <v>549</v>
      </c>
      <c r="W94" s="491"/>
      <c r="X94" s="491"/>
    </row>
    <row r="95" ht="342" outlineLevel="2" spans="1:24">
      <c r="A95" s="493">
        <v>161</v>
      </c>
      <c r="B95" s="493" t="s">
        <v>481</v>
      </c>
      <c r="C95" s="493" t="s">
        <v>557</v>
      </c>
      <c r="D95" s="493" t="s">
        <v>536</v>
      </c>
      <c r="E95" s="493" t="s">
        <v>558</v>
      </c>
      <c r="F95" s="493" t="s">
        <v>538</v>
      </c>
      <c r="G95" s="493" t="s">
        <v>539</v>
      </c>
      <c r="H95" s="493" t="s">
        <v>540</v>
      </c>
      <c r="I95" s="493"/>
      <c r="J95" s="493" t="s">
        <v>722</v>
      </c>
      <c r="K95" s="494" t="s">
        <v>729</v>
      </c>
      <c r="L95" s="493" t="s">
        <v>730</v>
      </c>
      <c r="M95" s="493"/>
      <c r="N95" s="493" t="s">
        <v>731</v>
      </c>
      <c r="O95" s="493"/>
      <c r="P95" s="493"/>
      <c r="Q95" s="493" t="s">
        <v>732</v>
      </c>
      <c r="R95" s="493"/>
      <c r="S95" s="495" t="s">
        <v>727</v>
      </c>
      <c r="T95" s="493" t="s">
        <v>728</v>
      </c>
      <c r="U95" s="493"/>
      <c r="V95" s="491" t="s">
        <v>549</v>
      </c>
      <c r="W95" s="491"/>
      <c r="X95" s="491"/>
    </row>
    <row r="96" ht="327.75" outlineLevel="2" spans="1:24">
      <c r="A96" s="493">
        <v>198</v>
      </c>
      <c r="B96" s="493" t="s">
        <v>481</v>
      </c>
      <c r="C96" s="493" t="s">
        <v>557</v>
      </c>
      <c r="D96" s="493" t="s">
        <v>536</v>
      </c>
      <c r="E96" s="493" t="s">
        <v>558</v>
      </c>
      <c r="F96" s="493" t="s">
        <v>538</v>
      </c>
      <c r="G96" s="493" t="s">
        <v>539</v>
      </c>
      <c r="H96" s="493" t="s">
        <v>540</v>
      </c>
      <c r="I96" s="493"/>
      <c r="J96" s="493" t="s">
        <v>722</v>
      </c>
      <c r="K96" s="494" t="s">
        <v>733</v>
      </c>
      <c r="L96" s="493" t="s">
        <v>734</v>
      </c>
      <c r="M96" s="493" t="s">
        <v>735</v>
      </c>
      <c r="N96" s="496">
        <v>43040</v>
      </c>
      <c r="O96" s="496">
        <v>43070</v>
      </c>
      <c r="P96" s="493"/>
      <c r="Q96" s="493" t="s">
        <v>736</v>
      </c>
      <c r="R96" s="493"/>
      <c r="S96" s="495" t="s">
        <v>727</v>
      </c>
      <c r="T96" s="493" t="s">
        <v>728</v>
      </c>
      <c r="U96" s="493"/>
      <c r="V96" s="491" t="s">
        <v>549</v>
      </c>
      <c r="W96" s="491"/>
      <c r="X96" s="491"/>
    </row>
    <row r="97" ht="256.5" hidden="1" outlineLevel="2" spans="1:24">
      <c r="A97" s="491">
        <v>376</v>
      </c>
      <c r="B97" s="491" t="s">
        <v>481</v>
      </c>
      <c r="C97" s="491" t="s">
        <v>557</v>
      </c>
      <c r="D97" s="491" t="s">
        <v>536</v>
      </c>
      <c r="E97" s="491" t="s">
        <v>558</v>
      </c>
      <c r="F97" s="491" t="s">
        <v>538</v>
      </c>
      <c r="G97" s="491"/>
      <c r="H97" s="491"/>
      <c r="I97" s="491"/>
      <c r="J97" s="491" t="s">
        <v>722</v>
      </c>
      <c r="K97" s="492" t="s">
        <v>737</v>
      </c>
      <c r="L97" s="491" t="s">
        <v>738</v>
      </c>
      <c r="M97" s="491" t="s">
        <v>739</v>
      </c>
      <c r="N97" s="497">
        <v>43282</v>
      </c>
      <c r="O97" s="491"/>
      <c r="P97" s="491"/>
      <c r="Q97" s="491"/>
      <c r="R97" s="491"/>
      <c r="S97" s="491"/>
      <c r="T97" s="491"/>
      <c r="U97" s="491"/>
      <c r="V97" s="491" t="s">
        <v>686</v>
      </c>
      <c r="W97" s="491"/>
      <c r="X97" s="491"/>
    </row>
    <row r="98" ht="85.5" hidden="1" outlineLevel="2" spans="1:24">
      <c r="A98" s="491">
        <v>303</v>
      </c>
      <c r="B98" s="491" t="s">
        <v>481</v>
      </c>
      <c r="C98" s="491" t="s">
        <v>557</v>
      </c>
      <c r="D98" s="491" t="s">
        <v>536</v>
      </c>
      <c r="E98" s="491" t="s">
        <v>103</v>
      </c>
      <c r="F98" s="491" t="s">
        <v>608</v>
      </c>
      <c r="G98" s="491" t="s">
        <v>539</v>
      </c>
      <c r="H98" s="491" t="s">
        <v>740</v>
      </c>
      <c r="I98" s="491"/>
      <c r="J98" s="491" t="s">
        <v>722</v>
      </c>
      <c r="K98" s="492" t="s">
        <v>741</v>
      </c>
      <c r="L98" s="491" t="s">
        <v>742</v>
      </c>
      <c r="M98" s="491"/>
      <c r="N98" s="497">
        <v>40878</v>
      </c>
      <c r="O98" s="491"/>
      <c r="P98" s="491"/>
      <c r="Q98" s="594" t="s">
        <v>617</v>
      </c>
      <c r="R98" s="491"/>
      <c r="S98" s="491" t="s">
        <v>743</v>
      </c>
      <c r="T98" s="491"/>
      <c r="U98" s="491"/>
      <c r="V98" s="491" t="s">
        <v>744</v>
      </c>
      <c r="W98" s="491"/>
      <c r="X98" s="491"/>
    </row>
    <row r="99" ht="14.25" hidden="1" outlineLevel="1" spans="1:24">
      <c r="A99" s="489">
        <v>228</v>
      </c>
      <c r="B99" s="489" t="s">
        <v>481</v>
      </c>
      <c r="C99" s="489"/>
      <c r="D99" s="489"/>
      <c r="E99" s="489"/>
      <c r="F99" s="489"/>
      <c r="G99" s="489"/>
      <c r="H99" s="489"/>
      <c r="I99" s="489"/>
      <c r="J99" s="489"/>
      <c r="K99" s="490" t="s">
        <v>745</v>
      </c>
      <c r="L99" s="489"/>
      <c r="M99" s="489"/>
      <c r="N99" s="489"/>
      <c r="O99" s="489"/>
      <c r="P99" s="489"/>
      <c r="Q99" s="489"/>
      <c r="R99" s="489"/>
      <c r="S99" s="489"/>
      <c r="T99" s="489"/>
      <c r="U99" s="489"/>
      <c r="V99" s="489"/>
      <c r="W99" s="489"/>
      <c r="X99" s="489"/>
    </row>
    <row r="100" ht="14.25" hidden="1" outlineLevel="2" spans="1:24">
      <c r="A100" s="489">
        <v>229</v>
      </c>
      <c r="B100" s="489" t="s">
        <v>481</v>
      </c>
      <c r="C100" s="489"/>
      <c r="D100" s="489"/>
      <c r="E100" s="489"/>
      <c r="F100" s="489"/>
      <c r="G100" s="489"/>
      <c r="H100" s="489"/>
      <c r="I100" s="489"/>
      <c r="J100" s="489"/>
      <c r="K100" s="490" t="s">
        <v>746</v>
      </c>
      <c r="L100" s="489"/>
      <c r="M100" s="489"/>
      <c r="N100" s="489"/>
      <c r="O100" s="489"/>
      <c r="P100" s="489"/>
      <c r="Q100" s="489"/>
      <c r="R100" s="489"/>
      <c r="S100" s="489"/>
      <c r="T100" s="489"/>
      <c r="U100" s="489"/>
      <c r="V100" s="489"/>
      <c r="W100" s="489"/>
      <c r="X100" s="489"/>
    </row>
    <row r="101" ht="85.5" hidden="1" outlineLevel="3" spans="1:24">
      <c r="A101" s="491">
        <v>116</v>
      </c>
      <c r="B101" s="491" t="s">
        <v>481</v>
      </c>
      <c r="C101" s="491"/>
      <c r="D101" s="491" t="s">
        <v>536</v>
      </c>
      <c r="E101" s="491" t="s">
        <v>747</v>
      </c>
      <c r="F101" s="491" t="s">
        <v>608</v>
      </c>
      <c r="G101" s="491"/>
      <c r="H101" s="491"/>
      <c r="I101" s="491"/>
      <c r="J101" s="491"/>
      <c r="K101" s="492" t="s">
        <v>748</v>
      </c>
      <c r="L101" s="491"/>
      <c r="M101" s="491"/>
      <c r="N101" s="491"/>
      <c r="O101" s="491"/>
      <c r="P101" s="491"/>
      <c r="Q101" s="491"/>
      <c r="R101" s="491"/>
      <c r="S101" s="491"/>
      <c r="T101" s="491"/>
      <c r="U101" s="491"/>
      <c r="V101" s="491"/>
      <c r="W101" s="491"/>
      <c r="X101" s="491"/>
    </row>
    <row r="102" ht="142.5" hidden="1" outlineLevel="3" spans="1:24">
      <c r="A102" s="491">
        <v>154</v>
      </c>
      <c r="B102" s="491" t="s">
        <v>481</v>
      </c>
      <c r="C102" s="491" t="s">
        <v>557</v>
      </c>
      <c r="D102" s="491" t="s">
        <v>536</v>
      </c>
      <c r="E102" s="491" t="s">
        <v>679</v>
      </c>
      <c r="F102" s="491" t="s">
        <v>608</v>
      </c>
      <c r="G102" s="491"/>
      <c r="H102" s="491"/>
      <c r="I102" s="491"/>
      <c r="J102" s="491"/>
      <c r="K102" s="492" t="s">
        <v>749</v>
      </c>
      <c r="L102" s="491" t="s">
        <v>750</v>
      </c>
      <c r="M102" s="491" t="s">
        <v>751</v>
      </c>
      <c r="N102" s="491"/>
      <c r="O102" s="491"/>
      <c r="P102" s="491"/>
      <c r="Q102" s="594" t="s">
        <v>617</v>
      </c>
      <c r="R102" s="491"/>
      <c r="S102" s="491"/>
      <c r="T102" s="491"/>
      <c r="U102" s="491"/>
      <c r="V102" s="491"/>
      <c r="W102" s="491"/>
      <c r="X102" s="491"/>
    </row>
    <row r="103" ht="313.5" outlineLevel="3" spans="1:24">
      <c r="A103" s="491">
        <v>351</v>
      </c>
      <c r="B103" s="491" t="s">
        <v>481</v>
      </c>
      <c r="C103" s="491" t="s">
        <v>557</v>
      </c>
      <c r="D103" s="491" t="s">
        <v>536</v>
      </c>
      <c r="E103" s="491" t="s">
        <v>558</v>
      </c>
      <c r="F103" s="491" t="s">
        <v>538</v>
      </c>
      <c r="G103" s="491"/>
      <c r="H103" s="491" t="s">
        <v>540</v>
      </c>
      <c r="I103" s="491"/>
      <c r="J103" s="491" t="s">
        <v>752</v>
      </c>
      <c r="K103" s="492" t="s">
        <v>753</v>
      </c>
      <c r="L103" s="491" t="s">
        <v>754</v>
      </c>
      <c r="M103" s="491" t="s">
        <v>755</v>
      </c>
      <c r="N103" s="497">
        <v>43221</v>
      </c>
      <c r="O103" s="497">
        <v>44075</v>
      </c>
      <c r="P103" s="491"/>
      <c r="Q103" s="491" t="s">
        <v>756</v>
      </c>
      <c r="R103" s="491"/>
      <c r="S103" s="491" t="s">
        <v>757</v>
      </c>
      <c r="T103" s="499" t="s">
        <v>758</v>
      </c>
      <c r="U103" s="491"/>
      <c r="V103" s="491" t="s">
        <v>759</v>
      </c>
      <c r="W103" s="491"/>
      <c r="X103" s="491"/>
    </row>
    <row r="104" ht="213.75" hidden="1" outlineLevel="3" spans="1:24">
      <c r="A104" s="491">
        <v>352</v>
      </c>
      <c r="B104" s="491" t="s">
        <v>539</v>
      </c>
      <c r="C104" s="491" t="s">
        <v>557</v>
      </c>
      <c r="D104" s="491" t="s">
        <v>536</v>
      </c>
      <c r="E104" s="491" t="s">
        <v>558</v>
      </c>
      <c r="F104" s="491" t="s">
        <v>608</v>
      </c>
      <c r="G104" s="491"/>
      <c r="H104" s="491"/>
      <c r="I104" s="491"/>
      <c r="J104" s="491" t="s">
        <v>752</v>
      </c>
      <c r="K104" s="492" t="s">
        <v>760</v>
      </c>
      <c r="L104" s="491" t="s">
        <v>761</v>
      </c>
      <c r="M104" s="491" t="s">
        <v>762</v>
      </c>
      <c r="N104" s="491"/>
      <c r="O104" s="497">
        <v>44743</v>
      </c>
      <c r="P104" s="491"/>
      <c r="Q104" s="491" t="s">
        <v>763</v>
      </c>
      <c r="R104" s="491"/>
      <c r="S104" s="491"/>
      <c r="T104" s="491"/>
      <c r="U104" s="491"/>
      <c r="V104" s="491" t="s">
        <v>764</v>
      </c>
      <c r="W104" s="491" t="s">
        <v>765</v>
      </c>
      <c r="X104" s="491"/>
    </row>
    <row r="105" ht="409.5" hidden="1" outlineLevel="3" spans="1:24">
      <c r="A105" s="491">
        <v>305</v>
      </c>
      <c r="B105" s="491" t="s">
        <v>481</v>
      </c>
      <c r="C105" s="491" t="s">
        <v>557</v>
      </c>
      <c r="D105" s="491" t="s">
        <v>536</v>
      </c>
      <c r="E105" s="491" t="s">
        <v>105</v>
      </c>
      <c r="F105" s="491" t="s">
        <v>608</v>
      </c>
      <c r="G105" s="491"/>
      <c r="H105" s="491"/>
      <c r="I105" s="491"/>
      <c r="J105" s="491"/>
      <c r="K105" s="492" t="s">
        <v>766</v>
      </c>
      <c r="L105" s="491" t="s">
        <v>767</v>
      </c>
      <c r="M105" s="491" t="s">
        <v>768</v>
      </c>
      <c r="N105" s="497">
        <v>43344</v>
      </c>
      <c r="O105" s="491"/>
      <c r="P105" s="491"/>
      <c r="Q105" s="594" t="s">
        <v>617</v>
      </c>
      <c r="R105" s="491"/>
      <c r="S105" s="491"/>
      <c r="T105" s="491"/>
      <c r="U105" s="491"/>
      <c r="V105" s="491"/>
      <c r="W105" s="491" t="s">
        <v>765</v>
      </c>
      <c r="X105" s="491"/>
    </row>
    <row r="106" ht="213.75" hidden="1" outlineLevel="3" spans="1:24">
      <c r="A106" s="491">
        <v>395</v>
      </c>
      <c r="B106" s="491" t="s">
        <v>481</v>
      </c>
      <c r="C106" s="491" t="s">
        <v>557</v>
      </c>
      <c r="D106" s="491" t="s">
        <v>536</v>
      </c>
      <c r="E106" s="491" t="s">
        <v>769</v>
      </c>
      <c r="F106" s="491" t="s">
        <v>608</v>
      </c>
      <c r="G106" s="491"/>
      <c r="H106" s="491"/>
      <c r="I106" s="491"/>
      <c r="J106" s="491"/>
      <c r="K106" s="492" t="s">
        <v>770</v>
      </c>
      <c r="L106" s="491" t="s">
        <v>771</v>
      </c>
      <c r="M106" s="491" t="s">
        <v>772</v>
      </c>
      <c r="N106" s="497">
        <v>43800</v>
      </c>
      <c r="O106" s="491"/>
      <c r="P106" s="491"/>
      <c r="Q106" s="491" t="s">
        <v>773</v>
      </c>
      <c r="R106" s="491"/>
      <c r="S106" s="491"/>
      <c r="T106" s="491"/>
      <c r="U106" s="491"/>
      <c r="V106" s="491" t="s">
        <v>774</v>
      </c>
      <c r="W106" s="491" t="s">
        <v>765</v>
      </c>
      <c r="X106" s="491"/>
    </row>
    <row r="107" ht="14.25" hidden="1" outlineLevel="2" spans="1:24">
      <c r="A107" s="489">
        <v>230</v>
      </c>
      <c r="B107" s="489" t="s">
        <v>481</v>
      </c>
      <c r="C107" s="489"/>
      <c r="D107" s="489"/>
      <c r="E107" s="489"/>
      <c r="F107" s="489"/>
      <c r="G107" s="489"/>
      <c r="H107" s="489"/>
      <c r="I107" s="489"/>
      <c r="J107" s="489"/>
      <c r="K107" s="490" t="s">
        <v>775</v>
      </c>
      <c r="L107" s="489"/>
      <c r="M107" s="489"/>
      <c r="N107" s="489"/>
      <c r="O107" s="489"/>
      <c r="P107" s="489"/>
      <c r="Q107" s="489"/>
      <c r="R107" s="489"/>
      <c r="S107" s="489"/>
      <c r="T107" s="489"/>
      <c r="U107" s="489"/>
      <c r="V107" s="489"/>
      <c r="W107" s="489"/>
      <c r="X107" s="489"/>
    </row>
    <row r="108" ht="190.5" customHeight="1" outlineLevel="3" spans="1:24">
      <c r="A108" s="493">
        <v>304</v>
      </c>
      <c r="B108" s="493" t="s">
        <v>481</v>
      </c>
      <c r="C108" s="493" t="s">
        <v>630</v>
      </c>
      <c r="D108" s="493" t="s">
        <v>776</v>
      </c>
      <c r="E108" s="493" t="s">
        <v>537</v>
      </c>
      <c r="F108" s="493" t="s">
        <v>538</v>
      </c>
      <c r="G108" s="493" t="s">
        <v>539</v>
      </c>
      <c r="H108" s="493" t="s">
        <v>540</v>
      </c>
      <c r="I108" s="493"/>
      <c r="J108" s="493" t="s">
        <v>722</v>
      </c>
      <c r="K108" s="494" t="s">
        <v>777</v>
      </c>
      <c r="L108" s="493" t="s">
        <v>778</v>
      </c>
      <c r="M108" s="493" t="s">
        <v>779</v>
      </c>
      <c r="N108" s="493"/>
      <c r="O108" s="493"/>
      <c r="P108" s="493"/>
      <c r="Q108" s="595" t="s">
        <v>617</v>
      </c>
      <c r="R108" s="493"/>
      <c r="S108" s="495" t="s">
        <v>727</v>
      </c>
      <c r="T108" s="493" t="s">
        <v>728</v>
      </c>
      <c r="U108" s="491"/>
      <c r="V108" s="491" t="s">
        <v>549</v>
      </c>
      <c r="W108" s="491"/>
      <c r="X108" s="491"/>
    </row>
    <row r="109" ht="356.25" hidden="1" outlineLevel="3" spans="1:24">
      <c r="A109" s="491">
        <v>83</v>
      </c>
      <c r="B109" s="491" t="s">
        <v>539</v>
      </c>
      <c r="C109" s="491" t="s">
        <v>557</v>
      </c>
      <c r="D109" s="491" t="s">
        <v>776</v>
      </c>
      <c r="E109" s="491" t="s">
        <v>780</v>
      </c>
      <c r="F109" s="491" t="s">
        <v>608</v>
      </c>
      <c r="G109" s="491"/>
      <c r="H109" s="491"/>
      <c r="I109" s="491"/>
      <c r="J109" s="491" t="s">
        <v>722</v>
      </c>
      <c r="K109" s="492" t="s">
        <v>781</v>
      </c>
      <c r="L109" s="491" t="s">
        <v>782</v>
      </c>
      <c r="M109" s="491" t="s">
        <v>783</v>
      </c>
      <c r="N109" s="497">
        <v>41791</v>
      </c>
      <c r="O109" s="497">
        <v>41791</v>
      </c>
      <c r="P109" s="491"/>
      <c r="Q109" s="491" t="s">
        <v>784</v>
      </c>
      <c r="R109" s="491"/>
      <c r="S109" s="491" t="s">
        <v>743</v>
      </c>
      <c r="T109" s="491"/>
      <c r="U109" s="491"/>
      <c r="V109" s="491" t="s">
        <v>674</v>
      </c>
      <c r="W109" s="491"/>
      <c r="X109" s="491"/>
    </row>
    <row r="110" ht="85.5" hidden="1" outlineLevel="3" spans="1:24">
      <c r="A110" s="491">
        <v>361</v>
      </c>
      <c r="B110" s="491" t="s">
        <v>481</v>
      </c>
      <c r="C110" s="491" t="s">
        <v>557</v>
      </c>
      <c r="D110" s="491" t="s">
        <v>785</v>
      </c>
      <c r="E110" s="491" t="s">
        <v>563</v>
      </c>
      <c r="F110" s="491" t="s">
        <v>538</v>
      </c>
      <c r="G110" s="491"/>
      <c r="H110" s="491"/>
      <c r="I110" s="491"/>
      <c r="J110" s="491" t="s">
        <v>786</v>
      </c>
      <c r="K110" s="492" t="s">
        <v>787</v>
      </c>
      <c r="L110" s="491" t="s">
        <v>788</v>
      </c>
      <c r="M110" s="491" t="s">
        <v>789</v>
      </c>
      <c r="N110" s="491">
        <v>2011</v>
      </c>
      <c r="O110" s="491"/>
      <c r="P110" s="491"/>
      <c r="Q110" s="491" t="s">
        <v>790</v>
      </c>
      <c r="R110" s="491"/>
      <c r="S110" s="491"/>
      <c r="T110" s="491"/>
      <c r="U110" s="491"/>
      <c r="V110" s="491" t="s">
        <v>641</v>
      </c>
      <c r="W110" s="491" t="s">
        <v>791</v>
      </c>
      <c r="X110" s="491"/>
    </row>
    <row r="111" ht="156.75" hidden="1" outlineLevel="3" spans="1:24">
      <c r="A111" s="491">
        <v>521</v>
      </c>
      <c r="B111" s="491" t="s">
        <v>481</v>
      </c>
      <c r="C111" s="491" t="s">
        <v>557</v>
      </c>
      <c r="D111" s="491" t="s">
        <v>785</v>
      </c>
      <c r="E111" s="491"/>
      <c r="F111" s="491" t="s">
        <v>608</v>
      </c>
      <c r="G111" s="491"/>
      <c r="H111" s="491"/>
      <c r="I111" s="491"/>
      <c r="J111" s="491" t="s">
        <v>786</v>
      </c>
      <c r="K111" s="492" t="s">
        <v>792</v>
      </c>
      <c r="L111" s="491" t="s">
        <v>793</v>
      </c>
      <c r="M111" s="491" t="s">
        <v>794</v>
      </c>
      <c r="N111" s="491">
        <v>2018</v>
      </c>
      <c r="O111" s="491"/>
      <c r="P111" s="491" t="s">
        <v>795</v>
      </c>
      <c r="Q111" s="594" t="s">
        <v>617</v>
      </c>
      <c r="R111" s="491"/>
      <c r="S111" s="491"/>
      <c r="T111" s="491"/>
      <c r="U111" s="491"/>
      <c r="V111" s="491" t="s">
        <v>641</v>
      </c>
      <c r="W111" s="491" t="s">
        <v>791</v>
      </c>
      <c r="X111" s="491"/>
    </row>
    <row r="112" ht="99.75" hidden="1" outlineLevel="3" spans="1:24">
      <c r="A112" s="491">
        <v>362</v>
      </c>
      <c r="B112" s="491" t="s">
        <v>481</v>
      </c>
      <c r="C112" s="491" t="s">
        <v>557</v>
      </c>
      <c r="D112" s="491" t="s">
        <v>785</v>
      </c>
      <c r="E112" s="491" t="s">
        <v>103</v>
      </c>
      <c r="F112" s="491" t="s">
        <v>538</v>
      </c>
      <c r="G112" s="491"/>
      <c r="H112" s="491"/>
      <c r="I112" s="491"/>
      <c r="J112" s="491" t="s">
        <v>786</v>
      </c>
      <c r="K112" s="492" t="s">
        <v>796</v>
      </c>
      <c r="L112" s="491" t="s">
        <v>797</v>
      </c>
      <c r="M112" s="491" t="s">
        <v>798</v>
      </c>
      <c r="N112" s="491"/>
      <c r="O112" s="491"/>
      <c r="P112" s="491"/>
      <c r="Q112" s="491" t="s">
        <v>799</v>
      </c>
      <c r="R112" s="491"/>
      <c r="S112" s="491"/>
      <c r="T112" s="491"/>
      <c r="U112" s="491"/>
      <c r="V112" s="491" t="s">
        <v>641</v>
      </c>
      <c r="W112" s="491" t="s">
        <v>791</v>
      </c>
      <c r="X112" s="491"/>
    </row>
    <row r="113" ht="399" hidden="1" outlineLevel="3" spans="1:24">
      <c r="A113" s="491">
        <v>554</v>
      </c>
      <c r="B113" s="491" t="s">
        <v>539</v>
      </c>
      <c r="C113" s="491" t="s">
        <v>557</v>
      </c>
      <c r="D113" s="491" t="s">
        <v>800</v>
      </c>
      <c r="E113" s="491" t="s">
        <v>780</v>
      </c>
      <c r="F113" s="491" t="s">
        <v>576</v>
      </c>
      <c r="G113" s="491"/>
      <c r="H113" s="491"/>
      <c r="I113" s="491"/>
      <c r="J113" s="491" t="s">
        <v>722</v>
      </c>
      <c r="K113" s="492" t="s">
        <v>801</v>
      </c>
      <c r="L113" s="491" t="s">
        <v>802</v>
      </c>
      <c r="M113" s="491" t="s">
        <v>803</v>
      </c>
      <c r="N113" s="491" t="s">
        <v>804</v>
      </c>
      <c r="O113" s="497">
        <v>45078</v>
      </c>
      <c r="P113" s="491"/>
      <c r="Q113" s="491"/>
      <c r="R113" s="491"/>
      <c r="S113" s="491"/>
      <c r="T113" s="491"/>
      <c r="U113" s="491"/>
      <c r="V113" s="491" t="s">
        <v>641</v>
      </c>
      <c r="W113" s="491"/>
      <c r="X113" s="491"/>
    </row>
    <row r="114" ht="14.25" hidden="1" outlineLevel="2" spans="1:24">
      <c r="A114" s="489">
        <v>231</v>
      </c>
      <c r="B114" s="489" t="s">
        <v>481</v>
      </c>
      <c r="C114" s="489"/>
      <c r="D114" s="489"/>
      <c r="E114" s="489"/>
      <c r="F114" s="489"/>
      <c r="G114" s="489"/>
      <c r="H114" s="489"/>
      <c r="I114" s="489"/>
      <c r="J114" s="489"/>
      <c r="K114" s="490" t="s">
        <v>805</v>
      </c>
      <c r="L114" s="489"/>
      <c r="M114" s="489"/>
      <c r="N114" s="489"/>
      <c r="O114" s="489"/>
      <c r="P114" s="489"/>
      <c r="Q114" s="489"/>
      <c r="R114" s="489"/>
      <c r="S114" s="489"/>
      <c r="T114" s="489"/>
      <c r="U114" s="489"/>
      <c r="V114" s="489"/>
      <c r="W114" s="489"/>
      <c r="X114" s="489"/>
    </row>
    <row r="115" ht="156.75" hidden="1" outlineLevel="3" spans="1:24">
      <c r="A115" s="491">
        <v>261</v>
      </c>
      <c r="B115" s="491" t="s">
        <v>481</v>
      </c>
      <c r="C115" s="491" t="s">
        <v>557</v>
      </c>
      <c r="D115" s="491" t="s">
        <v>806</v>
      </c>
      <c r="E115" s="491" t="s">
        <v>780</v>
      </c>
      <c r="F115" s="491" t="s">
        <v>608</v>
      </c>
      <c r="G115" s="491"/>
      <c r="H115" s="491"/>
      <c r="I115" s="491"/>
      <c r="J115" s="491" t="s">
        <v>807</v>
      </c>
      <c r="K115" s="492" t="s">
        <v>808</v>
      </c>
      <c r="L115" s="491" t="s">
        <v>809</v>
      </c>
      <c r="M115" s="491" t="s">
        <v>810</v>
      </c>
      <c r="N115" s="491" t="s">
        <v>811</v>
      </c>
      <c r="O115" s="491"/>
      <c r="P115" s="491"/>
      <c r="Q115" s="491"/>
      <c r="R115" s="491"/>
      <c r="S115" s="491"/>
      <c r="T115" s="491"/>
      <c r="U115" s="491"/>
      <c r="V115" s="491"/>
      <c r="W115" s="491"/>
      <c r="X115" s="491"/>
    </row>
    <row r="116" ht="142.5" hidden="1" outlineLevel="3" spans="1:24">
      <c r="A116" s="491">
        <v>176</v>
      </c>
      <c r="B116" s="491" t="s">
        <v>539</v>
      </c>
      <c r="C116" s="491" t="s">
        <v>557</v>
      </c>
      <c r="D116" s="491" t="s">
        <v>812</v>
      </c>
      <c r="E116" s="491" t="s">
        <v>780</v>
      </c>
      <c r="F116" s="491" t="s">
        <v>538</v>
      </c>
      <c r="G116" s="491"/>
      <c r="H116" s="491"/>
      <c r="I116" s="491"/>
      <c r="J116" s="491" t="s">
        <v>807</v>
      </c>
      <c r="K116" s="492" t="s">
        <v>813</v>
      </c>
      <c r="L116" s="491" t="s">
        <v>814</v>
      </c>
      <c r="M116" s="491" t="s">
        <v>815</v>
      </c>
      <c r="N116" s="491" t="s">
        <v>816</v>
      </c>
      <c r="O116" s="497">
        <v>42217</v>
      </c>
      <c r="P116" s="491"/>
      <c r="Q116" s="491" t="s">
        <v>817</v>
      </c>
      <c r="R116" s="491"/>
      <c r="S116" s="491"/>
      <c r="T116" s="491"/>
      <c r="U116" s="491"/>
      <c r="V116" s="491" t="s">
        <v>818</v>
      </c>
      <c r="W116" s="491" t="s">
        <v>819</v>
      </c>
      <c r="X116" s="491"/>
    </row>
    <row r="117" ht="142.5" hidden="1" outlineLevel="4" spans="1:24">
      <c r="A117" s="491">
        <v>186</v>
      </c>
      <c r="B117" s="491" t="s">
        <v>539</v>
      </c>
      <c r="C117" s="491" t="s">
        <v>557</v>
      </c>
      <c r="D117" s="491" t="s">
        <v>812</v>
      </c>
      <c r="E117" s="491" t="s">
        <v>780</v>
      </c>
      <c r="F117" s="491" t="s">
        <v>608</v>
      </c>
      <c r="G117" s="491"/>
      <c r="H117" s="491"/>
      <c r="I117" s="491"/>
      <c r="J117" s="491" t="s">
        <v>807</v>
      </c>
      <c r="K117" s="492" t="s">
        <v>820</v>
      </c>
      <c r="L117" s="491" t="s">
        <v>814</v>
      </c>
      <c r="M117" s="491" t="s">
        <v>815</v>
      </c>
      <c r="N117" s="491" t="s">
        <v>821</v>
      </c>
      <c r="O117" s="497">
        <v>42522</v>
      </c>
      <c r="P117" s="491"/>
      <c r="Q117" s="491" t="s">
        <v>822</v>
      </c>
      <c r="R117" s="491"/>
      <c r="S117" s="491"/>
      <c r="T117" s="491"/>
      <c r="U117" s="491"/>
      <c r="V117" s="491" t="s">
        <v>818</v>
      </c>
      <c r="W117" s="491" t="s">
        <v>819</v>
      </c>
      <c r="X117" s="491"/>
    </row>
    <row r="118" ht="156.75" hidden="1" outlineLevel="3" spans="1:24">
      <c r="A118" s="491">
        <v>162</v>
      </c>
      <c r="B118" s="491" t="s">
        <v>481</v>
      </c>
      <c r="C118" s="491" t="s">
        <v>557</v>
      </c>
      <c r="D118" s="491" t="s">
        <v>536</v>
      </c>
      <c r="E118" s="491" t="s">
        <v>563</v>
      </c>
      <c r="F118" s="491" t="s">
        <v>608</v>
      </c>
      <c r="G118" s="491"/>
      <c r="H118" s="491"/>
      <c r="I118" s="491"/>
      <c r="J118" s="491" t="s">
        <v>807</v>
      </c>
      <c r="K118" s="492" t="s">
        <v>823</v>
      </c>
      <c r="L118" s="491" t="s">
        <v>824</v>
      </c>
      <c r="M118" s="491" t="s">
        <v>825</v>
      </c>
      <c r="N118" s="497">
        <v>43009</v>
      </c>
      <c r="O118" s="497">
        <v>35947</v>
      </c>
      <c r="P118" s="491"/>
      <c r="Q118" s="491" t="s">
        <v>826</v>
      </c>
      <c r="R118" s="491" t="s">
        <v>827</v>
      </c>
      <c r="S118" s="491"/>
      <c r="T118" s="491"/>
      <c r="U118" s="491"/>
      <c r="V118" s="491" t="s">
        <v>764</v>
      </c>
      <c r="W118" s="491" t="s">
        <v>828</v>
      </c>
      <c r="X118" s="491"/>
    </row>
    <row r="119" ht="57" hidden="1" outlineLevel="3" spans="1:24">
      <c r="A119" s="491">
        <v>134</v>
      </c>
      <c r="B119" s="491" t="s">
        <v>481</v>
      </c>
      <c r="C119" s="491" t="s">
        <v>557</v>
      </c>
      <c r="D119" s="491" t="s">
        <v>716</v>
      </c>
      <c r="E119" s="491" t="s">
        <v>103</v>
      </c>
      <c r="F119" s="491" t="s">
        <v>608</v>
      </c>
      <c r="G119" s="491"/>
      <c r="H119" s="491"/>
      <c r="I119" s="491"/>
      <c r="J119" s="491" t="s">
        <v>807</v>
      </c>
      <c r="K119" s="492" t="s">
        <v>829</v>
      </c>
      <c r="L119" s="491" t="s">
        <v>830</v>
      </c>
      <c r="M119" s="491" t="s">
        <v>831</v>
      </c>
      <c r="N119" s="497">
        <v>40057</v>
      </c>
      <c r="O119" s="497">
        <v>40909</v>
      </c>
      <c r="P119" s="491"/>
      <c r="Q119" s="594" t="s">
        <v>617</v>
      </c>
      <c r="R119" s="491"/>
      <c r="S119" s="491"/>
      <c r="T119" s="491"/>
      <c r="U119" s="491"/>
      <c r="V119" s="491"/>
      <c r="W119" s="491"/>
      <c r="X119" s="491"/>
    </row>
    <row r="120" ht="57" hidden="1" outlineLevel="3" spans="1:24">
      <c r="A120" s="491">
        <v>135</v>
      </c>
      <c r="B120" s="491" t="s">
        <v>481</v>
      </c>
      <c r="C120" s="491" t="s">
        <v>557</v>
      </c>
      <c r="D120" s="491" t="s">
        <v>536</v>
      </c>
      <c r="E120" s="491" t="s">
        <v>103</v>
      </c>
      <c r="F120" s="491" t="s">
        <v>608</v>
      </c>
      <c r="G120" s="491"/>
      <c r="H120" s="491"/>
      <c r="I120" s="491"/>
      <c r="J120" s="491" t="s">
        <v>807</v>
      </c>
      <c r="K120" s="492" t="s">
        <v>832</v>
      </c>
      <c r="L120" s="491" t="s">
        <v>833</v>
      </c>
      <c r="M120" s="491" t="s">
        <v>834</v>
      </c>
      <c r="N120" s="497">
        <v>39508</v>
      </c>
      <c r="O120" s="497">
        <v>39814</v>
      </c>
      <c r="P120" s="491"/>
      <c r="Q120" s="594" t="s">
        <v>617</v>
      </c>
      <c r="R120" s="491" t="s">
        <v>835</v>
      </c>
      <c r="S120" s="491"/>
      <c r="T120" s="491"/>
      <c r="U120" s="491"/>
      <c r="V120" s="491"/>
      <c r="W120" s="491"/>
      <c r="X120" s="491"/>
    </row>
    <row r="121" ht="14.25" hidden="1" outlineLevel="2" spans="1:24">
      <c r="A121" s="489">
        <v>232</v>
      </c>
      <c r="B121" s="489" t="s">
        <v>481</v>
      </c>
      <c r="C121" s="489"/>
      <c r="D121" s="489"/>
      <c r="E121" s="489"/>
      <c r="F121" s="489"/>
      <c r="G121" s="489"/>
      <c r="H121" s="489"/>
      <c r="I121" s="489"/>
      <c r="J121" s="489"/>
      <c r="K121" s="490" t="s">
        <v>836</v>
      </c>
      <c r="L121" s="489"/>
      <c r="M121" s="489"/>
      <c r="N121" s="489"/>
      <c r="O121" s="489"/>
      <c r="P121" s="489"/>
      <c r="Q121" s="489"/>
      <c r="R121" s="489"/>
      <c r="S121" s="489"/>
      <c r="T121" s="489"/>
      <c r="U121" s="489"/>
      <c r="V121" s="489"/>
      <c r="W121" s="489"/>
      <c r="X121" s="489"/>
    </row>
    <row r="122" ht="409.5" hidden="1" outlineLevel="3" spans="1:24">
      <c r="A122" s="491">
        <v>420</v>
      </c>
      <c r="B122" s="491" t="s">
        <v>539</v>
      </c>
      <c r="C122" s="491" t="s">
        <v>557</v>
      </c>
      <c r="D122" s="491" t="s">
        <v>837</v>
      </c>
      <c r="E122" s="491" t="s">
        <v>780</v>
      </c>
      <c r="F122" s="491" t="s">
        <v>576</v>
      </c>
      <c r="G122" s="491"/>
      <c r="H122" s="491"/>
      <c r="I122" s="491"/>
      <c r="J122" s="491" t="s">
        <v>349</v>
      </c>
      <c r="K122" s="492" t="s">
        <v>838</v>
      </c>
      <c r="L122" s="491" t="s">
        <v>839</v>
      </c>
      <c r="M122" s="491" t="s">
        <v>840</v>
      </c>
      <c r="N122" s="491" t="s">
        <v>841</v>
      </c>
      <c r="O122" s="491" t="s">
        <v>842</v>
      </c>
      <c r="P122" s="491"/>
      <c r="Q122" s="491" t="s">
        <v>843</v>
      </c>
      <c r="R122" s="491"/>
      <c r="S122" s="491"/>
      <c r="T122" s="491"/>
      <c r="U122" s="491"/>
      <c r="V122" s="491" t="s">
        <v>674</v>
      </c>
      <c r="W122" s="491"/>
      <c r="X122" s="491"/>
    </row>
    <row r="123" ht="242.25" hidden="1" outlineLevel="3" spans="1:24">
      <c r="A123" s="491">
        <v>559</v>
      </c>
      <c r="B123" s="491" t="s">
        <v>481</v>
      </c>
      <c r="C123" s="491" t="s">
        <v>557</v>
      </c>
      <c r="D123" s="491" t="s">
        <v>844</v>
      </c>
      <c r="E123" s="491" t="s">
        <v>103</v>
      </c>
      <c r="F123" s="491" t="s">
        <v>576</v>
      </c>
      <c r="G123" s="491"/>
      <c r="H123" s="491"/>
      <c r="I123" s="491"/>
      <c r="J123" s="491" t="s">
        <v>349</v>
      </c>
      <c r="K123" s="492" t="s">
        <v>845</v>
      </c>
      <c r="L123" s="491" t="s">
        <v>846</v>
      </c>
      <c r="M123" s="491" t="s">
        <v>847</v>
      </c>
      <c r="N123" s="497">
        <v>44166</v>
      </c>
      <c r="O123" s="497">
        <v>44562</v>
      </c>
      <c r="P123" s="491"/>
      <c r="Q123" s="491"/>
      <c r="R123" s="491"/>
      <c r="S123" s="491"/>
      <c r="T123" s="491"/>
      <c r="U123" s="491"/>
      <c r="V123" s="491" t="s">
        <v>674</v>
      </c>
      <c r="W123" s="491"/>
      <c r="X123" s="491"/>
    </row>
    <row r="124" ht="213.75" hidden="1" outlineLevel="3" spans="1:24">
      <c r="A124" s="491">
        <v>560</v>
      </c>
      <c r="B124" s="491" t="s">
        <v>481</v>
      </c>
      <c r="C124" s="491" t="s">
        <v>848</v>
      </c>
      <c r="D124" s="491" t="s">
        <v>844</v>
      </c>
      <c r="E124" s="491" t="s">
        <v>103</v>
      </c>
      <c r="F124" s="491" t="s">
        <v>608</v>
      </c>
      <c r="G124" s="491"/>
      <c r="H124" s="491"/>
      <c r="I124" s="491" t="s">
        <v>849</v>
      </c>
      <c r="J124" s="491" t="s">
        <v>850</v>
      </c>
      <c r="K124" s="492" t="s">
        <v>851</v>
      </c>
      <c r="L124" s="491" t="s">
        <v>852</v>
      </c>
      <c r="M124" s="491" t="s">
        <v>853</v>
      </c>
      <c r="N124" s="497">
        <v>43983</v>
      </c>
      <c r="O124" s="497">
        <v>44166</v>
      </c>
      <c r="P124" s="491"/>
      <c r="Q124" s="491"/>
      <c r="R124" s="491"/>
      <c r="S124" s="491"/>
      <c r="T124" s="491"/>
      <c r="U124" s="491"/>
      <c r="V124" s="491"/>
      <c r="W124" s="491"/>
      <c r="X124" s="491"/>
    </row>
    <row r="125" ht="14.25" hidden="1" outlineLevel="2" spans="1:24">
      <c r="A125" s="489">
        <v>234</v>
      </c>
      <c r="B125" s="489" t="s">
        <v>481</v>
      </c>
      <c r="C125" s="489"/>
      <c r="D125" s="489"/>
      <c r="E125" s="489"/>
      <c r="F125" s="489"/>
      <c r="G125" s="489"/>
      <c r="H125" s="489"/>
      <c r="I125" s="489"/>
      <c r="J125" s="489"/>
      <c r="K125" s="490" t="s">
        <v>854</v>
      </c>
      <c r="L125" s="489"/>
      <c r="M125" s="489"/>
      <c r="N125" s="489"/>
      <c r="O125" s="489"/>
      <c r="P125" s="489"/>
      <c r="Q125" s="489"/>
      <c r="R125" s="489"/>
      <c r="S125" s="489"/>
      <c r="T125" s="489"/>
      <c r="U125" s="489"/>
      <c r="V125" s="489"/>
      <c r="W125" s="489"/>
      <c r="X125" s="489"/>
    </row>
    <row r="126" ht="327.75" hidden="1" outlineLevel="3" spans="1:24">
      <c r="A126" s="491">
        <v>179</v>
      </c>
      <c r="B126" s="491" t="s">
        <v>481</v>
      </c>
      <c r="C126" s="491" t="s">
        <v>557</v>
      </c>
      <c r="D126" s="491" t="s">
        <v>855</v>
      </c>
      <c r="E126" s="491" t="s">
        <v>780</v>
      </c>
      <c r="F126" s="491" t="s">
        <v>608</v>
      </c>
      <c r="G126" s="491"/>
      <c r="H126" s="491"/>
      <c r="I126" s="491"/>
      <c r="J126" s="491" t="s">
        <v>856</v>
      </c>
      <c r="K126" s="492" t="s">
        <v>857</v>
      </c>
      <c r="L126" s="491" t="s">
        <v>858</v>
      </c>
      <c r="M126" s="491" t="s">
        <v>859</v>
      </c>
      <c r="N126" s="491" t="s">
        <v>860</v>
      </c>
      <c r="O126" s="497">
        <v>43040</v>
      </c>
      <c r="P126" s="491"/>
      <c r="Q126" s="491" t="s">
        <v>861</v>
      </c>
      <c r="R126" s="491"/>
      <c r="S126" s="491"/>
      <c r="T126" s="491"/>
      <c r="U126" s="491"/>
      <c r="V126" s="491" t="s">
        <v>764</v>
      </c>
      <c r="W126" s="491"/>
      <c r="X126" s="491"/>
    </row>
    <row r="127" ht="99.75" hidden="1" outlineLevel="4" spans="1:24">
      <c r="A127" s="491">
        <v>180</v>
      </c>
      <c r="B127" s="491" t="s">
        <v>481</v>
      </c>
      <c r="C127" s="491" t="s">
        <v>557</v>
      </c>
      <c r="D127" s="491" t="s">
        <v>855</v>
      </c>
      <c r="E127" s="491" t="s">
        <v>780</v>
      </c>
      <c r="F127" s="491" t="s">
        <v>608</v>
      </c>
      <c r="G127" s="491"/>
      <c r="H127" s="491"/>
      <c r="I127" s="491"/>
      <c r="J127" s="491" t="s">
        <v>856</v>
      </c>
      <c r="K127" s="492" t="s">
        <v>862</v>
      </c>
      <c r="L127" s="491" t="s">
        <v>858</v>
      </c>
      <c r="M127" s="491" t="s">
        <v>863</v>
      </c>
      <c r="N127" s="491" t="s">
        <v>864</v>
      </c>
      <c r="O127" s="497">
        <v>42887</v>
      </c>
      <c r="P127" s="491"/>
      <c r="Q127" s="491" t="s">
        <v>865</v>
      </c>
      <c r="R127" s="491"/>
      <c r="S127" s="491"/>
      <c r="T127" s="491"/>
      <c r="U127" s="491"/>
      <c r="V127" s="491" t="s">
        <v>764</v>
      </c>
      <c r="W127" s="491"/>
      <c r="X127" s="491"/>
    </row>
    <row r="128" ht="114" hidden="1" outlineLevel="3" spans="1:24">
      <c r="A128" s="491">
        <v>200</v>
      </c>
      <c r="B128" s="491" t="s">
        <v>481</v>
      </c>
      <c r="C128" s="491" t="s">
        <v>557</v>
      </c>
      <c r="D128" s="491" t="s">
        <v>866</v>
      </c>
      <c r="E128" s="491" t="s">
        <v>563</v>
      </c>
      <c r="F128" s="491" t="s">
        <v>608</v>
      </c>
      <c r="G128" s="491"/>
      <c r="H128" s="491"/>
      <c r="I128" s="491"/>
      <c r="J128" s="491" t="s">
        <v>856</v>
      </c>
      <c r="K128" s="492" t="s">
        <v>867</v>
      </c>
      <c r="L128" s="491" t="s">
        <v>868</v>
      </c>
      <c r="M128" s="491" t="s">
        <v>869</v>
      </c>
      <c r="N128" s="497">
        <v>42644</v>
      </c>
      <c r="O128" s="497">
        <v>41518</v>
      </c>
      <c r="P128" s="491"/>
      <c r="Q128" s="491" t="s">
        <v>870</v>
      </c>
      <c r="R128" s="491"/>
      <c r="S128" s="491"/>
      <c r="T128" s="491"/>
      <c r="U128" s="491"/>
      <c r="V128" s="491" t="s">
        <v>764</v>
      </c>
      <c r="W128" s="491"/>
      <c r="X128" s="491"/>
    </row>
    <row r="129" ht="14.25" hidden="1" outlineLevel="2" spans="1:24">
      <c r="A129" s="489">
        <v>233</v>
      </c>
      <c r="B129" s="489" t="s">
        <v>481</v>
      </c>
      <c r="C129" s="489"/>
      <c r="D129" s="489"/>
      <c r="E129" s="489"/>
      <c r="F129" s="489"/>
      <c r="G129" s="489"/>
      <c r="H129" s="489"/>
      <c r="I129" s="489"/>
      <c r="J129" s="489"/>
      <c r="K129" s="490" t="s">
        <v>871</v>
      </c>
      <c r="L129" s="489"/>
      <c r="M129" s="489"/>
      <c r="N129" s="489"/>
      <c r="O129" s="489"/>
      <c r="P129" s="489"/>
      <c r="Q129" s="489"/>
      <c r="R129" s="489"/>
      <c r="S129" s="489"/>
      <c r="T129" s="489"/>
      <c r="U129" s="489"/>
      <c r="V129" s="489"/>
      <c r="W129" s="489"/>
      <c r="X129" s="489"/>
    </row>
    <row r="130" ht="14.25" hidden="1" outlineLevel="3" spans="1:24">
      <c r="A130" s="489">
        <v>338</v>
      </c>
      <c r="B130" s="489" t="s">
        <v>481</v>
      </c>
      <c r="C130" s="489"/>
      <c r="D130" s="489"/>
      <c r="E130" s="489"/>
      <c r="F130" s="489"/>
      <c r="G130" s="489"/>
      <c r="H130" s="489"/>
      <c r="I130" s="489"/>
      <c r="J130" s="489"/>
      <c r="K130" s="490" t="s">
        <v>872</v>
      </c>
      <c r="L130" s="489"/>
      <c r="M130" s="489"/>
      <c r="N130" s="489"/>
      <c r="O130" s="489"/>
      <c r="P130" s="489"/>
      <c r="Q130" s="489"/>
      <c r="R130" s="489"/>
      <c r="S130" s="489"/>
      <c r="T130" s="489"/>
      <c r="U130" s="489"/>
      <c r="V130" s="489"/>
      <c r="W130" s="489"/>
      <c r="X130" s="489"/>
    </row>
    <row r="131" ht="409.5" outlineLevel="4" spans="1:24">
      <c r="A131" s="500">
        <v>400</v>
      </c>
      <c r="B131" s="500" t="s">
        <v>539</v>
      </c>
      <c r="C131" s="500" t="s">
        <v>557</v>
      </c>
      <c r="D131" s="500" t="s">
        <v>776</v>
      </c>
      <c r="E131" s="500" t="s">
        <v>780</v>
      </c>
      <c r="F131" s="500" t="s">
        <v>538</v>
      </c>
      <c r="G131" s="500" t="s">
        <v>539</v>
      </c>
      <c r="H131" s="500" t="s">
        <v>540</v>
      </c>
      <c r="I131" s="500"/>
      <c r="J131" s="500" t="s">
        <v>609</v>
      </c>
      <c r="K131" s="501" t="s">
        <v>873</v>
      </c>
      <c r="L131" s="500" t="s">
        <v>874</v>
      </c>
      <c r="M131" s="500" t="s">
        <v>875</v>
      </c>
      <c r="N131" s="500" t="s">
        <v>876</v>
      </c>
      <c r="O131" s="502">
        <v>44805</v>
      </c>
      <c r="P131" s="500"/>
      <c r="Q131" s="500" t="s">
        <v>877</v>
      </c>
      <c r="R131" s="500"/>
      <c r="S131" s="500" t="s">
        <v>878</v>
      </c>
      <c r="T131" s="503" t="s">
        <v>879</v>
      </c>
      <c r="U131" s="491"/>
      <c r="V131" s="491" t="s">
        <v>880</v>
      </c>
      <c r="W131" s="491" t="s">
        <v>881</v>
      </c>
      <c r="X131" s="491"/>
    </row>
    <row r="132" ht="156.75" hidden="1" outlineLevel="4" spans="1:24">
      <c r="A132" s="491">
        <v>309</v>
      </c>
      <c r="B132" s="491" t="s">
        <v>481</v>
      </c>
      <c r="C132" s="491" t="s">
        <v>557</v>
      </c>
      <c r="D132" s="491" t="s">
        <v>882</v>
      </c>
      <c r="E132" s="491" t="s">
        <v>103</v>
      </c>
      <c r="F132" s="491" t="s">
        <v>538</v>
      </c>
      <c r="G132" s="491"/>
      <c r="H132" s="491"/>
      <c r="I132" s="491"/>
      <c r="J132" s="491" t="s">
        <v>609</v>
      </c>
      <c r="K132" s="492" t="s">
        <v>883</v>
      </c>
      <c r="L132" s="491" t="s">
        <v>884</v>
      </c>
      <c r="M132" s="491" t="s">
        <v>885</v>
      </c>
      <c r="N132" s="497">
        <v>43101</v>
      </c>
      <c r="O132" s="497">
        <v>44197</v>
      </c>
      <c r="P132" s="491"/>
      <c r="Q132" s="491" t="s">
        <v>886</v>
      </c>
      <c r="R132" s="491"/>
      <c r="S132" s="491" t="s">
        <v>878</v>
      </c>
      <c r="T132" s="491"/>
      <c r="U132" s="491"/>
      <c r="V132" s="491" t="s">
        <v>887</v>
      </c>
      <c r="W132" s="491"/>
      <c r="X132" s="491"/>
    </row>
    <row r="133" ht="270.75" hidden="1" outlineLevel="4" spans="1:24">
      <c r="A133" s="491">
        <v>140</v>
      </c>
      <c r="B133" s="491" t="s">
        <v>481</v>
      </c>
      <c r="C133" s="491" t="s">
        <v>557</v>
      </c>
      <c r="D133" s="491" t="s">
        <v>888</v>
      </c>
      <c r="E133" s="491" t="s">
        <v>103</v>
      </c>
      <c r="F133" s="491" t="s">
        <v>608</v>
      </c>
      <c r="G133" s="491"/>
      <c r="H133" s="491"/>
      <c r="I133" s="491"/>
      <c r="J133" s="491" t="s">
        <v>609</v>
      </c>
      <c r="K133" s="492" t="s">
        <v>889</v>
      </c>
      <c r="L133" s="491" t="s">
        <v>890</v>
      </c>
      <c r="M133" s="491" t="s">
        <v>891</v>
      </c>
      <c r="N133" s="497">
        <v>36130</v>
      </c>
      <c r="O133" s="497">
        <v>36495</v>
      </c>
      <c r="P133" s="491"/>
      <c r="Q133" s="594" t="s">
        <v>617</v>
      </c>
      <c r="R133" s="491"/>
      <c r="S133" s="491" t="s">
        <v>878</v>
      </c>
      <c r="T133" s="491"/>
      <c r="U133" s="491"/>
      <c r="V133" s="491" t="s">
        <v>818</v>
      </c>
      <c r="W133" s="491"/>
      <c r="X133" s="491"/>
    </row>
    <row r="134" ht="156.75" hidden="1" outlineLevel="4" spans="1:24">
      <c r="A134" s="491">
        <v>173</v>
      </c>
      <c r="B134" s="491" t="s">
        <v>481</v>
      </c>
      <c r="C134" s="491" t="s">
        <v>557</v>
      </c>
      <c r="D134" s="491" t="s">
        <v>882</v>
      </c>
      <c r="E134" s="491" t="s">
        <v>105</v>
      </c>
      <c r="F134" s="491" t="s">
        <v>608</v>
      </c>
      <c r="G134" s="491"/>
      <c r="H134" s="491"/>
      <c r="I134" s="491"/>
      <c r="J134" s="491" t="s">
        <v>609</v>
      </c>
      <c r="K134" s="492" t="s">
        <v>892</v>
      </c>
      <c r="L134" s="491" t="s">
        <v>893</v>
      </c>
      <c r="M134" s="491" t="s">
        <v>894</v>
      </c>
      <c r="N134" s="491" t="s">
        <v>895</v>
      </c>
      <c r="O134" s="491" t="s">
        <v>896</v>
      </c>
      <c r="P134" s="491"/>
      <c r="Q134" s="491" t="s">
        <v>897</v>
      </c>
      <c r="R134" s="491"/>
      <c r="S134" s="491" t="s">
        <v>878</v>
      </c>
      <c r="T134" s="491"/>
      <c r="U134" s="491"/>
      <c r="V134" s="491" t="s">
        <v>818</v>
      </c>
      <c r="W134" s="491"/>
      <c r="X134" s="491"/>
    </row>
    <row r="135" ht="14.25" hidden="1" outlineLevel="3" spans="1:24">
      <c r="A135" s="489">
        <v>339</v>
      </c>
      <c r="B135" s="489" t="s">
        <v>481</v>
      </c>
      <c r="C135" s="489"/>
      <c r="D135" s="489"/>
      <c r="E135" s="489"/>
      <c r="F135" s="489"/>
      <c r="G135" s="489"/>
      <c r="H135" s="489"/>
      <c r="I135" s="489"/>
      <c r="J135" s="489"/>
      <c r="K135" s="490" t="s">
        <v>898</v>
      </c>
      <c r="L135" s="489"/>
      <c r="M135" s="489"/>
      <c r="N135" s="489"/>
      <c r="O135" s="489"/>
      <c r="P135" s="489"/>
      <c r="Q135" s="489"/>
      <c r="R135" s="489"/>
      <c r="S135" s="489"/>
      <c r="T135" s="489"/>
      <c r="U135" s="489"/>
      <c r="V135" s="489"/>
      <c r="W135" s="489"/>
      <c r="X135" s="489"/>
    </row>
    <row r="136" ht="85.5" hidden="1" outlineLevel="4" spans="1:24">
      <c r="A136" s="491">
        <v>136</v>
      </c>
      <c r="B136" s="491" t="s">
        <v>481</v>
      </c>
      <c r="C136" s="491" t="s">
        <v>557</v>
      </c>
      <c r="D136" s="491" t="s">
        <v>574</v>
      </c>
      <c r="E136" s="491" t="s">
        <v>103</v>
      </c>
      <c r="F136" s="491" t="s">
        <v>538</v>
      </c>
      <c r="G136" s="491"/>
      <c r="H136" s="491"/>
      <c r="I136" s="491"/>
      <c r="J136" s="491" t="s">
        <v>609</v>
      </c>
      <c r="K136" s="492" t="s">
        <v>899</v>
      </c>
      <c r="L136" s="491" t="s">
        <v>900</v>
      </c>
      <c r="M136" s="491" t="s">
        <v>901</v>
      </c>
      <c r="N136" s="497">
        <v>40725</v>
      </c>
      <c r="O136" s="497">
        <v>40909</v>
      </c>
      <c r="P136" s="491"/>
      <c r="Q136" s="491" t="s">
        <v>902</v>
      </c>
      <c r="R136" s="491"/>
      <c r="S136" s="491" t="s">
        <v>878</v>
      </c>
      <c r="T136" s="491"/>
      <c r="U136" s="491"/>
      <c r="V136" s="491" t="s">
        <v>606</v>
      </c>
      <c r="W136" s="491"/>
      <c r="X136" s="491"/>
    </row>
    <row r="137" ht="213.75" hidden="1" outlineLevel="4" spans="1:24">
      <c r="A137" s="491">
        <v>139</v>
      </c>
      <c r="B137" s="491" t="s">
        <v>481</v>
      </c>
      <c r="C137" s="491" t="s">
        <v>557</v>
      </c>
      <c r="D137" s="491" t="s">
        <v>806</v>
      </c>
      <c r="E137" s="491" t="s">
        <v>103</v>
      </c>
      <c r="F137" s="491" t="s">
        <v>608</v>
      </c>
      <c r="G137" s="491"/>
      <c r="H137" s="491"/>
      <c r="I137" s="491"/>
      <c r="J137" s="491" t="s">
        <v>609</v>
      </c>
      <c r="K137" s="492" t="s">
        <v>903</v>
      </c>
      <c r="L137" s="491" t="s">
        <v>904</v>
      </c>
      <c r="M137" s="491" t="s">
        <v>905</v>
      </c>
      <c r="N137" s="497">
        <v>42856</v>
      </c>
      <c r="O137" s="497">
        <v>43070</v>
      </c>
      <c r="P137" s="491"/>
      <c r="Q137" s="594" t="s">
        <v>617</v>
      </c>
      <c r="R137" s="491"/>
      <c r="S137" s="491"/>
      <c r="T137" s="491"/>
      <c r="U137" s="491"/>
      <c r="V137" s="491" t="s">
        <v>764</v>
      </c>
      <c r="W137" s="491"/>
      <c r="X137" s="491"/>
    </row>
    <row r="138" ht="342" hidden="1" outlineLevel="4" spans="1:24">
      <c r="A138" s="491">
        <v>337</v>
      </c>
      <c r="B138" s="491" t="s">
        <v>481</v>
      </c>
      <c r="C138" s="491" t="s">
        <v>557</v>
      </c>
      <c r="D138" s="491" t="s">
        <v>536</v>
      </c>
      <c r="E138" s="491" t="s">
        <v>103</v>
      </c>
      <c r="F138" s="491" t="s">
        <v>608</v>
      </c>
      <c r="G138" s="491"/>
      <c r="H138" s="491"/>
      <c r="I138" s="491"/>
      <c r="J138" s="491" t="s">
        <v>609</v>
      </c>
      <c r="K138" s="492" t="s">
        <v>906</v>
      </c>
      <c r="L138" s="491" t="s">
        <v>907</v>
      </c>
      <c r="M138" s="491" t="s">
        <v>908</v>
      </c>
      <c r="N138" s="497">
        <v>43497</v>
      </c>
      <c r="O138" s="491"/>
      <c r="P138" s="491"/>
      <c r="Q138" s="594" t="s">
        <v>617</v>
      </c>
      <c r="R138" s="491" t="s">
        <v>909</v>
      </c>
      <c r="S138" s="491"/>
      <c r="T138" s="491"/>
      <c r="U138" s="491"/>
      <c r="V138" s="491" t="s">
        <v>764</v>
      </c>
      <c r="W138" s="491"/>
      <c r="X138" s="491"/>
    </row>
    <row r="139" ht="14.25" hidden="1" outlineLevel="2" spans="1:24">
      <c r="A139" s="489">
        <v>557</v>
      </c>
      <c r="B139" s="489" t="s">
        <v>481</v>
      </c>
      <c r="C139" s="489"/>
      <c r="D139" s="489"/>
      <c r="E139" s="489"/>
      <c r="F139" s="489"/>
      <c r="G139" s="489"/>
      <c r="H139" s="489"/>
      <c r="I139" s="489"/>
      <c r="J139" s="489"/>
      <c r="K139" s="490" t="s">
        <v>910</v>
      </c>
      <c r="L139" s="489"/>
      <c r="M139" s="489"/>
      <c r="N139" s="489"/>
      <c r="O139" s="489"/>
      <c r="P139" s="489"/>
      <c r="Q139" s="489"/>
      <c r="R139" s="489"/>
      <c r="S139" s="489"/>
      <c r="T139" s="489"/>
      <c r="U139" s="489"/>
      <c r="V139" s="489"/>
      <c r="W139" s="489"/>
      <c r="X139" s="489"/>
    </row>
    <row r="140" ht="156.75" hidden="1" outlineLevel="3" spans="1:24">
      <c r="A140" s="491">
        <v>558</v>
      </c>
      <c r="B140" s="491" t="s">
        <v>481</v>
      </c>
      <c r="C140" s="491" t="s">
        <v>848</v>
      </c>
      <c r="D140" s="491" t="s">
        <v>706</v>
      </c>
      <c r="E140" s="491" t="s">
        <v>103</v>
      </c>
      <c r="F140" s="491" t="s">
        <v>576</v>
      </c>
      <c r="G140" s="491"/>
      <c r="H140" s="491"/>
      <c r="I140" s="491"/>
      <c r="J140" s="491"/>
      <c r="K140" s="492" t="s">
        <v>911</v>
      </c>
      <c r="L140" s="491" t="s">
        <v>912</v>
      </c>
      <c r="M140" s="491" t="s">
        <v>913</v>
      </c>
      <c r="N140" s="497">
        <v>44652</v>
      </c>
      <c r="O140" s="497">
        <v>44866</v>
      </c>
      <c r="P140" s="491"/>
      <c r="Q140" s="491"/>
      <c r="R140" s="491"/>
      <c r="S140" s="491"/>
      <c r="T140" s="491"/>
      <c r="U140" s="491"/>
      <c r="V140" s="491" t="s">
        <v>641</v>
      </c>
      <c r="W140" s="491"/>
      <c r="X140" s="491"/>
    </row>
    <row r="141" ht="14.25" hidden="1" outlineLevel="2" spans="1:24">
      <c r="A141" s="489">
        <v>548</v>
      </c>
      <c r="B141" s="489" t="s">
        <v>481</v>
      </c>
      <c r="C141" s="489"/>
      <c r="D141" s="489"/>
      <c r="E141" s="489"/>
      <c r="F141" s="489"/>
      <c r="G141" s="489"/>
      <c r="H141" s="489"/>
      <c r="I141" s="489"/>
      <c r="J141" s="489"/>
      <c r="K141" s="490" t="s">
        <v>914</v>
      </c>
      <c r="L141" s="489"/>
      <c r="M141" s="489"/>
      <c r="N141" s="489"/>
      <c r="O141" s="489"/>
      <c r="P141" s="489"/>
      <c r="Q141" s="489"/>
      <c r="R141" s="489"/>
      <c r="S141" s="489"/>
      <c r="T141" s="489"/>
      <c r="U141" s="489"/>
      <c r="V141" s="489"/>
      <c r="W141" s="489"/>
      <c r="X141" s="489"/>
    </row>
    <row r="142" ht="171" hidden="1" outlineLevel="3" spans="1:24">
      <c r="A142" s="491">
        <v>549</v>
      </c>
      <c r="B142" s="491" t="s">
        <v>481</v>
      </c>
      <c r="C142" s="491" t="s">
        <v>557</v>
      </c>
      <c r="D142" s="491" t="s">
        <v>915</v>
      </c>
      <c r="E142" s="491" t="s">
        <v>780</v>
      </c>
      <c r="F142" s="491" t="s">
        <v>576</v>
      </c>
      <c r="G142" s="491"/>
      <c r="H142" s="491"/>
      <c r="I142" s="491"/>
      <c r="J142" s="491"/>
      <c r="K142" s="492" t="s">
        <v>916</v>
      </c>
      <c r="L142" s="491" t="s">
        <v>917</v>
      </c>
      <c r="M142" s="491" t="s">
        <v>918</v>
      </c>
      <c r="N142" s="491" t="s">
        <v>919</v>
      </c>
      <c r="O142" s="497">
        <v>44805</v>
      </c>
      <c r="P142" s="491"/>
      <c r="Q142" s="491" t="s">
        <v>920</v>
      </c>
      <c r="R142" s="491"/>
      <c r="S142" s="491"/>
      <c r="T142" s="491"/>
      <c r="U142" s="491"/>
      <c r="V142" s="491" t="s">
        <v>641</v>
      </c>
      <c r="W142" s="491"/>
      <c r="X142" s="491"/>
    </row>
    <row r="143" ht="356.25" hidden="1" outlineLevel="3" spans="1:24">
      <c r="A143" s="491">
        <v>550</v>
      </c>
      <c r="B143" s="491" t="s">
        <v>481</v>
      </c>
      <c r="C143" s="491" t="s">
        <v>557</v>
      </c>
      <c r="D143" s="491" t="s">
        <v>915</v>
      </c>
      <c r="E143" s="491" t="s">
        <v>780</v>
      </c>
      <c r="F143" s="491" t="s">
        <v>576</v>
      </c>
      <c r="G143" s="491"/>
      <c r="H143" s="491"/>
      <c r="I143" s="491"/>
      <c r="J143" s="491"/>
      <c r="K143" s="492" t="s">
        <v>921</v>
      </c>
      <c r="L143" s="491" t="s">
        <v>922</v>
      </c>
      <c r="M143" s="491" t="s">
        <v>923</v>
      </c>
      <c r="N143" s="497">
        <v>44774</v>
      </c>
      <c r="O143" s="497">
        <v>44866</v>
      </c>
      <c r="P143" s="491"/>
      <c r="Q143" s="491" t="s">
        <v>924</v>
      </c>
      <c r="R143" s="491"/>
      <c r="S143" s="491"/>
      <c r="T143" s="491"/>
      <c r="U143" s="491"/>
      <c r="V143" s="491" t="s">
        <v>641</v>
      </c>
      <c r="W143" s="491"/>
      <c r="X143" s="491"/>
    </row>
    <row r="144" ht="199.5" hidden="1" outlineLevel="3" spans="1:24">
      <c r="A144" s="491">
        <v>551</v>
      </c>
      <c r="B144" s="491" t="s">
        <v>481</v>
      </c>
      <c r="C144" s="491" t="s">
        <v>557</v>
      </c>
      <c r="D144" s="491" t="s">
        <v>915</v>
      </c>
      <c r="E144" s="491" t="s">
        <v>780</v>
      </c>
      <c r="F144" s="491" t="s">
        <v>576</v>
      </c>
      <c r="G144" s="491"/>
      <c r="H144" s="491"/>
      <c r="I144" s="491"/>
      <c r="J144" s="491"/>
      <c r="K144" s="492" t="s">
        <v>925</v>
      </c>
      <c r="L144" s="491" t="s">
        <v>926</v>
      </c>
      <c r="M144" s="491" t="s">
        <v>927</v>
      </c>
      <c r="N144" s="497">
        <v>44440</v>
      </c>
      <c r="O144" s="497">
        <v>44470</v>
      </c>
      <c r="P144" s="491"/>
      <c r="Q144" s="491" t="s">
        <v>928</v>
      </c>
      <c r="R144" s="491"/>
      <c r="S144" s="491"/>
      <c r="T144" s="491"/>
      <c r="U144" s="491"/>
      <c r="V144" s="491" t="s">
        <v>641</v>
      </c>
      <c r="W144" s="491"/>
      <c r="X144" s="491"/>
    </row>
    <row r="145" ht="185.25" hidden="1" outlineLevel="3" spans="1:24">
      <c r="A145" s="491">
        <v>552</v>
      </c>
      <c r="B145" s="491" t="s">
        <v>481</v>
      </c>
      <c r="C145" s="491" t="s">
        <v>557</v>
      </c>
      <c r="D145" s="491" t="s">
        <v>915</v>
      </c>
      <c r="E145" s="491" t="s">
        <v>780</v>
      </c>
      <c r="F145" s="491" t="s">
        <v>576</v>
      </c>
      <c r="G145" s="491"/>
      <c r="H145" s="491"/>
      <c r="I145" s="491"/>
      <c r="J145" s="491"/>
      <c r="K145" s="492" t="s">
        <v>929</v>
      </c>
      <c r="L145" s="491" t="s">
        <v>930</v>
      </c>
      <c r="M145" s="491" t="s">
        <v>931</v>
      </c>
      <c r="N145" s="497">
        <v>44440</v>
      </c>
      <c r="O145" s="497">
        <v>44470</v>
      </c>
      <c r="P145" s="491"/>
      <c r="Q145" s="491" t="s">
        <v>932</v>
      </c>
      <c r="R145" s="491"/>
      <c r="S145" s="491"/>
      <c r="T145" s="491"/>
      <c r="U145" s="491"/>
      <c r="V145" s="491" t="s">
        <v>641</v>
      </c>
      <c r="W145" s="491"/>
      <c r="X145" s="491"/>
    </row>
    <row r="146" ht="185.25" hidden="1" outlineLevel="3" spans="1:24">
      <c r="A146" s="491">
        <v>553</v>
      </c>
      <c r="B146" s="491" t="s">
        <v>481</v>
      </c>
      <c r="C146" s="491" t="s">
        <v>557</v>
      </c>
      <c r="D146" s="491" t="s">
        <v>915</v>
      </c>
      <c r="E146" s="491" t="s">
        <v>780</v>
      </c>
      <c r="F146" s="491" t="s">
        <v>576</v>
      </c>
      <c r="G146" s="491"/>
      <c r="H146" s="491"/>
      <c r="I146" s="491"/>
      <c r="J146" s="491"/>
      <c r="K146" s="492" t="s">
        <v>933</v>
      </c>
      <c r="L146" s="491" t="s">
        <v>934</v>
      </c>
      <c r="M146" s="491" t="s">
        <v>935</v>
      </c>
      <c r="N146" s="491" t="s">
        <v>936</v>
      </c>
      <c r="O146" s="497">
        <v>44044</v>
      </c>
      <c r="P146" s="491"/>
      <c r="Q146" s="491"/>
      <c r="R146" s="491"/>
      <c r="S146" s="491"/>
      <c r="T146" s="491"/>
      <c r="U146" s="491"/>
      <c r="V146" s="491" t="s">
        <v>641</v>
      </c>
      <c r="W146" s="491"/>
      <c r="X146" s="491"/>
    </row>
    <row r="147" ht="14.25" hidden="1" outlineLevel="2" spans="1:24">
      <c r="A147" s="489">
        <v>235</v>
      </c>
      <c r="B147" s="489" t="s">
        <v>481</v>
      </c>
      <c r="C147" s="489"/>
      <c r="D147" s="489"/>
      <c r="E147" s="489"/>
      <c r="F147" s="489"/>
      <c r="G147" s="489"/>
      <c r="H147" s="489"/>
      <c r="I147" s="489"/>
      <c r="J147" s="489"/>
      <c r="K147" s="490" t="s">
        <v>937</v>
      </c>
      <c r="L147" s="489"/>
      <c r="M147" s="489"/>
      <c r="N147" s="489"/>
      <c r="O147" s="489"/>
      <c r="P147" s="489"/>
      <c r="Q147" s="489"/>
      <c r="R147" s="489"/>
      <c r="S147" s="489"/>
      <c r="T147" s="489"/>
      <c r="U147" s="489"/>
      <c r="V147" s="489"/>
      <c r="W147" s="489"/>
      <c r="X147" s="489"/>
    </row>
    <row r="148" ht="228" hidden="1" outlineLevel="3" spans="1:24">
      <c r="A148" s="491">
        <v>72</v>
      </c>
      <c r="B148" s="491" t="s">
        <v>539</v>
      </c>
      <c r="C148" s="491" t="s">
        <v>557</v>
      </c>
      <c r="D148" s="491" t="s">
        <v>716</v>
      </c>
      <c r="E148" s="491" t="s">
        <v>780</v>
      </c>
      <c r="F148" s="491" t="s">
        <v>576</v>
      </c>
      <c r="G148" s="491"/>
      <c r="H148" s="491"/>
      <c r="I148" s="491"/>
      <c r="J148" s="491" t="s">
        <v>938</v>
      </c>
      <c r="K148" s="492" t="s">
        <v>939</v>
      </c>
      <c r="L148" s="491" t="s">
        <v>940</v>
      </c>
      <c r="M148" s="491" t="s">
        <v>941</v>
      </c>
      <c r="N148" s="491" t="s">
        <v>942</v>
      </c>
      <c r="O148" s="491"/>
      <c r="P148" s="491"/>
      <c r="Q148" s="491" t="s">
        <v>943</v>
      </c>
      <c r="R148" s="491"/>
      <c r="S148" s="491"/>
      <c r="T148" s="491"/>
      <c r="U148" s="491"/>
      <c r="V148" s="491" t="s">
        <v>944</v>
      </c>
      <c r="W148" s="491" t="s">
        <v>945</v>
      </c>
      <c r="X148" s="491"/>
    </row>
    <row r="149" ht="128.25" hidden="1" outlineLevel="3" spans="1:24">
      <c r="A149" s="491">
        <v>264</v>
      </c>
      <c r="B149" s="491" t="s">
        <v>481</v>
      </c>
      <c r="C149" s="491" t="s">
        <v>557</v>
      </c>
      <c r="D149" s="491" t="s">
        <v>946</v>
      </c>
      <c r="E149" s="491" t="s">
        <v>105</v>
      </c>
      <c r="F149" s="491" t="s">
        <v>576</v>
      </c>
      <c r="G149" s="491"/>
      <c r="H149" s="491"/>
      <c r="I149" s="491"/>
      <c r="J149" s="491" t="s">
        <v>938</v>
      </c>
      <c r="K149" s="492" t="s">
        <v>947</v>
      </c>
      <c r="L149" s="491" t="s">
        <v>948</v>
      </c>
      <c r="M149" s="491" t="s">
        <v>949</v>
      </c>
      <c r="N149" s="497">
        <v>43191</v>
      </c>
      <c r="O149" s="491"/>
      <c r="P149" s="491"/>
      <c r="Q149" s="491" t="s">
        <v>950</v>
      </c>
      <c r="R149" s="491"/>
      <c r="S149" s="491"/>
      <c r="T149" s="491"/>
      <c r="U149" s="491"/>
      <c r="V149" s="491" t="s">
        <v>944</v>
      </c>
      <c r="W149" s="491" t="s">
        <v>945</v>
      </c>
      <c r="X149" s="491"/>
    </row>
    <row r="150" ht="313.5" hidden="1" outlineLevel="3" spans="1:24">
      <c r="A150" s="491">
        <v>51</v>
      </c>
      <c r="B150" s="491" t="s">
        <v>481</v>
      </c>
      <c r="C150" s="491" t="s">
        <v>557</v>
      </c>
      <c r="D150" s="491" t="s">
        <v>951</v>
      </c>
      <c r="E150" s="491" t="s">
        <v>563</v>
      </c>
      <c r="F150" s="491" t="s">
        <v>576</v>
      </c>
      <c r="G150" s="491"/>
      <c r="H150" s="491"/>
      <c r="I150" s="491"/>
      <c r="J150" s="491" t="s">
        <v>938</v>
      </c>
      <c r="K150" s="492" t="s">
        <v>952</v>
      </c>
      <c r="L150" s="491" t="s">
        <v>953</v>
      </c>
      <c r="M150" s="491" t="s">
        <v>954</v>
      </c>
      <c r="N150" s="497">
        <v>42644</v>
      </c>
      <c r="O150" s="497">
        <v>43191</v>
      </c>
      <c r="P150" s="491"/>
      <c r="Q150" s="491" t="s">
        <v>955</v>
      </c>
      <c r="R150" s="491"/>
      <c r="S150" s="491"/>
      <c r="T150" s="491"/>
      <c r="U150" s="491"/>
      <c r="V150" s="491" t="s">
        <v>944</v>
      </c>
      <c r="W150" s="491" t="s">
        <v>945</v>
      </c>
      <c r="X150" s="491"/>
    </row>
    <row r="151" ht="171" hidden="1" outlineLevel="3" spans="1:24">
      <c r="A151" s="491">
        <v>382</v>
      </c>
      <c r="B151" s="491" t="s">
        <v>481</v>
      </c>
      <c r="C151" s="491" t="s">
        <v>557</v>
      </c>
      <c r="D151" s="491" t="s">
        <v>946</v>
      </c>
      <c r="E151" s="491" t="s">
        <v>11</v>
      </c>
      <c r="F151" s="491" t="s">
        <v>576</v>
      </c>
      <c r="G151" s="491"/>
      <c r="H151" s="491"/>
      <c r="I151" s="491"/>
      <c r="J151" s="491" t="s">
        <v>938</v>
      </c>
      <c r="K151" s="492" t="s">
        <v>956</v>
      </c>
      <c r="L151" s="491" t="s">
        <v>957</v>
      </c>
      <c r="M151" s="491" t="s">
        <v>958</v>
      </c>
      <c r="N151" s="497">
        <v>43435</v>
      </c>
      <c r="O151" s="497">
        <v>45658</v>
      </c>
      <c r="P151" s="491"/>
      <c r="Q151" s="491" t="s">
        <v>959</v>
      </c>
      <c r="R151" s="491"/>
      <c r="S151" s="491"/>
      <c r="T151" s="491"/>
      <c r="U151" s="491"/>
      <c r="V151" s="491" t="s">
        <v>944</v>
      </c>
      <c r="W151" s="491" t="s">
        <v>945</v>
      </c>
      <c r="X151" s="491"/>
    </row>
    <row r="152" ht="128.25" hidden="1" outlineLevel="3" spans="1:24">
      <c r="A152" s="491">
        <v>137</v>
      </c>
      <c r="B152" s="491" t="s">
        <v>481</v>
      </c>
      <c r="C152" s="491" t="s">
        <v>557</v>
      </c>
      <c r="D152" s="491" t="s">
        <v>716</v>
      </c>
      <c r="E152" s="491" t="s">
        <v>103</v>
      </c>
      <c r="F152" s="491" t="s">
        <v>576</v>
      </c>
      <c r="G152" s="491"/>
      <c r="H152" s="491"/>
      <c r="I152" s="491"/>
      <c r="J152" s="491" t="s">
        <v>938</v>
      </c>
      <c r="K152" s="492" t="s">
        <v>329</v>
      </c>
      <c r="L152" s="491" t="s">
        <v>960</v>
      </c>
      <c r="M152" s="491" t="s">
        <v>961</v>
      </c>
      <c r="N152" s="497">
        <v>44896</v>
      </c>
      <c r="O152" s="497">
        <v>45108</v>
      </c>
      <c r="P152" s="491"/>
      <c r="Q152" s="491"/>
      <c r="R152" s="491"/>
      <c r="S152" s="491"/>
      <c r="T152" s="491"/>
      <c r="U152" s="491"/>
      <c r="V152" s="491" t="s">
        <v>944</v>
      </c>
      <c r="W152" s="491" t="s">
        <v>945</v>
      </c>
      <c r="X152" s="491"/>
    </row>
    <row r="153" ht="409.5" hidden="1" outlineLevel="3" spans="1:24">
      <c r="A153" s="491">
        <v>421</v>
      </c>
      <c r="B153" s="491" t="s">
        <v>481</v>
      </c>
      <c r="C153" s="491" t="s">
        <v>557</v>
      </c>
      <c r="D153" s="491" t="s">
        <v>946</v>
      </c>
      <c r="E153" s="491" t="s">
        <v>769</v>
      </c>
      <c r="F153" s="491" t="s">
        <v>608</v>
      </c>
      <c r="G153" s="491"/>
      <c r="H153" s="491"/>
      <c r="I153" s="491"/>
      <c r="J153" s="491" t="s">
        <v>962</v>
      </c>
      <c r="K153" s="492" t="s">
        <v>963</v>
      </c>
      <c r="L153" s="491" t="s">
        <v>964</v>
      </c>
      <c r="M153" s="491" t="s">
        <v>965</v>
      </c>
      <c r="N153" s="497">
        <v>44166</v>
      </c>
      <c r="O153" s="497">
        <v>44531</v>
      </c>
      <c r="P153" s="491"/>
      <c r="Q153" s="491" t="s">
        <v>966</v>
      </c>
      <c r="R153" s="491"/>
      <c r="S153" s="491"/>
      <c r="T153" s="491"/>
      <c r="U153" s="491"/>
      <c r="V153" s="491" t="s">
        <v>944</v>
      </c>
      <c r="W153" s="491" t="s">
        <v>945</v>
      </c>
      <c r="X153" s="491"/>
    </row>
    <row r="154" ht="42.75" hidden="1" outlineLevel="3" spans="1:24">
      <c r="A154" s="491">
        <v>398</v>
      </c>
      <c r="B154" s="491" t="s">
        <v>481</v>
      </c>
      <c r="C154" s="491" t="s">
        <v>557</v>
      </c>
      <c r="D154" s="491" t="s">
        <v>967</v>
      </c>
      <c r="E154" s="491" t="s">
        <v>968</v>
      </c>
      <c r="F154" s="491" t="s">
        <v>608</v>
      </c>
      <c r="G154" s="491"/>
      <c r="H154" s="491"/>
      <c r="I154" s="491"/>
      <c r="J154" s="491" t="s">
        <v>962</v>
      </c>
      <c r="K154" s="492" t="s">
        <v>969</v>
      </c>
      <c r="L154" s="491" t="s">
        <v>970</v>
      </c>
      <c r="M154" s="491" t="s">
        <v>971</v>
      </c>
      <c r="N154" s="497">
        <v>42705</v>
      </c>
      <c r="O154" s="491"/>
      <c r="P154" s="491"/>
      <c r="Q154" s="491"/>
      <c r="R154" s="491"/>
      <c r="S154" s="491"/>
      <c r="T154" s="491"/>
      <c r="U154" s="491"/>
      <c r="V154" s="491"/>
      <c r="W154" s="491"/>
      <c r="X154" s="491"/>
    </row>
    <row r="155" ht="99.75" hidden="1" outlineLevel="4" spans="1:24">
      <c r="A155" s="491">
        <v>399</v>
      </c>
      <c r="B155" s="491" t="s">
        <v>481</v>
      </c>
      <c r="C155" s="491" t="s">
        <v>557</v>
      </c>
      <c r="D155" s="491" t="s">
        <v>967</v>
      </c>
      <c r="E155" s="491" t="s">
        <v>968</v>
      </c>
      <c r="F155" s="491" t="s">
        <v>608</v>
      </c>
      <c r="G155" s="491"/>
      <c r="H155" s="491"/>
      <c r="I155" s="491"/>
      <c r="J155" s="491" t="s">
        <v>972</v>
      </c>
      <c r="K155" s="492" t="s">
        <v>973</v>
      </c>
      <c r="L155" s="491" t="s">
        <v>974</v>
      </c>
      <c r="M155" s="491" t="s">
        <v>975</v>
      </c>
      <c r="N155" s="497">
        <v>43040</v>
      </c>
      <c r="O155" s="491"/>
      <c r="P155" s="491"/>
      <c r="Q155" s="491" t="s">
        <v>976</v>
      </c>
      <c r="R155" s="491"/>
      <c r="S155" s="491"/>
      <c r="T155" s="491"/>
      <c r="U155" s="491"/>
      <c r="V155" s="491" t="s">
        <v>887</v>
      </c>
      <c r="W155" s="491" t="s">
        <v>945</v>
      </c>
      <c r="X155" s="491"/>
    </row>
    <row r="156" ht="199.5" hidden="1" outlineLevel="3" spans="1:24">
      <c r="A156" s="491">
        <v>348</v>
      </c>
      <c r="B156" s="491" t="s">
        <v>539</v>
      </c>
      <c r="C156" s="491" t="s">
        <v>557</v>
      </c>
      <c r="D156" s="491" t="s">
        <v>977</v>
      </c>
      <c r="E156" s="491" t="s">
        <v>780</v>
      </c>
      <c r="F156" s="491" t="s">
        <v>576</v>
      </c>
      <c r="G156" s="491"/>
      <c r="H156" s="491"/>
      <c r="I156" s="491"/>
      <c r="J156" s="491" t="s">
        <v>978</v>
      </c>
      <c r="K156" s="492" t="s">
        <v>979</v>
      </c>
      <c r="L156" s="491" t="s">
        <v>980</v>
      </c>
      <c r="M156" s="491" t="s">
        <v>981</v>
      </c>
      <c r="N156" s="491" t="s">
        <v>982</v>
      </c>
      <c r="O156" s="491" t="s">
        <v>983</v>
      </c>
      <c r="P156" s="491" t="s">
        <v>984</v>
      </c>
      <c r="Q156" s="491" t="s">
        <v>985</v>
      </c>
      <c r="R156" s="491"/>
      <c r="S156" s="491"/>
      <c r="T156" s="491"/>
      <c r="U156" s="491"/>
      <c r="V156" s="491" t="s">
        <v>887</v>
      </c>
      <c r="W156" s="491" t="s">
        <v>945</v>
      </c>
      <c r="X156" s="491"/>
    </row>
    <row r="157" ht="213.75" hidden="1" outlineLevel="3" spans="1:24">
      <c r="A157" s="491">
        <v>402</v>
      </c>
      <c r="B157" s="491" t="s">
        <v>539</v>
      </c>
      <c r="C157" s="491" t="s">
        <v>557</v>
      </c>
      <c r="D157" s="491" t="s">
        <v>977</v>
      </c>
      <c r="E157" s="491" t="s">
        <v>780</v>
      </c>
      <c r="F157" s="491" t="s">
        <v>576</v>
      </c>
      <c r="G157" s="491"/>
      <c r="H157" s="491"/>
      <c r="I157" s="491"/>
      <c r="J157" s="491" t="s">
        <v>972</v>
      </c>
      <c r="K157" s="492" t="s">
        <v>986</v>
      </c>
      <c r="L157" s="491" t="s">
        <v>987</v>
      </c>
      <c r="M157" s="491" t="s">
        <v>988</v>
      </c>
      <c r="N157" s="491" t="s">
        <v>989</v>
      </c>
      <c r="O157" s="491" t="s">
        <v>990</v>
      </c>
      <c r="P157" s="491" t="s">
        <v>984</v>
      </c>
      <c r="Q157" s="491" t="s">
        <v>991</v>
      </c>
      <c r="R157" s="491"/>
      <c r="S157" s="491"/>
      <c r="T157" s="491"/>
      <c r="U157" s="491"/>
      <c r="V157" s="491" t="s">
        <v>887</v>
      </c>
      <c r="W157" s="491" t="s">
        <v>945</v>
      </c>
      <c r="X157" s="491"/>
    </row>
    <row r="158" ht="213.75" hidden="1" outlineLevel="3" spans="1:24">
      <c r="A158" s="491">
        <v>403</v>
      </c>
      <c r="B158" s="491" t="s">
        <v>539</v>
      </c>
      <c r="C158" s="491" t="s">
        <v>557</v>
      </c>
      <c r="D158" s="491" t="s">
        <v>946</v>
      </c>
      <c r="E158" s="491" t="s">
        <v>780</v>
      </c>
      <c r="F158" s="491" t="s">
        <v>576</v>
      </c>
      <c r="G158" s="491"/>
      <c r="H158" s="491"/>
      <c r="I158" s="491"/>
      <c r="J158" s="491" t="s">
        <v>962</v>
      </c>
      <c r="K158" s="492" t="s">
        <v>992</v>
      </c>
      <c r="L158" s="491" t="s">
        <v>993</v>
      </c>
      <c r="M158" s="491" t="s">
        <v>994</v>
      </c>
      <c r="N158" s="491" t="s">
        <v>995</v>
      </c>
      <c r="O158" s="491" t="s">
        <v>990</v>
      </c>
      <c r="P158" s="491"/>
      <c r="Q158" s="491" t="s">
        <v>996</v>
      </c>
      <c r="R158" s="491"/>
      <c r="S158" s="491"/>
      <c r="T158" s="491"/>
      <c r="U158" s="491"/>
      <c r="V158" s="491" t="s">
        <v>944</v>
      </c>
      <c r="W158" s="491" t="s">
        <v>945</v>
      </c>
      <c r="X158" s="491"/>
    </row>
    <row r="159" ht="270.75" hidden="1" outlineLevel="3" spans="1:24">
      <c r="A159" s="491">
        <v>547</v>
      </c>
      <c r="B159" s="491" t="s">
        <v>539</v>
      </c>
      <c r="C159" s="491" t="s">
        <v>557</v>
      </c>
      <c r="D159" s="491" t="s">
        <v>946</v>
      </c>
      <c r="E159" s="491" t="s">
        <v>780</v>
      </c>
      <c r="F159" s="491" t="s">
        <v>576</v>
      </c>
      <c r="G159" s="491"/>
      <c r="H159" s="491"/>
      <c r="I159" s="491"/>
      <c r="J159" s="491" t="s">
        <v>972</v>
      </c>
      <c r="K159" s="492" t="s">
        <v>997</v>
      </c>
      <c r="L159" s="491" t="s">
        <v>998</v>
      </c>
      <c r="M159" s="491" t="s">
        <v>999</v>
      </c>
      <c r="N159" s="497">
        <v>44866</v>
      </c>
      <c r="O159" s="491" t="s">
        <v>1000</v>
      </c>
      <c r="P159" s="491" t="s">
        <v>1001</v>
      </c>
      <c r="Q159" s="491" t="s">
        <v>1002</v>
      </c>
      <c r="R159" s="491"/>
      <c r="S159" s="491"/>
      <c r="T159" s="491"/>
      <c r="U159" s="491"/>
      <c r="V159" s="491" t="s">
        <v>944</v>
      </c>
      <c r="W159" s="491" t="s">
        <v>945</v>
      </c>
      <c r="X159" s="491"/>
    </row>
    <row r="160" ht="213.75" hidden="1" outlineLevel="3" spans="1:24">
      <c r="A160" s="491">
        <v>263</v>
      </c>
      <c r="B160" s="491" t="s">
        <v>481</v>
      </c>
      <c r="C160" s="491" t="s">
        <v>848</v>
      </c>
      <c r="D160" s="491" t="s">
        <v>977</v>
      </c>
      <c r="E160" s="491" t="s">
        <v>103</v>
      </c>
      <c r="F160" s="491" t="s">
        <v>608</v>
      </c>
      <c r="G160" s="491"/>
      <c r="H160" s="491"/>
      <c r="I160" s="491"/>
      <c r="J160" s="491" t="s">
        <v>962</v>
      </c>
      <c r="K160" s="492" t="s">
        <v>1003</v>
      </c>
      <c r="L160" s="491" t="s">
        <v>1004</v>
      </c>
      <c r="M160" s="491" t="s">
        <v>1005</v>
      </c>
      <c r="N160" s="497">
        <v>39479</v>
      </c>
      <c r="O160" s="491"/>
      <c r="P160" s="491"/>
      <c r="Q160" s="594" t="s">
        <v>617</v>
      </c>
      <c r="R160" s="491" t="s">
        <v>1006</v>
      </c>
      <c r="S160" s="491"/>
      <c r="T160" s="491"/>
      <c r="U160" s="491"/>
      <c r="V160" s="491" t="s">
        <v>818</v>
      </c>
      <c r="W160" s="491"/>
      <c r="X160" s="491"/>
    </row>
    <row r="161" ht="156.75" hidden="1" outlineLevel="3" spans="1:24">
      <c r="A161" s="491">
        <v>427</v>
      </c>
      <c r="B161" s="491" t="s">
        <v>481</v>
      </c>
      <c r="C161" s="491" t="s">
        <v>557</v>
      </c>
      <c r="D161" s="491" t="s">
        <v>1007</v>
      </c>
      <c r="E161" s="491" t="s">
        <v>103</v>
      </c>
      <c r="F161" s="491" t="s">
        <v>576</v>
      </c>
      <c r="G161" s="491"/>
      <c r="H161" s="491"/>
      <c r="I161" s="491"/>
      <c r="J161" s="491" t="s">
        <v>978</v>
      </c>
      <c r="K161" s="492" t="s">
        <v>323</v>
      </c>
      <c r="L161" s="491" t="s">
        <v>1008</v>
      </c>
      <c r="M161" s="491" t="s">
        <v>1009</v>
      </c>
      <c r="N161" s="497">
        <v>44136</v>
      </c>
      <c r="O161" s="497">
        <v>44348</v>
      </c>
      <c r="P161" s="491"/>
      <c r="Q161" s="491" t="s">
        <v>1010</v>
      </c>
      <c r="R161" s="491"/>
      <c r="S161" s="491"/>
      <c r="T161" s="491"/>
      <c r="U161" s="491"/>
      <c r="V161" s="491" t="s">
        <v>818</v>
      </c>
      <c r="W161" s="491"/>
      <c r="X161" s="491"/>
    </row>
    <row r="162" ht="28.5" hidden="1" outlineLevel="2" spans="1:24">
      <c r="A162" s="489">
        <v>236</v>
      </c>
      <c r="B162" s="489" t="s">
        <v>481</v>
      </c>
      <c r="C162" s="489"/>
      <c r="D162" s="489"/>
      <c r="E162" s="489"/>
      <c r="F162" s="489"/>
      <c r="G162" s="489"/>
      <c r="H162" s="489"/>
      <c r="I162" s="489"/>
      <c r="J162" s="489"/>
      <c r="K162" s="490" t="s">
        <v>1011</v>
      </c>
      <c r="L162" s="489"/>
      <c r="M162" s="489"/>
      <c r="N162" s="489"/>
      <c r="O162" s="489"/>
      <c r="P162" s="489"/>
      <c r="Q162" s="489"/>
      <c r="R162" s="489"/>
      <c r="S162" s="489"/>
      <c r="T162" s="489"/>
      <c r="U162" s="489"/>
      <c r="V162" s="489"/>
      <c r="W162" s="489"/>
      <c r="X162" s="489"/>
    </row>
    <row r="163" ht="99.75" hidden="1" outlineLevel="3" spans="1:24">
      <c r="A163" s="491">
        <v>183</v>
      </c>
      <c r="B163" s="491" t="s">
        <v>1012</v>
      </c>
      <c r="C163" s="491" t="s">
        <v>557</v>
      </c>
      <c r="D163" s="491" t="s">
        <v>785</v>
      </c>
      <c r="E163" s="491" t="s">
        <v>780</v>
      </c>
      <c r="F163" s="491" t="s">
        <v>576</v>
      </c>
      <c r="G163" s="491"/>
      <c r="H163" s="491"/>
      <c r="I163" s="491"/>
      <c r="J163" s="491" t="s">
        <v>1013</v>
      </c>
      <c r="K163" s="492" t="s">
        <v>1014</v>
      </c>
      <c r="L163" s="491" t="s">
        <v>1015</v>
      </c>
      <c r="M163" s="491" t="s">
        <v>1016</v>
      </c>
      <c r="N163" s="491" t="s">
        <v>1017</v>
      </c>
      <c r="O163" s="497">
        <v>43040</v>
      </c>
      <c r="P163" s="491"/>
      <c r="Q163" s="491" t="s">
        <v>1018</v>
      </c>
      <c r="R163" s="491"/>
      <c r="S163" s="491"/>
      <c r="T163" s="491"/>
      <c r="U163" s="491"/>
      <c r="V163" s="491" t="s">
        <v>887</v>
      </c>
      <c r="W163" s="491"/>
      <c r="X163" s="491"/>
    </row>
    <row r="164" ht="313.5" hidden="1" outlineLevel="3" spans="1:24">
      <c r="A164" s="491">
        <v>45</v>
      </c>
      <c r="B164" s="491" t="s">
        <v>1012</v>
      </c>
      <c r="C164" s="491" t="s">
        <v>557</v>
      </c>
      <c r="D164" s="491" t="s">
        <v>806</v>
      </c>
      <c r="E164" s="491" t="s">
        <v>780</v>
      </c>
      <c r="F164" s="491" t="s">
        <v>608</v>
      </c>
      <c r="G164" s="491"/>
      <c r="H164" s="491"/>
      <c r="I164" s="491"/>
      <c r="J164" s="491" t="s">
        <v>1013</v>
      </c>
      <c r="K164" s="492" t="s">
        <v>1019</v>
      </c>
      <c r="L164" s="491" t="s">
        <v>1020</v>
      </c>
      <c r="M164" s="491" t="s">
        <v>1021</v>
      </c>
      <c r="N164" s="491" t="s">
        <v>1022</v>
      </c>
      <c r="O164" s="497">
        <v>43374</v>
      </c>
      <c r="P164" s="491"/>
      <c r="Q164" s="491" t="s">
        <v>1023</v>
      </c>
      <c r="R164" s="491"/>
      <c r="S164" s="491"/>
      <c r="T164" s="491"/>
      <c r="U164" s="491"/>
      <c r="V164" s="491" t="s">
        <v>887</v>
      </c>
      <c r="W164" s="491"/>
      <c r="X164" s="491"/>
    </row>
    <row r="165" ht="313.5" hidden="1" outlineLevel="3" spans="1:24">
      <c r="A165" s="491">
        <v>378</v>
      </c>
      <c r="B165" s="491" t="s">
        <v>481</v>
      </c>
      <c r="C165" s="491" t="s">
        <v>557</v>
      </c>
      <c r="D165" s="491" t="s">
        <v>1024</v>
      </c>
      <c r="E165" s="491" t="s">
        <v>563</v>
      </c>
      <c r="F165" s="491" t="s">
        <v>576</v>
      </c>
      <c r="G165" s="491"/>
      <c r="H165" s="491"/>
      <c r="I165" s="491"/>
      <c r="J165" s="491" t="s">
        <v>1013</v>
      </c>
      <c r="K165" s="492" t="s">
        <v>1025</v>
      </c>
      <c r="L165" s="491" t="s">
        <v>1026</v>
      </c>
      <c r="M165" s="491" t="s">
        <v>1027</v>
      </c>
      <c r="N165" s="497">
        <v>42401</v>
      </c>
      <c r="O165" s="491"/>
      <c r="P165" s="491"/>
      <c r="Q165" s="491" t="s">
        <v>1028</v>
      </c>
      <c r="R165" s="491"/>
      <c r="S165" s="491"/>
      <c r="T165" s="491"/>
      <c r="U165" s="491"/>
      <c r="V165" s="491" t="s">
        <v>887</v>
      </c>
      <c r="W165" s="491"/>
      <c r="X165" s="491"/>
    </row>
    <row r="166" ht="14.25" hidden="1" outlineLevel="2" spans="1:24">
      <c r="A166" s="489">
        <v>292</v>
      </c>
      <c r="B166" s="489" t="s">
        <v>481</v>
      </c>
      <c r="C166" s="489"/>
      <c r="D166" s="489"/>
      <c r="E166" s="489"/>
      <c r="F166" s="489"/>
      <c r="G166" s="489"/>
      <c r="H166" s="489"/>
      <c r="I166" s="489"/>
      <c r="J166" s="489"/>
      <c r="K166" s="490" t="s">
        <v>1029</v>
      </c>
      <c r="L166" s="489"/>
      <c r="M166" s="489"/>
      <c r="N166" s="489"/>
      <c r="O166" s="489"/>
      <c r="P166" s="489"/>
      <c r="Q166" s="489"/>
      <c r="R166" s="489"/>
      <c r="S166" s="489"/>
      <c r="T166" s="489"/>
      <c r="U166" s="489"/>
      <c r="V166" s="489"/>
      <c r="W166" s="489"/>
      <c r="X166" s="489"/>
    </row>
    <row r="167" ht="114" hidden="1" outlineLevel="3" spans="1:24">
      <c r="A167" s="491">
        <v>347</v>
      </c>
      <c r="B167" s="491" t="s">
        <v>481</v>
      </c>
      <c r="C167" s="491" t="s">
        <v>630</v>
      </c>
      <c r="D167" s="491" t="s">
        <v>855</v>
      </c>
      <c r="E167" s="491" t="s">
        <v>563</v>
      </c>
      <c r="F167" s="491" t="s">
        <v>538</v>
      </c>
      <c r="G167" s="491"/>
      <c r="H167" s="491"/>
      <c r="I167" s="491"/>
      <c r="J167" s="491" t="s">
        <v>396</v>
      </c>
      <c r="K167" s="491" t="s">
        <v>1030</v>
      </c>
      <c r="L167" s="491" t="s">
        <v>1031</v>
      </c>
      <c r="M167" s="491" t="s">
        <v>1032</v>
      </c>
      <c r="N167" s="497">
        <v>43313</v>
      </c>
      <c r="O167" s="491"/>
      <c r="P167" s="491"/>
      <c r="Q167" s="594" t="s">
        <v>617</v>
      </c>
      <c r="R167" s="491" t="s">
        <v>1033</v>
      </c>
      <c r="S167" s="491"/>
      <c r="T167" s="491"/>
      <c r="U167" s="491"/>
      <c r="V167" s="491" t="s">
        <v>818</v>
      </c>
      <c r="W167" s="491"/>
      <c r="X167" s="491"/>
    </row>
    <row r="168" ht="99.75" hidden="1" outlineLevel="3" spans="1:24">
      <c r="A168" s="491">
        <v>373</v>
      </c>
      <c r="B168" s="491" t="s">
        <v>481</v>
      </c>
      <c r="C168" s="491" t="s">
        <v>630</v>
      </c>
      <c r="D168" s="491" t="s">
        <v>855</v>
      </c>
      <c r="E168" s="491" t="s">
        <v>563</v>
      </c>
      <c r="F168" s="491" t="s">
        <v>538</v>
      </c>
      <c r="G168" s="491"/>
      <c r="H168" s="491"/>
      <c r="I168" s="491"/>
      <c r="J168" s="491" t="s">
        <v>396</v>
      </c>
      <c r="K168" s="491" t="s">
        <v>1034</v>
      </c>
      <c r="L168" s="491"/>
      <c r="M168" s="491" t="s">
        <v>1035</v>
      </c>
      <c r="N168" s="497">
        <v>43344</v>
      </c>
      <c r="O168" s="491"/>
      <c r="P168" s="491"/>
      <c r="Q168" s="594" t="s">
        <v>617</v>
      </c>
      <c r="R168" s="491"/>
      <c r="S168" s="491"/>
      <c r="T168" s="491"/>
      <c r="U168" s="491"/>
      <c r="V168" s="491" t="s">
        <v>818</v>
      </c>
      <c r="W168" s="491"/>
      <c r="X168" s="491"/>
    </row>
    <row r="169" ht="171" hidden="1" outlineLevel="3" spans="1:24">
      <c r="A169" s="491">
        <v>374</v>
      </c>
      <c r="B169" s="491" t="s">
        <v>481</v>
      </c>
      <c r="C169" s="491" t="s">
        <v>630</v>
      </c>
      <c r="D169" s="491" t="s">
        <v>855</v>
      </c>
      <c r="E169" s="491" t="s">
        <v>69</v>
      </c>
      <c r="F169" s="491" t="s">
        <v>538</v>
      </c>
      <c r="G169" s="491"/>
      <c r="H169" s="491"/>
      <c r="I169" s="491"/>
      <c r="J169" s="491" t="s">
        <v>396</v>
      </c>
      <c r="K169" s="491" t="s">
        <v>1036</v>
      </c>
      <c r="L169" s="491"/>
      <c r="M169" s="491" t="s">
        <v>1037</v>
      </c>
      <c r="N169" s="497">
        <v>43466</v>
      </c>
      <c r="O169" s="491"/>
      <c r="P169" s="491"/>
      <c r="Q169" s="594" t="s">
        <v>617</v>
      </c>
      <c r="R169" s="491"/>
      <c r="S169" s="491"/>
      <c r="T169" s="491"/>
      <c r="U169" s="491"/>
      <c r="V169" s="491" t="s">
        <v>818</v>
      </c>
      <c r="W169" s="491"/>
      <c r="X169" s="491"/>
    </row>
    <row r="170" ht="14.25" hidden="1" outlineLevel="2" spans="1:24">
      <c r="A170" s="489">
        <v>293</v>
      </c>
      <c r="B170" s="489" t="s">
        <v>481</v>
      </c>
      <c r="C170" s="489"/>
      <c r="D170" s="489"/>
      <c r="E170" s="489"/>
      <c r="F170" s="489"/>
      <c r="G170" s="489"/>
      <c r="H170" s="489"/>
      <c r="I170" s="489"/>
      <c r="J170" s="489"/>
      <c r="K170" s="490" t="s">
        <v>1038</v>
      </c>
      <c r="L170" s="489"/>
      <c r="M170" s="489"/>
      <c r="N170" s="489"/>
      <c r="O170" s="489"/>
      <c r="P170" s="489"/>
      <c r="Q170" s="489"/>
      <c r="R170" s="489"/>
      <c r="S170" s="489"/>
      <c r="T170" s="489"/>
      <c r="U170" s="489"/>
      <c r="V170" s="489"/>
      <c r="W170" s="489"/>
      <c r="X170" s="489"/>
    </row>
    <row r="171" ht="270.75" outlineLevel="3" spans="1:24">
      <c r="A171" s="500">
        <v>380</v>
      </c>
      <c r="B171" s="500" t="s">
        <v>539</v>
      </c>
      <c r="C171" s="500" t="s">
        <v>557</v>
      </c>
      <c r="D171" s="500" t="s">
        <v>536</v>
      </c>
      <c r="E171" s="500" t="s">
        <v>780</v>
      </c>
      <c r="F171" s="500" t="s">
        <v>538</v>
      </c>
      <c r="G171" s="500" t="s">
        <v>539</v>
      </c>
      <c r="H171" s="500" t="s">
        <v>540</v>
      </c>
      <c r="I171" s="500"/>
      <c r="J171" s="500" t="s">
        <v>366</v>
      </c>
      <c r="K171" s="501" t="s">
        <v>1039</v>
      </c>
      <c r="L171" s="500" t="s">
        <v>1040</v>
      </c>
      <c r="M171" s="500" t="s">
        <v>1041</v>
      </c>
      <c r="N171" s="502">
        <v>43983</v>
      </c>
      <c r="O171" s="500" t="s">
        <v>1042</v>
      </c>
      <c r="P171" s="500"/>
      <c r="Q171" s="500" t="s">
        <v>1043</v>
      </c>
      <c r="R171" s="500"/>
      <c r="S171" s="500" t="s">
        <v>1044</v>
      </c>
      <c r="T171" s="503" t="s">
        <v>1045</v>
      </c>
      <c r="U171" s="491"/>
      <c r="V171" s="491" t="s">
        <v>1046</v>
      </c>
      <c r="W171" s="491"/>
      <c r="X171" s="491"/>
    </row>
    <row r="172" ht="384.75" outlineLevel="3" spans="1:24">
      <c r="A172" s="500">
        <v>563</v>
      </c>
      <c r="B172" s="500" t="s">
        <v>481</v>
      </c>
      <c r="C172" s="500" t="s">
        <v>557</v>
      </c>
      <c r="D172" s="500" t="s">
        <v>536</v>
      </c>
      <c r="E172" s="500" t="s">
        <v>103</v>
      </c>
      <c r="F172" s="500" t="s">
        <v>538</v>
      </c>
      <c r="G172" s="500"/>
      <c r="H172" s="500" t="s">
        <v>540</v>
      </c>
      <c r="I172" s="500"/>
      <c r="J172" s="500" t="s">
        <v>366</v>
      </c>
      <c r="K172" s="501" t="s">
        <v>1047</v>
      </c>
      <c r="L172" s="500" t="s">
        <v>1048</v>
      </c>
      <c r="M172" s="500" t="s">
        <v>1049</v>
      </c>
      <c r="N172" s="502">
        <v>44835</v>
      </c>
      <c r="O172" s="502">
        <v>45047</v>
      </c>
      <c r="P172" s="500"/>
      <c r="Q172" s="500"/>
      <c r="R172" s="500"/>
      <c r="S172" s="500" t="s">
        <v>1044</v>
      </c>
      <c r="T172" s="503" t="s">
        <v>1045</v>
      </c>
      <c r="U172" s="491"/>
      <c r="V172" s="491" t="s">
        <v>1046</v>
      </c>
      <c r="W172" s="491"/>
      <c r="X172" s="491"/>
    </row>
    <row r="173" ht="156.75" outlineLevel="3" spans="1:24">
      <c r="A173" s="500">
        <v>564</v>
      </c>
      <c r="B173" s="500" t="s">
        <v>481</v>
      </c>
      <c r="C173" s="500" t="s">
        <v>557</v>
      </c>
      <c r="D173" s="500" t="s">
        <v>536</v>
      </c>
      <c r="E173" s="500" t="s">
        <v>103</v>
      </c>
      <c r="F173" s="500" t="s">
        <v>538</v>
      </c>
      <c r="G173" s="500"/>
      <c r="H173" s="500" t="s">
        <v>540</v>
      </c>
      <c r="I173" s="500"/>
      <c r="J173" s="500" t="s">
        <v>366</v>
      </c>
      <c r="K173" s="501" t="s">
        <v>1050</v>
      </c>
      <c r="L173" s="500" t="s">
        <v>1051</v>
      </c>
      <c r="M173" s="500" t="s">
        <v>1052</v>
      </c>
      <c r="N173" s="502">
        <v>44470</v>
      </c>
      <c r="O173" s="502">
        <v>44682</v>
      </c>
      <c r="P173" s="500"/>
      <c r="Q173" s="500"/>
      <c r="R173" s="500"/>
      <c r="S173" s="500" t="s">
        <v>1044</v>
      </c>
      <c r="T173" s="503" t="s">
        <v>1045</v>
      </c>
      <c r="U173" s="491"/>
      <c r="V173" s="491" t="s">
        <v>1046</v>
      </c>
      <c r="W173" s="491"/>
      <c r="X173" s="491"/>
    </row>
    <row r="174" ht="342" hidden="1" outlineLevel="3" spans="1:24">
      <c r="A174" s="491">
        <v>565</v>
      </c>
      <c r="B174" s="491" t="s">
        <v>481</v>
      </c>
      <c r="C174" s="491" t="s">
        <v>557</v>
      </c>
      <c r="D174" s="491" t="s">
        <v>536</v>
      </c>
      <c r="E174" s="491" t="s">
        <v>103</v>
      </c>
      <c r="F174" s="491" t="s">
        <v>608</v>
      </c>
      <c r="G174" s="491"/>
      <c r="H174" s="491"/>
      <c r="I174" s="491"/>
      <c r="J174" s="491" t="s">
        <v>1053</v>
      </c>
      <c r="K174" s="492" t="s">
        <v>1054</v>
      </c>
      <c r="L174" s="491" t="s">
        <v>1055</v>
      </c>
      <c r="M174" s="491" t="s">
        <v>1056</v>
      </c>
      <c r="N174" s="497">
        <v>44470</v>
      </c>
      <c r="O174" s="497">
        <v>44682</v>
      </c>
      <c r="P174" s="491"/>
      <c r="Q174" s="491"/>
      <c r="R174" s="491"/>
      <c r="S174" s="491" t="s">
        <v>1044</v>
      </c>
      <c r="T174" s="491"/>
      <c r="U174" s="491"/>
      <c r="V174" s="491" t="s">
        <v>1046</v>
      </c>
      <c r="W174" s="491"/>
      <c r="X174" s="491"/>
    </row>
    <row r="175" ht="342" hidden="1" outlineLevel="3" spans="1:24">
      <c r="A175" s="491">
        <v>566</v>
      </c>
      <c r="B175" s="491" t="s">
        <v>481</v>
      </c>
      <c r="C175" s="491" t="s">
        <v>557</v>
      </c>
      <c r="D175" s="491" t="s">
        <v>536</v>
      </c>
      <c r="E175" s="491" t="s">
        <v>103</v>
      </c>
      <c r="F175" s="491" t="s">
        <v>608</v>
      </c>
      <c r="G175" s="491"/>
      <c r="H175" s="491"/>
      <c r="I175" s="491"/>
      <c r="J175" s="491" t="s">
        <v>1053</v>
      </c>
      <c r="K175" s="492" t="s">
        <v>1057</v>
      </c>
      <c r="L175" s="491" t="s">
        <v>1058</v>
      </c>
      <c r="M175" s="491" t="s">
        <v>1056</v>
      </c>
      <c r="N175" s="497">
        <v>44470</v>
      </c>
      <c r="O175" s="497">
        <v>44682</v>
      </c>
      <c r="P175" s="491"/>
      <c r="Q175" s="491"/>
      <c r="R175" s="491"/>
      <c r="S175" s="491" t="s">
        <v>1044</v>
      </c>
      <c r="T175" s="491"/>
      <c r="U175" s="491"/>
      <c r="V175" s="491" t="s">
        <v>1046</v>
      </c>
      <c r="W175" s="491"/>
      <c r="X175" s="491"/>
    </row>
    <row r="176" ht="256.5" hidden="1" outlineLevel="3" spans="1:24">
      <c r="A176" s="491">
        <v>567</v>
      </c>
      <c r="B176" s="491" t="s">
        <v>481</v>
      </c>
      <c r="C176" s="491" t="s">
        <v>557</v>
      </c>
      <c r="D176" s="491" t="s">
        <v>536</v>
      </c>
      <c r="E176" s="491" t="s">
        <v>103</v>
      </c>
      <c r="F176" s="491" t="s">
        <v>608</v>
      </c>
      <c r="G176" s="491"/>
      <c r="H176" s="491"/>
      <c r="I176" s="491"/>
      <c r="J176" s="491" t="s">
        <v>1053</v>
      </c>
      <c r="K176" s="492" t="s">
        <v>1059</v>
      </c>
      <c r="L176" s="491" t="s">
        <v>1060</v>
      </c>
      <c r="M176" s="491" t="s">
        <v>1061</v>
      </c>
      <c r="N176" s="497">
        <v>44470</v>
      </c>
      <c r="O176" s="497">
        <v>44682</v>
      </c>
      <c r="P176" s="491"/>
      <c r="Q176" s="491"/>
      <c r="R176" s="491"/>
      <c r="S176" s="491" t="s">
        <v>1044</v>
      </c>
      <c r="T176" s="491"/>
      <c r="U176" s="491"/>
      <c r="V176" s="491" t="s">
        <v>1046</v>
      </c>
      <c r="W176" s="491"/>
      <c r="X176" s="491"/>
    </row>
    <row r="177" ht="185.25" hidden="1" outlineLevel="3" spans="1:24">
      <c r="A177" s="491">
        <v>568</v>
      </c>
      <c r="B177" s="491" t="s">
        <v>481</v>
      </c>
      <c r="C177" s="491" t="s">
        <v>557</v>
      </c>
      <c r="D177" s="491" t="s">
        <v>536</v>
      </c>
      <c r="E177" s="491" t="s">
        <v>103</v>
      </c>
      <c r="F177" s="491" t="s">
        <v>608</v>
      </c>
      <c r="G177" s="491"/>
      <c r="H177" s="491"/>
      <c r="I177" s="491"/>
      <c r="J177" s="491" t="s">
        <v>1053</v>
      </c>
      <c r="K177" s="492" t="s">
        <v>1062</v>
      </c>
      <c r="L177" s="491" t="s">
        <v>1063</v>
      </c>
      <c r="M177" s="491" t="s">
        <v>1064</v>
      </c>
      <c r="N177" s="497">
        <v>44743</v>
      </c>
      <c r="O177" s="497">
        <v>44958</v>
      </c>
      <c r="P177" s="491"/>
      <c r="Q177" s="491"/>
      <c r="R177" s="491"/>
      <c r="S177" s="491"/>
      <c r="T177" s="491"/>
      <c r="U177" s="491"/>
      <c r="V177" s="491" t="s">
        <v>1046</v>
      </c>
      <c r="W177" s="491"/>
      <c r="X177" s="491"/>
    </row>
    <row r="178" ht="242.25" outlineLevel="3" spans="1:24">
      <c r="A178" s="500">
        <v>397</v>
      </c>
      <c r="B178" s="500" t="s">
        <v>539</v>
      </c>
      <c r="C178" s="500" t="s">
        <v>557</v>
      </c>
      <c r="D178" s="500" t="s">
        <v>536</v>
      </c>
      <c r="E178" s="500" t="s">
        <v>780</v>
      </c>
      <c r="F178" s="500" t="s">
        <v>538</v>
      </c>
      <c r="G178" s="500" t="s">
        <v>539</v>
      </c>
      <c r="H178" s="500" t="s">
        <v>540</v>
      </c>
      <c r="I178" s="500"/>
      <c r="J178" s="500" t="s">
        <v>1065</v>
      </c>
      <c r="K178" s="501" t="s">
        <v>1066</v>
      </c>
      <c r="L178" s="500" t="s">
        <v>1067</v>
      </c>
      <c r="M178" s="500" t="s">
        <v>1068</v>
      </c>
      <c r="N178" s="502">
        <v>43983</v>
      </c>
      <c r="O178" s="500" t="s">
        <v>1042</v>
      </c>
      <c r="P178" s="500"/>
      <c r="Q178" s="500" t="s">
        <v>1069</v>
      </c>
      <c r="R178" s="500"/>
      <c r="S178" s="500" t="s">
        <v>1070</v>
      </c>
      <c r="T178" s="503" t="s">
        <v>1071</v>
      </c>
      <c r="U178" s="491"/>
      <c r="V178" s="491" t="s">
        <v>1046</v>
      </c>
      <c r="W178" s="491"/>
      <c r="X178" s="491"/>
    </row>
    <row r="179" ht="14.25" hidden="1" outlineLevel="2" spans="1:24">
      <c r="A179" s="489">
        <v>237</v>
      </c>
      <c r="B179" s="489" t="s">
        <v>481</v>
      </c>
      <c r="C179" s="489"/>
      <c r="D179" s="489"/>
      <c r="E179" s="489"/>
      <c r="F179" s="489"/>
      <c r="G179" s="489"/>
      <c r="H179" s="489"/>
      <c r="I179" s="489"/>
      <c r="J179" s="489"/>
      <c r="K179" s="490" t="s">
        <v>1072</v>
      </c>
      <c r="L179" s="489"/>
      <c r="M179" s="489"/>
      <c r="N179" s="489"/>
      <c r="O179" s="489"/>
      <c r="P179" s="489"/>
      <c r="Q179" s="489"/>
      <c r="R179" s="489"/>
      <c r="S179" s="489"/>
      <c r="T179" s="489"/>
      <c r="U179" s="489"/>
      <c r="V179" s="489"/>
      <c r="W179" s="489"/>
      <c r="X179" s="489"/>
    </row>
    <row r="180" ht="14.25" hidden="1" outlineLevel="3" spans="1:24">
      <c r="A180" s="489">
        <v>294</v>
      </c>
      <c r="B180" s="489" t="s">
        <v>481</v>
      </c>
      <c r="C180" s="489"/>
      <c r="D180" s="489"/>
      <c r="E180" s="489"/>
      <c r="F180" s="489"/>
      <c r="G180" s="489"/>
      <c r="H180" s="489"/>
      <c r="I180" s="489"/>
      <c r="J180" s="489"/>
      <c r="K180" s="490" t="s">
        <v>1073</v>
      </c>
      <c r="L180" s="489"/>
      <c r="M180" s="489"/>
      <c r="N180" s="489"/>
      <c r="O180" s="489"/>
      <c r="P180" s="489"/>
      <c r="Q180" s="489"/>
      <c r="R180" s="489"/>
      <c r="S180" s="489"/>
      <c r="T180" s="489"/>
      <c r="U180" s="489"/>
      <c r="V180" s="489"/>
      <c r="W180" s="489"/>
      <c r="X180" s="489"/>
    </row>
    <row r="181" ht="142.5" outlineLevel="4" spans="1:24">
      <c r="A181" s="500">
        <v>184</v>
      </c>
      <c r="B181" s="500" t="s">
        <v>539</v>
      </c>
      <c r="C181" s="500" t="s">
        <v>557</v>
      </c>
      <c r="D181" s="500" t="s">
        <v>1074</v>
      </c>
      <c r="E181" s="500" t="s">
        <v>780</v>
      </c>
      <c r="F181" s="500" t="s">
        <v>538</v>
      </c>
      <c r="G181" s="500"/>
      <c r="H181" s="500" t="s">
        <v>540</v>
      </c>
      <c r="I181" s="500"/>
      <c r="J181" s="500" t="s">
        <v>1075</v>
      </c>
      <c r="K181" s="501" t="s">
        <v>1076</v>
      </c>
      <c r="L181" s="500" t="s">
        <v>1077</v>
      </c>
      <c r="M181" s="500" t="s">
        <v>1078</v>
      </c>
      <c r="N181" s="500" t="s">
        <v>1079</v>
      </c>
      <c r="O181" s="502">
        <v>42767</v>
      </c>
      <c r="P181" s="500"/>
      <c r="Q181" s="500" t="s">
        <v>1080</v>
      </c>
      <c r="R181" s="500"/>
      <c r="S181" s="500" t="s">
        <v>1081</v>
      </c>
      <c r="T181" s="503" t="s">
        <v>1082</v>
      </c>
      <c r="U181" s="491"/>
      <c r="V181" s="491" t="s">
        <v>818</v>
      </c>
      <c r="W181" s="491"/>
      <c r="X181" s="491"/>
    </row>
    <row r="182" ht="228" hidden="1" outlineLevel="4" spans="1:24">
      <c r="A182" s="491">
        <v>178</v>
      </c>
      <c r="B182" s="491" t="s">
        <v>481</v>
      </c>
      <c r="C182" s="491" t="s">
        <v>557</v>
      </c>
      <c r="D182" s="491" t="s">
        <v>806</v>
      </c>
      <c r="E182" s="491" t="s">
        <v>103</v>
      </c>
      <c r="F182" s="491" t="s">
        <v>608</v>
      </c>
      <c r="G182" s="491" t="s">
        <v>1012</v>
      </c>
      <c r="H182" s="491"/>
      <c r="I182" s="491"/>
      <c r="J182" s="491" t="s">
        <v>1083</v>
      </c>
      <c r="K182" s="492" t="s">
        <v>1084</v>
      </c>
      <c r="L182" s="491" t="s">
        <v>1085</v>
      </c>
      <c r="M182" s="491" t="s">
        <v>1086</v>
      </c>
      <c r="N182" s="497">
        <v>39539</v>
      </c>
      <c r="O182" s="497">
        <v>42675</v>
      </c>
      <c r="P182" s="491"/>
      <c r="Q182" s="491" t="s">
        <v>1087</v>
      </c>
      <c r="R182" s="491"/>
      <c r="S182" s="491"/>
      <c r="T182" s="491"/>
      <c r="U182" s="491"/>
      <c r="V182" s="491" t="s">
        <v>818</v>
      </c>
      <c r="W182" s="491"/>
      <c r="X182" s="491"/>
    </row>
    <row r="183" ht="14.25" hidden="1" outlineLevel="3" spans="1:24">
      <c r="A183" s="489">
        <v>407</v>
      </c>
      <c r="B183" s="489" t="s">
        <v>481</v>
      </c>
      <c r="C183" s="489"/>
      <c r="D183" s="489"/>
      <c r="E183" s="489"/>
      <c r="F183" s="489"/>
      <c r="G183" s="489"/>
      <c r="H183" s="489"/>
      <c r="I183" s="489"/>
      <c r="J183" s="489"/>
      <c r="K183" s="490" t="s">
        <v>1088</v>
      </c>
      <c r="L183" s="489"/>
      <c r="M183" s="489"/>
      <c r="N183" s="489"/>
      <c r="O183" s="489"/>
      <c r="P183" s="489"/>
      <c r="Q183" s="489"/>
      <c r="R183" s="489"/>
      <c r="S183" s="489"/>
      <c r="T183" s="489"/>
      <c r="U183" s="489"/>
      <c r="V183" s="489"/>
      <c r="W183" s="489"/>
      <c r="X183" s="489"/>
    </row>
    <row r="184" ht="313.5" hidden="1" outlineLevel="4" spans="1:24">
      <c r="A184" s="491">
        <v>408</v>
      </c>
      <c r="B184" s="491" t="s">
        <v>539</v>
      </c>
      <c r="C184" s="491" t="s">
        <v>557</v>
      </c>
      <c r="D184" s="491" t="s">
        <v>844</v>
      </c>
      <c r="E184" s="491" t="s">
        <v>558</v>
      </c>
      <c r="F184" s="491" t="s">
        <v>576</v>
      </c>
      <c r="G184" s="491"/>
      <c r="H184" s="491" t="s">
        <v>1089</v>
      </c>
      <c r="I184" s="491"/>
      <c r="J184" s="491" t="s">
        <v>1090</v>
      </c>
      <c r="K184" s="491" t="s">
        <v>1091</v>
      </c>
      <c r="L184" s="491" t="s">
        <v>1092</v>
      </c>
      <c r="M184" s="491" t="s">
        <v>1093</v>
      </c>
      <c r="N184" s="491"/>
      <c r="O184" s="497">
        <v>44743</v>
      </c>
      <c r="P184" s="491"/>
      <c r="Q184" s="491"/>
      <c r="R184" s="491"/>
      <c r="S184" s="491"/>
      <c r="T184" s="491"/>
      <c r="U184" s="491"/>
      <c r="V184" s="491" t="s">
        <v>887</v>
      </c>
      <c r="W184" s="491"/>
      <c r="X184" s="491"/>
    </row>
    <row r="185" ht="14.25" hidden="1" outlineLevel="3" spans="1:24">
      <c r="A185" s="489">
        <v>262</v>
      </c>
      <c r="B185" s="489" t="s">
        <v>481</v>
      </c>
      <c r="C185" s="489"/>
      <c r="D185" s="489"/>
      <c r="E185" s="489"/>
      <c r="F185" s="489"/>
      <c r="G185" s="489"/>
      <c r="H185" s="489"/>
      <c r="I185" s="489"/>
      <c r="J185" s="489"/>
      <c r="K185" s="490" t="s">
        <v>1094</v>
      </c>
      <c r="L185" s="489"/>
      <c r="M185" s="489"/>
      <c r="N185" s="489"/>
      <c r="O185" s="489"/>
      <c r="P185" s="489"/>
      <c r="Q185" s="489"/>
      <c r="R185" s="489"/>
      <c r="S185" s="489"/>
      <c r="T185" s="489"/>
      <c r="U185" s="489"/>
      <c r="V185" s="489"/>
      <c r="W185" s="489"/>
      <c r="X185" s="489"/>
    </row>
    <row r="186" ht="270.75" hidden="1" outlineLevel="4" spans="1:24">
      <c r="A186" s="491">
        <v>47</v>
      </c>
      <c r="B186" s="491" t="s">
        <v>481</v>
      </c>
      <c r="C186" s="491" t="s">
        <v>557</v>
      </c>
      <c r="D186" s="491" t="s">
        <v>1095</v>
      </c>
      <c r="E186" s="491" t="s">
        <v>780</v>
      </c>
      <c r="F186" s="491" t="s">
        <v>576</v>
      </c>
      <c r="G186" s="491"/>
      <c r="H186" s="491"/>
      <c r="I186" s="491"/>
      <c r="J186" s="491" t="s">
        <v>295</v>
      </c>
      <c r="K186" s="492" t="s">
        <v>1096</v>
      </c>
      <c r="L186" s="491" t="s">
        <v>1097</v>
      </c>
      <c r="M186" s="491" t="s">
        <v>1098</v>
      </c>
      <c r="N186" s="491" t="s">
        <v>1099</v>
      </c>
      <c r="O186" s="497">
        <v>44287</v>
      </c>
      <c r="P186" s="491"/>
      <c r="Q186" s="491" t="s">
        <v>1100</v>
      </c>
      <c r="R186" s="491"/>
      <c r="S186" s="491"/>
      <c r="T186" s="491"/>
      <c r="U186" s="491"/>
      <c r="V186" s="491" t="s">
        <v>818</v>
      </c>
      <c r="W186" s="491"/>
      <c r="X186" s="491"/>
    </row>
    <row r="187" ht="156.75" hidden="1" outlineLevel="4" spans="1:24">
      <c r="A187" s="491">
        <v>555</v>
      </c>
      <c r="B187" s="491" t="s">
        <v>481</v>
      </c>
      <c r="C187" s="491" t="s">
        <v>848</v>
      </c>
      <c r="D187" s="491" t="s">
        <v>1095</v>
      </c>
      <c r="E187" s="491" t="s">
        <v>103</v>
      </c>
      <c r="F187" s="491" t="s">
        <v>576</v>
      </c>
      <c r="G187" s="491"/>
      <c r="H187" s="491"/>
      <c r="I187" s="491"/>
      <c r="J187" s="491" t="s">
        <v>295</v>
      </c>
      <c r="K187" s="492" t="s">
        <v>389</v>
      </c>
      <c r="L187" s="491" t="s">
        <v>1101</v>
      </c>
      <c r="M187" s="491" t="s">
        <v>1102</v>
      </c>
      <c r="N187" s="497">
        <v>44713</v>
      </c>
      <c r="O187" s="497">
        <v>44958</v>
      </c>
      <c r="P187" s="491" t="s">
        <v>1001</v>
      </c>
      <c r="Q187" s="491" t="s">
        <v>1103</v>
      </c>
      <c r="R187" s="491"/>
      <c r="S187" s="491"/>
      <c r="T187" s="491"/>
      <c r="U187" s="491"/>
      <c r="V187" s="491" t="s">
        <v>818</v>
      </c>
      <c r="W187" s="491"/>
      <c r="X187" s="491"/>
    </row>
    <row r="188" ht="14.25" hidden="1" outlineLevel="3" spans="1:24">
      <c r="A188" s="489">
        <v>265</v>
      </c>
      <c r="B188" s="489" t="s">
        <v>481</v>
      </c>
      <c r="C188" s="489"/>
      <c r="D188" s="489"/>
      <c r="E188" s="489"/>
      <c r="F188" s="489"/>
      <c r="G188" s="489"/>
      <c r="H188" s="489"/>
      <c r="I188" s="489"/>
      <c r="J188" s="489"/>
      <c r="K188" s="490" t="s">
        <v>1104</v>
      </c>
      <c r="L188" s="489"/>
      <c r="M188" s="489"/>
      <c r="N188" s="489"/>
      <c r="O188" s="489"/>
      <c r="P188" s="489"/>
      <c r="Q188" s="489"/>
      <c r="R188" s="489"/>
      <c r="S188" s="489"/>
      <c r="T188" s="489"/>
      <c r="U188" s="489"/>
      <c r="V188" s="489"/>
      <c r="W188" s="489"/>
      <c r="X188" s="489"/>
    </row>
    <row r="189" ht="409.5" hidden="1" outlineLevel="4" spans="1:24">
      <c r="A189" s="491">
        <v>297</v>
      </c>
      <c r="B189" s="491" t="s">
        <v>481</v>
      </c>
      <c r="C189" s="491" t="s">
        <v>557</v>
      </c>
      <c r="D189" s="491" t="s">
        <v>1105</v>
      </c>
      <c r="E189" s="491" t="s">
        <v>780</v>
      </c>
      <c r="F189" s="491" t="s">
        <v>576</v>
      </c>
      <c r="G189" s="491"/>
      <c r="H189" s="491"/>
      <c r="I189" s="491"/>
      <c r="J189" s="491" t="s">
        <v>1106</v>
      </c>
      <c r="K189" s="492" t="s">
        <v>1107</v>
      </c>
      <c r="L189" s="491" t="s">
        <v>1097</v>
      </c>
      <c r="M189" s="491" t="s">
        <v>1108</v>
      </c>
      <c r="N189" s="491" t="s">
        <v>1109</v>
      </c>
      <c r="O189" s="497">
        <v>45536</v>
      </c>
      <c r="P189" s="491"/>
      <c r="Q189" s="491" t="s">
        <v>1100</v>
      </c>
      <c r="R189" s="491"/>
      <c r="S189" s="491"/>
      <c r="T189" s="491"/>
      <c r="U189" s="491"/>
      <c r="V189" s="491" t="s">
        <v>818</v>
      </c>
      <c r="W189" s="491"/>
      <c r="X189" s="491"/>
    </row>
    <row r="190" ht="99.75" hidden="1" outlineLevel="4" spans="1:24">
      <c r="A190" s="491">
        <v>90</v>
      </c>
      <c r="B190" s="491" t="s">
        <v>539</v>
      </c>
      <c r="C190" s="491" t="s">
        <v>557</v>
      </c>
      <c r="D190" s="491" t="s">
        <v>844</v>
      </c>
      <c r="E190" s="491" t="s">
        <v>780</v>
      </c>
      <c r="F190" s="491" t="s">
        <v>576</v>
      </c>
      <c r="G190" s="491"/>
      <c r="H190" s="491"/>
      <c r="I190" s="491"/>
      <c r="J190" s="491" t="s">
        <v>1110</v>
      </c>
      <c r="K190" s="492" t="s">
        <v>1111</v>
      </c>
      <c r="L190" s="491" t="s">
        <v>1112</v>
      </c>
      <c r="M190" s="491" t="s">
        <v>1113</v>
      </c>
      <c r="N190" s="491" t="s">
        <v>1114</v>
      </c>
      <c r="O190" s="491" t="s">
        <v>1115</v>
      </c>
      <c r="P190" s="491" t="s">
        <v>984</v>
      </c>
      <c r="Q190" s="491" t="s">
        <v>1116</v>
      </c>
      <c r="R190" s="491"/>
      <c r="S190" s="491"/>
      <c r="T190" s="491"/>
      <c r="U190" s="491"/>
      <c r="V190" s="491" t="s">
        <v>887</v>
      </c>
      <c r="W190" s="491"/>
      <c r="X190" s="491"/>
    </row>
    <row r="191" ht="242.25" hidden="1" outlineLevel="4" spans="1:24">
      <c r="A191" s="491">
        <v>430</v>
      </c>
      <c r="B191" s="491" t="s">
        <v>539</v>
      </c>
      <c r="C191" s="491" t="s">
        <v>557</v>
      </c>
      <c r="D191" s="491" t="s">
        <v>844</v>
      </c>
      <c r="E191" s="491" t="s">
        <v>558</v>
      </c>
      <c r="F191" s="491" t="s">
        <v>576</v>
      </c>
      <c r="G191" s="491"/>
      <c r="H191" s="491"/>
      <c r="I191" s="491"/>
      <c r="J191" s="491" t="s">
        <v>1110</v>
      </c>
      <c r="K191" s="492" t="s">
        <v>1117</v>
      </c>
      <c r="L191" s="491" t="s">
        <v>1118</v>
      </c>
      <c r="M191" s="491" t="s">
        <v>1119</v>
      </c>
      <c r="N191" s="491"/>
      <c r="O191" s="497">
        <v>44743</v>
      </c>
      <c r="P191" s="491" t="s">
        <v>1001</v>
      </c>
      <c r="Q191" s="491" t="s">
        <v>1120</v>
      </c>
      <c r="R191" s="491"/>
      <c r="S191" s="491"/>
      <c r="T191" s="491"/>
      <c r="U191" s="491"/>
      <c r="V191" s="491" t="s">
        <v>818</v>
      </c>
      <c r="W191" s="491"/>
      <c r="X191" s="491"/>
    </row>
    <row r="192" ht="171" hidden="1" outlineLevel="4" spans="1:24">
      <c r="A192" s="491">
        <v>271</v>
      </c>
      <c r="B192" s="491" t="s">
        <v>481</v>
      </c>
      <c r="C192" s="491" t="s">
        <v>848</v>
      </c>
      <c r="D192" s="491" t="s">
        <v>844</v>
      </c>
      <c r="E192" s="491" t="s">
        <v>103</v>
      </c>
      <c r="F192" s="491" t="s">
        <v>608</v>
      </c>
      <c r="G192" s="491"/>
      <c r="H192" s="491"/>
      <c r="I192" s="491"/>
      <c r="J192" s="491" t="s">
        <v>1110</v>
      </c>
      <c r="K192" s="492" t="s">
        <v>277</v>
      </c>
      <c r="L192" s="491" t="s">
        <v>1121</v>
      </c>
      <c r="M192" s="491" t="s">
        <v>1122</v>
      </c>
      <c r="N192" s="497">
        <v>40725</v>
      </c>
      <c r="O192" s="491"/>
      <c r="P192" s="491"/>
      <c r="Q192" s="594" t="s">
        <v>617</v>
      </c>
      <c r="R192" s="491"/>
      <c r="S192" s="491"/>
      <c r="T192" s="491"/>
      <c r="U192" s="491"/>
      <c r="V192" s="491" t="s">
        <v>818</v>
      </c>
      <c r="W192" s="491"/>
      <c r="X192" s="491"/>
    </row>
    <row r="193" ht="171" hidden="1" outlineLevel="4" spans="1:24">
      <c r="A193" s="491">
        <v>428</v>
      </c>
      <c r="B193" s="491" t="s">
        <v>481</v>
      </c>
      <c r="C193" s="491" t="s">
        <v>557</v>
      </c>
      <c r="D193" s="491" t="s">
        <v>844</v>
      </c>
      <c r="E193" s="491" t="s">
        <v>103</v>
      </c>
      <c r="F193" s="491" t="s">
        <v>576</v>
      </c>
      <c r="G193" s="491"/>
      <c r="H193" s="491"/>
      <c r="I193" s="491"/>
      <c r="J193" s="491" t="s">
        <v>1110</v>
      </c>
      <c r="K193" s="492" t="s">
        <v>1123</v>
      </c>
      <c r="L193" s="491" t="s">
        <v>1124</v>
      </c>
      <c r="M193" s="491" t="s">
        <v>1125</v>
      </c>
      <c r="N193" s="497">
        <v>44136</v>
      </c>
      <c r="O193" s="497">
        <v>44348</v>
      </c>
      <c r="P193" s="491" t="s">
        <v>1126</v>
      </c>
      <c r="Q193" s="491" t="s">
        <v>1127</v>
      </c>
      <c r="R193" s="491"/>
      <c r="S193" s="491"/>
      <c r="T193" s="491"/>
      <c r="U193" s="491"/>
      <c r="V193" s="491" t="s">
        <v>818</v>
      </c>
      <c r="W193" s="491"/>
      <c r="X193" s="491"/>
    </row>
    <row r="194" ht="14.25" hidden="1" outlineLevel="3" spans="1:24">
      <c r="A194" s="489">
        <v>335</v>
      </c>
      <c r="B194" s="489" t="s">
        <v>481</v>
      </c>
      <c r="C194" s="489"/>
      <c r="D194" s="489"/>
      <c r="E194" s="489"/>
      <c r="F194" s="489"/>
      <c r="G194" s="489"/>
      <c r="H194" s="489"/>
      <c r="I194" s="489"/>
      <c r="J194" s="489"/>
      <c r="K194" s="490" t="s">
        <v>1128</v>
      </c>
      <c r="L194" s="489"/>
      <c r="M194" s="489"/>
      <c r="N194" s="489"/>
      <c r="O194" s="489"/>
      <c r="P194" s="489"/>
      <c r="Q194" s="489"/>
      <c r="R194" s="489"/>
      <c r="S194" s="489"/>
      <c r="T194" s="489"/>
      <c r="U194" s="489"/>
      <c r="V194" s="489"/>
      <c r="W194" s="489"/>
      <c r="X194" s="489"/>
    </row>
    <row r="195" ht="171" hidden="1" outlineLevel="4" spans="1:24">
      <c r="A195" s="491">
        <v>409</v>
      </c>
      <c r="B195" s="491" t="s">
        <v>539</v>
      </c>
      <c r="C195" s="491" t="s">
        <v>557</v>
      </c>
      <c r="D195" s="491" t="s">
        <v>844</v>
      </c>
      <c r="E195" s="491" t="s">
        <v>780</v>
      </c>
      <c r="F195" s="491" t="s">
        <v>576</v>
      </c>
      <c r="G195" s="491"/>
      <c r="H195" s="491"/>
      <c r="I195" s="491"/>
      <c r="J195" s="491" t="s">
        <v>1129</v>
      </c>
      <c r="K195" s="492" t="s">
        <v>1130</v>
      </c>
      <c r="L195" s="491" t="s">
        <v>1131</v>
      </c>
      <c r="M195" s="491" t="s">
        <v>1132</v>
      </c>
      <c r="N195" s="491" t="s">
        <v>1133</v>
      </c>
      <c r="O195" s="491" t="s">
        <v>1134</v>
      </c>
      <c r="P195" s="491" t="s">
        <v>1001</v>
      </c>
      <c r="Q195" s="491" t="s">
        <v>1135</v>
      </c>
      <c r="R195" s="491"/>
      <c r="S195" s="491"/>
      <c r="T195" s="491"/>
      <c r="U195" s="491"/>
      <c r="V195" s="491" t="s">
        <v>887</v>
      </c>
      <c r="W195" s="491"/>
      <c r="X195" s="491"/>
    </row>
    <row r="196" ht="142.5" hidden="1" outlineLevel="4" spans="1:24">
      <c r="A196" s="491">
        <v>29</v>
      </c>
      <c r="B196" s="491" t="s">
        <v>539</v>
      </c>
      <c r="C196" s="491" t="s">
        <v>557</v>
      </c>
      <c r="D196" s="491" t="s">
        <v>844</v>
      </c>
      <c r="E196" s="491" t="s">
        <v>780</v>
      </c>
      <c r="F196" s="491" t="s">
        <v>576</v>
      </c>
      <c r="G196" s="491"/>
      <c r="H196" s="491"/>
      <c r="I196" s="491"/>
      <c r="J196" s="491" t="s">
        <v>1136</v>
      </c>
      <c r="K196" s="492" t="s">
        <v>1137</v>
      </c>
      <c r="L196" s="491" t="s">
        <v>1138</v>
      </c>
      <c r="M196" s="491" t="s">
        <v>1139</v>
      </c>
      <c r="N196" s="491" t="s">
        <v>1140</v>
      </c>
      <c r="O196" s="497">
        <v>45901</v>
      </c>
      <c r="P196" s="491" t="s">
        <v>984</v>
      </c>
      <c r="Q196" s="491" t="s">
        <v>1141</v>
      </c>
      <c r="R196" s="491"/>
      <c r="S196" s="491"/>
      <c r="T196" s="491"/>
      <c r="U196" s="491"/>
      <c r="V196" s="491" t="s">
        <v>887</v>
      </c>
      <c r="W196" s="491"/>
      <c r="X196" s="491"/>
    </row>
    <row r="197" ht="99.75" hidden="1" outlineLevel="4" spans="1:24">
      <c r="A197" s="491">
        <v>270</v>
      </c>
      <c r="B197" s="491" t="s">
        <v>481</v>
      </c>
      <c r="C197" s="491" t="s">
        <v>848</v>
      </c>
      <c r="D197" s="491" t="s">
        <v>844</v>
      </c>
      <c r="E197" s="491" t="s">
        <v>103</v>
      </c>
      <c r="F197" s="491" t="s">
        <v>608</v>
      </c>
      <c r="G197" s="491"/>
      <c r="H197" s="491"/>
      <c r="I197" s="491"/>
      <c r="J197" s="491" t="s">
        <v>1142</v>
      </c>
      <c r="K197" s="492" t="s">
        <v>1143</v>
      </c>
      <c r="L197" s="491" t="s">
        <v>1144</v>
      </c>
      <c r="M197" s="491" t="s">
        <v>1145</v>
      </c>
      <c r="N197" s="491"/>
      <c r="O197" s="491"/>
      <c r="P197" s="491"/>
      <c r="Q197" s="594" t="s">
        <v>617</v>
      </c>
      <c r="R197" s="491" t="s">
        <v>1146</v>
      </c>
      <c r="S197" s="491"/>
      <c r="T197" s="491"/>
      <c r="U197" s="491"/>
      <c r="V197" s="491" t="s">
        <v>887</v>
      </c>
      <c r="W197" s="491"/>
      <c r="X197" s="491"/>
    </row>
    <row r="198" ht="114" hidden="1" outlineLevel="4" spans="1:24">
      <c r="A198" s="491">
        <v>434</v>
      </c>
      <c r="B198" s="491" t="s">
        <v>481</v>
      </c>
      <c r="C198" s="491" t="s">
        <v>557</v>
      </c>
      <c r="D198" s="491" t="s">
        <v>844</v>
      </c>
      <c r="E198" s="491" t="s">
        <v>103</v>
      </c>
      <c r="F198" s="491" t="s">
        <v>576</v>
      </c>
      <c r="G198" s="491"/>
      <c r="H198" s="491"/>
      <c r="I198" s="491"/>
      <c r="J198" s="491" t="s">
        <v>239</v>
      </c>
      <c r="K198" s="492" t="s">
        <v>1147</v>
      </c>
      <c r="L198" s="491" t="s">
        <v>1148</v>
      </c>
      <c r="M198" s="491" t="s">
        <v>1149</v>
      </c>
      <c r="N198" s="497">
        <v>44256</v>
      </c>
      <c r="O198" s="497">
        <v>44470</v>
      </c>
      <c r="P198" s="491" t="s">
        <v>1126</v>
      </c>
      <c r="Q198" s="491" t="s">
        <v>1150</v>
      </c>
      <c r="R198" s="491"/>
      <c r="S198" s="491"/>
      <c r="T198" s="491"/>
      <c r="U198" s="491"/>
      <c r="V198" s="491" t="s">
        <v>1151</v>
      </c>
      <c r="W198" s="491"/>
      <c r="X198" s="491"/>
    </row>
    <row r="199" ht="114" hidden="1" outlineLevel="4" spans="1:24">
      <c r="A199" s="491">
        <v>561</v>
      </c>
      <c r="B199" s="491" t="s">
        <v>481</v>
      </c>
      <c r="C199" s="491" t="s">
        <v>557</v>
      </c>
      <c r="D199" s="491" t="s">
        <v>844</v>
      </c>
      <c r="E199" s="491" t="s">
        <v>103</v>
      </c>
      <c r="F199" s="491" t="s">
        <v>576</v>
      </c>
      <c r="G199" s="491"/>
      <c r="H199" s="491"/>
      <c r="I199" s="491"/>
      <c r="J199" s="491" t="s">
        <v>239</v>
      </c>
      <c r="K199" s="492" t="s">
        <v>1152</v>
      </c>
      <c r="L199" s="491" t="s">
        <v>1153</v>
      </c>
      <c r="M199" s="491" t="s">
        <v>1154</v>
      </c>
      <c r="N199" s="497">
        <v>43739</v>
      </c>
      <c r="O199" s="497">
        <v>43952</v>
      </c>
      <c r="P199" s="491" t="s">
        <v>1155</v>
      </c>
      <c r="Q199" s="491"/>
      <c r="R199" s="491"/>
      <c r="S199" s="491"/>
      <c r="T199" s="491"/>
      <c r="U199" s="491"/>
      <c r="V199" s="491" t="s">
        <v>1151</v>
      </c>
      <c r="W199" s="491"/>
      <c r="X199" s="491"/>
    </row>
    <row r="200" ht="114" hidden="1" outlineLevel="4" spans="1:24">
      <c r="A200" s="491">
        <v>530</v>
      </c>
      <c r="B200" s="491" t="s">
        <v>481</v>
      </c>
      <c r="C200" s="491" t="s">
        <v>557</v>
      </c>
      <c r="D200" s="491" t="s">
        <v>844</v>
      </c>
      <c r="E200" s="491" t="s">
        <v>105</v>
      </c>
      <c r="F200" s="491" t="s">
        <v>576</v>
      </c>
      <c r="G200" s="491"/>
      <c r="H200" s="491"/>
      <c r="I200" s="491"/>
      <c r="J200" s="491" t="s">
        <v>1136</v>
      </c>
      <c r="K200" s="492" t="s">
        <v>1156</v>
      </c>
      <c r="L200" s="491" t="s">
        <v>1157</v>
      </c>
      <c r="M200" s="491" t="s">
        <v>1149</v>
      </c>
      <c r="N200" s="491" t="s">
        <v>1158</v>
      </c>
      <c r="O200" s="491"/>
      <c r="P200" s="491" t="s">
        <v>984</v>
      </c>
      <c r="Q200" s="491" t="s">
        <v>1159</v>
      </c>
      <c r="R200" s="491"/>
      <c r="S200" s="491"/>
      <c r="T200" s="491"/>
      <c r="U200" s="491"/>
      <c r="V200" s="491" t="s">
        <v>887</v>
      </c>
      <c r="W200" s="491"/>
      <c r="X200" s="491"/>
    </row>
    <row r="201" ht="114" hidden="1" outlineLevel="4" spans="1:24">
      <c r="A201" s="491">
        <v>531</v>
      </c>
      <c r="B201" s="491" t="s">
        <v>481</v>
      </c>
      <c r="C201" s="491" t="s">
        <v>557</v>
      </c>
      <c r="D201" s="491" t="s">
        <v>844</v>
      </c>
      <c r="E201" s="491" t="s">
        <v>105</v>
      </c>
      <c r="F201" s="491" t="s">
        <v>576</v>
      </c>
      <c r="G201" s="491"/>
      <c r="H201" s="491"/>
      <c r="I201" s="491"/>
      <c r="J201" s="491" t="s">
        <v>239</v>
      </c>
      <c r="K201" s="492" t="s">
        <v>1160</v>
      </c>
      <c r="L201" s="491" t="s">
        <v>1148</v>
      </c>
      <c r="M201" s="491" t="s">
        <v>1149</v>
      </c>
      <c r="N201" s="491" t="s">
        <v>1161</v>
      </c>
      <c r="O201" s="491"/>
      <c r="P201" s="491" t="s">
        <v>1001</v>
      </c>
      <c r="Q201" s="491" t="s">
        <v>1162</v>
      </c>
      <c r="R201" s="491"/>
      <c r="S201" s="491"/>
      <c r="T201" s="491"/>
      <c r="U201" s="491"/>
      <c r="V201" s="491" t="s">
        <v>887</v>
      </c>
      <c r="W201" s="491"/>
      <c r="X201" s="491"/>
    </row>
    <row r="202" ht="99.75" hidden="1" outlineLevel="4" spans="1:24">
      <c r="A202" s="491">
        <v>269</v>
      </c>
      <c r="B202" s="491" t="s">
        <v>481</v>
      </c>
      <c r="C202" s="491" t="s">
        <v>848</v>
      </c>
      <c r="D202" s="491" t="s">
        <v>844</v>
      </c>
      <c r="E202" s="491" t="s">
        <v>103</v>
      </c>
      <c r="F202" s="491" t="s">
        <v>576</v>
      </c>
      <c r="G202" s="491"/>
      <c r="H202" s="491"/>
      <c r="I202" s="491"/>
      <c r="J202" s="491" t="s">
        <v>263</v>
      </c>
      <c r="K202" s="492" t="s">
        <v>1163</v>
      </c>
      <c r="L202" s="491" t="s">
        <v>1164</v>
      </c>
      <c r="M202" s="491" t="s">
        <v>1165</v>
      </c>
      <c r="N202" s="491"/>
      <c r="O202" s="491"/>
      <c r="P202" s="491"/>
      <c r="Q202" s="594" t="s">
        <v>617</v>
      </c>
      <c r="R202" s="491" t="s">
        <v>1166</v>
      </c>
      <c r="S202" s="491"/>
      <c r="T202" s="491"/>
      <c r="U202" s="491"/>
      <c r="V202" s="491" t="s">
        <v>887</v>
      </c>
      <c r="W202" s="491"/>
      <c r="X202" s="491"/>
    </row>
    <row r="203" ht="14.25" hidden="1" outlineLevel="3" spans="1:24">
      <c r="A203" s="489">
        <v>435</v>
      </c>
      <c r="B203" s="489" t="s">
        <v>481</v>
      </c>
      <c r="C203" s="489"/>
      <c r="D203" s="489"/>
      <c r="E203" s="489"/>
      <c r="F203" s="489"/>
      <c r="G203" s="489"/>
      <c r="H203" s="489"/>
      <c r="I203" s="489"/>
      <c r="J203" s="489"/>
      <c r="K203" s="490" t="s">
        <v>1167</v>
      </c>
      <c r="L203" s="489"/>
      <c r="M203" s="489"/>
      <c r="N203" s="489"/>
      <c r="O203" s="489"/>
      <c r="P203" s="489"/>
      <c r="Q203" s="489"/>
      <c r="R203" s="489"/>
      <c r="S203" s="489"/>
      <c r="T203" s="489"/>
      <c r="U203" s="489"/>
      <c r="V203" s="489"/>
      <c r="W203" s="489"/>
      <c r="X203" s="489"/>
    </row>
    <row r="204" ht="384.75" hidden="1" outlineLevel="4" spans="1:24">
      <c r="A204" s="491">
        <v>436</v>
      </c>
      <c r="B204" s="491" t="s">
        <v>539</v>
      </c>
      <c r="C204" s="491" t="s">
        <v>557</v>
      </c>
      <c r="D204" s="491" t="s">
        <v>844</v>
      </c>
      <c r="E204" s="491" t="s">
        <v>558</v>
      </c>
      <c r="F204" s="491" t="s">
        <v>576</v>
      </c>
      <c r="G204" s="491"/>
      <c r="H204" s="491"/>
      <c r="I204" s="491"/>
      <c r="J204" s="491" t="s">
        <v>1168</v>
      </c>
      <c r="K204" s="492" t="s">
        <v>1169</v>
      </c>
      <c r="L204" s="491" t="s">
        <v>1170</v>
      </c>
      <c r="M204" s="491" t="s">
        <v>1171</v>
      </c>
      <c r="N204" s="491"/>
      <c r="O204" s="497">
        <v>44743</v>
      </c>
      <c r="P204" s="491"/>
      <c r="Q204" s="491" t="s">
        <v>1172</v>
      </c>
      <c r="R204" s="491"/>
      <c r="S204" s="491"/>
      <c r="T204" s="491"/>
      <c r="U204" s="491"/>
      <c r="V204" s="491" t="s">
        <v>887</v>
      </c>
      <c r="W204" s="491"/>
      <c r="X204" s="491"/>
    </row>
    <row r="205" ht="14.25" hidden="1" outlineLevel="2" spans="1:24">
      <c r="A205" s="489">
        <v>238</v>
      </c>
      <c r="B205" s="489" t="s">
        <v>481</v>
      </c>
      <c r="C205" s="489"/>
      <c r="D205" s="489"/>
      <c r="E205" s="489"/>
      <c r="F205" s="489"/>
      <c r="G205" s="489"/>
      <c r="H205" s="489"/>
      <c r="I205" s="489"/>
      <c r="J205" s="489"/>
      <c r="K205" s="490" t="s">
        <v>1173</v>
      </c>
      <c r="L205" s="489"/>
      <c r="M205" s="489"/>
      <c r="N205" s="489"/>
      <c r="O205" s="489"/>
      <c r="P205" s="489"/>
      <c r="Q205" s="489"/>
      <c r="R205" s="489"/>
      <c r="S205" s="489"/>
      <c r="T205" s="489"/>
      <c r="U205" s="489"/>
      <c r="V205" s="489"/>
      <c r="W205" s="489"/>
      <c r="X205" s="489"/>
    </row>
    <row r="206" ht="399" hidden="1" outlineLevel="3" spans="1:24">
      <c r="A206" s="491">
        <v>571</v>
      </c>
      <c r="B206" s="491" t="s">
        <v>1012</v>
      </c>
      <c r="C206" s="491" t="s">
        <v>557</v>
      </c>
      <c r="D206" s="491" t="s">
        <v>1174</v>
      </c>
      <c r="E206" s="491" t="s">
        <v>780</v>
      </c>
      <c r="F206" s="491" t="s">
        <v>576</v>
      </c>
      <c r="G206" s="491"/>
      <c r="H206" s="491"/>
      <c r="I206" s="491"/>
      <c r="J206" s="491" t="s">
        <v>1175</v>
      </c>
      <c r="K206" s="492" t="s">
        <v>1176</v>
      </c>
      <c r="L206" s="492" t="s">
        <v>1177</v>
      </c>
      <c r="M206" s="491" t="s">
        <v>1178</v>
      </c>
      <c r="N206" s="497">
        <v>45352</v>
      </c>
      <c r="O206" s="497">
        <v>45536</v>
      </c>
      <c r="P206" s="491" t="s">
        <v>1179</v>
      </c>
      <c r="Q206" s="491" t="s">
        <v>1180</v>
      </c>
      <c r="R206" s="491"/>
      <c r="S206" s="491"/>
      <c r="T206" s="491"/>
      <c r="U206" s="491"/>
      <c r="V206" s="491" t="s">
        <v>887</v>
      </c>
      <c r="W206" s="491"/>
      <c r="X206" s="491"/>
    </row>
    <row r="207" ht="213.75" hidden="1" outlineLevel="3" spans="1:24">
      <c r="A207" s="491">
        <v>267</v>
      </c>
      <c r="B207" s="491" t="s">
        <v>1012</v>
      </c>
      <c r="C207" s="491" t="s">
        <v>557</v>
      </c>
      <c r="D207" s="491" t="s">
        <v>1174</v>
      </c>
      <c r="E207" s="491" t="s">
        <v>780</v>
      </c>
      <c r="F207" s="491" t="s">
        <v>576</v>
      </c>
      <c r="G207" s="491"/>
      <c r="H207" s="491"/>
      <c r="I207" s="491"/>
      <c r="J207" s="491" t="s">
        <v>1181</v>
      </c>
      <c r="K207" s="492" t="s">
        <v>1182</v>
      </c>
      <c r="L207" s="492" t="s">
        <v>1183</v>
      </c>
      <c r="M207" s="491" t="s">
        <v>1184</v>
      </c>
      <c r="N207" s="497">
        <v>44927</v>
      </c>
      <c r="O207" s="497">
        <v>45170</v>
      </c>
      <c r="P207" s="491" t="s">
        <v>1126</v>
      </c>
      <c r="Q207" s="491" t="s">
        <v>1185</v>
      </c>
      <c r="R207" s="491"/>
      <c r="S207" s="491"/>
      <c r="T207" s="491"/>
      <c r="U207" s="491"/>
      <c r="V207" s="491" t="s">
        <v>887</v>
      </c>
      <c r="W207" s="491"/>
      <c r="X207" s="491"/>
    </row>
    <row r="208" ht="99.75" hidden="1" outlineLevel="3" spans="1:24">
      <c r="A208" s="491">
        <v>401</v>
      </c>
      <c r="B208" s="491" t="s">
        <v>481</v>
      </c>
      <c r="C208" s="491" t="s">
        <v>557</v>
      </c>
      <c r="D208" s="491" t="s">
        <v>855</v>
      </c>
      <c r="E208" s="491" t="s">
        <v>780</v>
      </c>
      <c r="F208" s="491" t="s">
        <v>538</v>
      </c>
      <c r="G208" s="491"/>
      <c r="H208" s="491"/>
      <c r="I208" s="491"/>
      <c r="J208" s="491" t="s">
        <v>1186</v>
      </c>
      <c r="K208" s="491" t="s">
        <v>1187</v>
      </c>
      <c r="L208" s="594" t="s">
        <v>1188</v>
      </c>
      <c r="M208" s="491"/>
      <c r="N208" s="491" t="s">
        <v>1189</v>
      </c>
      <c r="O208" s="491"/>
      <c r="P208" s="491"/>
      <c r="Q208" s="491"/>
      <c r="R208" s="491"/>
      <c r="S208" s="491"/>
      <c r="T208" s="491"/>
      <c r="U208" s="491"/>
      <c r="V208" s="491" t="s">
        <v>887</v>
      </c>
      <c r="W208" s="491"/>
      <c r="X208" s="491"/>
    </row>
    <row r="209" ht="57" hidden="1" outlineLevel="3" spans="1:24">
      <c r="A209" s="491">
        <v>423</v>
      </c>
      <c r="B209" s="491" t="s">
        <v>481</v>
      </c>
      <c r="C209" s="491" t="s">
        <v>557</v>
      </c>
      <c r="D209" s="491" t="s">
        <v>855</v>
      </c>
      <c r="E209" s="491" t="s">
        <v>780</v>
      </c>
      <c r="F209" s="491" t="s">
        <v>538</v>
      </c>
      <c r="G209" s="491"/>
      <c r="H209" s="491"/>
      <c r="I209" s="491"/>
      <c r="J209" s="491" t="s">
        <v>1186</v>
      </c>
      <c r="K209" s="491" t="s">
        <v>1190</v>
      </c>
      <c r="L209" s="594" t="s">
        <v>1188</v>
      </c>
      <c r="M209" s="491"/>
      <c r="N209" s="491" t="s">
        <v>1191</v>
      </c>
      <c r="O209" s="491"/>
      <c r="P209" s="491"/>
      <c r="Q209" s="491"/>
      <c r="R209" s="491"/>
      <c r="S209" s="491"/>
      <c r="T209" s="491"/>
      <c r="U209" s="491"/>
      <c r="V209" s="491" t="s">
        <v>641</v>
      </c>
      <c r="W209" s="491"/>
      <c r="X209" s="491"/>
    </row>
    <row r="210" ht="409.5" hidden="1" outlineLevel="3" spans="1:24">
      <c r="A210" s="491">
        <v>538</v>
      </c>
      <c r="B210" s="491" t="s">
        <v>481</v>
      </c>
      <c r="C210" s="491" t="s">
        <v>557</v>
      </c>
      <c r="D210" s="491" t="s">
        <v>855</v>
      </c>
      <c r="E210" s="491" t="s">
        <v>558</v>
      </c>
      <c r="F210" s="491" t="s">
        <v>538</v>
      </c>
      <c r="G210" s="491"/>
      <c r="H210" s="491"/>
      <c r="I210" s="491"/>
      <c r="J210" s="491" t="s">
        <v>1186</v>
      </c>
      <c r="K210" s="492" t="s">
        <v>1192</v>
      </c>
      <c r="L210" s="491" t="s">
        <v>1193</v>
      </c>
      <c r="M210" s="491" t="s">
        <v>1194</v>
      </c>
      <c r="N210" s="497">
        <v>44743</v>
      </c>
      <c r="O210" s="497">
        <v>44743</v>
      </c>
      <c r="P210" s="491"/>
      <c r="Q210" s="491" t="s">
        <v>1195</v>
      </c>
      <c r="R210" s="491"/>
      <c r="S210" s="491"/>
      <c r="T210" s="491"/>
      <c r="U210" s="491"/>
      <c r="V210" s="491" t="s">
        <v>1196</v>
      </c>
      <c r="W210" s="491"/>
      <c r="X210" s="491"/>
    </row>
    <row r="211" ht="14.25" hidden="1" spans="1:24">
      <c r="A211" s="489">
        <v>1</v>
      </c>
      <c r="B211" s="489" t="s">
        <v>481</v>
      </c>
      <c r="C211" s="489"/>
      <c r="D211" s="489"/>
      <c r="E211" s="489"/>
      <c r="F211" s="489"/>
      <c r="G211" s="489"/>
      <c r="H211" s="489"/>
      <c r="I211" s="489"/>
      <c r="J211" s="489"/>
      <c r="K211" s="490" t="s">
        <v>1197</v>
      </c>
      <c r="L211" s="489"/>
      <c r="M211" s="489"/>
      <c r="N211" s="489"/>
      <c r="O211" s="489"/>
      <c r="P211" s="489"/>
      <c r="Q211" s="489"/>
      <c r="R211" s="489"/>
      <c r="S211" s="489"/>
      <c r="T211" s="489"/>
      <c r="U211" s="489"/>
      <c r="V211" s="489"/>
      <c r="W211" s="489"/>
      <c r="X211" s="489"/>
    </row>
    <row r="212" ht="57" hidden="1" outlineLevel="1" spans="1:24">
      <c r="A212" s="489">
        <v>9</v>
      </c>
      <c r="B212" s="489" t="s">
        <v>481</v>
      </c>
      <c r="C212" s="489"/>
      <c r="D212" s="489"/>
      <c r="E212" s="489"/>
      <c r="F212" s="489"/>
      <c r="G212" s="489"/>
      <c r="H212" s="489"/>
      <c r="I212" s="489"/>
      <c r="J212" s="489"/>
      <c r="K212" s="490" t="s">
        <v>1198</v>
      </c>
      <c r="L212" s="489"/>
      <c r="M212" s="489"/>
      <c r="N212" s="489"/>
      <c r="O212" s="489"/>
      <c r="P212" s="489"/>
      <c r="Q212" s="489"/>
      <c r="R212" s="489"/>
      <c r="S212" s="489"/>
      <c r="T212" s="489"/>
      <c r="U212" s="489"/>
      <c r="V212" s="489" t="s">
        <v>641</v>
      </c>
      <c r="W212" s="489"/>
      <c r="X212" s="489"/>
    </row>
    <row r="213" ht="228" hidden="1" outlineLevel="2" spans="1:24">
      <c r="A213" s="491">
        <v>105</v>
      </c>
      <c r="B213" s="491" t="s">
        <v>481</v>
      </c>
      <c r="C213" s="491" t="s">
        <v>667</v>
      </c>
      <c r="D213" s="491" t="s">
        <v>574</v>
      </c>
      <c r="E213" s="491" t="s">
        <v>632</v>
      </c>
      <c r="F213" s="491" t="s">
        <v>576</v>
      </c>
      <c r="G213" s="491"/>
      <c r="H213" s="491"/>
      <c r="I213" s="491"/>
      <c r="J213" s="491" t="s">
        <v>609</v>
      </c>
      <c r="K213" s="492" t="s">
        <v>1199</v>
      </c>
      <c r="L213" s="491" t="s">
        <v>1200</v>
      </c>
      <c r="M213" s="491" t="s">
        <v>1201</v>
      </c>
      <c r="N213" s="497">
        <v>35947</v>
      </c>
      <c r="O213" s="491"/>
      <c r="P213" s="491"/>
      <c r="Q213" s="491"/>
      <c r="R213" s="491" t="s">
        <v>1202</v>
      </c>
      <c r="S213" s="491"/>
      <c r="T213" s="491"/>
      <c r="U213" s="491"/>
      <c r="V213" s="491" t="s">
        <v>641</v>
      </c>
      <c r="W213" s="491"/>
      <c r="X213" s="491"/>
    </row>
    <row r="214" ht="213.75" hidden="1" outlineLevel="2" spans="1:24">
      <c r="A214" s="491">
        <v>106</v>
      </c>
      <c r="B214" s="491" t="s">
        <v>481</v>
      </c>
      <c r="C214" s="491" t="s">
        <v>667</v>
      </c>
      <c r="D214" s="491" t="s">
        <v>574</v>
      </c>
      <c r="E214" s="491" t="s">
        <v>632</v>
      </c>
      <c r="F214" s="491" t="s">
        <v>576</v>
      </c>
      <c r="G214" s="491"/>
      <c r="H214" s="491"/>
      <c r="I214" s="491"/>
      <c r="J214" s="491" t="s">
        <v>1203</v>
      </c>
      <c r="K214" s="492" t="s">
        <v>1204</v>
      </c>
      <c r="L214" s="491" t="s">
        <v>1205</v>
      </c>
      <c r="M214" s="491" t="s">
        <v>1206</v>
      </c>
      <c r="N214" s="497">
        <v>39022</v>
      </c>
      <c r="O214" s="491"/>
      <c r="P214" s="491"/>
      <c r="Q214" s="491"/>
      <c r="R214" s="491" t="s">
        <v>1207</v>
      </c>
      <c r="S214" s="491"/>
      <c r="T214" s="491"/>
      <c r="U214" s="491"/>
      <c r="V214" s="491" t="s">
        <v>641</v>
      </c>
      <c r="W214" s="491"/>
      <c r="X214" s="491"/>
    </row>
    <row r="215" ht="399" hidden="1" outlineLevel="2" spans="1:24">
      <c r="A215" s="491">
        <v>107</v>
      </c>
      <c r="B215" s="491" t="s">
        <v>481</v>
      </c>
      <c r="C215" s="491" t="s">
        <v>667</v>
      </c>
      <c r="D215" s="491" t="s">
        <v>574</v>
      </c>
      <c r="E215" s="491" t="s">
        <v>632</v>
      </c>
      <c r="F215" s="491" t="s">
        <v>576</v>
      </c>
      <c r="G215" s="491"/>
      <c r="H215" s="491"/>
      <c r="I215" s="491"/>
      <c r="J215" s="491" t="s">
        <v>1203</v>
      </c>
      <c r="K215" s="492" t="s">
        <v>1208</v>
      </c>
      <c r="L215" s="491" t="s">
        <v>1209</v>
      </c>
      <c r="M215" s="491" t="s">
        <v>1210</v>
      </c>
      <c r="N215" s="497">
        <v>42736</v>
      </c>
      <c r="O215" s="491"/>
      <c r="P215" s="491"/>
      <c r="Q215" s="491"/>
      <c r="R215" s="491" t="s">
        <v>1211</v>
      </c>
      <c r="S215" s="491"/>
      <c r="T215" s="491"/>
      <c r="U215" s="491"/>
      <c r="V215" s="491" t="s">
        <v>641</v>
      </c>
      <c r="W215" s="491"/>
      <c r="X215" s="491"/>
    </row>
    <row r="216" ht="399" hidden="1" outlineLevel="2" spans="1:24">
      <c r="A216" s="491">
        <v>109</v>
      </c>
      <c r="B216" s="491" t="s">
        <v>481</v>
      </c>
      <c r="C216" s="491" t="s">
        <v>667</v>
      </c>
      <c r="D216" s="491" t="s">
        <v>574</v>
      </c>
      <c r="E216" s="491" t="s">
        <v>632</v>
      </c>
      <c r="F216" s="491" t="s">
        <v>576</v>
      </c>
      <c r="G216" s="491"/>
      <c r="H216" s="491"/>
      <c r="I216" s="491"/>
      <c r="J216" s="491" t="s">
        <v>1203</v>
      </c>
      <c r="K216" s="492" t="s">
        <v>1212</v>
      </c>
      <c r="L216" s="491" t="s">
        <v>1213</v>
      </c>
      <c r="M216" s="491" t="s">
        <v>1214</v>
      </c>
      <c r="N216" s="497">
        <v>39965</v>
      </c>
      <c r="O216" s="491"/>
      <c r="P216" s="491"/>
      <c r="Q216" s="491"/>
      <c r="R216" s="491" t="s">
        <v>1215</v>
      </c>
      <c r="S216" s="491"/>
      <c r="T216" s="491"/>
      <c r="U216" s="491"/>
      <c r="V216" s="491" t="s">
        <v>641</v>
      </c>
      <c r="W216" s="491"/>
      <c r="X216" s="491"/>
    </row>
    <row r="217" ht="228" hidden="1" outlineLevel="2" spans="1:24">
      <c r="A217" s="491">
        <v>108</v>
      </c>
      <c r="B217" s="491" t="s">
        <v>481</v>
      </c>
      <c r="C217" s="491" t="s">
        <v>667</v>
      </c>
      <c r="D217" s="491" t="s">
        <v>574</v>
      </c>
      <c r="E217" s="491" t="s">
        <v>632</v>
      </c>
      <c r="F217" s="491" t="s">
        <v>576</v>
      </c>
      <c r="G217" s="491"/>
      <c r="H217" s="491"/>
      <c r="I217" s="491"/>
      <c r="J217" s="491" t="s">
        <v>1203</v>
      </c>
      <c r="K217" s="492" t="s">
        <v>1216</v>
      </c>
      <c r="L217" s="491" t="s">
        <v>1217</v>
      </c>
      <c r="M217" s="491" t="s">
        <v>1218</v>
      </c>
      <c r="N217" s="497">
        <v>39965</v>
      </c>
      <c r="O217" s="491"/>
      <c r="P217" s="491"/>
      <c r="Q217" s="491"/>
      <c r="R217" s="491" t="s">
        <v>1219</v>
      </c>
      <c r="S217" s="491"/>
      <c r="T217" s="491"/>
      <c r="U217" s="491"/>
      <c r="V217" s="491" t="s">
        <v>641</v>
      </c>
      <c r="W217" s="491"/>
      <c r="X217" s="491"/>
    </row>
    <row r="218" ht="409.5" hidden="1" outlineLevel="2" spans="1:24">
      <c r="A218" s="491">
        <v>110</v>
      </c>
      <c r="B218" s="491" t="s">
        <v>481</v>
      </c>
      <c r="C218" s="491" t="s">
        <v>667</v>
      </c>
      <c r="D218" s="491" t="s">
        <v>574</v>
      </c>
      <c r="E218" s="491" t="s">
        <v>632</v>
      </c>
      <c r="F218" s="491" t="s">
        <v>576</v>
      </c>
      <c r="G218" s="491"/>
      <c r="H218" s="491"/>
      <c r="I218" s="491"/>
      <c r="J218" s="491" t="s">
        <v>1203</v>
      </c>
      <c r="K218" s="492" t="s">
        <v>1220</v>
      </c>
      <c r="L218" s="491" t="s">
        <v>1221</v>
      </c>
      <c r="M218" s="491" t="s">
        <v>1222</v>
      </c>
      <c r="N218" s="497">
        <v>42856</v>
      </c>
      <c r="O218" s="491"/>
      <c r="P218" s="491"/>
      <c r="Q218" s="491"/>
      <c r="R218" s="491" t="s">
        <v>1223</v>
      </c>
      <c r="S218" s="491"/>
      <c r="T218" s="491"/>
      <c r="U218" s="491"/>
      <c r="V218" s="491" t="s">
        <v>641</v>
      </c>
      <c r="W218" s="491"/>
      <c r="X218" s="491"/>
    </row>
    <row r="219" ht="185.25" hidden="1" outlineLevel="2" spans="1:24">
      <c r="A219" s="491">
        <v>104</v>
      </c>
      <c r="B219" s="491" t="s">
        <v>481</v>
      </c>
      <c r="C219" s="491" t="s">
        <v>667</v>
      </c>
      <c r="D219" s="491" t="s">
        <v>574</v>
      </c>
      <c r="E219" s="491" t="s">
        <v>632</v>
      </c>
      <c r="F219" s="491" t="s">
        <v>576</v>
      </c>
      <c r="G219" s="491"/>
      <c r="H219" s="491"/>
      <c r="I219" s="491"/>
      <c r="J219" s="491" t="s">
        <v>1203</v>
      </c>
      <c r="K219" s="492" t="s">
        <v>1224</v>
      </c>
      <c r="L219" s="491" t="s">
        <v>1225</v>
      </c>
      <c r="M219" s="491" t="s">
        <v>1226</v>
      </c>
      <c r="N219" s="497">
        <v>41579</v>
      </c>
      <c r="O219" s="491"/>
      <c r="P219" s="491"/>
      <c r="Q219" s="491"/>
      <c r="R219" s="491" t="s">
        <v>1227</v>
      </c>
      <c r="S219" s="491"/>
      <c r="T219" s="491"/>
      <c r="U219" s="491"/>
      <c r="V219" s="491" t="s">
        <v>641</v>
      </c>
      <c r="W219" s="491"/>
      <c r="X219" s="491"/>
    </row>
    <row r="220" ht="213.75" hidden="1" outlineLevel="2" spans="1:24">
      <c r="A220" s="491">
        <v>103</v>
      </c>
      <c r="B220" s="491" t="s">
        <v>481</v>
      </c>
      <c r="C220" s="491" t="s">
        <v>667</v>
      </c>
      <c r="D220" s="491" t="s">
        <v>574</v>
      </c>
      <c r="E220" s="491" t="s">
        <v>632</v>
      </c>
      <c r="F220" s="491" t="s">
        <v>576</v>
      </c>
      <c r="G220" s="491"/>
      <c r="H220" s="491"/>
      <c r="I220" s="491"/>
      <c r="J220" s="491" t="s">
        <v>1203</v>
      </c>
      <c r="K220" s="492" t="s">
        <v>1228</v>
      </c>
      <c r="L220" s="491" t="s">
        <v>1229</v>
      </c>
      <c r="M220" s="491" t="s">
        <v>1230</v>
      </c>
      <c r="N220" s="497">
        <v>41579</v>
      </c>
      <c r="O220" s="491"/>
      <c r="P220" s="491"/>
      <c r="Q220" s="491"/>
      <c r="R220" s="491" t="s">
        <v>1231</v>
      </c>
      <c r="S220" s="491"/>
      <c r="T220" s="491"/>
      <c r="U220" s="491"/>
      <c r="V220" s="491" t="s">
        <v>641</v>
      </c>
      <c r="W220" s="491"/>
      <c r="X220" s="491"/>
    </row>
    <row r="221" ht="213.75" hidden="1" outlineLevel="2" spans="1:24">
      <c r="A221" s="491">
        <v>102</v>
      </c>
      <c r="B221" s="491" t="s">
        <v>481</v>
      </c>
      <c r="C221" s="491" t="s">
        <v>667</v>
      </c>
      <c r="D221" s="491" t="s">
        <v>574</v>
      </c>
      <c r="E221" s="491" t="s">
        <v>632</v>
      </c>
      <c r="F221" s="491" t="s">
        <v>576</v>
      </c>
      <c r="G221" s="491"/>
      <c r="H221" s="491"/>
      <c r="I221" s="491"/>
      <c r="J221" s="491" t="s">
        <v>1203</v>
      </c>
      <c r="K221" s="492" t="s">
        <v>1232</v>
      </c>
      <c r="L221" s="491" t="s">
        <v>1233</v>
      </c>
      <c r="M221" s="491" t="s">
        <v>1234</v>
      </c>
      <c r="N221" s="497">
        <v>42705</v>
      </c>
      <c r="O221" s="491"/>
      <c r="P221" s="491"/>
      <c r="Q221" s="491"/>
      <c r="R221" s="491" t="s">
        <v>1235</v>
      </c>
      <c r="S221" s="491"/>
      <c r="T221" s="491"/>
      <c r="U221" s="491"/>
      <c r="V221" s="491" t="s">
        <v>641</v>
      </c>
      <c r="W221" s="491"/>
      <c r="X221" s="491"/>
    </row>
    <row r="222" ht="228" hidden="1" outlineLevel="2" spans="1:24">
      <c r="A222" s="491">
        <v>91</v>
      </c>
      <c r="B222" s="491" t="s">
        <v>481</v>
      </c>
      <c r="C222" s="491" t="s">
        <v>667</v>
      </c>
      <c r="D222" s="491" t="s">
        <v>574</v>
      </c>
      <c r="E222" s="491" t="s">
        <v>632</v>
      </c>
      <c r="F222" s="491" t="s">
        <v>538</v>
      </c>
      <c r="G222" s="491"/>
      <c r="H222" s="491"/>
      <c r="I222" s="491"/>
      <c r="J222" s="491" t="s">
        <v>1203</v>
      </c>
      <c r="K222" s="492" t="s">
        <v>1236</v>
      </c>
      <c r="L222" s="491" t="s">
        <v>1237</v>
      </c>
      <c r="M222" s="491" t="s">
        <v>1238</v>
      </c>
      <c r="N222" s="497">
        <v>42705</v>
      </c>
      <c r="O222" s="491"/>
      <c r="P222" s="491"/>
      <c r="Q222" s="491"/>
      <c r="R222" s="491" t="s">
        <v>1239</v>
      </c>
      <c r="S222" s="491"/>
      <c r="T222" s="491"/>
      <c r="U222" s="491"/>
      <c r="V222" s="491" t="s">
        <v>641</v>
      </c>
      <c r="W222" s="491"/>
      <c r="X222" s="491"/>
    </row>
    <row r="223" ht="128.25" hidden="1" outlineLevel="2" spans="1:24">
      <c r="A223" s="491">
        <v>92</v>
      </c>
      <c r="B223" s="491" t="s">
        <v>481</v>
      </c>
      <c r="C223" s="491" t="s">
        <v>667</v>
      </c>
      <c r="D223" s="491" t="s">
        <v>574</v>
      </c>
      <c r="E223" s="491" t="s">
        <v>632</v>
      </c>
      <c r="F223" s="491" t="s">
        <v>576</v>
      </c>
      <c r="G223" s="491"/>
      <c r="H223" s="491"/>
      <c r="I223" s="491"/>
      <c r="J223" s="491" t="s">
        <v>609</v>
      </c>
      <c r="K223" s="492" t="s">
        <v>1240</v>
      </c>
      <c r="L223" s="491" t="s">
        <v>1241</v>
      </c>
      <c r="M223" s="491" t="s">
        <v>1242</v>
      </c>
      <c r="N223" s="497">
        <v>40787</v>
      </c>
      <c r="O223" s="491"/>
      <c r="P223" s="491"/>
      <c r="Q223" s="491"/>
      <c r="R223" s="491" t="s">
        <v>1243</v>
      </c>
      <c r="S223" s="491"/>
      <c r="T223" s="491"/>
      <c r="U223" s="491"/>
      <c r="V223" s="491" t="s">
        <v>641</v>
      </c>
      <c r="W223" s="491"/>
      <c r="X223" s="491"/>
    </row>
    <row r="224" ht="199.5" hidden="1" outlineLevel="2" spans="1:24">
      <c r="A224" s="491">
        <v>101</v>
      </c>
      <c r="B224" s="491" t="s">
        <v>481</v>
      </c>
      <c r="C224" s="491" t="s">
        <v>667</v>
      </c>
      <c r="D224" s="491" t="s">
        <v>574</v>
      </c>
      <c r="E224" s="491" t="s">
        <v>632</v>
      </c>
      <c r="F224" s="491" t="s">
        <v>576</v>
      </c>
      <c r="G224" s="491"/>
      <c r="H224" s="491"/>
      <c r="I224" s="491"/>
      <c r="J224" s="491" t="s">
        <v>609</v>
      </c>
      <c r="K224" s="492" t="s">
        <v>1244</v>
      </c>
      <c r="L224" s="491" t="s">
        <v>1245</v>
      </c>
      <c r="M224" s="491" t="s">
        <v>1246</v>
      </c>
      <c r="N224" s="497">
        <v>42795</v>
      </c>
      <c r="O224" s="491"/>
      <c r="P224" s="491"/>
      <c r="Q224" s="491"/>
      <c r="R224" s="491" t="s">
        <v>1247</v>
      </c>
      <c r="S224" s="491"/>
      <c r="T224" s="491"/>
      <c r="U224" s="491"/>
      <c r="V224" s="491" t="s">
        <v>641</v>
      </c>
      <c r="W224" s="491"/>
      <c r="X224" s="491"/>
    </row>
    <row r="225" ht="199.5" hidden="1" outlineLevel="2" spans="1:24">
      <c r="A225" s="491">
        <v>308</v>
      </c>
      <c r="B225" s="491" t="s">
        <v>481</v>
      </c>
      <c r="C225" s="491" t="s">
        <v>667</v>
      </c>
      <c r="D225" s="491" t="s">
        <v>574</v>
      </c>
      <c r="E225" s="491" t="s">
        <v>632</v>
      </c>
      <c r="F225" s="491" t="s">
        <v>576</v>
      </c>
      <c r="G225" s="491"/>
      <c r="H225" s="491"/>
      <c r="I225" s="491"/>
      <c r="J225" s="491" t="s">
        <v>609</v>
      </c>
      <c r="K225" s="492" t="s">
        <v>1248</v>
      </c>
      <c r="L225" s="491" t="s">
        <v>1249</v>
      </c>
      <c r="M225" s="491" t="s">
        <v>1246</v>
      </c>
      <c r="N225" s="497">
        <v>41487</v>
      </c>
      <c r="O225" s="491"/>
      <c r="P225" s="491"/>
      <c r="Q225" s="491"/>
      <c r="R225" s="491" t="s">
        <v>1250</v>
      </c>
      <c r="S225" s="491"/>
      <c r="T225" s="491"/>
      <c r="U225" s="491"/>
      <c r="V225" s="491" t="s">
        <v>641</v>
      </c>
      <c r="W225" s="491"/>
      <c r="X225" s="491"/>
    </row>
    <row r="226" ht="256.5" hidden="1" outlineLevel="2" spans="1:24">
      <c r="A226" s="491">
        <v>94</v>
      </c>
      <c r="B226" s="491" t="s">
        <v>481</v>
      </c>
      <c r="C226" s="491" t="s">
        <v>667</v>
      </c>
      <c r="D226" s="491" t="s">
        <v>574</v>
      </c>
      <c r="E226" s="491" t="s">
        <v>632</v>
      </c>
      <c r="F226" s="491" t="s">
        <v>576</v>
      </c>
      <c r="G226" s="491"/>
      <c r="H226" s="491"/>
      <c r="I226" s="491"/>
      <c r="J226" s="491" t="s">
        <v>609</v>
      </c>
      <c r="K226" s="492" t="s">
        <v>1251</v>
      </c>
      <c r="L226" s="491" t="s">
        <v>1252</v>
      </c>
      <c r="M226" s="491" t="s">
        <v>1253</v>
      </c>
      <c r="N226" s="497">
        <v>42795</v>
      </c>
      <c r="O226" s="491"/>
      <c r="P226" s="491"/>
      <c r="Q226" s="491"/>
      <c r="R226" s="491" t="s">
        <v>1254</v>
      </c>
      <c r="S226" s="491"/>
      <c r="T226" s="491"/>
      <c r="U226" s="491"/>
      <c r="V226" s="491" t="s">
        <v>641</v>
      </c>
      <c r="W226" s="491"/>
      <c r="X226" s="491"/>
    </row>
    <row r="227" ht="57" hidden="1" outlineLevel="1" spans="1:24">
      <c r="A227" s="489">
        <v>272</v>
      </c>
      <c r="B227" s="489" t="s">
        <v>481</v>
      </c>
      <c r="C227" s="489"/>
      <c r="D227" s="489"/>
      <c r="E227" s="489"/>
      <c r="F227" s="489"/>
      <c r="G227" s="489"/>
      <c r="H227" s="489"/>
      <c r="I227" s="489"/>
      <c r="J227" s="489"/>
      <c r="K227" s="490" t="s">
        <v>1255</v>
      </c>
      <c r="L227" s="489"/>
      <c r="M227" s="489"/>
      <c r="N227" s="489"/>
      <c r="O227" s="489"/>
      <c r="P227" s="489"/>
      <c r="Q227" s="489"/>
      <c r="R227" s="489"/>
      <c r="S227" s="489"/>
      <c r="T227" s="489"/>
      <c r="U227" s="489"/>
      <c r="V227" s="489" t="s">
        <v>641</v>
      </c>
      <c r="W227" s="489"/>
      <c r="X227" s="489"/>
    </row>
    <row r="228" ht="228" hidden="1" outlineLevel="2" spans="1:24">
      <c r="A228" s="491">
        <v>121</v>
      </c>
      <c r="B228" s="491" t="s">
        <v>481</v>
      </c>
      <c r="C228" s="491" t="s">
        <v>848</v>
      </c>
      <c r="D228" s="491" t="s">
        <v>882</v>
      </c>
      <c r="E228" s="491" t="s">
        <v>537</v>
      </c>
      <c r="F228" s="491" t="s">
        <v>538</v>
      </c>
      <c r="G228" s="491"/>
      <c r="H228" s="491"/>
      <c r="I228" s="491"/>
      <c r="J228" s="491" t="s">
        <v>1256</v>
      </c>
      <c r="K228" s="492" t="s">
        <v>1257</v>
      </c>
      <c r="L228" s="491" t="s">
        <v>1258</v>
      </c>
      <c r="M228" s="491" t="s">
        <v>1259</v>
      </c>
      <c r="N228" s="497">
        <v>43405</v>
      </c>
      <c r="O228" s="491"/>
      <c r="P228" s="491"/>
      <c r="Q228" s="491"/>
      <c r="R228" s="491" t="s">
        <v>1260</v>
      </c>
      <c r="S228" s="491"/>
      <c r="T228" s="491"/>
      <c r="U228" s="491"/>
      <c r="V228" s="491" t="s">
        <v>641</v>
      </c>
      <c r="W228" s="491"/>
      <c r="X228" s="491"/>
    </row>
    <row r="229" ht="171" hidden="1" outlineLevel="2" spans="1:24">
      <c r="A229" s="491">
        <v>124</v>
      </c>
      <c r="B229" s="491" t="s">
        <v>481</v>
      </c>
      <c r="C229" s="491" t="s">
        <v>848</v>
      </c>
      <c r="D229" s="491" t="s">
        <v>882</v>
      </c>
      <c r="E229" s="491" t="s">
        <v>537</v>
      </c>
      <c r="F229" s="491" t="s">
        <v>538</v>
      </c>
      <c r="G229" s="491"/>
      <c r="H229" s="491"/>
      <c r="I229" s="491"/>
      <c r="J229" s="491" t="s">
        <v>1256</v>
      </c>
      <c r="K229" s="492" t="s">
        <v>1261</v>
      </c>
      <c r="L229" s="491" t="s">
        <v>1262</v>
      </c>
      <c r="M229" s="491" t="s">
        <v>1263</v>
      </c>
      <c r="N229" s="497">
        <v>41214</v>
      </c>
      <c r="O229" s="491"/>
      <c r="P229" s="491"/>
      <c r="Q229" s="491"/>
      <c r="R229" s="491" t="s">
        <v>1264</v>
      </c>
      <c r="S229" s="491"/>
      <c r="T229" s="491"/>
      <c r="U229" s="491"/>
      <c r="V229" s="491" t="s">
        <v>641</v>
      </c>
      <c r="W229" s="491"/>
      <c r="X229" s="491"/>
    </row>
    <row r="230" ht="199.5" hidden="1" outlineLevel="2" spans="1:24">
      <c r="A230" s="491">
        <v>123</v>
      </c>
      <c r="B230" s="491" t="s">
        <v>481</v>
      </c>
      <c r="C230" s="491" t="s">
        <v>848</v>
      </c>
      <c r="D230" s="491" t="s">
        <v>882</v>
      </c>
      <c r="E230" s="491" t="s">
        <v>537</v>
      </c>
      <c r="F230" s="491" t="s">
        <v>538</v>
      </c>
      <c r="G230" s="491"/>
      <c r="H230" s="491"/>
      <c r="I230" s="491"/>
      <c r="J230" s="491" t="s">
        <v>1256</v>
      </c>
      <c r="K230" s="492" t="s">
        <v>1265</v>
      </c>
      <c r="L230" s="491" t="s">
        <v>1266</v>
      </c>
      <c r="M230" s="491" t="s">
        <v>1267</v>
      </c>
      <c r="N230" s="497">
        <v>41244</v>
      </c>
      <c r="O230" s="491"/>
      <c r="P230" s="491"/>
      <c r="Q230" s="491"/>
      <c r="R230" s="491" t="s">
        <v>1268</v>
      </c>
      <c r="S230" s="491"/>
      <c r="T230" s="491"/>
      <c r="U230" s="491"/>
      <c r="V230" s="491" t="s">
        <v>641</v>
      </c>
      <c r="W230" s="491"/>
      <c r="X230" s="491"/>
    </row>
    <row r="231" ht="199.5" hidden="1" outlineLevel="2" spans="1:24">
      <c r="A231" s="491">
        <v>122</v>
      </c>
      <c r="B231" s="491" t="s">
        <v>481</v>
      </c>
      <c r="C231" s="491" t="s">
        <v>848</v>
      </c>
      <c r="D231" s="491" t="s">
        <v>882</v>
      </c>
      <c r="E231" s="491" t="s">
        <v>537</v>
      </c>
      <c r="F231" s="491" t="s">
        <v>538</v>
      </c>
      <c r="G231" s="491"/>
      <c r="H231" s="491"/>
      <c r="I231" s="491"/>
      <c r="J231" s="491" t="s">
        <v>1256</v>
      </c>
      <c r="K231" s="492" t="s">
        <v>1269</v>
      </c>
      <c r="L231" s="491" t="s">
        <v>1270</v>
      </c>
      <c r="M231" s="491" t="s">
        <v>1271</v>
      </c>
      <c r="N231" s="497">
        <v>40269</v>
      </c>
      <c r="O231" s="491"/>
      <c r="P231" s="491"/>
      <c r="Q231" s="491"/>
      <c r="R231" s="491" t="s">
        <v>1272</v>
      </c>
      <c r="S231" s="491"/>
      <c r="T231" s="491"/>
      <c r="U231" s="491"/>
      <c r="V231" s="491" t="s">
        <v>641</v>
      </c>
      <c r="W231" s="491"/>
      <c r="X231" s="491"/>
    </row>
    <row r="232" ht="156.75" hidden="1" outlineLevel="2" spans="1:24">
      <c r="A232" s="491">
        <v>125</v>
      </c>
      <c r="B232" s="491" t="s">
        <v>481</v>
      </c>
      <c r="C232" s="491" t="s">
        <v>848</v>
      </c>
      <c r="D232" s="491" t="s">
        <v>882</v>
      </c>
      <c r="E232" s="491" t="s">
        <v>537</v>
      </c>
      <c r="F232" s="491" t="s">
        <v>538</v>
      </c>
      <c r="G232" s="491"/>
      <c r="H232" s="491"/>
      <c r="I232" s="491"/>
      <c r="J232" s="491" t="s">
        <v>1256</v>
      </c>
      <c r="K232" s="492" t="s">
        <v>1273</v>
      </c>
      <c r="L232" s="491" t="s">
        <v>1274</v>
      </c>
      <c r="M232" s="491" t="s">
        <v>1275</v>
      </c>
      <c r="N232" s="497">
        <v>40269</v>
      </c>
      <c r="O232" s="491"/>
      <c r="P232" s="491"/>
      <c r="Q232" s="491"/>
      <c r="R232" s="491" t="s">
        <v>1276</v>
      </c>
      <c r="S232" s="491"/>
      <c r="T232" s="491"/>
      <c r="U232" s="491"/>
      <c r="V232" s="491" t="s">
        <v>641</v>
      </c>
      <c r="W232" s="491"/>
      <c r="X232" s="491"/>
    </row>
    <row r="233" ht="57" hidden="1" outlineLevel="1" spans="1:24">
      <c r="A233" s="489">
        <v>273</v>
      </c>
      <c r="B233" s="489" t="s">
        <v>481</v>
      </c>
      <c r="C233" s="489"/>
      <c r="D233" s="489"/>
      <c r="E233" s="489"/>
      <c r="F233" s="489"/>
      <c r="G233" s="489"/>
      <c r="H233" s="489"/>
      <c r="I233" s="489"/>
      <c r="J233" s="489"/>
      <c r="K233" s="490" t="s">
        <v>1277</v>
      </c>
      <c r="L233" s="489"/>
      <c r="M233" s="489"/>
      <c r="N233" s="489"/>
      <c r="O233" s="489"/>
      <c r="P233" s="489"/>
      <c r="Q233" s="489"/>
      <c r="R233" s="489"/>
      <c r="S233" s="489"/>
      <c r="T233" s="489"/>
      <c r="U233" s="489"/>
      <c r="V233" s="489" t="s">
        <v>641</v>
      </c>
      <c r="W233" s="489"/>
      <c r="X233" s="489"/>
    </row>
    <row r="234" ht="199.5" hidden="1" outlineLevel="2" spans="1:24">
      <c r="A234" s="491">
        <v>345</v>
      </c>
      <c r="B234" s="491" t="s">
        <v>481</v>
      </c>
      <c r="C234" s="491" t="s">
        <v>848</v>
      </c>
      <c r="D234" s="491" t="s">
        <v>882</v>
      </c>
      <c r="E234" s="491" t="s">
        <v>537</v>
      </c>
      <c r="F234" s="491" t="s">
        <v>538</v>
      </c>
      <c r="G234" s="491"/>
      <c r="H234" s="491"/>
      <c r="I234" s="491"/>
      <c r="J234" s="491" t="s">
        <v>1278</v>
      </c>
      <c r="K234" s="492" t="s">
        <v>1279</v>
      </c>
      <c r="L234" s="491" t="s">
        <v>1280</v>
      </c>
      <c r="M234" s="491" t="s">
        <v>1281</v>
      </c>
      <c r="N234" s="497">
        <v>43374</v>
      </c>
      <c r="O234" s="491"/>
      <c r="P234" s="491"/>
      <c r="Q234" s="491"/>
      <c r="R234" s="491" t="s">
        <v>1282</v>
      </c>
      <c r="S234" s="491"/>
      <c r="T234" s="491"/>
      <c r="U234" s="491"/>
      <c r="V234" s="491" t="s">
        <v>641</v>
      </c>
      <c r="W234" s="491"/>
      <c r="X234" s="491"/>
    </row>
    <row r="235" ht="213.75" hidden="1" outlineLevel="2" spans="1:24">
      <c r="A235" s="491">
        <v>152</v>
      </c>
      <c r="B235" s="491" t="s">
        <v>481</v>
      </c>
      <c r="C235" s="491" t="s">
        <v>848</v>
      </c>
      <c r="D235" s="491" t="s">
        <v>536</v>
      </c>
      <c r="E235" s="491" t="s">
        <v>537</v>
      </c>
      <c r="F235" s="491" t="s">
        <v>538</v>
      </c>
      <c r="G235" s="491"/>
      <c r="H235" s="491"/>
      <c r="I235" s="491"/>
      <c r="J235" s="491" t="s">
        <v>1278</v>
      </c>
      <c r="K235" s="492" t="s">
        <v>1283</v>
      </c>
      <c r="L235" s="491" t="s">
        <v>1284</v>
      </c>
      <c r="M235" s="491" t="s">
        <v>1285</v>
      </c>
      <c r="N235" s="491"/>
      <c r="O235" s="491"/>
      <c r="P235" s="491"/>
      <c r="Q235" s="491"/>
      <c r="R235" s="491" t="s">
        <v>1286</v>
      </c>
      <c r="S235" s="491"/>
      <c r="T235" s="491"/>
      <c r="U235" s="491"/>
      <c r="V235" s="491" t="s">
        <v>641</v>
      </c>
      <c r="W235" s="491"/>
      <c r="X235" s="491"/>
    </row>
    <row r="236" ht="409.5" hidden="1" outlineLevel="2" spans="1:24">
      <c r="A236" s="491">
        <v>126</v>
      </c>
      <c r="B236" s="491" t="s">
        <v>481</v>
      </c>
      <c r="C236" s="491" t="s">
        <v>848</v>
      </c>
      <c r="D236" s="491" t="s">
        <v>1287</v>
      </c>
      <c r="E236" s="491" t="s">
        <v>537</v>
      </c>
      <c r="F236" s="491" t="s">
        <v>576</v>
      </c>
      <c r="G236" s="491"/>
      <c r="H236" s="491"/>
      <c r="I236" s="491"/>
      <c r="J236" s="491" t="s">
        <v>1288</v>
      </c>
      <c r="K236" s="492" t="s">
        <v>1289</v>
      </c>
      <c r="L236" s="491" t="s">
        <v>1290</v>
      </c>
      <c r="M236" s="491" t="s">
        <v>1291</v>
      </c>
      <c r="N236" s="497">
        <v>41730</v>
      </c>
      <c r="O236" s="491"/>
      <c r="P236" s="491"/>
      <c r="Q236" s="491"/>
      <c r="R236" s="491"/>
      <c r="S236" s="491"/>
      <c r="T236" s="491"/>
      <c r="U236" s="491"/>
      <c r="V236" s="491" t="s">
        <v>641</v>
      </c>
      <c r="W236" s="491"/>
      <c r="X236" s="491"/>
    </row>
    <row r="237" ht="171" hidden="1" outlineLevel="2" spans="1:24">
      <c r="A237" s="491">
        <v>127</v>
      </c>
      <c r="B237" s="491" t="s">
        <v>481</v>
      </c>
      <c r="C237" s="491" t="s">
        <v>848</v>
      </c>
      <c r="D237" s="491" t="s">
        <v>1287</v>
      </c>
      <c r="E237" s="491" t="s">
        <v>537</v>
      </c>
      <c r="F237" s="491" t="s">
        <v>576</v>
      </c>
      <c r="G237" s="491"/>
      <c r="H237" s="491"/>
      <c r="I237" s="491"/>
      <c r="J237" s="491" t="s">
        <v>1288</v>
      </c>
      <c r="K237" s="492" t="s">
        <v>1292</v>
      </c>
      <c r="L237" s="491" t="s">
        <v>1293</v>
      </c>
      <c r="M237" s="491" t="s">
        <v>1294</v>
      </c>
      <c r="N237" s="497">
        <v>41730</v>
      </c>
      <c r="O237" s="491"/>
      <c r="P237" s="491"/>
      <c r="Q237" s="491"/>
      <c r="R237" s="491"/>
      <c r="S237" s="491"/>
      <c r="T237" s="491"/>
      <c r="U237" s="491"/>
      <c r="V237" s="491" t="s">
        <v>641</v>
      </c>
      <c r="W237" s="491"/>
      <c r="X237" s="491"/>
    </row>
    <row r="238" ht="327.75" hidden="1" outlineLevel="2" spans="1:24">
      <c r="A238" s="491">
        <v>128</v>
      </c>
      <c r="B238" s="491" t="s">
        <v>481</v>
      </c>
      <c r="C238" s="491" t="s">
        <v>848</v>
      </c>
      <c r="D238" s="491" t="s">
        <v>1287</v>
      </c>
      <c r="E238" s="491" t="s">
        <v>537</v>
      </c>
      <c r="F238" s="491" t="s">
        <v>576</v>
      </c>
      <c r="G238" s="491"/>
      <c r="H238" s="491"/>
      <c r="I238" s="491"/>
      <c r="J238" s="491" t="s">
        <v>1288</v>
      </c>
      <c r="K238" s="492" t="s">
        <v>1295</v>
      </c>
      <c r="L238" s="491" t="s">
        <v>1296</v>
      </c>
      <c r="M238" s="491" t="s">
        <v>1297</v>
      </c>
      <c r="N238" s="497">
        <v>41730</v>
      </c>
      <c r="O238" s="491"/>
      <c r="P238" s="491"/>
      <c r="Q238" s="491"/>
      <c r="R238" s="491"/>
      <c r="S238" s="491"/>
      <c r="T238" s="491"/>
      <c r="U238" s="491"/>
      <c r="V238" s="491" t="s">
        <v>641</v>
      </c>
      <c r="W238" s="491"/>
      <c r="X238" s="491"/>
    </row>
    <row r="239" ht="171" hidden="1" outlineLevel="2" spans="1:24">
      <c r="A239" s="491">
        <v>129</v>
      </c>
      <c r="B239" s="491" t="s">
        <v>481</v>
      </c>
      <c r="C239" s="491" t="s">
        <v>848</v>
      </c>
      <c r="D239" s="491" t="s">
        <v>1287</v>
      </c>
      <c r="E239" s="491" t="s">
        <v>537</v>
      </c>
      <c r="F239" s="491" t="s">
        <v>576</v>
      </c>
      <c r="G239" s="491"/>
      <c r="H239" s="491"/>
      <c r="I239" s="491"/>
      <c r="J239" s="491" t="s">
        <v>1288</v>
      </c>
      <c r="K239" s="492" t="s">
        <v>1298</v>
      </c>
      <c r="L239" s="491" t="s">
        <v>1299</v>
      </c>
      <c r="M239" s="491" t="s">
        <v>1300</v>
      </c>
      <c r="N239" s="497">
        <v>41730</v>
      </c>
      <c r="O239" s="491"/>
      <c r="P239" s="491"/>
      <c r="Q239" s="491"/>
      <c r="R239" s="491"/>
      <c r="S239" s="491"/>
      <c r="T239" s="491"/>
      <c r="U239" s="491"/>
      <c r="V239" s="491" t="s">
        <v>641</v>
      </c>
      <c r="W239" s="491"/>
      <c r="X239" s="491"/>
    </row>
    <row r="240" ht="384.75" hidden="1" outlineLevel="2" spans="1:24">
      <c r="A240" s="491">
        <v>53</v>
      </c>
      <c r="B240" s="491" t="s">
        <v>481</v>
      </c>
      <c r="C240" s="491" t="s">
        <v>848</v>
      </c>
      <c r="D240" s="491" t="s">
        <v>1301</v>
      </c>
      <c r="E240" s="491" t="s">
        <v>537</v>
      </c>
      <c r="F240" s="491" t="s">
        <v>576</v>
      </c>
      <c r="G240" s="491"/>
      <c r="H240" s="491"/>
      <c r="I240" s="491"/>
      <c r="J240" s="491" t="s">
        <v>1288</v>
      </c>
      <c r="K240" s="492" t="s">
        <v>1302</v>
      </c>
      <c r="L240" s="491" t="s">
        <v>1303</v>
      </c>
      <c r="M240" s="491" t="s">
        <v>1304</v>
      </c>
      <c r="N240" s="497">
        <v>43647</v>
      </c>
      <c r="O240" s="491"/>
      <c r="P240" s="491"/>
      <c r="Q240" s="491"/>
      <c r="R240" s="491" t="s">
        <v>1305</v>
      </c>
      <c r="S240" s="491"/>
      <c r="T240" s="491"/>
      <c r="U240" s="491"/>
      <c r="V240" s="491" t="s">
        <v>641</v>
      </c>
      <c r="W240" s="491"/>
      <c r="X240" s="491"/>
    </row>
    <row r="241" ht="409.5" hidden="1" outlineLevel="2" spans="1:24">
      <c r="A241" s="491">
        <v>112</v>
      </c>
      <c r="B241" s="491" t="s">
        <v>481</v>
      </c>
      <c r="C241" s="491" t="s">
        <v>667</v>
      </c>
      <c r="D241" s="491" t="s">
        <v>882</v>
      </c>
      <c r="E241" s="491" t="s">
        <v>558</v>
      </c>
      <c r="F241" s="491" t="s">
        <v>608</v>
      </c>
      <c r="G241" s="491"/>
      <c r="H241" s="491"/>
      <c r="I241" s="491"/>
      <c r="J241" s="491" t="s">
        <v>609</v>
      </c>
      <c r="K241" s="492" t="s">
        <v>1306</v>
      </c>
      <c r="L241" s="491" t="s">
        <v>1307</v>
      </c>
      <c r="M241" s="491" t="s">
        <v>1308</v>
      </c>
      <c r="N241" s="491"/>
      <c r="O241" s="491"/>
      <c r="P241" s="491"/>
      <c r="Q241" s="491"/>
      <c r="R241" s="491" t="s">
        <v>1309</v>
      </c>
      <c r="S241" s="491"/>
      <c r="T241" s="491"/>
      <c r="U241" s="491"/>
      <c r="V241" s="491" t="s">
        <v>641</v>
      </c>
      <c r="W241" s="491"/>
      <c r="X241" s="491"/>
    </row>
    <row r="242" ht="409.5" hidden="1" outlineLevel="2" spans="1:24">
      <c r="A242" s="491">
        <v>159</v>
      </c>
      <c r="B242" s="491" t="s">
        <v>481</v>
      </c>
      <c r="C242" s="491" t="s">
        <v>667</v>
      </c>
      <c r="D242" s="491" t="s">
        <v>882</v>
      </c>
      <c r="E242" s="491" t="s">
        <v>537</v>
      </c>
      <c r="F242" s="491" t="s">
        <v>608</v>
      </c>
      <c r="G242" s="491"/>
      <c r="H242" s="491"/>
      <c r="I242" s="491"/>
      <c r="J242" s="491" t="s">
        <v>609</v>
      </c>
      <c r="K242" s="492" t="s">
        <v>1310</v>
      </c>
      <c r="L242" s="491" t="s">
        <v>1311</v>
      </c>
      <c r="M242" s="491" t="s">
        <v>1312</v>
      </c>
      <c r="N242" s="497">
        <v>39295</v>
      </c>
      <c r="O242" s="491"/>
      <c r="P242" s="491"/>
      <c r="Q242" s="491"/>
      <c r="R242" s="491" t="s">
        <v>1313</v>
      </c>
      <c r="S242" s="491"/>
      <c r="T242" s="491"/>
      <c r="U242" s="491"/>
      <c r="V242" s="491" t="s">
        <v>641</v>
      </c>
      <c r="W242" s="491"/>
      <c r="X242" s="491"/>
    </row>
    <row r="243" ht="42.75" hidden="1" outlineLevel="1" spans="1:24">
      <c r="A243" s="489">
        <v>311</v>
      </c>
      <c r="B243" s="489" t="s">
        <v>481</v>
      </c>
      <c r="C243" s="489"/>
      <c r="D243" s="489"/>
      <c r="E243" s="489"/>
      <c r="F243" s="489"/>
      <c r="G243" s="489"/>
      <c r="H243" s="489"/>
      <c r="I243" s="489"/>
      <c r="J243" s="489"/>
      <c r="K243" s="490" t="s">
        <v>1314</v>
      </c>
      <c r="L243" s="489"/>
      <c r="M243" s="489"/>
      <c r="N243" s="489"/>
      <c r="O243" s="489"/>
      <c r="P243" s="489"/>
      <c r="Q243" s="489"/>
      <c r="R243" s="489"/>
      <c r="S243" s="489"/>
      <c r="T243" s="489"/>
      <c r="U243" s="489"/>
      <c r="V243" s="489" t="s">
        <v>674</v>
      </c>
      <c r="W243" s="489"/>
      <c r="X243" s="489"/>
    </row>
    <row r="244" ht="199.5" hidden="1" outlineLevel="2" spans="1:24">
      <c r="A244" s="491">
        <v>375</v>
      </c>
      <c r="B244" s="491" t="s">
        <v>481</v>
      </c>
      <c r="C244" s="491" t="s">
        <v>630</v>
      </c>
      <c r="D244" s="491" t="s">
        <v>855</v>
      </c>
      <c r="E244" s="491" t="s">
        <v>537</v>
      </c>
      <c r="F244" s="491" t="s">
        <v>538</v>
      </c>
      <c r="G244" s="491"/>
      <c r="H244" s="491"/>
      <c r="I244" s="491"/>
      <c r="J244" s="491" t="s">
        <v>396</v>
      </c>
      <c r="K244" s="491" t="s">
        <v>1315</v>
      </c>
      <c r="L244" s="491"/>
      <c r="M244" s="491" t="s">
        <v>1316</v>
      </c>
      <c r="N244" s="497">
        <v>43647</v>
      </c>
      <c r="O244" s="491"/>
      <c r="P244" s="491"/>
      <c r="Q244" s="594" t="s">
        <v>617</v>
      </c>
      <c r="R244" s="491" t="s">
        <v>1317</v>
      </c>
      <c r="S244" s="491"/>
      <c r="T244" s="491"/>
      <c r="U244" s="491"/>
      <c r="V244" s="491" t="s">
        <v>674</v>
      </c>
      <c r="W244" s="491"/>
      <c r="X244" s="491"/>
    </row>
    <row r="245" ht="156.75" hidden="1" outlineLevel="2" spans="1:24">
      <c r="A245" s="491">
        <v>340</v>
      </c>
      <c r="B245" s="491" t="s">
        <v>481</v>
      </c>
      <c r="C245" s="491" t="s">
        <v>630</v>
      </c>
      <c r="D245" s="491" t="s">
        <v>1318</v>
      </c>
      <c r="E245" s="491" t="s">
        <v>537</v>
      </c>
      <c r="F245" s="491" t="s">
        <v>538</v>
      </c>
      <c r="G245" s="491"/>
      <c r="H245" s="491"/>
      <c r="I245" s="491"/>
      <c r="J245" s="491" t="s">
        <v>1053</v>
      </c>
      <c r="K245" s="491" t="s">
        <v>1319</v>
      </c>
      <c r="L245" s="491" t="s">
        <v>1320</v>
      </c>
      <c r="M245" s="491" t="s">
        <v>1321</v>
      </c>
      <c r="N245" s="497">
        <v>42370</v>
      </c>
      <c r="O245" s="491"/>
      <c r="P245" s="491"/>
      <c r="Q245" s="491"/>
      <c r="R245" s="491" t="s">
        <v>1322</v>
      </c>
      <c r="S245" s="491"/>
      <c r="T245" s="491"/>
      <c r="U245" s="491"/>
      <c r="V245" s="491" t="s">
        <v>674</v>
      </c>
      <c r="W245" s="491"/>
      <c r="X245" s="491"/>
    </row>
    <row r="246" ht="242.25" hidden="1" outlineLevel="2" spans="1:24">
      <c r="A246" s="491">
        <v>120</v>
      </c>
      <c r="B246" s="491" t="s">
        <v>481</v>
      </c>
      <c r="C246" s="491" t="s">
        <v>630</v>
      </c>
      <c r="D246" s="491" t="s">
        <v>1323</v>
      </c>
      <c r="E246" s="491" t="s">
        <v>537</v>
      </c>
      <c r="F246" s="491" t="s">
        <v>538</v>
      </c>
      <c r="G246" s="491"/>
      <c r="H246" s="491"/>
      <c r="I246" s="491"/>
      <c r="J246" s="491" t="s">
        <v>396</v>
      </c>
      <c r="K246" s="491" t="s">
        <v>1324</v>
      </c>
      <c r="L246" s="491" t="s">
        <v>1325</v>
      </c>
      <c r="M246" s="491" t="s">
        <v>1326</v>
      </c>
      <c r="N246" s="497">
        <v>43252</v>
      </c>
      <c r="O246" s="491"/>
      <c r="P246" s="491"/>
      <c r="Q246" s="491"/>
      <c r="R246" s="491" t="s">
        <v>1327</v>
      </c>
      <c r="S246" s="491"/>
      <c r="T246" s="491"/>
      <c r="U246" s="491"/>
      <c r="V246" s="491" t="s">
        <v>674</v>
      </c>
      <c r="W246" s="491"/>
      <c r="X246" s="491"/>
    </row>
    <row r="247" ht="327.75" hidden="1" outlineLevel="2" spans="1:24">
      <c r="A247" s="491">
        <v>372</v>
      </c>
      <c r="B247" s="491" t="s">
        <v>481</v>
      </c>
      <c r="C247" s="491" t="s">
        <v>630</v>
      </c>
      <c r="D247" s="491" t="s">
        <v>1323</v>
      </c>
      <c r="E247" s="491" t="s">
        <v>537</v>
      </c>
      <c r="F247" s="491" t="s">
        <v>538</v>
      </c>
      <c r="G247" s="491"/>
      <c r="H247" s="491"/>
      <c r="I247" s="491"/>
      <c r="J247" s="491" t="s">
        <v>396</v>
      </c>
      <c r="K247" s="492" t="s">
        <v>1328</v>
      </c>
      <c r="L247" s="491" t="s">
        <v>1329</v>
      </c>
      <c r="M247" s="491" t="s">
        <v>1330</v>
      </c>
      <c r="N247" s="497">
        <v>43709</v>
      </c>
      <c r="O247" s="491"/>
      <c r="P247" s="491"/>
      <c r="Q247" s="491"/>
      <c r="R247" s="491" t="s">
        <v>1331</v>
      </c>
      <c r="S247" s="491"/>
      <c r="T247" s="491"/>
      <c r="U247" s="491"/>
      <c r="V247" s="491" t="s">
        <v>674</v>
      </c>
      <c r="W247" s="491"/>
      <c r="X247" s="491"/>
    </row>
    <row r="248" ht="228" outlineLevel="2" spans="1:24">
      <c r="A248" s="504">
        <v>312</v>
      </c>
      <c r="B248" s="504" t="s">
        <v>481</v>
      </c>
      <c r="C248" s="504" t="s">
        <v>848</v>
      </c>
      <c r="D248" s="504" t="s">
        <v>1323</v>
      </c>
      <c r="E248" s="504" t="s">
        <v>537</v>
      </c>
      <c r="F248" s="504" t="s">
        <v>538</v>
      </c>
      <c r="G248" s="504" t="s">
        <v>539</v>
      </c>
      <c r="H248" s="504" t="s">
        <v>540</v>
      </c>
      <c r="I248" s="504"/>
      <c r="J248" s="504" t="s">
        <v>694</v>
      </c>
      <c r="K248" s="505" t="s">
        <v>1332</v>
      </c>
      <c r="L248" s="504" t="s">
        <v>1333</v>
      </c>
      <c r="M248" s="504" t="s">
        <v>1334</v>
      </c>
      <c r="N248" s="506">
        <v>43435</v>
      </c>
      <c r="O248" s="504"/>
      <c r="P248" s="504"/>
      <c r="Q248" s="504"/>
      <c r="R248" s="504" t="s">
        <v>1335</v>
      </c>
      <c r="S248" s="504" t="s">
        <v>1336</v>
      </c>
      <c r="T248" s="507" t="s">
        <v>1337</v>
      </c>
      <c r="U248" s="504"/>
      <c r="V248" s="491" t="s">
        <v>549</v>
      </c>
      <c r="W248" s="491"/>
      <c r="X248" s="491"/>
    </row>
    <row r="249" ht="409.5" outlineLevel="2" spans="1:24">
      <c r="A249" s="504">
        <v>313</v>
      </c>
      <c r="B249" s="504" t="s">
        <v>481</v>
      </c>
      <c r="C249" s="504" t="s">
        <v>848</v>
      </c>
      <c r="D249" s="504" t="s">
        <v>1338</v>
      </c>
      <c r="E249" s="504" t="s">
        <v>537</v>
      </c>
      <c r="F249" s="504" t="s">
        <v>538</v>
      </c>
      <c r="G249" s="504" t="s">
        <v>539</v>
      </c>
      <c r="H249" s="504" t="s">
        <v>540</v>
      </c>
      <c r="I249" s="504"/>
      <c r="J249" s="504" t="s">
        <v>694</v>
      </c>
      <c r="K249" s="505" t="s">
        <v>1339</v>
      </c>
      <c r="L249" s="504" t="s">
        <v>1340</v>
      </c>
      <c r="M249" s="504" t="s">
        <v>1341</v>
      </c>
      <c r="N249" s="506">
        <v>43466</v>
      </c>
      <c r="O249" s="504"/>
      <c r="P249" s="504"/>
      <c r="Q249" s="504"/>
      <c r="R249" s="504" t="s">
        <v>1342</v>
      </c>
      <c r="S249" s="504" t="s">
        <v>1336</v>
      </c>
      <c r="T249" s="507" t="s">
        <v>1082</v>
      </c>
      <c r="U249" s="504"/>
      <c r="V249" s="491" t="s">
        <v>549</v>
      </c>
      <c r="W249" s="491"/>
      <c r="X249" s="491"/>
    </row>
    <row r="250" ht="399" hidden="1" outlineLevel="2" spans="1:24">
      <c r="A250" s="491">
        <v>349</v>
      </c>
      <c r="B250" s="491" t="s">
        <v>481</v>
      </c>
      <c r="C250" s="491" t="s">
        <v>630</v>
      </c>
      <c r="D250" s="491" t="s">
        <v>1318</v>
      </c>
      <c r="E250" s="491" t="s">
        <v>537</v>
      </c>
      <c r="F250" s="491" t="s">
        <v>538</v>
      </c>
      <c r="G250" s="491"/>
      <c r="H250" s="491"/>
      <c r="I250" s="491"/>
      <c r="J250" s="491" t="s">
        <v>694</v>
      </c>
      <c r="K250" s="491" t="s">
        <v>1343</v>
      </c>
      <c r="L250" s="491" t="s">
        <v>1344</v>
      </c>
      <c r="M250" s="491" t="s">
        <v>1345</v>
      </c>
      <c r="N250" s="491" t="s">
        <v>1346</v>
      </c>
      <c r="O250" s="491"/>
      <c r="P250" s="491"/>
      <c r="Q250" s="491"/>
      <c r="R250" s="491" t="s">
        <v>1347</v>
      </c>
      <c r="S250" s="491"/>
      <c r="T250" s="491"/>
      <c r="U250" s="491"/>
      <c r="V250" s="491" t="s">
        <v>674</v>
      </c>
      <c r="W250" s="491"/>
      <c r="X250" s="491"/>
    </row>
    <row r="251" ht="42.75" hidden="1" outlineLevel="1" spans="1:24">
      <c r="A251" s="489">
        <v>357</v>
      </c>
      <c r="B251" s="489" t="s">
        <v>481</v>
      </c>
      <c r="C251" s="489"/>
      <c r="D251" s="489"/>
      <c r="E251" s="489"/>
      <c r="F251" s="489"/>
      <c r="G251" s="489"/>
      <c r="H251" s="489"/>
      <c r="I251" s="489"/>
      <c r="J251" s="489"/>
      <c r="K251" s="490" t="s">
        <v>1348</v>
      </c>
      <c r="L251" s="489"/>
      <c r="M251" s="489"/>
      <c r="N251" s="489"/>
      <c r="O251" s="489"/>
      <c r="P251" s="489"/>
      <c r="Q251" s="489"/>
      <c r="R251" s="489"/>
      <c r="S251" s="489"/>
      <c r="T251" s="489"/>
      <c r="U251" s="489"/>
      <c r="V251" s="489" t="s">
        <v>674</v>
      </c>
      <c r="W251" s="489"/>
      <c r="X251" s="489"/>
    </row>
    <row r="252" ht="114" hidden="1" outlineLevel="2" spans="1:24">
      <c r="A252" s="491">
        <v>358</v>
      </c>
      <c r="B252" s="491" t="s">
        <v>481</v>
      </c>
      <c r="C252" s="491" t="s">
        <v>848</v>
      </c>
      <c r="D252" s="491" t="s">
        <v>855</v>
      </c>
      <c r="E252" s="491" t="s">
        <v>1349</v>
      </c>
      <c r="F252" s="491" t="s">
        <v>576</v>
      </c>
      <c r="G252" s="491"/>
      <c r="H252" s="491"/>
      <c r="I252" s="491"/>
      <c r="J252" s="491" t="s">
        <v>349</v>
      </c>
      <c r="K252" s="491" t="s">
        <v>1350</v>
      </c>
      <c r="L252" s="491" t="s">
        <v>1351</v>
      </c>
      <c r="M252" s="491" t="s">
        <v>1352</v>
      </c>
      <c r="N252" s="491"/>
      <c r="O252" s="491"/>
      <c r="P252" s="491"/>
      <c r="Q252" s="491"/>
      <c r="R252" s="491"/>
      <c r="S252" s="491"/>
      <c r="T252" s="491"/>
      <c r="U252" s="491"/>
      <c r="V252" s="491" t="s">
        <v>674</v>
      </c>
      <c r="W252" s="491"/>
      <c r="X252" s="491"/>
    </row>
    <row r="253" ht="114" hidden="1" outlineLevel="2" spans="1:24">
      <c r="A253" s="491">
        <v>359</v>
      </c>
      <c r="B253" s="491" t="s">
        <v>481</v>
      </c>
      <c r="C253" s="491" t="s">
        <v>848</v>
      </c>
      <c r="D253" s="491" t="s">
        <v>855</v>
      </c>
      <c r="E253" s="491" t="s">
        <v>1349</v>
      </c>
      <c r="F253" s="491" t="s">
        <v>608</v>
      </c>
      <c r="G253" s="491"/>
      <c r="H253" s="491"/>
      <c r="I253" s="491"/>
      <c r="J253" s="491" t="s">
        <v>349</v>
      </c>
      <c r="K253" s="491" t="s">
        <v>1353</v>
      </c>
      <c r="L253" s="491" t="s">
        <v>1354</v>
      </c>
      <c r="M253" s="491" t="s">
        <v>1355</v>
      </c>
      <c r="N253" s="491"/>
      <c r="O253" s="491"/>
      <c r="P253" s="491"/>
      <c r="Q253" s="491"/>
      <c r="R253" s="491"/>
      <c r="S253" s="491"/>
      <c r="T253" s="491"/>
      <c r="U253" s="491"/>
      <c r="V253" s="491" t="s">
        <v>674</v>
      </c>
      <c r="W253" s="491"/>
      <c r="X253" s="491"/>
    </row>
    <row r="254" ht="142.5" hidden="1" outlineLevel="2" spans="1:24">
      <c r="A254" s="491">
        <v>360</v>
      </c>
      <c r="B254" s="491" t="s">
        <v>481</v>
      </c>
      <c r="C254" s="491" t="s">
        <v>848</v>
      </c>
      <c r="D254" s="491" t="s">
        <v>855</v>
      </c>
      <c r="E254" s="491" t="s">
        <v>1349</v>
      </c>
      <c r="F254" s="491" t="s">
        <v>608</v>
      </c>
      <c r="G254" s="491"/>
      <c r="H254" s="491"/>
      <c r="I254" s="491"/>
      <c r="J254" s="491" t="s">
        <v>349</v>
      </c>
      <c r="K254" s="491" t="s">
        <v>1356</v>
      </c>
      <c r="L254" s="491" t="s">
        <v>1357</v>
      </c>
      <c r="M254" s="491" t="s">
        <v>1358</v>
      </c>
      <c r="N254" s="491"/>
      <c r="O254" s="491"/>
      <c r="P254" s="491"/>
      <c r="Q254" s="491"/>
      <c r="R254" s="491"/>
      <c r="S254" s="491"/>
      <c r="T254" s="491"/>
      <c r="U254" s="491"/>
      <c r="V254" s="491" t="s">
        <v>674</v>
      </c>
      <c r="W254" s="491"/>
      <c r="X254" s="491"/>
    </row>
    <row r="255" ht="28.5" hidden="1" outlineLevel="1" spans="1:24">
      <c r="A255" s="489">
        <v>574</v>
      </c>
      <c r="B255" s="489" t="s">
        <v>481</v>
      </c>
      <c r="C255" s="489"/>
      <c r="D255" s="489"/>
      <c r="E255" s="489"/>
      <c r="F255" s="489"/>
      <c r="G255" s="489"/>
      <c r="H255" s="489"/>
      <c r="I255" s="489"/>
      <c r="J255" s="489"/>
      <c r="K255" s="490" t="s">
        <v>1359</v>
      </c>
      <c r="L255" s="489"/>
      <c r="M255" s="489"/>
      <c r="N255" s="489"/>
      <c r="O255" s="489"/>
      <c r="P255" s="489"/>
      <c r="Q255" s="489"/>
      <c r="R255" s="489"/>
      <c r="S255" s="489"/>
      <c r="T255" s="489"/>
      <c r="U255" s="489"/>
      <c r="V255" s="489"/>
      <c r="W255" s="489"/>
      <c r="X255" s="489"/>
    </row>
    <row r="256" ht="42.75" hidden="1" outlineLevel="1" spans="1:24">
      <c r="A256" s="489">
        <v>440</v>
      </c>
      <c r="B256" s="489" t="s">
        <v>481</v>
      </c>
      <c r="C256" s="489"/>
      <c r="D256" s="489"/>
      <c r="E256" s="489"/>
      <c r="F256" s="489"/>
      <c r="G256" s="489"/>
      <c r="H256" s="489"/>
      <c r="I256" s="489"/>
      <c r="J256" s="489"/>
      <c r="K256" s="490" t="s">
        <v>1360</v>
      </c>
      <c r="L256" s="489"/>
      <c r="M256" s="489"/>
      <c r="N256" s="489"/>
      <c r="O256" s="489"/>
      <c r="P256" s="489"/>
      <c r="Q256" s="489"/>
      <c r="R256" s="489"/>
      <c r="S256" s="489"/>
      <c r="T256" s="489"/>
      <c r="U256" s="489"/>
      <c r="V256" s="489" t="s">
        <v>674</v>
      </c>
      <c r="W256" s="489"/>
      <c r="X256" s="489"/>
    </row>
    <row r="257" ht="409.5" outlineLevel="2" spans="1:24">
      <c r="A257" s="491">
        <v>441</v>
      </c>
      <c r="B257" s="491" t="s">
        <v>481</v>
      </c>
      <c r="C257" s="491" t="s">
        <v>848</v>
      </c>
      <c r="D257" s="491" t="s">
        <v>536</v>
      </c>
      <c r="E257" s="491" t="s">
        <v>537</v>
      </c>
      <c r="F257" s="491" t="s">
        <v>538</v>
      </c>
      <c r="G257" s="491" t="s">
        <v>539</v>
      </c>
      <c r="H257" s="491" t="s">
        <v>540</v>
      </c>
      <c r="I257" s="491"/>
      <c r="J257" s="491" t="s">
        <v>366</v>
      </c>
      <c r="K257" s="492" t="s">
        <v>1361</v>
      </c>
      <c r="L257" s="491" t="s">
        <v>1362</v>
      </c>
      <c r="M257" s="491" t="s">
        <v>1363</v>
      </c>
      <c r="N257" s="497">
        <v>44409</v>
      </c>
      <c r="O257" s="491"/>
      <c r="P257" s="491"/>
      <c r="Q257" s="491"/>
      <c r="R257" s="491" t="s">
        <v>1364</v>
      </c>
      <c r="S257" s="491"/>
      <c r="T257" s="499" t="s">
        <v>1045</v>
      </c>
      <c r="U257" s="491"/>
      <c r="V257" s="491" t="s">
        <v>549</v>
      </c>
      <c r="W257" s="491"/>
      <c r="X257" s="491"/>
    </row>
    <row r="258" ht="409.5" outlineLevel="2" spans="1:24">
      <c r="A258" s="491">
        <v>562</v>
      </c>
      <c r="B258" s="491" t="s">
        <v>481</v>
      </c>
      <c r="C258" s="491" t="s">
        <v>848</v>
      </c>
      <c r="D258" s="491" t="s">
        <v>536</v>
      </c>
      <c r="E258" s="491" t="s">
        <v>537</v>
      </c>
      <c r="F258" s="491" t="s">
        <v>538</v>
      </c>
      <c r="G258" s="491" t="s">
        <v>539</v>
      </c>
      <c r="H258" s="491" t="s">
        <v>540</v>
      </c>
      <c r="I258" s="491"/>
      <c r="J258" s="491" t="s">
        <v>1065</v>
      </c>
      <c r="K258" s="492" t="s">
        <v>1365</v>
      </c>
      <c r="L258" s="491" t="s">
        <v>1366</v>
      </c>
      <c r="M258" s="491" t="s">
        <v>1367</v>
      </c>
      <c r="N258" s="497">
        <v>44958</v>
      </c>
      <c r="O258" s="491"/>
      <c r="P258" s="491"/>
      <c r="Q258" s="491"/>
      <c r="R258" s="491" t="s">
        <v>1368</v>
      </c>
      <c r="S258" s="491"/>
      <c r="T258" s="499" t="s">
        <v>1071</v>
      </c>
      <c r="U258" s="491"/>
      <c r="V258" s="491" t="s">
        <v>549</v>
      </c>
      <c r="W258" s="491"/>
      <c r="X258" s="491"/>
    </row>
    <row r="259" ht="42.75" hidden="1" outlineLevel="1" spans="1:24">
      <c r="A259" s="489">
        <v>437</v>
      </c>
      <c r="B259" s="489" t="s">
        <v>481</v>
      </c>
      <c r="C259" s="489"/>
      <c r="D259" s="489"/>
      <c r="E259" s="489"/>
      <c r="F259" s="489"/>
      <c r="G259" s="489"/>
      <c r="H259" s="489"/>
      <c r="I259" s="489"/>
      <c r="J259" s="489"/>
      <c r="K259" s="490" t="s">
        <v>1369</v>
      </c>
      <c r="L259" s="489"/>
      <c r="M259" s="489"/>
      <c r="N259" s="489"/>
      <c r="O259" s="489"/>
      <c r="P259" s="489"/>
      <c r="Q259" s="489"/>
      <c r="R259" s="489"/>
      <c r="S259" s="489"/>
      <c r="T259" s="489"/>
      <c r="U259" s="489"/>
      <c r="V259" s="489" t="s">
        <v>674</v>
      </c>
      <c r="W259" s="489"/>
      <c r="X259" s="489"/>
    </row>
    <row r="260" ht="409.5" hidden="1" outlineLevel="2" spans="1:24">
      <c r="A260" s="491">
        <v>438</v>
      </c>
      <c r="B260" s="491" t="s">
        <v>481</v>
      </c>
      <c r="C260" s="491" t="s">
        <v>848</v>
      </c>
      <c r="D260" s="491" t="s">
        <v>536</v>
      </c>
      <c r="E260" s="491" t="s">
        <v>537</v>
      </c>
      <c r="F260" s="491" t="s">
        <v>538</v>
      </c>
      <c r="G260" s="491"/>
      <c r="H260" s="491"/>
      <c r="I260" s="491"/>
      <c r="J260" s="491" t="s">
        <v>396</v>
      </c>
      <c r="K260" s="492" t="s">
        <v>1370</v>
      </c>
      <c r="L260" s="491" t="s">
        <v>1371</v>
      </c>
      <c r="M260" s="491" t="s">
        <v>1372</v>
      </c>
      <c r="N260" s="497">
        <v>44409</v>
      </c>
      <c r="O260" s="491"/>
      <c r="P260" s="491"/>
      <c r="Q260" s="491"/>
      <c r="R260" s="491" t="s">
        <v>1373</v>
      </c>
      <c r="S260" s="491"/>
      <c r="T260" s="491"/>
      <c r="U260" s="491"/>
      <c r="V260" s="491" t="s">
        <v>674</v>
      </c>
      <c r="W260" s="491"/>
      <c r="X260" s="491"/>
    </row>
    <row r="261" ht="409.5" hidden="1" outlineLevel="2" spans="1:24">
      <c r="A261" s="491">
        <v>439</v>
      </c>
      <c r="B261" s="491" t="s">
        <v>481</v>
      </c>
      <c r="C261" s="491" t="s">
        <v>848</v>
      </c>
      <c r="D261" s="491" t="s">
        <v>536</v>
      </c>
      <c r="E261" s="491" t="s">
        <v>537</v>
      </c>
      <c r="F261" s="491" t="s">
        <v>538</v>
      </c>
      <c r="G261" s="491"/>
      <c r="H261" s="491"/>
      <c r="I261" s="491"/>
      <c r="J261" s="491" t="s">
        <v>396</v>
      </c>
      <c r="K261" s="492" t="s">
        <v>1324</v>
      </c>
      <c r="L261" s="491" t="s">
        <v>1325</v>
      </c>
      <c r="M261" s="491" t="s">
        <v>1374</v>
      </c>
      <c r="N261" s="497">
        <v>44287</v>
      </c>
      <c r="O261" s="491"/>
      <c r="P261" s="491"/>
      <c r="Q261" s="491"/>
      <c r="R261" s="491" t="s">
        <v>1375</v>
      </c>
      <c r="S261" s="491"/>
      <c r="T261" s="491"/>
      <c r="U261" s="491"/>
      <c r="V261" s="491" t="s">
        <v>674</v>
      </c>
      <c r="W261" s="491"/>
      <c r="X261" s="491"/>
    </row>
    <row r="262" ht="14.25" hidden="1" outlineLevel="1" spans="1:24">
      <c r="A262" s="489">
        <v>539</v>
      </c>
      <c r="B262" s="489" t="s">
        <v>481</v>
      </c>
      <c r="C262" s="489"/>
      <c r="D262" s="489"/>
      <c r="E262" s="489"/>
      <c r="F262" s="489"/>
      <c r="G262" s="489"/>
      <c r="H262" s="489"/>
      <c r="I262" s="489"/>
      <c r="J262" s="489"/>
      <c r="K262" s="490" t="s">
        <v>1376</v>
      </c>
      <c r="L262" s="489"/>
      <c r="M262" s="489"/>
      <c r="N262" s="489"/>
      <c r="O262" s="489"/>
      <c r="P262" s="489"/>
      <c r="Q262" s="489"/>
      <c r="R262" s="489"/>
      <c r="S262" s="489"/>
      <c r="T262" s="489"/>
      <c r="U262" s="489"/>
      <c r="V262" s="489"/>
      <c r="W262" s="489"/>
      <c r="X262" s="489"/>
    </row>
    <row r="263" ht="213.75" hidden="1" outlineLevel="2" spans="1:24">
      <c r="A263" s="491">
        <v>540</v>
      </c>
      <c r="B263" s="491" t="s">
        <v>481</v>
      </c>
      <c r="C263" s="491" t="s">
        <v>848</v>
      </c>
      <c r="D263" s="491" t="s">
        <v>855</v>
      </c>
      <c r="E263" s="491" t="s">
        <v>537</v>
      </c>
      <c r="F263" s="491" t="s">
        <v>576</v>
      </c>
      <c r="G263" s="491"/>
      <c r="H263" s="491"/>
      <c r="I263" s="491"/>
      <c r="J263" s="491" t="s">
        <v>1377</v>
      </c>
      <c r="K263" s="492" t="s">
        <v>1378</v>
      </c>
      <c r="L263" s="491" t="s">
        <v>1379</v>
      </c>
      <c r="M263" s="491" t="s">
        <v>1380</v>
      </c>
      <c r="N263" s="491" t="s">
        <v>1381</v>
      </c>
      <c r="O263" s="491"/>
      <c r="P263" s="491"/>
      <c r="Q263" s="491"/>
      <c r="R263" s="491" t="s">
        <v>1382</v>
      </c>
      <c r="S263" s="491"/>
      <c r="T263" s="491"/>
      <c r="U263" s="491"/>
      <c r="V263" s="491" t="s">
        <v>641</v>
      </c>
      <c r="W263" s="491"/>
      <c r="X263" s="491"/>
    </row>
    <row r="264" ht="57" hidden="1" outlineLevel="1" spans="1:24">
      <c r="A264" s="489">
        <v>412</v>
      </c>
      <c r="B264" s="489" t="s">
        <v>481</v>
      </c>
      <c r="C264" s="489"/>
      <c r="D264" s="489"/>
      <c r="E264" s="489"/>
      <c r="F264" s="489"/>
      <c r="G264" s="489"/>
      <c r="H264" s="489"/>
      <c r="I264" s="489"/>
      <c r="J264" s="489"/>
      <c r="K264" s="490" t="s">
        <v>1383</v>
      </c>
      <c r="L264" s="489"/>
      <c r="M264" s="489"/>
      <c r="N264" s="489"/>
      <c r="O264" s="489"/>
      <c r="P264" s="489"/>
      <c r="Q264" s="489"/>
      <c r="R264" s="489"/>
      <c r="S264" s="489"/>
      <c r="T264" s="489"/>
      <c r="U264" s="489"/>
      <c r="V264" s="489" t="s">
        <v>641</v>
      </c>
      <c r="W264" s="489"/>
      <c r="X264" s="489"/>
    </row>
    <row r="265" ht="356.25" hidden="1" outlineLevel="2" spans="1:24">
      <c r="A265" s="491">
        <v>413</v>
      </c>
      <c r="B265" s="491" t="s">
        <v>481</v>
      </c>
      <c r="C265" s="491" t="s">
        <v>848</v>
      </c>
      <c r="D265" s="491" t="s">
        <v>1384</v>
      </c>
      <c r="E265" s="491" t="s">
        <v>537</v>
      </c>
      <c r="F265" s="491" t="s">
        <v>576</v>
      </c>
      <c r="G265" s="491"/>
      <c r="H265" s="491"/>
      <c r="I265" s="491"/>
      <c r="J265" s="491" t="s">
        <v>1385</v>
      </c>
      <c r="K265" s="492" t="s">
        <v>1386</v>
      </c>
      <c r="L265" s="491" t="s">
        <v>1387</v>
      </c>
      <c r="M265" s="491" t="s">
        <v>1388</v>
      </c>
      <c r="N265" s="497">
        <v>43435</v>
      </c>
      <c r="O265" s="491"/>
      <c r="P265" s="491"/>
      <c r="Q265" s="491"/>
      <c r="R265" s="491"/>
      <c r="S265" s="491"/>
      <c r="T265" s="491"/>
      <c r="U265" s="491"/>
      <c r="V265" s="491" t="s">
        <v>641</v>
      </c>
      <c r="W265" s="491"/>
      <c r="X265" s="491"/>
    </row>
    <row r="266" ht="356.25" hidden="1" outlineLevel="2" spans="1:24">
      <c r="A266" s="491">
        <v>414</v>
      </c>
      <c r="B266" s="491" t="s">
        <v>481</v>
      </c>
      <c r="C266" s="491" t="s">
        <v>848</v>
      </c>
      <c r="D266" s="491" t="s">
        <v>1384</v>
      </c>
      <c r="E266" s="491" t="s">
        <v>537</v>
      </c>
      <c r="F266" s="491" t="s">
        <v>576</v>
      </c>
      <c r="G266" s="491"/>
      <c r="H266" s="491"/>
      <c r="I266" s="491"/>
      <c r="J266" s="491" t="s">
        <v>1385</v>
      </c>
      <c r="K266" s="492" t="s">
        <v>1389</v>
      </c>
      <c r="L266" s="491" t="s">
        <v>1390</v>
      </c>
      <c r="M266" s="491" t="s">
        <v>1391</v>
      </c>
      <c r="N266" s="497">
        <v>43435</v>
      </c>
      <c r="O266" s="491"/>
      <c r="P266" s="491"/>
      <c r="Q266" s="491"/>
      <c r="R266" s="491"/>
      <c r="S266" s="491"/>
      <c r="T266" s="491"/>
      <c r="U266" s="491"/>
      <c r="V266" s="491" t="s">
        <v>641</v>
      </c>
      <c r="W266" s="491"/>
      <c r="X266" s="491"/>
    </row>
    <row r="267" ht="128.25" hidden="1" outlineLevel="2" spans="1:24">
      <c r="A267" s="491">
        <v>416</v>
      </c>
      <c r="B267" s="491" t="s">
        <v>481</v>
      </c>
      <c r="C267" s="491" t="s">
        <v>848</v>
      </c>
      <c r="D267" s="491" t="s">
        <v>1384</v>
      </c>
      <c r="E267" s="491" t="s">
        <v>537</v>
      </c>
      <c r="F267" s="491" t="s">
        <v>576</v>
      </c>
      <c r="G267" s="491"/>
      <c r="H267" s="491"/>
      <c r="I267" s="491"/>
      <c r="J267" s="491" t="s">
        <v>1385</v>
      </c>
      <c r="K267" s="492" t="s">
        <v>1392</v>
      </c>
      <c r="L267" s="491" t="s">
        <v>1393</v>
      </c>
      <c r="M267" s="491"/>
      <c r="N267" s="497">
        <v>44317</v>
      </c>
      <c r="O267" s="491"/>
      <c r="P267" s="491"/>
      <c r="Q267" s="491"/>
      <c r="R267" s="491"/>
      <c r="S267" s="491"/>
      <c r="T267" s="491"/>
      <c r="U267" s="491"/>
      <c r="V267" s="491" t="s">
        <v>641</v>
      </c>
      <c r="W267" s="491"/>
      <c r="X267" s="491"/>
    </row>
    <row r="268" ht="270.75" hidden="1" outlineLevel="2" spans="1:24">
      <c r="A268" s="491">
        <v>417</v>
      </c>
      <c r="B268" s="491" t="s">
        <v>481</v>
      </c>
      <c r="C268" s="491" t="s">
        <v>848</v>
      </c>
      <c r="D268" s="491" t="s">
        <v>1384</v>
      </c>
      <c r="E268" s="491" t="s">
        <v>537</v>
      </c>
      <c r="F268" s="491" t="s">
        <v>576</v>
      </c>
      <c r="G268" s="491"/>
      <c r="H268" s="491"/>
      <c r="I268" s="491"/>
      <c r="J268" s="491" t="s">
        <v>1385</v>
      </c>
      <c r="K268" s="492" t="s">
        <v>1394</v>
      </c>
      <c r="L268" s="491" t="s">
        <v>1395</v>
      </c>
      <c r="M268" s="491" t="s">
        <v>1396</v>
      </c>
      <c r="N268" s="497">
        <v>44136</v>
      </c>
      <c r="O268" s="491"/>
      <c r="P268" s="491"/>
      <c r="Q268" s="491"/>
      <c r="R268" s="491"/>
      <c r="S268" s="491"/>
      <c r="T268" s="491"/>
      <c r="U268" s="491"/>
      <c r="V268" s="491" t="s">
        <v>641</v>
      </c>
      <c r="W268" s="491"/>
      <c r="X268" s="491"/>
    </row>
    <row r="269" ht="128.25" hidden="1" outlineLevel="2" spans="1:24">
      <c r="A269" s="491">
        <v>415</v>
      </c>
      <c r="B269" s="491" t="s">
        <v>481</v>
      </c>
      <c r="C269" s="491" t="s">
        <v>848</v>
      </c>
      <c r="D269" s="491" t="s">
        <v>1384</v>
      </c>
      <c r="E269" s="491" t="s">
        <v>537</v>
      </c>
      <c r="F269" s="491" t="s">
        <v>576</v>
      </c>
      <c r="G269" s="491"/>
      <c r="H269" s="491"/>
      <c r="I269" s="491"/>
      <c r="J269" s="491" t="s">
        <v>1385</v>
      </c>
      <c r="K269" s="492" t="s">
        <v>1397</v>
      </c>
      <c r="L269" s="491" t="s">
        <v>1398</v>
      </c>
      <c r="M269" s="491"/>
      <c r="N269" s="491" t="s">
        <v>1399</v>
      </c>
      <c r="O269" s="491"/>
      <c r="P269" s="491"/>
      <c r="Q269" s="491"/>
      <c r="R269" s="491"/>
      <c r="S269" s="491"/>
      <c r="T269" s="491"/>
      <c r="U269" s="491"/>
      <c r="V269" s="491" t="s">
        <v>641</v>
      </c>
      <c r="W269" s="491"/>
      <c r="X269" s="491"/>
    </row>
    <row r="270" ht="85.5" hidden="1" outlineLevel="2" spans="1:24">
      <c r="A270" s="491">
        <v>419</v>
      </c>
      <c r="B270" s="491" t="s">
        <v>481</v>
      </c>
      <c r="C270" s="491" t="s">
        <v>848</v>
      </c>
      <c r="D270" s="491" t="s">
        <v>1384</v>
      </c>
      <c r="E270" s="491" t="s">
        <v>537</v>
      </c>
      <c r="F270" s="491" t="s">
        <v>576</v>
      </c>
      <c r="G270" s="491"/>
      <c r="H270" s="491"/>
      <c r="I270" s="491"/>
      <c r="J270" s="491" t="s">
        <v>1385</v>
      </c>
      <c r="K270" s="492" t="s">
        <v>1400</v>
      </c>
      <c r="L270" s="594" t="s">
        <v>1401</v>
      </c>
      <c r="M270" s="491"/>
      <c r="N270" s="491" t="s">
        <v>1399</v>
      </c>
      <c r="O270" s="491"/>
      <c r="P270" s="491"/>
      <c r="Q270" s="491"/>
      <c r="R270" s="491"/>
      <c r="S270" s="491"/>
      <c r="T270" s="491"/>
      <c r="U270" s="491"/>
      <c r="V270" s="491" t="s">
        <v>641</v>
      </c>
      <c r="W270" s="491"/>
      <c r="X270" s="491"/>
    </row>
    <row r="271" ht="85.5" hidden="1" outlineLevel="2" spans="1:24">
      <c r="A271" s="491">
        <v>418</v>
      </c>
      <c r="B271" s="491" t="s">
        <v>481</v>
      </c>
      <c r="C271" s="491" t="s">
        <v>848</v>
      </c>
      <c r="D271" s="491" t="s">
        <v>1384</v>
      </c>
      <c r="E271" s="491" t="s">
        <v>537</v>
      </c>
      <c r="F271" s="491" t="s">
        <v>576</v>
      </c>
      <c r="G271" s="491"/>
      <c r="H271" s="491"/>
      <c r="I271" s="491"/>
      <c r="J271" s="491" t="s">
        <v>1385</v>
      </c>
      <c r="K271" s="492" t="s">
        <v>1402</v>
      </c>
      <c r="L271" s="594" t="s">
        <v>1401</v>
      </c>
      <c r="M271" s="491"/>
      <c r="N271" s="491" t="s">
        <v>1399</v>
      </c>
      <c r="O271" s="491"/>
      <c r="P271" s="491"/>
      <c r="Q271" s="491"/>
      <c r="R271" s="491"/>
      <c r="S271" s="491"/>
      <c r="T271" s="491"/>
      <c r="U271" s="491"/>
      <c r="V271" s="491" t="s">
        <v>641</v>
      </c>
      <c r="W271" s="491"/>
      <c r="X271" s="491"/>
    </row>
    <row r="272" ht="57" hidden="1" outlineLevel="1" spans="1:24">
      <c r="A272" s="489">
        <v>256</v>
      </c>
      <c r="B272" s="489" t="s">
        <v>481</v>
      </c>
      <c r="C272" s="489"/>
      <c r="D272" s="489"/>
      <c r="E272" s="489"/>
      <c r="F272" s="489"/>
      <c r="G272" s="489"/>
      <c r="H272" s="489"/>
      <c r="I272" s="489"/>
      <c r="J272" s="489"/>
      <c r="K272" s="490" t="s">
        <v>1403</v>
      </c>
      <c r="L272" s="489"/>
      <c r="M272" s="489"/>
      <c r="N272" s="489"/>
      <c r="O272" s="489"/>
      <c r="P272" s="489"/>
      <c r="Q272" s="489"/>
      <c r="R272" s="489"/>
      <c r="S272" s="489"/>
      <c r="T272" s="489"/>
      <c r="U272" s="489"/>
      <c r="V272" s="489" t="s">
        <v>641</v>
      </c>
      <c r="W272" s="489"/>
      <c r="X272" s="489"/>
    </row>
    <row r="273" ht="14.25" hidden="1" outlineLevel="2" spans="1:24">
      <c r="A273" s="489">
        <v>572</v>
      </c>
      <c r="B273" s="489" t="s">
        <v>481</v>
      </c>
      <c r="C273" s="489"/>
      <c r="D273" s="489"/>
      <c r="E273" s="489"/>
      <c r="F273" s="489"/>
      <c r="G273" s="489"/>
      <c r="H273" s="489"/>
      <c r="I273" s="489"/>
      <c r="J273" s="489"/>
      <c r="K273" s="490" t="s">
        <v>1404</v>
      </c>
      <c r="L273" s="489"/>
      <c r="M273" s="489"/>
      <c r="N273" s="489"/>
      <c r="O273" s="489"/>
      <c r="P273" s="489"/>
      <c r="Q273" s="489"/>
      <c r="R273" s="489"/>
      <c r="S273" s="489"/>
      <c r="T273" s="489"/>
      <c r="U273" s="489"/>
      <c r="V273" s="489"/>
      <c r="W273" s="489"/>
      <c r="X273" s="489"/>
    </row>
    <row r="274" ht="327.75" hidden="1" outlineLevel="3" spans="1:24">
      <c r="A274" s="491">
        <v>573</v>
      </c>
      <c r="B274" s="491" t="s">
        <v>481</v>
      </c>
      <c r="C274" s="491" t="s">
        <v>848</v>
      </c>
      <c r="D274" s="491" t="s">
        <v>1174</v>
      </c>
      <c r="E274" s="491" t="s">
        <v>537</v>
      </c>
      <c r="F274" s="491" t="s">
        <v>576</v>
      </c>
      <c r="G274" s="491"/>
      <c r="H274" s="491"/>
      <c r="I274" s="491"/>
      <c r="J274" s="491" t="s">
        <v>1175</v>
      </c>
      <c r="K274" s="491" t="s">
        <v>1405</v>
      </c>
      <c r="L274" s="491" t="s">
        <v>1406</v>
      </c>
      <c r="M274" s="491" t="s">
        <v>1407</v>
      </c>
      <c r="N274" s="497">
        <v>45078</v>
      </c>
      <c r="O274" s="491"/>
      <c r="P274" s="491"/>
      <c r="Q274" s="491"/>
      <c r="R274" s="491" t="s">
        <v>1408</v>
      </c>
      <c r="S274" s="491"/>
      <c r="T274" s="491"/>
      <c r="U274" s="491"/>
      <c r="V274" s="491" t="s">
        <v>887</v>
      </c>
      <c r="W274" s="491"/>
      <c r="X274" s="491"/>
    </row>
    <row r="275" ht="57" hidden="1" outlineLevel="2" spans="1:24">
      <c r="A275" s="489">
        <v>291</v>
      </c>
      <c r="B275" s="489" t="s">
        <v>481</v>
      </c>
      <c r="C275" s="489"/>
      <c r="D275" s="489"/>
      <c r="E275" s="489"/>
      <c r="F275" s="489"/>
      <c r="G275" s="489"/>
      <c r="H275" s="489"/>
      <c r="I275" s="489"/>
      <c r="J275" s="489"/>
      <c r="K275" s="490" t="s">
        <v>1409</v>
      </c>
      <c r="L275" s="489"/>
      <c r="M275" s="489"/>
      <c r="N275" s="489"/>
      <c r="O275" s="489"/>
      <c r="P275" s="489"/>
      <c r="Q275" s="489"/>
      <c r="R275" s="489"/>
      <c r="S275" s="489"/>
      <c r="T275" s="489"/>
      <c r="U275" s="489"/>
      <c r="V275" s="489" t="s">
        <v>641</v>
      </c>
      <c r="W275" s="489"/>
      <c r="X275" s="489"/>
    </row>
    <row r="276" ht="409.5" hidden="1" outlineLevel="3" spans="1:24">
      <c r="A276" s="491">
        <v>394</v>
      </c>
      <c r="B276" s="491" t="s">
        <v>481</v>
      </c>
      <c r="C276" s="491" t="s">
        <v>848</v>
      </c>
      <c r="D276" s="491" t="s">
        <v>1410</v>
      </c>
      <c r="E276" s="491" t="s">
        <v>537</v>
      </c>
      <c r="F276" s="491" t="s">
        <v>576</v>
      </c>
      <c r="G276" s="491"/>
      <c r="H276" s="491"/>
      <c r="I276" s="491"/>
      <c r="J276" s="491" t="s">
        <v>295</v>
      </c>
      <c r="K276" s="491" t="s">
        <v>1411</v>
      </c>
      <c r="L276" s="491" t="s">
        <v>1412</v>
      </c>
      <c r="M276" s="491" t="s">
        <v>1413</v>
      </c>
      <c r="N276" s="497">
        <v>43070</v>
      </c>
      <c r="O276" s="491"/>
      <c r="P276" s="491"/>
      <c r="Q276" s="491"/>
      <c r="R276" s="491" t="s">
        <v>1414</v>
      </c>
      <c r="S276" s="491"/>
      <c r="T276" s="491"/>
      <c r="U276" s="491"/>
      <c r="V276" s="491" t="s">
        <v>641</v>
      </c>
      <c r="W276" s="491"/>
      <c r="X276" s="491"/>
    </row>
    <row r="277" ht="409.5" hidden="1" outlineLevel="3" spans="1:24">
      <c r="A277" s="491">
        <v>41</v>
      </c>
      <c r="B277" s="491" t="s">
        <v>481</v>
      </c>
      <c r="C277" s="491" t="s">
        <v>848</v>
      </c>
      <c r="D277" s="491" t="s">
        <v>1410</v>
      </c>
      <c r="E277" s="491" t="s">
        <v>537</v>
      </c>
      <c r="F277" s="491" t="s">
        <v>576</v>
      </c>
      <c r="G277" s="491"/>
      <c r="H277" s="491"/>
      <c r="I277" s="491"/>
      <c r="J277" s="491" t="s">
        <v>295</v>
      </c>
      <c r="K277" s="491" t="s">
        <v>1415</v>
      </c>
      <c r="L277" s="491" t="s">
        <v>1416</v>
      </c>
      <c r="M277" s="491" t="s">
        <v>1417</v>
      </c>
      <c r="N277" s="497">
        <v>39904</v>
      </c>
      <c r="O277" s="491"/>
      <c r="P277" s="491"/>
      <c r="Q277" s="491"/>
      <c r="R277" s="491" t="s">
        <v>1418</v>
      </c>
      <c r="S277" s="491"/>
      <c r="T277" s="491"/>
      <c r="U277" s="491"/>
      <c r="V277" s="491" t="s">
        <v>641</v>
      </c>
      <c r="W277" s="491"/>
      <c r="X277" s="491"/>
    </row>
    <row r="278" ht="409.5" hidden="1" outlineLevel="3" spans="1:24">
      <c r="A278" s="491">
        <v>52</v>
      </c>
      <c r="B278" s="491" t="s">
        <v>481</v>
      </c>
      <c r="C278" s="491" t="s">
        <v>848</v>
      </c>
      <c r="D278" s="491" t="s">
        <v>1410</v>
      </c>
      <c r="E278" s="491" t="s">
        <v>537</v>
      </c>
      <c r="F278" s="491" t="s">
        <v>576</v>
      </c>
      <c r="G278" s="491"/>
      <c r="H278" s="491"/>
      <c r="I278" s="491"/>
      <c r="J278" s="491" t="s">
        <v>295</v>
      </c>
      <c r="K278" s="491" t="s">
        <v>1419</v>
      </c>
      <c r="L278" s="491" t="s">
        <v>1420</v>
      </c>
      <c r="M278" s="491" t="s">
        <v>1421</v>
      </c>
      <c r="N278" s="497">
        <v>45047</v>
      </c>
      <c r="O278" s="491"/>
      <c r="P278" s="491"/>
      <c r="Q278" s="491"/>
      <c r="R278" s="491"/>
      <c r="S278" s="491"/>
      <c r="T278" s="491"/>
      <c r="U278" s="491"/>
      <c r="V278" s="491" t="s">
        <v>641</v>
      </c>
      <c r="W278" s="491"/>
      <c r="X278" s="491"/>
    </row>
    <row r="279" ht="228" hidden="1" outlineLevel="3" spans="1:24">
      <c r="A279" s="491">
        <v>322</v>
      </c>
      <c r="B279" s="491" t="s">
        <v>481</v>
      </c>
      <c r="C279" s="491" t="s">
        <v>848</v>
      </c>
      <c r="D279" s="491" t="s">
        <v>1410</v>
      </c>
      <c r="E279" s="491" t="s">
        <v>537</v>
      </c>
      <c r="F279" s="491" t="s">
        <v>576</v>
      </c>
      <c r="G279" s="491"/>
      <c r="H279" s="491"/>
      <c r="I279" s="491"/>
      <c r="J279" s="491" t="s">
        <v>295</v>
      </c>
      <c r="K279" s="491" t="s">
        <v>1422</v>
      </c>
      <c r="L279" s="491" t="s">
        <v>1423</v>
      </c>
      <c r="M279" s="491" t="s">
        <v>1424</v>
      </c>
      <c r="N279" s="491" t="s">
        <v>1425</v>
      </c>
      <c r="O279" s="491"/>
      <c r="P279" s="491"/>
      <c r="Q279" s="491"/>
      <c r="R279" s="491" t="s">
        <v>1426</v>
      </c>
      <c r="S279" s="491"/>
      <c r="T279" s="491"/>
      <c r="U279" s="491"/>
      <c r="V279" s="491" t="s">
        <v>641</v>
      </c>
      <c r="W279" s="491"/>
      <c r="X279" s="491"/>
    </row>
    <row r="280" ht="57" hidden="1" outlineLevel="3" spans="1:24">
      <c r="A280" s="491">
        <v>317</v>
      </c>
      <c r="B280" s="491" t="s">
        <v>481</v>
      </c>
      <c r="C280" s="491" t="s">
        <v>848</v>
      </c>
      <c r="D280" s="491" t="s">
        <v>1410</v>
      </c>
      <c r="E280" s="491" t="s">
        <v>103</v>
      </c>
      <c r="F280" s="491" t="s">
        <v>576</v>
      </c>
      <c r="G280" s="491"/>
      <c r="H280" s="491"/>
      <c r="I280" s="491"/>
      <c r="J280" s="491" t="s">
        <v>295</v>
      </c>
      <c r="K280" s="491" t="s">
        <v>1427</v>
      </c>
      <c r="L280" s="491"/>
      <c r="M280" s="491"/>
      <c r="N280" s="491" t="s">
        <v>1428</v>
      </c>
      <c r="O280" s="491"/>
      <c r="P280" s="491"/>
      <c r="Q280" s="491"/>
      <c r="R280" s="491"/>
      <c r="S280" s="491"/>
      <c r="T280" s="491"/>
      <c r="U280" s="491"/>
      <c r="V280" s="491" t="s">
        <v>641</v>
      </c>
      <c r="W280" s="491"/>
      <c r="X280" s="491"/>
    </row>
    <row r="281" ht="242.25" hidden="1" outlineLevel="3" spans="1:24">
      <c r="A281" s="491">
        <v>350</v>
      </c>
      <c r="B281" s="491" t="s">
        <v>481</v>
      </c>
      <c r="C281" s="491" t="s">
        <v>848</v>
      </c>
      <c r="D281" s="491" t="s">
        <v>1410</v>
      </c>
      <c r="E281" s="491" t="s">
        <v>968</v>
      </c>
      <c r="F281" s="491" t="s">
        <v>576</v>
      </c>
      <c r="G281" s="491"/>
      <c r="H281" s="491"/>
      <c r="I281" s="491"/>
      <c r="J281" s="491" t="s">
        <v>962</v>
      </c>
      <c r="K281" s="491" t="s">
        <v>1429</v>
      </c>
      <c r="L281" s="491" t="s">
        <v>1430</v>
      </c>
      <c r="M281" s="491" t="s">
        <v>1431</v>
      </c>
      <c r="N281" s="497">
        <v>43160</v>
      </c>
      <c r="O281" s="491"/>
      <c r="P281" s="491"/>
      <c r="Q281" s="491"/>
      <c r="R281" s="491" t="s">
        <v>1432</v>
      </c>
      <c r="S281" s="491"/>
      <c r="T281" s="491"/>
      <c r="U281" s="491"/>
      <c r="V281" s="491" t="s">
        <v>641</v>
      </c>
      <c r="W281" s="491"/>
      <c r="X281" s="491"/>
    </row>
    <row r="282" ht="228" hidden="1" outlineLevel="3" spans="1:24">
      <c r="A282" s="491">
        <v>356</v>
      </c>
      <c r="B282" s="491" t="s">
        <v>481</v>
      </c>
      <c r="C282" s="491" t="s">
        <v>848</v>
      </c>
      <c r="D282" s="491" t="s">
        <v>1410</v>
      </c>
      <c r="E282" s="491" t="s">
        <v>968</v>
      </c>
      <c r="F282" s="491" t="s">
        <v>576</v>
      </c>
      <c r="G282" s="491"/>
      <c r="H282" s="491"/>
      <c r="I282" s="491"/>
      <c r="J282" s="491" t="s">
        <v>269</v>
      </c>
      <c r="K282" s="491" t="s">
        <v>1433</v>
      </c>
      <c r="L282" s="491" t="s">
        <v>1434</v>
      </c>
      <c r="M282" s="491" t="s">
        <v>1435</v>
      </c>
      <c r="N282" s="497">
        <v>43221</v>
      </c>
      <c r="O282" s="497">
        <v>43252</v>
      </c>
      <c r="P282" s="491"/>
      <c r="Q282" s="491"/>
      <c r="R282" s="491" t="s">
        <v>1436</v>
      </c>
      <c r="S282" s="491"/>
      <c r="T282" s="491"/>
      <c r="U282" s="491"/>
      <c r="V282" s="491" t="s">
        <v>641</v>
      </c>
      <c r="W282" s="491"/>
      <c r="X282" s="491"/>
    </row>
    <row r="283" ht="57" hidden="1" outlineLevel="2" spans="1:24">
      <c r="A283" s="489">
        <v>287</v>
      </c>
      <c r="B283" s="489" t="s">
        <v>481</v>
      </c>
      <c r="C283" s="489"/>
      <c r="D283" s="489"/>
      <c r="E283" s="489"/>
      <c r="F283" s="489"/>
      <c r="G283" s="489"/>
      <c r="H283" s="489"/>
      <c r="I283" s="489"/>
      <c r="J283" s="489"/>
      <c r="K283" s="490" t="s">
        <v>1437</v>
      </c>
      <c r="L283" s="489"/>
      <c r="M283" s="489"/>
      <c r="N283" s="489"/>
      <c r="O283" s="489"/>
      <c r="P283" s="489"/>
      <c r="Q283" s="489"/>
      <c r="R283" s="489"/>
      <c r="S283" s="489"/>
      <c r="T283" s="489"/>
      <c r="U283" s="489"/>
      <c r="V283" s="489" t="s">
        <v>641</v>
      </c>
      <c r="W283" s="489"/>
      <c r="X283" s="489"/>
    </row>
    <row r="284" ht="409.5" hidden="1" outlineLevel="3" spans="1:24">
      <c r="A284" s="491">
        <v>325</v>
      </c>
      <c r="B284" s="491" t="s">
        <v>481</v>
      </c>
      <c r="C284" s="491" t="s">
        <v>848</v>
      </c>
      <c r="D284" s="491" t="s">
        <v>844</v>
      </c>
      <c r="E284" s="491" t="s">
        <v>537</v>
      </c>
      <c r="F284" s="491" t="s">
        <v>576</v>
      </c>
      <c r="G284" s="491"/>
      <c r="H284" s="491"/>
      <c r="I284" s="491"/>
      <c r="J284" s="491" t="s">
        <v>280</v>
      </c>
      <c r="K284" s="491" t="s">
        <v>1438</v>
      </c>
      <c r="L284" s="491" t="s">
        <v>1439</v>
      </c>
      <c r="M284" s="491" t="s">
        <v>1440</v>
      </c>
      <c r="N284" s="497">
        <v>43344</v>
      </c>
      <c r="O284" s="491"/>
      <c r="P284" s="491"/>
      <c r="Q284" s="491"/>
      <c r="R284" s="491" t="s">
        <v>1441</v>
      </c>
      <c r="S284" s="491"/>
      <c r="T284" s="491"/>
      <c r="U284" s="491"/>
      <c r="V284" s="491" t="s">
        <v>641</v>
      </c>
      <c r="W284" s="491"/>
      <c r="X284" s="491"/>
    </row>
    <row r="285" ht="409.5" hidden="1" outlineLevel="3" spans="1:24">
      <c r="A285" s="491">
        <v>38</v>
      </c>
      <c r="B285" s="491" t="s">
        <v>481</v>
      </c>
      <c r="C285" s="491" t="s">
        <v>848</v>
      </c>
      <c r="D285" s="491" t="s">
        <v>844</v>
      </c>
      <c r="E285" s="491" t="s">
        <v>537</v>
      </c>
      <c r="F285" s="491" t="s">
        <v>576</v>
      </c>
      <c r="G285" s="491"/>
      <c r="H285" s="491"/>
      <c r="I285" s="491"/>
      <c r="J285" s="491" t="s">
        <v>273</v>
      </c>
      <c r="K285" s="491" t="s">
        <v>1442</v>
      </c>
      <c r="L285" s="491" t="s">
        <v>1443</v>
      </c>
      <c r="M285" s="491" t="s">
        <v>1444</v>
      </c>
      <c r="N285" s="497">
        <v>39114</v>
      </c>
      <c r="O285" s="491"/>
      <c r="P285" s="491"/>
      <c r="Q285" s="491"/>
      <c r="R285" s="491" t="s">
        <v>1445</v>
      </c>
      <c r="S285" s="491"/>
      <c r="T285" s="491"/>
      <c r="U285" s="491"/>
      <c r="V285" s="491" t="s">
        <v>641</v>
      </c>
      <c r="W285" s="491"/>
      <c r="X285" s="491"/>
    </row>
    <row r="286" ht="409.5" hidden="1" outlineLevel="3" spans="1:24">
      <c r="A286" s="491">
        <v>346</v>
      </c>
      <c r="B286" s="491" t="s">
        <v>481</v>
      </c>
      <c r="C286" s="491" t="s">
        <v>848</v>
      </c>
      <c r="D286" s="491" t="s">
        <v>844</v>
      </c>
      <c r="E286" s="491" t="s">
        <v>537</v>
      </c>
      <c r="F286" s="491" t="s">
        <v>576</v>
      </c>
      <c r="G286" s="491"/>
      <c r="H286" s="491"/>
      <c r="I286" s="491"/>
      <c r="J286" s="491" t="s">
        <v>280</v>
      </c>
      <c r="K286" s="491" t="s">
        <v>1446</v>
      </c>
      <c r="L286" s="491" t="s">
        <v>1447</v>
      </c>
      <c r="M286" s="491" t="s">
        <v>1448</v>
      </c>
      <c r="N286" s="497">
        <v>41760</v>
      </c>
      <c r="O286" s="491"/>
      <c r="P286" s="491"/>
      <c r="Q286" s="491"/>
      <c r="R286" s="491" t="s">
        <v>1449</v>
      </c>
      <c r="S286" s="491"/>
      <c r="T286" s="491"/>
      <c r="U286" s="491"/>
      <c r="V286" s="491" t="s">
        <v>641</v>
      </c>
      <c r="W286" s="491"/>
      <c r="X286" s="491"/>
    </row>
    <row r="287" ht="409.5" hidden="1" outlineLevel="3" spans="1:24">
      <c r="A287" s="491">
        <v>115</v>
      </c>
      <c r="B287" s="491" t="s">
        <v>481</v>
      </c>
      <c r="C287" s="491" t="s">
        <v>848</v>
      </c>
      <c r="D287" s="491" t="s">
        <v>844</v>
      </c>
      <c r="E287" s="491" t="s">
        <v>537</v>
      </c>
      <c r="F287" s="491" t="s">
        <v>576</v>
      </c>
      <c r="G287" s="491"/>
      <c r="H287" s="491"/>
      <c r="I287" s="491"/>
      <c r="J287" s="491" t="s">
        <v>1450</v>
      </c>
      <c r="K287" s="491" t="s">
        <v>1451</v>
      </c>
      <c r="L287" s="491" t="s">
        <v>1452</v>
      </c>
      <c r="M287" s="491" t="s">
        <v>1453</v>
      </c>
      <c r="N287" s="497">
        <v>42186</v>
      </c>
      <c r="O287" s="491"/>
      <c r="P287" s="491"/>
      <c r="Q287" s="491"/>
      <c r="R287" s="491" t="s">
        <v>1454</v>
      </c>
      <c r="S287" s="491"/>
      <c r="T287" s="491"/>
      <c r="U287" s="491"/>
      <c r="V287" s="491" t="s">
        <v>641</v>
      </c>
      <c r="W287" s="491"/>
      <c r="X287" s="491"/>
    </row>
    <row r="288" ht="299.25" hidden="1" outlineLevel="3" spans="1:24">
      <c r="A288" s="491">
        <v>321</v>
      </c>
      <c r="B288" s="491" t="s">
        <v>481</v>
      </c>
      <c r="C288" s="491" t="s">
        <v>848</v>
      </c>
      <c r="D288" s="491" t="s">
        <v>844</v>
      </c>
      <c r="E288" s="491" t="s">
        <v>537</v>
      </c>
      <c r="F288" s="491" t="s">
        <v>576</v>
      </c>
      <c r="G288" s="491"/>
      <c r="H288" s="491"/>
      <c r="I288" s="491"/>
      <c r="J288" s="491" t="s">
        <v>273</v>
      </c>
      <c r="K288" s="491" t="s">
        <v>1455</v>
      </c>
      <c r="L288" s="491" t="s">
        <v>1456</v>
      </c>
      <c r="M288" s="491" t="s">
        <v>1457</v>
      </c>
      <c r="N288" s="497">
        <v>43344</v>
      </c>
      <c r="O288" s="491"/>
      <c r="P288" s="491"/>
      <c r="Q288" s="491"/>
      <c r="R288" s="491" t="s">
        <v>1458</v>
      </c>
      <c r="S288" s="491"/>
      <c r="T288" s="491"/>
      <c r="U288" s="491"/>
      <c r="V288" s="491" t="s">
        <v>641</v>
      </c>
      <c r="W288" s="491"/>
      <c r="X288" s="491"/>
    </row>
    <row r="289" ht="327.75" hidden="1" outlineLevel="3" spans="1:24">
      <c r="A289" s="491">
        <v>332</v>
      </c>
      <c r="B289" s="491" t="s">
        <v>481</v>
      </c>
      <c r="C289" s="491" t="s">
        <v>848</v>
      </c>
      <c r="D289" s="491" t="s">
        <v>844</v>
      </c>
      <c r="E289" s="491" t="s">
        <v>537</v>
      </c>
      <c r="F289" s="491" t="s">
        <v>576</v>
      </c>
      <c r="G289" s="491"/>
      <c r="H289" s="491"/>
      <c r="I289" s="491"/>
      <c r="J289" s="491" t="s">
        <v>280</v>
      </c>
      <c r="K289" s="491" t="s">
        <v>1459</v>
      </c>
      <c r="L289" s="491" t="s">
        <v>1460</v>
      </c>
      <c r="M289" s="491" t="s">
        <v>1461</v>
      </c>
      <c r="N289" s="491" t="s">
        <v>1462</v>
      </c>
      <c r="O289" s="491"/>
      <c r="P289" s="491"/>
      <c r="Q289" s="491"/>
      <c r="R289" s="491" t="s">
        <v>1463</v>
      </c>
      <c r="S289" s="491"/>
      <c r="T289" s="491"/>
      <c r="U289" s="491"/>
      <c r="V289" s="491" t="s">
        <v>641</v>
      </c>
      <c r="W289" s="491"/>
      <c r="X289" s="491"/>
    </row>
    <row r="290" ht="213.75" hidden="1" outlineLevel="3" spans="1:24">
      <c r="A290" s="491">
        <v>257</v>
      </c>
      <c r="B290" s="491" t="s">
        <v>481</v>
      </c>
      <c r="C290" s="491" t="s">
        <v>848</v>
      </c>
      <c r="D290" s="491" t="s">
        <v>844</v>
      </c>
      <c r="E290" s="491" t="s">
        <v>1464</v>
      </c>
      <c r="F290" s="491" t="s">
        <v>576</v>
      </c>
      <c r="G290" s="491"/>
      <c r="H290" s="491"/>
      <c r="I290" s="491"/>
      <c r="J290" s="491" t="s">
        <v>280</v>
      </c>
      <c r="K290" s="491" t="s">
        <v>1465</v>
      </c>
      <c r="L290" s="491"/>
      <c r="M290" s="491" t="s">
        <v>1466</v>
      </c>
      <c r="N290" s="497">
        <v>43101</v>
      </c>
      <c r="O290" s="491"/>
      <c r="P290" s="491"/>
      <c r="Q290" s="491"/>
      <c r="R290" s="491"/>
      <c r="S290" s="491"/>
      <c r="T290" s="491"/>
      <c r="U290" s="491"/>
      <c r="V290" s="491" t="s">
        <v>641</v>
      </c>
      <c r="W290" s="491"/>
      <c r="X290" s="491"/>
    </row>
    <row r="291" ht="299.25" hidden="1" outlineLevel="3" spans="1:24">
      <c r="A291" s="491">
        <v>353</v>
      </c>
      <c r="B291" s="491" t="s">
        <v>481</v>
      </c>
      <c r="C291" s="491" t="s">
        <v>848</v>
      </c>
      <c r="D291" s="491" t="s">
        <v>844</v>
      </c>
      <c r="E291" s="491" t="s">
        <v>968</v>
      </c>
      <c r="F291" s="491" t="s">
        <v>576</v>
      </c>
      <c r="G291" s="491"/>
      <c r="H291" s="491"/>
      <c r="I291" s="491"/>
      <c r="J291" s="491" t="s">
        <v>280</v>
      </c>
      <c r="K291" s="491" t="s">
        <v>1467</v>
      </c>
      <c r="L291" s="491" t="s">
        <v>1468</v>
      </c>
      <c r="M291" s="491" t="s">
        <v>1469</v>
      </c>
      <c r="N291" s="497">
        <v>43160</v>
      </c>
      <c r="O291" s="497">
        <v>43191</v>
      </c>
      <c r="P291" s="491"/>
      <c r="Q291" s="491"/>
      <c r="R291" s="491" t="s">
        <v>1470</v>
      </c>
      <c r="S291" s="491"/>
      <c r="T291" s="491"/>
      <c r="U291" s="491"/>
      <c r="V291" s="491" t="s">
        <v>641</v>
      </c>
      <c r="W291" s="491"/>
      <c r="X291" s="491"/>
    </row>
    <row r="292" ht="213.75" hidden="1" outlineLevel="3" spans="1:24">
      <c r="A292" s="491">
        <v>365</v>
      </c>
      <c r="B292" s="491" t="s">
        <v>481</v>
      </c>
      <c r="C292" s="491" t="s">
        <v>848</v>
      </c>
      <c r="D292" s="491" t="s">
        <v>844</v>
      </c>
      <c r="E292" s="491" t="s">
        <v>558</v>
      </c>
      <c r="F292" s="491" t="s">
        <v>576</v>
      </c>
      <c r="G292" s="491"/>
      <c r="H292" s="491"/>
      <c r="I292" s="491"/>
      <c r="J292" s="491" t="s">
        <v>280</v>
      </c>
      <c r="K292" s="491" t="s">
        <v>1471</v>
      </c>
      <c r="L292" s="491" t="s">
        <v>1472</v>
      </c>
      <c r="M292" s="491" t="s">
        <v>1466</v>
      </c>
      <c r="N292" s="497">
        <v>43647</v>
      </c>
      <c r="O292" s="491"/>
      <c r="P292" s="491"/>
      <c r="Q292" s="491" t="s">
        <v>1473</v>
      </c>
      <c r="R292" s="491" t="s">
        <v>1474</v>
      </c>
      <c r="S292" s="491"/>
      <c r="T292" s="491"/>
      <c r="U292" s="491"/>
      <c r="V292" s="491" t="s">
        <v>641</v>
      </c>
      <c r="W292" s="491"/>
      <c r="X292" s="491"/>
    </row>
    <row r="293" ht="57" hidden="1" outlineLevel="2" spans="1:24">
      <c r="A293" s="489">
        <v>290</v>
      </c>
      <c r="B293" s="489" t="s">
        <v>481</v>
      </c>
      <c r="C293" s="489"/>
      <c r="D293" s="489"/>
      <c r="E293" s="489"/>
      <c r="F293" s="489"/>
      <c r="G293" s="489"/>
      <c r="H293" s="489"/>
      <c r="I293" s="489"/>
      <c r="J293" s="489"/>
      <c r="K293" s="490" t="s">
        <v>1475</v>
      </c>
      <c r="L293" s="489"/>
      <c r="M293" s="489"/>
      <c r="N293" s="489"/>
      <c r="O293" s="489"/>
      <c r="P293" s="489"/>
      <c r="Q293" s="489"/>
      <c r="R293" s="489"/>
      <c r="S293" s="489"/>
      <c r="T293" s="489"/>
      <c r="U293" s="489"/>
      <c r="V293" s="489" t="s">
        <v>641</v>
      </c>
      <c r="W293" s="489"/>
      <c r="X293" s="489"/>
    </row>
    <row r="294" ht="299.25" hidden="1" outlineLevel="3" spans="1:24">
      <c r="A294" s="491">
        <v>12</v>
      </c>
      <c r="B294" s="491" t="s">
        <v>481</v>
      </c>
      <c r="C294" s="491" t="s">
        <v>848</v>
      </c>
      <c r="D294" s="491" t="s">
        <v>1174</v>
      </c>
      <c r="E294" s="491" t="s">
        <v>537</v>
      </c>
      <c r="F294" s="491" t="s">
        <v>576</v>
      </c>
      <c r="G294" s="491"/>
      <c r="H294" s="491"/>
      <c r="I294" s="491"/>
      <c r="J294" s="491" t="s">
        <v>430</v>
      </c>
      <c r="K294" s="492" t="s">
        <v>1476</v>
      </c>
      <c r="L294" s="491" t="s">
        <v>1477</v>
      </c>
      <c r="M294" s="491" t="s">
        <v>1478</v>
      </c>
      <c r="N294" s="497">
        <v>39569</v>
      </c>
      <c r="O294" s="491"/>
      <c r="P294" s="491"/>
      <c r="Q294" s="491"/>
      <c r="R294" s="491" t="s">
        <v>1445</v>
      </c>
      <c r="S294" s="491"/>
      <c r="T294" s="491"/>
      <c r="U294" s="491"/>
      <c r="V294" s="491" t="s">
        <v>641</v>
      </c>
      <c r="W294" s="491"/>
      <c r="X294" s="491"/>
    </row>
    <row r="295" ht="409.5" hidden="1" outlineLevel="3" spans="1:24">
      <c r="A295" s="491">
        <v>323</v>
      </c>
      <c r="B295" s="491" t="s">
        <v>481</v>
      </c>
      <c r="C295" s="491" t="s">
        <v>848</v>
      </c>
      <c r="D295" s="491" t="s">
        <v>1174</v>
      </c>
      <c r="E295" s="491" t="s">
        <v>537</v>
      </c>
      <c r="F295" s="491" t="s">
        <v>576</v>
      </c>
      <c r="G295" s="491"/>
      <c r="H295" s="491"/>
      <c r="I295" s="491"/>
      <c r="J295" s="491" t="s">
        <v>1479</v>
      </c>
      <c r="K295" s="492" t="s">
        <v>1480</v>
      </c>
      <c r="L295" s="491" t="s">
        <v>1481</v>
      </c>
      <c r="M295" s="491" t="s">
        <v>1482</v>
      </c>
      <c r="N295" s="497">
        <v>43922</v>
      </c>
      <c r="O295" s="491"/>
      <c r="P295" s="491"/>
      <c r="Q295" s="491"/>
      <c r="R295" s="491" t="s">
        <v>1483</v>
      </c>
      <c r="S295" s="491"/>
      <c r="T295" s="491"/>
      <c r="U295" s="491"/>
      <c r="V295" s="491" t="s">
        <v>641</v>
      </c>
      <c r="W295" s="491"/>
      <c r="X295" s="491"/>
    </row>
    <row r="296" ht="57" hidden="1" outlineLevel="2" spans="1:24">
      <c r="A296" s="489">
        <v>288</v>
      </c>
      <c r="B296" s="489" t="s">
        <v>481</v>
      </c>
      <c r="C296" s="489"/>
      <c r="D296" s="489"/>
      <c r="E296" s="489"/>
      <c r="F296" s="489"/>
      <c r="G296" s="489"/>
      <c r="H296" s="489"/>
      <c r="I296" s="489"/>
      <c r="J296" s="489"/>
      <c r="K296" s="490" t="s">
        <v>1484</v>
      </c>
      <c r="L296" s="489"/>
      <c r="M296" s="489"/>
      <c r="N296" s="489"/>
      <c r="O296" s="489"/>
      <c r="P296" s="489"/>
      <c r="Q296" s="489"/>
      <c r="R296" s="489"/>
      <c r="S296" s="489"/>
      <c r="T296" s="489"/>
      <c r="U296" s="489"/>
      <c r="V296" s="489" t="s">
        <v>641</v>
      </c>
      <c r="W296" s="489"/>
      <c r="X296" s="489"/>
    </row>
    <row r="297" ht="342" hidden="1" outlineLevel="3" spans="1:24">
      <c r="A297" s="491">
        <v>4</v>
      </c>
      <c r="B297" s="491" t="s">
        <v>481</v>
      </c>
      <c r="C297" s="491" t="s">
        <v>848</v>
      </c>
      <c r="D297" s="491" t="s">
        <v>1105</v>
      </c>
      <c r="E297" s="491" t="s">
        <v>537</v>
      </c>
      <c r="F297" s="491" t="s">
        <v>576</v>
      </c>
      <c r="G297" s="491"/>
      <c r="H297" s="491"/>
      <c r="I297" s="491"/>
      <c r="J297" s="491" t="s">
        <v>1142</v>
      </c>
      <c r="K297" s="491" t="s">
        <v>1485</v>
      </c>
      <c r="L297" s="491" t="s">
        <v>1486</v>
      </c>
      <c r="M297" s="491" t="s">
        <v>1487</v>
      </c>
      <c r="N297" s="497">
        <v>41456</v>
      </c>
      <c r="O297" s="491"/>
      <c r="P297" s="491"/>
      <c r="Q297" s="491"/>
      <c r="R297" s="491" t="s">
        <v>1488</v>
      </c>
      <c r="S297" s="491"/>
      <c r="T297" s="491"/>
      <c r="U297" s="491"/>
      <c r="V297" s="491" t="s">
        <v>641</v>
      </c>
      <c r="W297" s="491"/>
      <c r="X297" s="491"/>
    </row>
    <row r="298" ht="285" hidden="1" outlineLevel="3" spans="1:24">
      <c r="A298" s="491">
        <v>37</v>
      </c>
      <c r="B298" s="491" t="s">
        <v>481</v>
      </c>
      <c r="C298" s="491" t="s">
        <v>848</v>
      </c>
      <c r="D298" s="491" t="s">
        <v>1105</v>
      </c>
      <c r="E298" s="491" t="s">
        <v>537</v>
      </c>
      <c r="F298" s="491" t="s">
        <v>576</v>
      </c>
      <c r="G298" s="491"/>
      <c r="H298" s="491"/>
      <c r="I298" s="491"/>
      <c r="J298" s="491" t="s">
        <v>1142</v>
      </c>
      <c r="K298" s="491" t="s">
        <v>1489</v>
      </c>
      <c r="L298" s="491" t="s">
        <v>1490</v>
      </c>
      <c r="M298" s="491" t="s">
        <v>1491</v>
      </c>
      <c r="N298" s="497">
        <v>41426</v>
      </c>
      <c r="O298" s="491"/>
      <c r="P298" s="491"/>
      <c r="Q298" s="491"/>
      <c r="R298" s="491" t="s">
        <v>1445</v>
      </c>
      <c r="S298" s="491"/>
      <c r="T298" s="491"/>
      <c r="U298" s="491"/>
      <c r="V298" s="491" t="s">
        <v>641</v>
      </c>
      <c r="W298" s="491"/>
      <c r="X298" s="491"/>
    </row>
    <row r="299" ht="299.25" hidden="1" outlineLevel="3" spans="1:24">
      <c r="A299" s="491">
        <v>320</v>
      </c>
      <c r="B299" s="491" t="s">
        <v>481</v>
      </c>
      <c r="C299" s="491" t="s">
        <v>848</v>
      </c>
      <c r="D299" s="491" t="s">
        <v>1105</v>
      </c>
      <c r="E299" s="491" t="s">
        <v>537</v>
      </c>
      <c r="F299" s="491" t="s">
        <v>576</v>
      </c>
      <c r="G299" s="491"/>
      <c r="H299" s="491"/>
      <c r="I299" s="491"/>
      <c r="J299" s="491" t="s">
        <v>1492</v>
      </c>
      <c r="K299" s="491" t="s">
        <v>1493</v>
      </c>
      <c r="L299" s="491" t="s">
        <v>1494</v>
      </c>
      <c r="M299" s="491" t="s">
        <v>1495</v>
      </c>
      <c r="N299" s="497">
        <v>42979</v>
      </c>
      <c r="O299" s="491"/>
      <c r="P299" s="491"/>
      <c r="Q299" s="491"/>
      <c r="R299" s="491" t="s">
        <v>1496</v>
      </c>
      <c r="S299" s="491"/>
      <c r="T299" s="491"/>
      <c r="U299" s="491"/>
      <c r="V299" s="491" t="s">
        <v>641</v>
      </c>
      <c r="W299" s="491"/>
      <c r="X299" s="491"/>
    </row>
    <row r="300" ht="270.75" hidden="1" outlineLevel="3" spans="1:24">
      <c r="A300" s="491">
        <v>326</v>
      </c>
      <c r="B300" s="491" t="s">
        <v>481</v>
      </c>
      <c r="C300" s="491" t="s">
        <v>848</v>
      </c>
      <c r="D300" s="491" t="s">
        <v>1105</v>
      </c>
      <c r="E300" s="491" t="s">
        <v>537</v>
      </c>
      <c r="F300" s="491" t="s">
        <v>576</v>
      </c>
      <c r="G300" s="491"/>
      <c r="H300" s="491"/>
      <c r="I300" s="491"/>
      <c r="J300" s="491" t="s">
        <v>1492</v>
      </c>
      <c r="K300" s="491" t="s">
        <v>1497</v>
      </c>
      <c r="L300" s="491" t="s">
        <v>1498</v>
      </c>
      <c r="M300" s="491" t="s">
        <v>1499</v>
      </c>
      <c r="N300" s="497">
        <v>44136</v>
      </c>
      <c r="O300" s="491"/>
      <c r="P300" s="491"/>
      <c r="Q300" s="491"/>
      <c r="R300" s="491" t="s">
        <v>1500</v>
      </c>
      <c r="S300" s="491"/>
      <c r="T300" s="491"/>
      <c r="U300" s="491"/>
      <c r="V300" s="491" t="s">
        <v>641</v>
      </c>
      <c r="W300" s="491"/>
      <c r="X300" s="491"/>
    </row>
    <row r="301" ht="409.5" hidden="1" outlineLevel="3" spans="1:24">
      <c r="A301" s="491">
        <v>330</v>
      </c>
      <c r="B301" s="491" t="s">
        <v>481</v>
      </c>
      <c r="C301" s="491" t="s">
        <v>848</v>
      </c>
      <c r="D301" s="491" t="s">
        <v>1105</v>
      </c>
      <c r="E301" s="491" t="s">
        <v>537</v>
      </c>
      <c r="F301" s="491" t="s">
        <v>576</v>
      </c>
      <c r="G301" s="491"/>
      <c r="H301" s="491"/>
      <c r="I301" s="491"/>
      <c r="J301" s="491" t="s">
        <v>239</v>
      </c>
      <c r="K301" s="491" t="s">
        <v>1501</v>
      </c>
      <c r="L301" s="491" t="s">
        <v>1502</v>
      </c>
      <c r="M301" s="491" t="s">
        <v>1503</v>
      </c>
      <c r="N301" s="497">
        <v>44378</v>
      </c>
      <c r="O301" s="491"/>
      <c r="P301" s="491"/>
      <c r="Q301" s="491"/>
      <c r="R301" s="491" t="s">
        <v>1504</v>
      </c>
      <c r="S301" s="491"/>
      <c r="T301" s="491"/>
      <c r="U301" s="491"/>
      <c r="V301" s="491" t="s">
        <v>641</v>
      </c>
      <c r="W301" s="491"/>
      <c r="X301" s="491"/>
    </row>
    <row r="302" ht="409.5" hidden="1" outlineLevel="3" spans="1:24">
      <c r="A302" s="491">
        <v>331</v>
      </c>
      <c r="B302" s="491" t="s">
        <v>481</v>
      </c>
      <c r="C302" s="491" t="s">
        <v>848</v>
      </c>
      <c r="D302" s="491" t="s">
        <v>1105</v>
      </c>
      <c r="E302" s="491" t="s">
        <v>537</v>
      </c>
      <c r="F302" s="491" t="s">
        <v>576</v>
      </c>
      <c r="G302" s="491"/>
      <c r="H302" s="491"/>
      <c r="I302" s="491"/>
      <c r="J302" s="491" t="s">
        <v>1505</v>
      </c>
      <c r="K302" s="491" t="s">
        <v>1506</v>
      </c>
      <c r="L302" s="491" t="s">
        <v>1507</v>
      </c>
      <c r="M302" s="491" t="s">
        <v>1508</v>
      </c>
      <c r="N302" s="491" t="s">
        <v>1462</v>
      </c>
      <c r="O302" s="491"/>
      <c r="P302" s="491"/>
      <c r="Q302" s="491"/>
      <c r="R302" s="491" t="s">
        <v>1509</v>
      </c>
      <c r="S302" s="491"/>
      <c r="T302" s="491"/>
      <c r="U302" s="491"/>
      <c r="V302" s="491" t="s">
        <v>641</v>
      </c>
      <c r="W302" s="491"/>
      <c r="X302" s="491"/>
    </row>
    <row r="303" ht="85.5" hidden="1" outlineLevel="3" spans="1:24">
      <c r="A303" s="491">
        <v>251</v>
      </c>
      <c r="B303" s="491" t="s">
        <v>481</v>
      </c>
      <c r="C303" s="491" t="s">
        <v>848</v>
      </c>
      <c r="D303" s="491" t="s">
        <v>1105</v>
      </c>
      <c r="E303" s="491" t="s">
        <v>1464</v>
      </c>
      <c r="F303" s="491" t="s">
        <v>576</v>
      </c>
      <c r="G303" s="491"/>
      <c r="H303" s="491"/>
      <c r="I303" s="491"/>
      <c r="J303" s="491" t="s">
        <v>1492</v>
      </c>
      <c r="K303" s="491" t="s">
        <v>1510</v>
      </c>
      <c r="L303" s="491"/>
      <c r="M303" s="491" t="s">
        <v>1511</v>
      </c>
      <c r="N303" s="497">
        <v>43101</v>
      </c>
      <c r="O303" s="491"/>
      <c r="P303" s="491"/>
      <c r="Q303" s="491"/>
      <c r="R303" s="491"/>
      <c r="S303" s="491"/>
      <c r="T303" s="491"/>
      <c r="U303" s="491"/>
      <c r="V303" s="491" t="s">
        <v>641</v>
      </c>
      <c r="W303" s="491"/>
      <c r="X303" s="491"/>
    </row>
    <row r="304" ht="327.75" hidden="1" outlineLevel="3" spans="1:24">
      <c r="A304" s="491">
        <v>252</v>
      </c>
      <c r="B304" s="491" t="s">
        <v>481</v>
      </c>
      <c r="C304" s="491" t="s">
        <v>848</v>
      </c>
      <c r="D304" s="491" t="s">
        <v>1105</v>
      </c>
      <c r="E304" s="491" t="s">
        <v>1464</v>
      </c>
      <c r="F304" s="491" t="s">
        <v>576</v>
      </c>
      <c r="G304" s="491"/>
      <c r="H304" s="491"/>
      <c r="I304" s="491"/>
      <c r="J304" s="491" t="s">
        <v>239</v>
      </c>
      <c r="K304" s="491" t="s">
        <v>1512</v>
      </c>
      <c r="L304" s="491"/>
      <c r="M304" s="491" t="s">
        <v>1513</v>
      </c>
      <c r="N304" s="497">
        <v>43101</v>
      </c>
      <c r="O304" s="491"/>
      <c r="P304" s="491"/>
      <c r="Q304" s="491"/>
      <c r="R304" s="491"/>
      <c r="S304" s="491"/>
      <c r="T304" s="491"/>
      <c r="U304" s="491"/>
      <c r="V304" s="491" t="s">
        <v>641</v>
      </c>
      <c r="W304" s="491"/>
      <c r="X304" s="491"/>
    </row>
    <row r="305" ht="57" hidden="1" outlineLevel="3" spans="1:24">
      <c r="A305" s="491">
        <v>260</v>
      </c>
      <c r="B305" s="491" t="s">
        <v>481</v>
      </c>
      <c r="C305" s="491" t="s">
        <v>848</v>
      </c>
      <c r="D305" s="491" t="s">
        <v>1105</v>
      </c>
      <c r="E305" s="491" t="s">
        <v>558</v>
      </c>
      <c r="F305" s="491" t="s">
        <v>576</v>
      </c>
      <c r="G305" s="491"/>
      <c r="H305" s="491"/>
      <c r="I305" s="491"/>
      <c r="J305" s="491" t="s">
        <v>239</v>
      </c>
      <c r="K305" s="491" t="s">
        <v>1514</v>
      </c>
      <c r="L305" s="492" t="s">
        <v>1515</v>
      </c>
      <c r="M305" s="491"/>
      <c r="N305" s="491"/>
      <c r="O305" s="491"/>
      <c r="P305" s="491"/>
      <c r="Q305" s="491"/>
      <c r="R305" s="491"/>
      <c r="S305" s="491"/>
      <c r="T305" s="491"/>
      <c r="U305" s="491"/>
      <c r="V305" s="491" t="s">
        <v>641</v>
      </c>
      <c r="W305" s="491"/>
      <c r="X305" s="491"/>
    </row>
    <row r="306" ht="299.25" hidden="1" outlineLevel="3" spans="1:24">
      <c r="A306" s="491">
        <v>364</v>
      </c>
      <c r="B306" s="491" t="s">
        <v>481</v>
      </c>
      <c r="C306" s="491" t="s">
        <v>848</v>
      </c>
      <c r="D306" s="491" t="s">
        <v>1105</v>
      </c>
      <c r="E306" s="491" t="s">
        <v>558</v>
      </c>
      <c r="F306" s="491" t="s">
        <v>576</v>
      </c>
      <c r="G306" s="491"/>
      <c r="H306" s="491"/>
      <c r="I306" s="491"/>
      <c r="J306" s="491" t="s">
        <v>239</v>
      </c>
      <c r="K306" s="491" t="s">
        <v>1516</v>
      </c>
      <c r="L306" s="492" t="s">
        <v>1515</v>
      </c>
      <c r="M306" s="491" t="s">
        <v>1517</v>
      </c>
      <c r="N306" s="491"/>
      <c r="O306" s="491"/>
      <c r="P306" s="491"/>
      <c r="Q306" s="491" t="s">
        <v>1518</v>
      </c>
      <c r="R306" s="491" t="s">
        <v>1519</v>
      </c>
      <c r="S306" s="491"/>
      <c r="T306" s="491"/>
      <c r="U306" s="491"/>
      <c r="V306" s="491" t="s">
        <v>641</v>
      </c>
      <c r="W306" s="491"/>
      <c r="X306" s="491"/>
    </row>
    <row r="307" ht="57" hidden="1" outlineLevel="3" spans="1:24">
      <c r="A307" s="491">
        <v>259</v>
      </c>
      <c r="B307" s="491" t="s">
        <v>481</v>
      </c>
      <c r="C307" s="491" t="s">
        <v>848</v>
      </c>
      <c r="D307" s="491" t="s">
        <v>1105</v>
      </c>
      <c r="E307" s="491" t="s">
        <v>558</v>
      </c>
      <c r="F307" s="491" t="s">
        <v>576</v>
      </c>
      <c r="G307" s="491"/>
      <c r="H307" s="491"/>
      <c r="I307" s="491"/>
      <c r="J307" s="491" t="s">
        <v>1492</v>
      </c>
      <c r="K307" s="491" t="s">
        <v>1520</v>
      </c>
      <c r="L307" s="491"/>
      <c r="M307" s="491"/>
      <c r="N307" s="491"/>
      <c r="O307" s="491"/>
      <c r="P307" s="491"/>
      <c r="Q307" s="491"/>
      <c r="R307" s="491"/>
      <c r="S307" s="491"/>
      <c r="T307" s="491"/>
      <c r="U307" s="491"/>
      <c r="V307" s="491" t="s">
        <v>641</v>
      </c>
      <c r="W307" s="491"/>
      <c r="X307" s="491"/>
    </row>
    <row r="308" ht="85.5" hidden="1" outlineLevel="3" spans="1:24">
      <c r="A308" s="491">
        <v>363</v>
      </c>
      <c r="B308" s="491" t="s">
        <v>481</v>
      </c>
      <c r="C308" s="491" t="s">
        <v>848</v>
      </c>
      <c r="D308" s="491" t="s">
        <v>1105</v>
      </c>
      <c r="E308" s="491" t="s">
        <v>558</v>
      </c>
      <c r="F308" s="491" t="s">
        <v>576</v>
      </c>
      <c r="G308" s="491"/>
      <c r="H308" s="491"/>
      <c r="I308" s="491"/>
      <c r="J308" s="491" t="s">
        <v>1492</v>
      </c>
      <c r="K308" s="491" t="s">
        <v>1521</v>
      </c>
      <c r="L308" s="492" t="s">
        <v>1522</v>
      </c>
      <c r="M308" s="491" t="s">
        <v>1523</v>
      </c>
      <c r="N308" s="497">
        <v>43647</v>
      </c>
      <c r="O308" s="491"/>
      <c r="P308" s="491"/>
      <c r="Q308" s="491" t="s">
        <v>1524</v>
      </c>
      <c r="R308" s="491" t="s">
        <v>1525</v>
      </c>
      <c r="S308" s="491"/>
      <c r="T308" s="491"/>
      <c r="U308" s="491"/>
      <c r="V308" s="491" t="s">
        <v>641</v>
      </c>
      <c r="W308" s="491"/>
      <c r="X308" s="491"/>
    </row>
    <row r="309" ht="114" hidden="1" outlineLevel="3" spans="1:24">
      <c r="A309" s="491">
        <v>310</v>
      </c>
      <c r="B309" s="491" t="s">
        <v>481</v>
      </c>
      <c r="C309" s="491" t="s">
        <v>848</v>
      </c>
      <c r="D309" s="491" t="s">
        <v>1105</v>
      </c>
      <c r="E309" s="491" t="s">
        <v>103</v>
      </c>
      <c r="F309" s="491" t="s">
        <v>576</v>
      </c>
      <c r="G309" s="491"/>
      <c r="H309" s="491"/>
      <c r="I309" s="491"/>
      <c r="J309" s="491" t="s">
        <v>1526</v>
      </c>
      <c r="K309" s="491" t="s">
        <v>1527</v>
      </c>
      <c r="L309" s="491"/>
      <c r="M309" s="491" t="s">
        <v>1528</v>
      </c>
      <c r="N309" s="497">
        <v>43282</v>
      </c>
      <c r="O309" s="491"/>
      <c r="P309" s="491"/>
      <c r="Q309" s="491"/>
      <c r="R309" s="491"/>
      <c r="S309" s="491"/>
      <c r="T309" s="491"/>
      <c r="U309" s="491"/>
      <c r="V309" s="491" t="s">
        <v>641</v>
      </c>
      <c r="W309" s="491"/>
      <c r="X309" s="491"/>
    </row>
    <row r="310" ht="199.5" hidden="1" outlineLevel="3" spans="1:24">
      <c r="A310" s="491">
        <v>442</v>
      </c>
      <c r="B310" s="491" t="s">
        <v>481</v>
      </c>
      <c r="C310" s="491" t="s">
        <v>848</v>
      </c>
      <c r="D310" s="491" t="s">
        <v>1105</v>
      </c>
      <c r="E310" s="491" t="s">
        <v>103</v>
      </c>
      <c r="F310" s="491" t="s">
        <v>576</v>
      </c>
      <c r="G310" s="491"/>
      <c r="H310" s="491"/>
      <c r="I310" s="491"/>
      <c r="J310" s="491" t="s">
        <v>1526</v>
      </c>
      <c r="K310" s="491" t="s">
        <v>1529</v>
      </c>
      <c r="L310" s="491"/>
      <c r="M310" s="491" t="s">
        <v>1530</v>
      </c>
      <c r="N310" s="497">
        <v>44044</v>
      </c>
      <c r="O310" s="491"/>
      <c r="P310" s="491"/>
      <c r="Q310" s="491"/>
      <c r="R310" s="491"/>
      <c r="S310" s="491"/>
      <c r="T310" s="491"/>
      <c r="U310" s="491"/>
      <c r="V310" s="491" t="s">
        <v>641</v>
      </c>
      <c r="W310" s="491"/>
      <c r="X310" s="491"/>
    </row>
    <row r="311" ht="256.5" hidden="1" outlineLevel="3" spans="1:24">
      <c r="A311" s="491">
        <v>354</v>
      </c>
      <c r="B311" s="491" t="s">
        <v>481</v>
      </c>
      <c r="C311" s="491" t="s">
        <v>848</v>
      </c>
      <c r="D311" s="491" t="s">
        <v>1105</v>
      </c>
      <c r="E311" s="491" t="s">
        <v>968</v>
      </c>
      <c r="F311" s="491" t="s">
        <v>576</v>
      </c>
      <c r="G311" s="491"/>
      <c r="H311" s="491"/>
      <c r="I311" s="491"/>
      <c r="J311" s="491" t="s">
        <v>239</v>
      </c>
      <c r="K311" s="491" t="s">
        <v>1531</v>
      </c>
      <c r="L311" s="491" t="s">
        <v>1532</v>
      </c>
      <c r="M311" s="491" t="s">
        <v>1533</v>
      </c>
      <c r="N311" s="497">
        <v>43160</v>
      </c>
      <c r="O311" s="497">
        <v>43191</v>
      </c>
      <c r="P311" s="491"/>
      <c r="Q311" s="491"/>
      <c r="R311" s="491" t="s">
        <v>1534</v>
      </c>
      <c r="S311" s="491"/>
      <c r="T311" s="491"/>
      <c r="U311" s="491"/>
      <c r="V311" s="491" t="s">
        <v>641</v>
      </c>
      <c r="W311" s="491"/>
      <c r="X311" s="491"/>
    </row>
    <row r="312" ht="256.5" hidden="1" outlineLevel="3" spans="1:24">
      <c r="A312" s="491">
        <v>355</v>
      </c>
      <c r="B312" s="491" t="s">
        <v>481</v>
      </c>
      <c r="C312" s="491" t="s">
        <v>848</v>
      </c>
      <c r="D312" s="491" t="s">
        <v>1105</v>
      </c>
      <c r="E312" s="491" t="s">
        <v>968</v>
      </c>
      <c r="F312" s="491" t="s">
        <v>576</v>
      </c>
      <c r="G312" s="491"/>
      <c r="H312" s="491"/>
      <c r="I312" s="491"/>
      <c r="J312" s="491" t="s">
        <v>1492</v>
      </c>
      <c r="K312" s="491" t="s">
        <v>1535</v>
      </c>
      <c r="L312" s="491" t="s">
        <v>1536</v>
      </c>
      <c r="M312" s="491" t="s">
        <v>1533</v>
      </c>
      <c r="N312" s="497">
        <v>43160</v>
      </c>
      <c r="O312" s="497">
        <v>43191</v>
      </c>
      <c r="P312" s="491"/>
      <c r="Q312" s="491"/>
      <c r="R312" s="491" t="s">
        <v>1537</v>
      </c>
      <c r="S312" s="491"/>
      <c r="T312" s="491"/>
      <c r="U312" s="491"/>
      <c r="V312" s="491" t="s">
        <v>641</v>
      </c>
      <c r="W312" s="491"/>
      <c r="X312" s="491"/>
    </row>
    <row r="313" ht="85.5" hidden="1" outlineLevel="3" spans="1:24">
      <c r="A313" s="491">
        <v>410</v>
      </c>
      <c r="B313" s="491" t="s">
        <v>481</v>
      </c>
      <c r="C313" s="491" t="s">
        <v>848</v>
      </c>
      <c r="D313" s="491" t="s">
        <v>977</v>
      </c>
      <c r="E313" s="491" t="s">
        <v>537</v>
      </c>
      <c r="F313" s="491" t="s">
        <v>576</v>
      </c>
      <c r="G313" s="491"/>
      <c r="H313" s="491"/>
      <c r="I313" s="491"/>
      <c r="J313" s="491" t="s">
        <v>1538</v>
      </c>
      <c r="K313" s="491" t="s">
        <v>1539</v>
      </c>
      <c r="L313" s="491" t="s">
        <v>1540</v>
      </c>
      <c r="M313" s="491"/>
      <c r="N313" s="491" t="s">
        <v>1541</v>
      </c>
      <c r="O313" s="491"/>
      <c r="P313" s="491" t="s">
        <v>1126</v>
      </c>
      <c r="Q313" s="491"/>
      <c r="R313" s="491"/>
      <c r="S313" s="491"/>
      <c r="T313" s="491"/>
      <c r="U313" s="491"/>
      <c r="V313" s="491" t="s">
        <v>641</v>
      </c>
      <c r="W313" s="491"/>
      <c r="X313" s="491"/>
    </row>
    <row r="314" ht="57" hidden="1" outlineLevel="3" spans="1:24">
      <c r="A314" s="491">
        <v>411</v>
      </c>
      <c r="B314" s="491" t="s">
        <v>481</v>
      </c>
      <c r="C314" s="491" t="s">
        <v>848</v>
      </c>
      <c r="D314" s="491"/>
      <c r="E314" s="491" t="s">
        <v>563</v>
      </c>
      <c r="F314" s="491" t="s">
        <v>576</v>
      </c>
      <c r="G314" s="491"/>
      <c r="H314" s="491"/>
      <c r="I314" s="491"/>
      <c r="J314" s="491" t="s">
        <v>1538</v>
      </c>
      <c r="K314" s="491" t="s">
        <v>1542</v>
      </c>
      <c r="L314" s="491" t="s">
        <v>1543</v>
      </c>
      <c r="M314" s="491"/>
      <c r="N314" s="497">
        <v>42339</v>
      </c>
      <c r="O314" s="491"/>
      <c r="P314" s="491" t="s">
        <v>1126</v>
      </c>
      <c r="Q314" s="491"/>
      <c r="R314" s="491"/>
      <c r="S314" s="491"/>
      <c r="T314" s="491"/>
      <c r="U314" s="491"/>
      <c r="V314" s="491" t="s">
        <v>641</v>
      </c>
      <c r="W314" s="491"/>
      <c r="X314" s="491"/>
    </row>
    <row r="315" ht="57" hidden="1" outlineLevel="2" spans="1:24">
      <c r="A315" s="489">
        <v>333</v>
      </c>
      <c r="B315" s="489" t="s">
        <v>481</v>
      </c>
      <c r="C315" s="489"/>
      <c r="D315" s="489"/>
      <c r="E315" s="489"/>
      <c r="F315" s="489"/>
      <c r="G315" s="489"/>
      <c r="H315" s="489"/>
      <c r="I315" s="489"/>
      <c r="J315" s="489"/>
      <c r="K315" s="490" t="s">
        <v>1544</v>
      </c>
      <c r="L315" s="489"/>
      <c r="M315" s="489"/>
      <c r="N315" s="489"/>
      <c r="O315" s="489"/>
      <c r="P315" s="489"/>
      <c r="Q315" s="489"/>
      <c r="R315" s="489"/>
      <c r="S315" s="489"/>
      <c r="T315" s="489"/>
      <c r="U315" s="489"/>
      <c r="V315" s="489" t="s">
        <v>641</v>
      </c>
      <c r="W315" s="489"/>
      <c r="X315" s="489"/>
    </row>
    <row r="316" ht="409.5" hidden="1" outlineLevel="3" spans="1:24">
      <c r="A316" s="491">
        <v>324</v>
      </c>
      <c r="B316" s="491" t="s">
        <v>481</v>
      </c>
      <c r="C316" s="491" t="s">
        <v>848</v>
      </c>
      <c r="D316" s="491" t="s">
        <v>1105</v>
      </c>
      <c r="E316" s="491" t="s">
        <v>537</v>
      </c>
      <c r="F316" s="491" t="s">
        <v>576</v>
      </c>
      <c r="G316" s="491"/>
      <c r="H316" s="491"/>
      <c r="I316" s="491"/>
      <c r="J316" s="491" t="s">
        <v>292</v>
      </c>
      <c r="K316" s="492" t="s">
        <v>1545</v>
      </c>
      <c r="L316" s="491" t="s">
        <v>1546</v>
      </c>
      <c r="M316" s="491" t="s">
        <v>1547</v>
      </c>
      <c r="N316" s="491" t="s">
        <v>1462</v>
      </c>
      <c r="O316" s="491"/>
      <c r="P316" s="491"/>
      <c r="Q316" s="491"/>
      <c r="R316" s="491" t="s">
        <v>1548</v>
      </c>
      <c r="S316" s="491"/>
      <c r="T316" s="491"/>
      <c r="U316" s="491"/>
      <c r="V316" s="491" t="s">
        <v>641</v>
      </c>
      <c r="W316" s="491"/>
      <c r="X316" s="491"/>
    </row>
    <row r="317" ht="57" hidden="1" outlineLevel="2" spans="1:24">
      <c r="A317" s="489">
        <v>289</v>
      </c>
      <c r="B317" s="489" t="s">
        <v>481</v>
      </c>
      <c r="C317" s="489"/>
      <c r="D317" s="489"/>
      <c r="E317" s="489"/>
      <c r="F317" s="489"/>
      <c r="G317" s="489"/>
      <c r="H317" s="489"/>
      <c r="I317" s="489"/>
      <c r="J317" s="489"/>
      <c r="K317" s="490" t="s">
        <v>1549</v>
      </c>
      <c r="L317" s="489"/>
      <c r="M317" s="489"/>
      <c r="N317" s="489"/>
      <c r="O317" s="489"/>
      <c r="P317" s="489"/>
      <c r="Q317" s="489"/>
      <c r="R317" s="489"/>
      <c r="S317" s="489"/>
      <c r="T317" s="489"/>
      <c r="U317" s="489"/>
      <c r="V317" s="489" t="s">
        <v>641</v>
      </c>
      <c r="W317" s="489"/>
      <c r="X317" s="489"/>
    </row>
    <row r="318" ht="409.5" hidden="1" outlineLevel="3" spans="1:24">
      <c r="A318" s="491">
        <v>114</v>
      </c>
      <c r="B318" s="491" t="s">
        <v>481</v>
      </c>
      <c r="C318" s="491" t="s">
        <v>848</v>
      </c>
      <c r="D318" s="491" t="s">
        <v>1174</v>
      </c>
      <c r="E318" s="491" t="s">
        <v>537</v>
      </c>
      <c r="F318" s="491" t="s">
        <v>576</v>
      </c>
      <c r="G318" s="491"/>
      <c r="H318" s="491"/>
      <c r="I318" s="491"/>
      <c r="J318" s="491" t="s">
        <v>263</v>
      </c>
      <c r="K318" s="491" t="s">
        <v>1550</v>
      </c>
      <c r="L318" s="491" t="s">
        <v>1551</v>
      </c>
      <c r="M318" s="491" t="s">
        <v>1552</v>
      </c>
      <c r="N318" s="497">
        <v>41883</v>
      </c>
      <c r="O318" s="491"/>
      <c r="P318" s="491"/>
      <c r="Q318" s="491"/>
      <c r="R318" s="491" t="s">
        <v>1553</v>
      </c>
      <c r="S318" s="491"/>
      <c r="T318" s="491"/>
      <c r="U318" s="491"/>
      <c r="V318" s="491" t="s">
        <v>641</v>
      </c>
      <c r="W318" s="491"/>
      <c r="X318" s="491"/>
    </row>
    <row r="319" ht="384.75" hidden="1" outlineLevel="3" spans="1:24">
      <c r="A319" s="491">
        <v>42</v>
      </c>
      <c r="B319" s="491" t="s">
        <v>481</v>
      </c>
      <c r="C319" s="491" t="s">
        <v>848</v>
      </c>
      <c r="D319" s="491" t="s">
        <v>1174</v>
      </c>
      <c r="E319" s="491" t="s">
        <v>537</v>
      </c>
      <c r="F319" s="491" t="s">
        <v>608</v>
      </c>
      <c r="G319" s="491"/>
      <c r="H319" s="491"/>
      <c r="I319" s="491"/>
      <c r="J319" s="491" t="s">
        <v>1554</v>
      </c>
      <c r="K319" s="491" t="s">
        <v>1555</v>
      </c>
      <c r="L319" s="491" t="s">
        <v>1556</v>
      </c>
      <c r="M319" s="491" t="s">
        <v>1557</v>
      </c>
      <c r="N319" s="497">
        <v>42186</v>
      </c>
      <c r="O319" s="491"/>
      <c r="P319" s="491"/>
      <c r="Q319" s="491"/>
      <c r="R319" s="491"/>
      <c r="S319" s="491"/>
      <c r="T319" s="491"/>
      <c r="U319" s="491"/>
      <c r="V319" s="491" t="s">
        <v>641</v>
      </c>
      <c r="W319" s="491"/>
      <c r="X319" s="491"/>
    </row>
    <row r="320" ht="171" hidden="1" outlineLevel="3" spans="1:24">
      <c r="A320" s="491">
        <v>315</v>
      </c>
      <c r="B320" s="491" t="s">
        <v>481</v>
      </c>
      <c r="C320" s="491" t="s">
        <v>848</v>
      </c>
      <c r="D320" s="491" t="s">
        <v>1558</v>
      </c>
      <c r="E320" s="491" t="s">
        <v>537</v>
      </c>
      <c r="F320" s="491" t="s">
        <v>576</v>
      </c>
      <c r="G320" s="491"/>
      <c r="H320" s="491"/>
      <c r="I320" s="491"/>
      <c r="J320" s="491" t="s">
        <v>263</v>
      </c>
      <c r="K320" s="491" t="s">
        <v>1559</v>
      </c>
      <c r="L320" s="491" t="s">
        <v>1560</v>
      </c>
      <c r="M320" s="491" t="s">
        <v>1561</v>
      </c>
      <c r="N320" s="491" t="s">
        <v>1562</v>
      </c>
      <c r="O320" s="491"/>
      <c r="P320" s="491"/>
      <c r="Q320" s="491"/>
      <c r="R320" s="491" t="s">
        <v>1563</v>
      </c>
      <c r="S320" s="491"/>
      <c r="T320" s="491"/>
      <c r="U320" s="491"/>
      <c r="V320" s="491" t="s">
        <v>641</v>
      </c>
      <c r="W320" s="491"/>
      <c r="X320" s="491"/>
    </row>
    <row r="321" ht="409.5" hidden="1" outlineLevel="3" spans="1:24">
      <c r="A321" s="491">
        <v>40</v>
      </c>
      <c r="B321" s="491" t="s">
        <v>481</v>
      </c>
      <c r="C321" s="491" t="s">
        <v>848</v>
      </c>
      <c r="D321" s="491" t="s">
        <v>1174</v>
      </c>
      <c r="E321" s="491" t="s">
        <v>537</v>
      </c>
      <c r="F321" s="491" t="s">
        <v>576</v>
      </c>
      <c r="G321" s="491"/>
      <c r="H321" s="491"/>
      <c r="I321" s="491"/>
      <c r="J321" s="491" t="s">
        <v>263</v>
      </c>
      <c r="K321" s="491" t="s">
        <v>1564</v>
      </c>
      <c r="L321" s="491" t="s">
        <v>1565</v>
      </c>
      <c r="M321" s="491" t="s">
        <v>1566</v>
      </c>
      <c r="N321" s="497">
        <v>40057</v>
      </c>
      <c r="O321" s="491"/>
      <c r="P321" s="491"/>
      <c r="Q321" s="491"/>
      <c r="R321" s="491" t="s">
        <v>1567</v>
      </c>
      <c r="S321" s="491"/>
      <c r="T321" s="491"/>
      <c r="U321" s="491"/>
      <c r="V321" s="491" t="s">
        <v>641</v>
      </c>
      <c r="W321" s="491"/>
      <c r="X321" s="491"/>
    </row>
    <row r="322" ht="409.5" hidden="1" outlineLevel="3" spans="1:24">
      <c r="A322" s="491">
        <v>314</v>
      </c>
      <c r="B322" s="491" t="s">
        <v>481</v>
      </c>
      <c r="C322" s="491" t="s">
        <v>848</v>
      </c>
      <c r="D322" s="491" t="s">
        <v>844</v>
      </c>
      <c r="E322" s="491" t="s">
        <v>537</v>
      </c>
      <c r="F322" s="491" t="s">
        <v>576</v>
      </c>
      <c r="G322" s="491"/>
      <c r="H322" s="491"/>
      <c r="I322" s="491"/>
      <c r="J322" s="491" t="s">
        <v>1568</v>
      </c>
      <c r="K322" s="491" t="s">
        <v>1569</v>
      </c>
      <c r="L322" s="491" t="s">
        <v>1570</v>
      </c>
      <c r="M322" s="491" t="s">
        <v>1571</v>
      </c>
      <c r="N322" s="497">
        <v>43466</v>
      </c>
      <c r="O322" s="491"/>
      <c r="P322" s="491"/>
      <c r="Q322" s="491"/>
      <c r="R322" s="491" t="s">
        <v>1572</v>
      </c>
      <c r="S322" s="491"/>
      <c r="T322" s="491"/>
      <c r="U322" s="491"/>
      <c r="V322" s="491" t="s">
        <v>641</v>
      </c>
      <c r="W322" s="491"/>
      <c r="X322" s="491"/>
    </row>
    <row r="323" ht="57" hidden="1" outlineLevel="3" spans="1:24">
      <c r="A323" s="491">
        <v>258</v>
      </c>
      <c r="B323" s="491" t="s">
        <v>481</v>
      </c>
      <c r="C323" s="491" t="s">
        <v>848</v>
      </c>
      <c r="D323" s="491" t="s">
        <v>1024</v>
      </c>
      <c r="E323" s="491" t="s">
        <v>1464</v>
      </c>
      <c r="F323" s="491" t="s">
        <v>576</v>
      </c>
      <c r="G323" s="491"/>
      <c r="H323" s="491"/>
      <c r="I323" s="491"/>
      <c r="J323" s="491" t="s">
        <v>1090</v>
      </c>
      <c r="K323" s="491" t="s">
        <v>1573</v>
      </c>
      <c r="L323" s="491"/>
      <c r="M323" s="491" t="s">
        <v>1574</v>
      </c>
      <c r="N323" s="497">
        <v>43101</v>
      </c>
      <c r="O323" s="491"/>
      <c r="P323" s="491"/>
      <c r="Q323" s="491"/>
      <c r="R323" s="491"/>
      <c r="S323" s="491"/>
      <c r="T323" s="491"/>
      <c r="U323" s="491"/>
      <c r="V323" s="491" t="s">
        <v>641</v>
      </c>
      <c r="W323" s="491"/>
      <c r="X323" s="491"/>
    </row>
    <row r="324" ht="71.25" hidden="1" outlineLevel="3" spans="1:24">
      <c r="A324" s="491">
        <v>381</v>
      </c>
      <c r="B324" s="491" t="s">
        <v>481</v>
      </c>
      <c r="C324" s="491" t="s">
        <v>848</v>
      </c>
      <c r="D324" s="491" t="s">
        <v>1575</v>
      </c>
      <c r="E324" s="491" t="s">
        <v>558</v>
      </c>
      <c r="F324" s="491" t="s">
        <v>576</v>
      </c>
      <c r="G324" s="491"/>
      <c r="H324" s="491"/>
      <c r="I324" s="491"/>
      <c r="J324" s="491" t="s">
        <v>1090</v>
      </c>
      <c r="K324" s="491" t="s">
        <v>1576</v>
      </c>
      <c r="L324" s="491" t="s">
        <v>1577</v>
      </c>
      <c r="M324" s="491"/>
      <c r="N324" s="491"/>
      <c r="O324" s="491"/>
      <c r="P324" s="491"/>
      <c r="Q324" s="491" t="s">
        <v>1578</v>
      </c>
      <c r="R324" s="491" t="s">
        <v>1474</v>
      </c>
      <c r="S324" s="491"/>
      <c r="T324" s="491"/>
      <c r="U324" s="491"/>
      <c r="V324" s="491" t="s">
        <v>641</v>
      </c>
      <c r="W324" s="491"/>
      <c r="X324" s="491"/>
    </row>
    <row r="325" ht="156.75" hidden="1" outlineLevel="3" spans="1:24">
      <c r="A325" s="491">
        <v>316</v>
      </c>
      <c r="B325" s="491" t="s">
        <v>481</v>
      </c>
      <c r="C325" s="491" t="s">
        <v>848</v>
      </c>
      <c r="D325" s="491" t="s">
        <v>844</v>
      </c>
      <c r="E325" s="491" t="s">
        <v>103</v>
      </c>
      <c r="F325" s="491" t="s">
        <v>576</v>
      </c>
      <c r="G325" s="491"/>
      <c r="H325" s="491"/>
      <c r="I325" s="491"/>
      <c r="J325" s="491" t="s">
        <v>263</v>
      </c>
      <c r="K325" s="491" t="s">
        <v>1579</v>
      </c>
      <c r="L325" s="491"/>
      <c r="M325" s="491" t="s">
        <v>1580</v>
      </c>
      <c r="N325" s="491"/>
      <c r="O325" s="491"/>
      <c r="P325" s="491"/>
      <c r="Q325" s="491"/>
      <c r="R325" s="491" t="s">
        <v>1581</v>
      </c>
      <c r="S325" s="491"/>
      <c r="T325" s="491"/>
      <c r="U325" s="491"/>
      <c r="V325" s="491" t="s">
        <v>641</v>
      </c>
      <c r="W325" s="491"/>
      <c r="X325" s="491"/>
    </row>
    <row r="326" ht="57" hidden="1" outlineLevel="1" spans="1:24">
      <c r="A326" s="489">
        <v>274</v>
      </c>
      <c r="B326" s="489" t="s">
        <v>481</v>
      </c>
      <c r="C326" s="489"/>
      <c r="D326" s="489"/>
      <c r="E326" s="489"/>
      <c r="F326" s="489"/>
      <c r="G326" s="489"/>
      <c r="H326" s="489"/>
      <c r="I326" s="489"/>
      <c r="J326" s="489"/>
      <c r="K326" s="490" t="s">
        <v>1582</v>
      </c>
      <c r="L326" s="489"/>
      <c r="M326" s="489"/>
      <c r="N326" s="489"/>
      <c r="O326" s="489"/>
      <c r="P326" s="489"/>
      <c r="Q326" s="489"/>
      <c r="R326" s="489"/>
      <c r="S326" s="489"/>
      <c r="T326" s="489"/>
      <c r="U326" s="489"/>
      <c r="V326" s="489" t="s">
        <v>641</v>
      </c>
      <c r="W326" s="489"/>
      <c r="X326" s="489"/>
    </row>
    <row r="327" ht="57" hidden="1" outlineLevel="2" spans="1:24">
      <c r="A327" s="489">
        <v>443</v>
      </c>
      <c r="B327" s="489" t="s">
        <v>481</v>
      </c>
      <c r="C327" s="489"/>
      <c r="D327" s="489"/>
      <c r="E327" s="489"/>
      <c r="F327" s="489"/>
      <c r="G327" s="489"/>
      <c r="H327" s="489"/>
      <c r="I327" s="489"/>
      <c r="J327" s="489"/>
      <c r="K327" s="490" t="s">
        <v>1583</v>
      </c>
      <c r="L327" s="489"/>
      <c r="M327" s="489"/>
      <c r="N327" s="489"/>
      <c r="O327" s="489"/>
      <c r="P327" s="489"/>
      <c r="Q327" s="489"/>
      <c r="R327" s="489"/>
      <c r="S327" s="489"/>
      <c r="T327" s="489"/>
      <c r="U327" s="489"/>
      <c r="V327" s="489" t="s">
        <v>641</v>
      </c>
      <c r="W327" s="489"/>
      <c r="X327" s="489"/>
    </row>
    <row r="328" ht="409.5" hidden="1" outlineLevel="3" spans="1:24">
      <c r="A328" s="491">
        <v>444</v>
      </c>
      <c r="B328" s="491" t="s">
        <v>481</v>
      </c>
      <c r="C328" s="491" t="s">
        <v>848</v>
      </c>
      <c r="D328" s="491" t="s">
        <v>1174</v>
      </c>
      <c r="E328" s="491" t="s">
        <v>537</v>
      </c>
      <c r="F328" s="491" t="s">
        <v>576</v>
      </c>
      <c r="G328" s="491"/>
      <c r="H328" s="491"/>
      <c r="I328" s="491"/>
      <c r="J328" s="491" t="s">
        <v>1584</v>
      </c>
      <c r="K328" s="491" t="s">
        <v>1585</v>
      </c>
      <c r="L328" s="491" t="s">
        <v>1586</v>
      </c>
      <c r="M328" s="491" t="s">
        <v>1587</v>
      </c>
      <c r="N328" s="491" t="s">
        <v>1588</v>
      </c>
      <c r="O328" s="491"/>
      <c r="P328" s="491"/>
      <c r="Q328" s="491"/>
      <c r="R328" s="491"/>
      <c r="S328" s="491"/>
      <c r="T328" s="491"/>
      <c r="U328" s="491"/>
      <c r="V328" s="491" t="s">
        <v>641</v>
      </c>
      <c r="W328" s="491"/>
      <c r="X328" s="491"/>
    </row>
    <row r="329" ht="57" hidden="1" outlineLevel="2" spans="1:24">
      <c r="A329" s="489">
        <v>328</v>
      </c>
      <c r="B329" s="489" t="s">
        <v>481</v>
      </c>
      <c r="C329" s="489"/>
      <c r="D329" s="489"/>
      <c r="E329" s="489"/>
      <c r="F329" s="489"/>
      <c r="G329" s="489"/>
      <c r="H329" s="489"/>
      <c r="I329" s="489"/>
      <c r="J329" s="489"/>
      <c r="K329" s="490" t="s">
        <v>1589</v>
      </c>
      <c r="L329" s="489"/>
      <c r="M329" s="489"/>
      <c r="N329" s="489"/>
      <c r="O329" s="489"/>
      <c r="P329" s="489"/>
      <c r="Q329" s="489"/>
      <c r="R329" s="489"/>
      <c r="S329" s="489"/>
      <c r="T329" s="489"/>
      <c r="U329" s="489"/>
      <c r="V329" s="489" t="s">
        <v>641</v>
      </c>
      <c r="W329" s="489"/>
      <c r="X329" s="489"/>
    </row>
    <row r="330" ht="370.5" hidden="1" outlineLevel="3" spans="1:24">
      <c r="A330" s="491">
        <v>327</v>
      </c>
      <c r="B330" s="491" t="s">
        <v>481</v>
      </c>
      <c r="C330" s="491" t="s">
        <v>848</v>
      </c>
      <c r="D330" s="491" t="s">
        <v>1590</v>
      </c>
      <c r="E330" s="491" t="s">
        <v>537</v>
      </c>
      <c r="F330" s="491" t="s">
        <v>576</v>
      </c>
      <c r="G330" s="491"/>
      <c r="H330" s="491"/>
      <c r="I330" s="491"/>
      <c r="J330" s="491" t="s">
        <v>1186</v>
      </c>
      <c r="K330" s="491" t="s">
        <v>1591</v>
      </c>
      <c r="L330" s="491" t="s">
        <v>1592</v>
      </c>
      <c r="M330" s="491" t="s">
        <v>1593</v>
      </c>
      <c r="N330" s="491" t="s">
        <v>1462</v>
      </c>
      <c r="O330" s="491"/>
      <c r="P330" s="491"/>
      <c r="Q330" s="491"/>
      <c r="R330" s="491" t="s">
        <v>1594</v>
      </c>
      <c r="S330" s="491"/>
      <c r="T330" s="491"/>
      <c r="U330" s="491"/>
      <c r="V330" s="491" t="s">
        <v>641</v>
      </c>
      <c r="W330" s="491"/>
      <c r="X330" s="491"/>
    </row>
    <row r="331" ht="57" hidden="1" outlineLevel="2" spans="1:24">
      <c r="A331" s="489">
        <v>329</v>
      </c>
      <c r="B331" s="489" t="s">
        <v>481</v>
      </c>
      <c r="C331" s="489"/>
      <c r="D331" s="489"/>
      <c r="E331" s="489"/>
      <c r="F331" s="489"/>
      <c r="G331" s="489"/>
      <c r="H331" s="489"/>
      <c r="I331" s="489"/>
      <c r="J331" s="489"/>
      <c r="K331" s="490" t="s">
        <v>1595</v>
      </c>
      <c r="L331" s="489"/>
      <c r="M331" s="489"/>
      <c r="N331" s="489"/>
      <c r="O331" s="489"/>
      <c r="P331" s="489"/>
      <c r="Q331" s="489"/>
      <c r="R331" s="489"/>
      <c r="S331" s="489"/>
      <c r="T331" s="489"/>
      <c r="U331" s="489"/>
      <c r="V331" s="489" t="s">
        <v>641</v>
      </c>
      <c r="W331" s="489"/>
      <c r="X331" s="489"/>
    </row>
    <row r="332" ht="409.5" hidden="1" outlineLevel="3" spans="1:24">
      <c r="A332" s="491">
        <v>445</v>
      </c>
      <c r="B332" s="491" t="s">
        <v>481</v>
      </c>
      <c r="C332" s="491" t="s">
        <v>848</v>
      </c>
      <c r="D332" s="491" t="s">
        <v>1174</v>
      </c>
      <c r="E332" s="491" t="s">
        <v>537</v>
      </c>
      <c r="F332" s="491" t="s">
        <v>576</v>
      </c>
      <c r="G332" s="491"/>
      <c r="H332" s="491"/>
      <c r="I332" s="491"/>
      <c r="J332" s="491" t="s">
        <v>1181</v>
      </c>
      <c r="K332" s="491" t="s">
        <v>1596</v>
      </c>
      <c r="L332" s="491" t="s">
        <v>1597</v>
      </c>
      <c r="M332" s="491" t="s">
        <v>1598</v>
      </c>
      <c r="N332" s="491" t="s">
        <v>1588</v>
      </c>
      <c r="O332" s="491"/>
      <c r="P332" s="491"/>
      <c r="Q332" s="491"/>
      <c r="R332" s="491"/>
      <c r="S332" s="491"/>
      <c r="T332" s="491"/>
      <c r="U332" s="491"/>
      <c r="V332" s="491" t="s">
        <v>641</v>
      </c>
      <c r="W332" s="491"/>
      <c r="X332" s="491"/>
    </row>
    <row r="333" ht="14.25" hidden="1" outlineLevel="2" spans="1:24">
      <c r="A333" s="489">
        <v>253</v>
      </c>
      <c r="B333" s="489" t="s">
        <v>481</v>
      </c>
      <c r="C333" s="489"/>
      <c r="D333" s="489"/>
      <c r="E333" s="489"/>
      <c r="F333" s="489"/>
      <c r="G333" s="489"/>
      <c r="H333" s="489"/>
      <c r="I333" s="489"/>
      <c r="J333" s="489"/>
      <c r="K333" s="490" t="s">
        <v>1599</v>
      </c>
      <c r="L333" s="489"/>
      <c r="M333" s="489"/>
      <c r="N333" s="489"/>
      <c r="O333" s="489"/>
      <c r="P333" s="489"/>
      <c r="Q333" s="489"/>
      <c r="R333" s="489"/>
      <c r="S333" s="489"/>
      <c r="T333" s="489"/>
      <c r="U333" s="489"/>
      <c r="V333" s="489"/>
      <c r="W333" s="489"/>
      <c r="X333" s="489"/>
    </row>
    <row r="334" ht="14.25" hidden="1" outlineLevel="3" spans="1:24">
      <c r="A334" s="491">
        <v>254</v>
      </c>
      <c r="B334" s="491" t="s">
        <v>481</v>
      </c>
      <c r="C334" s="491"/>
      <c r="D334" s="491"/>
      <c r="E334" s="491"/>
      <c r="F334" s="491"/>
      <c r="G334" s="491"/>
      <c r="H334" s="491"/>
      <c r="I334" s="491"/>
      <c r="J334" s="491"/>
      <c r="K334" s="491" t="s">
        <v>1600</v>
      </c>
      <c r="L334" s="491"/>
      <c r="M334" s="491"/>
      <c r="N334" s="491"/>
      <c r="O334" s="491"/>
      <c r="P334" s="491"/>
      <c r="Q334" s="491"/>
      <c r="R334" s="491"/>
      <c r="S334" s="491"/>
      <c r="T334" s="491"/>
      <c r="U334" s="491"/>
      <c r="V334" s="491"/>
      <c r="W334" s="491"/>
      <c r="X334" s="491"/>
    </row>
    <row r="335" ht="14.25" hidden="1" outlineLevel="3" spans="1:24">
      <c r="A335" s="491">
        <v>255</v>
      </c>
      <c r="B335" s="491" t="s">
        <v>481</v>
      </c>
      <c r="C335" s="491"/>
      <c r="D335" s="491"/>
      <c r="E335" s="491"/>
      <c r="F335" s="491"/>
      <c r="G335" s="491"/>
      <c r="H335" s="491"/>
      <c r="I335" s="491"/>
      <c r="J335" s="491"/>
      <c r="K335" s="491" t="s">
        <v>1600</v>
      </c>
      <c r="L335" s="491"/>
      <c r="M335" s="491"/>
      <c r="N335" s="491"/>
      <c r="O335" s="491"/>
      <c r="P335" s="491"/>
      <c r="Q335" s="491"/>
      <c r="R335" s="491"/>
      <c r="S335" s="491"/>
      <c r="T335" s="491"/>
      <c r="U335" s="491"/>
      <c r="V335" s="491"/>
      <c r="W335" s="491"/>
      <c r="X335" s="491"/>
    </row>
    <row r="336" ht="14.25" hidden="1" outlineLevel="1" spans="1:24">
      <c r="A336" s="489">
        <v>275</v>
      </c>
      <c r="B336" s="489" t="s">
        <v>481</v>
      </c>
      <c r="C336" s="489"/>
      <c r="D336" s="489"/>
      <c r="E336" s="489"/>
      <c r="F336" s="489"/>
      <c r="G336" s="489"/>
      <c r="H336" s="489"/>
      <c r="I336" s="489"/>
      <c r="J336" s="489"/>
      <c r="K336" s="490" t="s">
        <v>1601</v>
      </c>
      <c r="L336" s="489"/>
      <c r="M336" s="489"/>
      <c r="N336" s="489"/>
      <c r="O336" s="489"/>
      <c r="P336" s="489"/>
      <c r="Q336" s="489"/>
      <c r="R336" s="489"/>
      <c r="S336" s="489"/>
      <c r="T336" s="489"/>
      <c r="U336" s="489"/>
      <c r="V336" s="489"/>
      <c r="W336" s="489"/>
      <c r="X336" s="489"/>
    </row>
    <row r="337" ht="14.25" hidden="1" spans="1:24">
      <c r="A337" s="489">
        <v>6</v>
      </c>
      <c r="B337" s="489" t="s">
        <v>481</v>
      </c>
      <c r="C337" s="489"/>
      <c r="D337" s="489"/>
      <c r="E337" s="489"/>
      <c r="F337" s="489"/>
      <c r="G337" s="489"/>
      <c r="H337" s="489"/>
      <c r="I337" s="489"/>
      <c r="J337" s="489"/>
      <c r="K337" s="490" t="s">
        <v>1602</v>
      </c>
      <c r="L337" s="489"/>
      <c r="M337" s="489"/>
      <c r="N337" s="489"/>
      <c r="O337" s="489"/>
      <c r="P337" s="489"/>
      <c r="Q337" s="489"/>
      <c r="R337" s="489"/>
      <c r="S337" s="489"/>
      <c r="T337" s="489"/>
      <c r="U337" s="489"/>
      <c r="V337" s="489"/>
      <c r="W337" s="489"/>
      <c r="X337" s="489"/>
    </row>
    <row r="338" ht="14.25" hidden="1" outlineLevel="1" spans="1:24">
      <c r="A338" s="489">
        <v>163</v>
      </c>
      <c r="B338" s="489" t="s">
        <v>481</v>
      </c>
      <c r="C338" s="489"/>
      <c r="D338" s="489"/>
      <c r="E338" s="489"/>
      <c r="F338" s="489"/>
      <c r="G338" s="489"/>
      <c r="H338" s="489"/>
      <c r="I338" s="489"/>
      <c r="J338" s="489"/>
      <c r="K338" s="490" t="s">
        <v>1603</v>
      </c>
      <c r="L338" s="489"/>
      <c r="M338" s="489"/>
      <c r="N338" s="489"/>
      <c r="O338" s="489"/>
      <c r="P338" s="489"/>
      <c r="Q338" s="489"/>
      <c r="R338" s="489"/>
      <c r="S338" s="489"/>
      <c r="T338" s="489"/>
      <c r="U338" s="489"/>
      <c r="V338" s="489"/>
      <c r="W338" s="489"/>
      <c r="X338" s="489"/>
    </row>
    <row r="339" ht="57" hidden="1" outlineLevel="2" spans="1:24">
      <c r="A339" s="491">
        <v>164</v>
      </c>
      <c r="B339" s="491" t="s">
        <v>481</v>
      </c>
      <c r="C339" s="491"/>
      <c r="D339" s="491"/>
      <c r="E339" s="491"/>
      <c r="F339" s="491"/>
      <c r="G339" s="491"/>
      <c r="H339" s="491"/>
      <c r="I339" s="491"/>
      <c r="J339" s="491"/>
      <c r="K339" s="491" t="s">
        <v>1604</v>
      </c>
      <c r="L339" s="491"/>
      <c r="M339" s="491"/>
      <c r="N339" s="491"/>
      <c r="O339" s="491"/>
      <c r="P339" s="491"/>
      <c r="Q339" s="491"/>
      <c r="R339" s="491"/>
      <c r="S339" s="491"/>
      <c r="T339" s="491"/>
      <c r="U339" s="491"/>
      <c r="V339" s="491"/>
      <c r="W339" s="491"/>
      <c r="X339" s="491"/>
    </row>
    <row r="340" ht="28.5" hidden="1" outlineLevel="3" spans="1:24">
      <c r="A340" s="491">
        <v>205</v>
      </c>
      <c r="B340" s="491" t="s">
        <v>481</v>
      </c>
      <c r="C340" s="491"/>
      <c r="D340" s="491"/>
      <c r="E340" s="491"/>
      <c r="F340" s="491"/>
      <c r="G340" s="491"/>
      <c r="H340" s="491"/>
      <c r="I340" s="491"/>
      <c r="J340" s="491"/>
      <c r="K340" s="491" t="s">
        <v>1605</v>
      </c>
      <c r="L340" s="491"/>
      <c r="M340" s="491"/>
      <c r="N340" s="491"/>
      <c r="O340" s="491"/>
      <c r="P340" s="491"/>
      <c r="Q340" s="491"/>
      <c r="R340" s="491"/>
      <c r="S340" s="491"/>
      <c r="T340" s="491"/>
      <c r="U340" s="491"/>
      <c r="V340" s="491"/>
      <c r="W340" s="491"/>
      <c r="X340" s="491"/>
    </row>
    <row r="341" ht="42.75" hidden="1" outlineLevel="3" spans="1:24">
      <c r="A341" s="491">
        <v>165</v>
      </c>
      <c r="B341" s="491" t="s">
        <v>481</v>
      </c>
      <c r="C341" s="491"/>
      <c r="D341" s="491"/>
      <c r="E341" s="491"/>
      <c r="F341" s="491"/>
      <c r="G341" s="491"/>
      <c r="H341" s="491"/>
      <c r="I341" s="491"/>
      <c r="J341" s="491"/>
      <c r="K341" s="491" t="s">
        <v>1606</v>
      </c>
      <c r="L341" s="491"/>
      <c r="M341" s="491"/>
      <c r="N341" s="491"/>
      <c r="O341" s="491"/>
      <c r="P341" s="491"/>
      <c r="Q341" s="491"/>
      <c r="R341" s="491"/>
      <c r="S341" s="491"/>
      <c r="T341" s="491"/>
      <c r="U341" s="491"/>
      <c r="V341" s="491"/>
      <c r="W341" s="491"/>
      <c r="X341" s="491"/>
    </row>
    <row r="342" ht="28.5" hidden="1" outlineLevel="3" spans="1:24">
      <c r="A342" s="491">
        <v>166</v>
      </c>
      <c r="B342" s="491" t="s">
        <v>481</v>
      </c>
      <c r="C342" s="491"/>
      <c r="D342" s="491"/>
      <c r="E342" s="491"/>
      <c r="F342" s="491"/>
      <c r="G342" s="491"/>
      <c r="H342" s="491"/>
      <c r="I342" s="491"/>
      <c r="J342" s="491"/>
      <c r="K342" s="491" t="s">
        <v>1607</v>
      </c>
      <c r="L342" s="491"/>
      <c r="M342" s="491"/>
      <c r="N342" s="491"/>
      <c r="O342" s="491"/>
      <c r="P342" s="491"/>
      <c r="Q342" s="491"/>
      <c r="R342" s="491"/>
      <c r="S342" s="491"/>
      <c r="T342" s="491"/>
      <c r="U342" s="491"/>
      <c r="V342" s="491"/>
      <c r="W342" s="491"/>
      <c r="X342" s="491"/>
    </row>
    <row r="343" ht="28.5" hidden="1" outlineLevel="3" spans="1:24">
      <c r="A343" s="491">
        <v>167</v>
      </c>
      <c r="B343" s="491" t="s">
        <v>481</v>
      </c>
      <c r="C343" s="491"/>
      <c r="D343" s="491"/>
      <c r="E343" s="491"/>
      <c r="F343" s="491"/>
      <c r="G343" s="491"/>
      <c r="H343" s="491"/>
      <c r="I343" s="491"/>
      <c r="J343" s="491"/>
      <c r="K343" s="491" t="s">
        <v>1608</v>
      </c>
      <c r="L343" s="491"/>
      <c r="M343" s="491"/>
      <c r="N343" s="491"/>
      <c r="O343" s="491"/>
      <c r="P343" s="491"/>
      <c r="Q343" s="491"/>
      <c r="R343" s="491"/>
      <c r="S343" s="491"/>
      <c r="T343" s="491"/>
      <c r="U343" s="491"/>
      <c r="V343" s="491"/>
      <c r="W343" s="491"/>
      <c r="X343" s="491"/>
    </row>
    <row r="344" ht="14.25" hidden="1" outlineLevel="3" spans="1:24">
      <c r="A344" s="491">
        <v>168</v>
      </c>
      <c r="B344" s="491" t="s">
        <v>481</v>
      </c>
      <c r="C344" s="491"/>
      <c r="D344" s="491"/>
      <c r="E344" s="491"/>
      <c r="F344" s="491"/>
      <c r="G344" s="491"/>
      <c r="H344" s="491"/>
      <c r="I344" s="491"/>
      <c r="J344" s="491"/>
      <c r="K344" s="491" t="s">
        <v>1609</v>
      </c>
      <c r="L344" s="491"/>
      <c r="M344" s="491"/>
      <c r="N344" s="491"/>
      <c r="O344" s="491"/>
      <c r="P344" s="491"/>
      <c r="Q344" s="491"/>
      <c r="R344" s="491"/>
      <c r="S344" s="491"/>
      <c r="T344" s="491"/>
      <c r="U344" s="491"/>
      <c r="V344" s="491"/>
      <c r="W344" s="491"/>
      <c r="X344" s="491"/>
    </row>
    <row r="345" ht="28.5" hidden="1" outlineLevel="3" spans="1:24">
      <c r="A345" s="491">
        <v>169</v>
      </c>
      <c r="B345" s="491" t="s">
        <v>481</v>
      </c>
      <c r="C345" s="491"/>
      <c r="D345" s="491"/>
      <c r="E345" s="491"/>
      <c r="F345" s="491"/>
      <c r="G345" s="491"/>
      <c r="H345" s="491"/>
      <c r="I345" s="491"/>
      <c r="J345" s="491"/>
      <c r="K345" s="491" t="s">
        <v>1610</v>
      </c>
      <c r="L345" s="491"/>
      <c r="M345" s="491"/>
      <c r="N345" s="491"/>
      <c r="O345" s="491"/>
      <c r="P345" s="491"/>
      <c r="Q345" s="491"/>
      <c r="R345" s="491"/>
      <c r="S345" s="491"/>
      <c r="T345" s="491"/>
      <c r="U345" s="491"/>
      <c r="V345" s="491"/>
      <c r="W345" s="491"/>
      <c r="X345" s="491"/>
    </row>
    <row r="346" ht="28.5" hidden="1" outlineLevel="3" spans="1:24">
      <c r="A346" s="491">
        <v>170</v>
      </c>
      <c r="B346" s="491" t="s">
        <v>481</v>
      </c>
      <c r="C346" s="491"/>
      <c r="D346" s="491"/>
      <c r="E346" s="491"/>
      <c r="F346" s="491"/>
      <c r="G346" s="491"/>
      <c r="H346" s="491"/>
      <c r="I346" s="491"/>
      <c r="J346" s="491"/>
      <c r="K346" s="491" t="s">
        <v>1611</v>
      </c>
      <c r="L346" s="491"/>
      <c r="M346" s="491"/>
      <c r="N346" s="491"/>
      <c r="O346" s="491"/>
      <c r="P346" s="491"/>
      <c r="Q346" s="491"/>
      <c r="R346" s="491"/>
      <c r="S346" s="491"/>
      <c r="T346" s="491"/>
      <c r="U346" s="491"/>
      <c r="V346" s="491"/>
      <c r="W346" s="491"/>
      <c r="X346" s="491"/>
    </row>
    <row r="347" ht="42.75" hidden="1" outlineLevel="3" spans="1:24">
      <c r="A347" s="491">
        <v>171</v>
      </c>
      <c r="B347" s="491" t="s">
        <v>481</v>
      </c>
      <c r="C347" s="491"/>
      <c r="D347" s="491"/>
      <c r="E347" s="491"/>
      <c r="F347" s="491"/>
      <c r="G347" s="491"/>
      <c r="H347" s="491"/>
      <c r="I347" s="491"/>
      <c r="J347" s="491"/>
      <c r="K347" s="491" t="s">
        <v>1612</v>
      </c>
      <c r="L347" s="491"/>
      <c r="M347" s="491"/>
      <c r="N347" s="491"/>
      <c r="O347" s="491"/>
      <c r="P347" s="491"/>
      <c r="Q347" s="491"/>
      <c r="R347" s="491"/>
      <c r="S347" s="491"/>
      <c r="T347" s="491"/>
      <c r="U347" s="491"/>
      <c r="V347" s="491"/>
      <c r="W347" s="491"/>
      <c r="X347" s="491"/>
    </row>
    <row r="348" ht="14.25" hidden="1" outlineLevel="1" spans="1:24">
      <c r="A348" s="489">
        <v>26</v>
      </c>
      <c r="B348" s="489" t="s">
        <v>481</v>
      </c>
      <c r="C348" s="489"/>
      <c r="D348" s="489"/>
      <c r="E348" s="489"/>
      <c r="F348" s="489"/>
      <c r="G348" s="489"/>
      <c r="H348" s="489"/>
      <c r="I348" s="489"/>
      <c r="J348" s="489"/>
      <c r="K348" s="490" t="s">
        <v>1613</v>
      </c>
      <c r="L348" s="489"/>
      <c r="M348" s="489"/>
      <c r="N348" s="489"/>
      <c r="O348" s="489"/>
      <c r="P348" s="489"/>
      <c r="Q348" s="489"/>
      <c r="R348" s="489"/>
      <c r="S348" s="489"/>
      <c r="T348" s="489"/>
      <c r="U348" s="489"/>
      <c r="V348" s="489"/>
      <c r="W348" s="489"/>
      <c r="X348" s="489"/>
    </row>
    <row r="349" ht="14.25" hidden="1" outlineLevel="2" spans="1:24">
      <c r="A349" s="489">
        <v>276</v>
      </c>
      <c r="B349" s="489" t="s">
        <v>481</v>
      </c>
      <c r="C349" s="489"/>
      <c r="D349" s="489"/>
      <c r="E349" s="489"/>
      <c r="F349" s="489"/>
      <c r="G349" s="489"/>
      <c r="H349" s="489"/>
      <c r="I349" s="489"/>
      <c r="J349" s="489"/>
      <c r="K349" s="490" t="s">
        <v>1614</v>
      </c>
      <c r="L349" s="489"/>
      <c r="M349" s="489"/>
      <c r="N349" s="489"/>
      <c r="O349" s="489"/>
      <c r="P349" s="489"/>
      <c r="Q349" s="489"/>
      <c r="R349" s="489"/>
      <c r="S349" s="489"/>
      <c r="T349" s="489"/>
      <c r="U349" s="489"/>
      <c r="V349" s="489"/>
      <c r="W349" s="489"/>
      <c r="X349" s="489"/>
    </row>
    <row r="350" ht="71.25" hidden="1" outlineLevel="3" spans="1:24">
      <c r="A350" s="491">
        <v>277</v>
      </c>
      <c r="B350" s="491" t="s">
        <v>481</v>
      </c>
      <c r="C350" s="491"/>
      <c r="D350" s="491"/>
      <c r="E350" s="491"/>
      <c r="F350" s="491"/>
      <c r="G350" s="491"/>
      <c r="H350" s="491"/>
      <c r="I350" s="491"/>
      <c r="J350" s="491"/>
      <c r="K350" s="491" t="s">
        <v>1615</v>
      </c>
      <c r="L350" s="491" t="s">
        <v>1616</v>
      </c>
      <c r="M350" s="491"/>
      <c r="N350" s="491"/>
      <c r="O350" s="491"/>
      <c r="P350" s="491"/>
      <c r="Q350" s="491"/>
      <c r="R350" s="491"/>
      <c r="S350" s="491"/>
      <c r="T350" s="491"/>
      <c r="U350" s="491"/>
      <c r="V350" s="491"/>
      <c r="W350" s="491"/>
      <c r="X350" s="491"/>
    </row>
    <row r="351" ht="114" hidden="1" outlineLevel="4" spans="1:24">
      <c r="A351" s="491">
        <v>281</v>
      </c>
      <c r="B351" s="491" t="s">
        <v>481</v>
      </c>
      <c r="C351" s="491"/>
      <c r="D351" s="491"/>
      <c r="E351" s="491"/>
      <c r="F351" s="491"/>
      <c r="G351" s="491"/>
      <c r="H351" s="491"/>
      <c r="I351" s="491"/>
      <c r="J351" s="491"/>
      <c r="K351" s="491" t="s">
        <v>1126</v>
      </c>
      <c r="L351" s="491" t="s">
        <v>1617</v>
      </c>
      <c r="M351" s="491"/>
      <c r="N351" s="491"/>
      <c r="O351" s="491"/>
      <c r="P351" s="491"/>
      <c r="Q351" s="491"/>
      <c r="R351" s="491"/>
      <c r="S351" s="491"/>
      <c r="T351" s="491"/>
      <c r="U351" s="491"/>
      <c r="V351" s="491"/>
      <c r="W351" s="491"/>
      <c r="X351" s="491"/>
    </row>
    <row r="352" ht="114" hidden="1" outlineLevel="4" spans="1:24">
      <c r="A352" s="491">
        <v>282</v>
      </c>
      <c r="B352" s="491" t="s">
        <v>481</v>
      </c>
      <c r="C352" s="491"/>
      <c r="D352" s="491"/>
      <c r="E352" s="491"/>
      <c r="F352" s="491"/>
      <c r="G352" s="491"/>
      <c r="H352" s="491"/>
      <c r="I352" s="491"/>
      <c r="J352" s="491"/>
      <c r="K352" s="491" t="s">
        <v>1618</v>
      </c>
      <c r="L352" s="491" t="s">
        <v>1619</v>
      </c>
      <c r="M352" s="491"/>
      <c r="N352" s="491"/>
      <c r="O352" s="491"/>
      <c r="P352" s="491"/>
      <c r="Q352" s="491"/>
      <c r="R352" s="491"/>
      <c r="S352" s="491"/>
      <c r="T352" s="491"/>
      <c r="U352" s="491"/>
      <c r="V352" s="491"/>
      <c r="W352" s="491"/>
      <c r="X352" s="491"/>
    </row>
    <row r="353" ht="99.75" hidden="1" outlineLevel="4" spans="1:24">
      <c r="A353" s="491">
        <v>283</v>
      </c>
      <c r="B353" s="491" t="s">
        <v>481</v>
      </c>
      <c r="C353" s="491"/>
      <c r="D353" s="491"/>
      <c r="E353" s="491"/>
      <c r="F353" s="491"/>
      <c r="G353" s="491"/>
      <c r="H353" s="491"/>
      <c r="I353" s="491"/>
      <c r="J353" s="491"/>
      <c r="K353" s="491" t="s">
        <v>1620</v>
      </c>
      <c r="L353" s="491" t="s">
        <v>1621</v>
      </c>
      <c r="M353" s="491"/>
      <c r="N353" s="491"/>
      <c r="O353" s="491"/>
      <c r="P353" s="491"/>
      <c r="Q353" s="491"/>
      <c r="R353" s="491"/>
      <c r="S353" s="491"/>
      <c r="T353" s="491"/>
      <c r="U353" s="491"/>
      <c r="V353" s="491"/>
      <c r="W353" s="491"/>
      <c r="X353" s="491"/>
    </row>
    <row r="354" ht="57" hidden="1" outlineLevel="3" spans="1:24">
      <c r="A354" s="491">
        <v>284</v>
      </c>
      <c r="B354" s="491" t="s">
        <v>481</v>
      </c>
      <c r="C354" s="491"/>
      <c r="D354" s="491"/>
      <c r="E354" s="491"/>
      <c r="F354" s="491"/>
      <c r="G354" s="491"/>
      <c r="H354" s="491"/>
      <c r="I354" s="491"/>
      <c r="J354" s="491"/>
      <c r="K354" s="491" t="s">
        <v>1622</v>
      </c>
      <c r="L354" s="491" t="s">
        <v>1623</v>
      </c>
      <c r="M354" s="491"/>
      <c r="N354" s="491"/>
      <c r="O354" s="491"/>
      <c r="P354" s="491"/>
      <c r="Q354" s="491"/>
      <c r="R354" s="491"/>
      <c r="S354" s="491"/>
      <c r="T354" s="491"/>
      <c r="U354" s="491"/>
      <c r="V354" s="491"/>
      <c r="W354" s="491"/>
      <c r="X354" s="491"/>
    </row>
    <row r="355" ht="71.25" hidden="1" outlineLevel="4" spans="1:24">
      <c r="A355" s="491">
        <v>285</v>
      </c>
      <c r="B355" s="491" t="s">
        <v>481</v>
      </c>
      <c r="C355" s="491"/>
      <c r="D355" s="491"/>
      <c r="E355" s="491"/>
      <c r="F355" s="491"/>
      <c r="G355" s="491"/>
      <c r="H355" s="491"/>
      <c r="I355" s="491"/>
      <c r="J355" s="491"/>
      <c r="K355" s="491" t="s">
        <v>1624</v>
      </c>
      <c r="L355" s="491" t="s">
        <v>1625</v>
      </c>
      <c r="M355" s="491"/>
      <c r="N355" s="491"/>
      <c r="O355" s="491"/>
      <c r="P355" s="491"/>
      <c r="Q355" s="491"/>
      <c r="R355" s="491"/>
      <c r="S355" s="491"/>
      <c r="T355" s="491"/>
      <c r="U355" s="491"/>
      <c r="V355" s="491"/>
      <c r="W355" s="491"/>
      <c r="X355" s="491"/>
    </row>
    <row r="356" ht="85.5" hidden="1" outlineLevel="4" spans="1:24">
      <c r="A356" s="491">
        <v>286</v>
      </c>
      <c r="B356" s="491" t="s">
        <v>481</v>
      </c>
      <c r="C356" s="491"/>
      <c r="D356" s="491"/>
      <c r="E356" s="491"/>
      <c r="F356" s="491"/>
      <c r="G356" s="491"/>
      <c r="H356" s="491"/>
      <c r="I356" s="491"/>
      <c r="J356" s="491"/>
      <c r="K356" s="491" t="s">
        <v>1626</v>
      </c>
      <c r="L356" s="491" t="s">
        <v>1627</v>
      </c>
      <c r="M356" s="491"/>
      <c r="N356" s="491"/>
      <c r="O356" s="491"/>
      <c r="P356" s="491"/>
      <c r="Q356" s="491"/>
      <c r="R356" s="491"/>
      <c r="S356" s="491"/>
      <c r="T356" s="491"/>
      <c r="U356" s="491"/>
      <c r="V356" s="491"/>
      <c r="W356" s="491"/>
      <c r="X356" s="491"/>
    </row>
    <row r="357" ht="71.25" hidden="1" outlineLevel="4" spans="1:24">
      <c r="A357" s="491">
        <v>280</v>
      </c>
      <c r="B357" s="491" t="s">
        <v>481</v>
      </c>
      <c r="C357" s="491"/>
      <c r="D357" s="491"/>
      <c r="E357" s="491"/>
      <c r="F357" s="491"/>
      <c r="G357" s="491"/>
      <c r="H357" s="491"/>
      <c r="I357" s="491"/>
      <c r="J357" s="491"/>
      <c r="K357" s="491" t="s">
        <v>1628</v>
      </c>
      <c r="L357" s="491" t="s">
        <v>1629</v>
      </c>
      <c r="M357" s="491"/>
      <c r="N357" s="491"/>
      <c r="O357" s="491"/>
      <c r="P357" s="491"/>
      <c r="Q357" s="491"/>
      <c r="R357" s="491"/>
      <c r="S357" s="491"/>
      <c r="T357" s="491"/>
      <c r="U357" s="491"/>
      <c r="V357" s="491"/>
      <c r="W357" s="491"/>
      <c r="X357" s="491"/>
    </row>
    <row r="358" ht="57" hidden="1" outlineLevel="2" spans="1:24">
      <c r="A358" s="491">
        <v>279</v>
      </c>
      <c r="B358" s="491" t="s">
        <v>481</v>
      </c>
      <c r="C358" s="491"/>
      <c r="D358" s="491"/>
      <c r="E358" s="491"/>
      <c r="F358" s="491"/>
      <c r="G358" s="491"/>
      <c r="H358" s="491"/>
      <c r="I358" s="491"/>
      <c r="J358" s="491"/>
      <c r="K358" s="491" t="s">
        <v>1630</v>
      </c>
      <c r="L358" s="491" t="s">
        <v>1631</v>
      </c>
      <c r="M358" s="491"/>
      <c r="N358" s="491"/>
      <c r="O358" s="491"/>
      <c r="P358" s="491"/>
      <c r="Q358" s="491"/>
      <c r="R358" s="491"/>
      <c r="S358" s="491"/>
      <c r="T358" s="491"/>
      <c r="U358" s="491"/>
      <c r="V358" s="491"/>
      <c r="W358" s="491"/>
      <c r="X358" s="491"/>
    </row>
    <row r="359" ht="14.25" hidden="1" outlineLevel="2" spans="1:24">
      <c r="A359" s="491">
        <v>24</v>
      </c>
      <c r="B359" s="491" t="s">
        <v>481</v>
      </c>
      <c r="C359" s="491"/>
      <c r="D359" s="491"/>
      <c r="E359" s="491"/>
      <c r="F359" s="491"/>
      <c r="G359" s="491"/>
      <c r="H359" s="491"/>
      <c r="I359" s="491"/>
      <c r="J359" s="491"/>
      <c r="K359" s="491" t="s">
        <v>1632</v>
      </c>
      <c r="L359" s="491" t="s">
        <v>1633</v>
      </c>
      <c r="M359" s="491"/>
      <c r="N359" s="491"/>
      <c r="O359" s="491"/>
      <c r="P359" s="491"/>
      <c r="Q359" s="491"/>
      <c r="R359" s="491"/>
      <c r="S359" s="491"/>
      <c r="T359" s="491"/>
      <c r="U359" s="491"/>
      <c r="V359" s="491"/>
      <c r="W359" s="491"/>
      <c r="X359" s="491"/>
    </row>
    <row r="360" ht="28.5" hidden="1" outlineLevel="2" spans="1:24">
      <c r="A360" s="491">
        <v>30</v>
      </c>
      <c r="B360" s="491" t="s">
        <v>481</v>
      </c>
      <c r="C360" s="491"/>
      <c r="D360" s="491"/>
      <c r="E360" s="491"/>
      <c r="F360" s="491"/>
      <c r="G360" s="491"/>
      <c r="H360" s="491"/>
      <c r="I360" s="491"/>
      <c r="J360" s="491"/>
      <c r="K360" s="491" t="s">
        <v>1634</v>
      </c>
      <c r="L360" s="491" t="s">
        <v>1635</v>
      </c>
      <c r="M360" s="491"/>
      <c r="N360" s="491"/>
      <c r="O360" s="491"/>
      <c r="P360" s="491"/>
      <c r="Q360" s="491"/>
      <c r="R360" s="491"/>
      <c r="S360" s="491"/>
      <c r="T360" s="491"/>
      <c r="U360" s="491"/>
      <c r="V360" s="491"/>
      <c r="W360" s="491"/>
      <c r="X360" s="491"/>
    </row>
    <row r="361" ht="28.5" hidden="1" outlineLevel="2" spans="1:24">
      <c r="A361" s="491">
        <v>31</v>
      </c>
      <c r="B361" s="491" t="s">
        <v>481</v>
      </c>
      <c r="C361" s="491"/>
      <c r="D361" s="491"/>
      <c r="E361" s="491"/>
      <c r="F361" s="491"/>
      <c r="G361" s="491"/>
      <c r="H361" s="491"/>
      <c r="I361" s="491"/>
      <c r="J361" s="491"/>
      <c r="K361" s="491" t="s">
        <v>1636</v>
      </c>
      <c r="L361" s="491" t="s">
        <v>1637</v>
      </c>
      <c r="M361" s="491"/>
      <c r="N361" s="491"/>
      <c r="O361" s="491"/>
      <c r="P361" s="491"/>
      <c r="Q361" s="491"/>
      <c r="R361" s="491"/>
      <c r="S361" s="491"/>
      <c r="T361" s="491"/>
      <c r="U361" s="491"/>
      <c r="V361" s="491"/>
      <c r="W361" s="491"/>
      <c r="X361" s="491"/>
    </row>
    <row r="362" ht="28.5" hidden="1" outlineLevel="2" spans="1:24">
      <c r="A362" s="491">
        <v>32</v>
      </c>
      <c r="B362" s="491" t="s">
        <v>481</v>
      </c>
      <c r="C362" s="491"/>
      <c r="D362" s="491"/>
      <c r="E362" s="491"/>
      <c r="F362" s="491"/>
      <c r="G362" s="491"/>
      <c r="H362" s="491"/>
      <c r="I362" s="491"/>
      <c r="J362" s="491"/>
      <c r="K362" s="491" t="s">
        <v>1638</v>
      </c>
      <c r="L362" s="491" t="s">
        <v>1639</v>
      </c>
      <c r="M362" s="491"/>
      <c r="N362" s="491"/>
      <c r="O362" s="491"/>
      <c r="P362" s="491"/>
      <c r="Q362" s="491"/>
      <c r="R362" s="491"/>
      <c r="S362" s="491"/>
      <c r="T362" s="491"/>
      <c r="U362" s="491"/>
      <c r="V362" s="491"/>
      <c r="W362" s="491"/>
      <c r="X362" s="491"/>
    </row>
    <row r="363" ht="28.5" hidden="1" outlineLevel="2" spans="1:24">
      <c r="A363" s="491">
        <v>33</v>
      </c>
      <c r="B363" s="491" t="s">
        <v>481</v>
      </c>
      <c r="C363" s="491"/>
      <c r="D363" s="491"/>
      <c r="E363" s="491"/>
      <c r="F363" s="491"/>
      <c r="G363" s="491"/>
      <c r="H363" s="491"/>
      <c r="I363" s="491"/>
      <c r="J363" s="491"/>
      <c r="K363" s="491" t="s">
        <v>1640</v>
      </c>
      <c r="L363" s="491" t="s">
        <v>1641</v>
      </c>
      <c r="M363" s="491"/>
      <c r="N363" s="491"/>
      <c r="O363" s="491"/>
      <c r="P363" s="491"/>
      <c r="Q363" s="491"/>
      <c r="R363" s="491"/>
      <c r="S363" s="491"/>
      <c r="T363" s="491"/>
      <c r="U363" s="491"/>
      <c r="V363" s="491"/>
      <c r="W363" s="491"/>
      <c r="X363" s="491"/>
    </row>
    <row r="364" ht="42.75" hidden="1" outlineLevel="2" spans="1:24">
      <c r="A364" s="491">
        <v>34</v>
      </c>
      <c r="B364" s="491" t="s">
        <v>481</v>
      </c>
      <c r="C364" s="491"/>
      <c r="D364" s="491"/>
      <c r="E364" s="491"/>
      <c r="F364" s="491"/>
      <c r="G364" s="491"/>
      <c r="H364" s="491"/>
      <c r="I364" s="491"/>
      <c r="J364" s="491"/>
      <c r="K364" s="491" t="s">
        <v>1642</v>
      </c>
      <c r="L364" s="491" t="s">
        <v>1643</v>
      </c>
      <c r="M364" s="491"/>
      <c r="N364" s="491"/>
      <c r="O364" s="491"/>
      <c r="P364" s="491"/>
      <c r="Q364" s="491"/>
      <c r="R364" s="491"/>
      <c r="S364" s="491"/>
      <c r="T364" s="491"/>
      <c r="U364" s="491"/>
      <c r="V364" s="491"/>
      <c r="W364" s="491"/>
      <c r="X364" s="491"/>
    </row>
    <row r="365" ht="14.25" hidden="1" outlineLevel="2" spans="1:24">
      <c r="A365" s="491">
        <v>35</v>
      </c>
      <c r="B365" s="491" t="s">
        <v>481</v>
      </c>
      <c r="C365" s="491"/>
      <c r="D365" s="491"/>
      <c r="E365" s="491"/>
      <c r="F365" s="491"/>
      <c r="G365" s="491"/>
      <c r="H365" s="491"/>
      <c r="I365" s="491"/>
      <c r="J365" s="491"/>
      <c r="K365" s="491" t="s">
        <v>263</v>
      </c>
      <c r="L365" s="491" t="s">
        <v>264</v>
      </c>
      <c r="M365" s="491"/>
      <c r="N365" s="491"/>
      <c r="O365" s="491"/>
      <c r="P365" s="491"/>
      <c r="Q365" s="491"/>
      <c r="R365" s="491"/>
      <c r="S365" s="491"/>
      <c r="T365" s="491"/>
      <c r="U365" s="491"/>
      <c r="V365" s="491"/>
      <c r="W365" s="491"/>
      <c r="X365" s="491"/>
    </row>
    <row r="366" ht="28.5" hidden="1" outlineLevel="2" spans="1:24">
      <c r="A366" s="491">
        <v>36</v>
      </c>
      <c r="B366" s="491" t="s">
        <v>481</v>
      </c>
      <c r="C366" s="491"/>
      <c r="D366" s="491"/>
      <c r="E366" s="491"/>
      <c r="F366" s="491"/>
      <c r="G366" s="491"/>
      <c r="H366" s="491"/>
      <c r="I366" s="491"/>
      <c r="J366" s="491"/>
      <c r="K366" s="491" t="s">
        <v>1644</v>
      </c>
      <c r="L366" s="491" t="s">
        <v>1645</v>
      </c>
      <c r="M366" s="491"/>
      <c r="N366" s="491"/>
      <c r="O366" s="491"/>
      <c r="P366" s="491"/>
      <c r="Q366" s="491"/>
      <c r="R366" s="491"/>
      <c r="S366" s="491"/>
      <c r="T366" s="491"/>
      <c r="U366" s="491"/>
      <c r="V366" s="491"/>
      <c r="W366" s="491"/>
      <c r="X366" s="491"/>
    </row>
    <row r="367" ht="14.25" hidden="1" outlineLevel="2" spans="1:24">
      <c r="A367" s="491">
        <v>383</v>
      </c>
      <c r="B367" s="491" t="s">
        <v>481</v>
      </c>
      <c r="C367" s="491"/>
      <c r="D367" s="491"/>
      <c r="E367" s="491"/>
      <c r="F367" s="491"/>
      <c r="G367" s="491"/>
      <c r="H367" s="491"/>
      <c r="I367" s="491"/>
      <c r="J367" s="491"/>
      <c r="K367" s="491" t="s">
        <v>1646</v>
      </c>
      <c r="L367" s="491" t="s">
        <v>1647</v>
      </c>
      <c r="M367" s="491"/>
      <c r="N367" s="491"/>
      <c r="O367" s="491"/>
      <c r="P367" s="491"/>
      <c r="Q367" s="491"/>
      <c r="R367" s="491"/>
      <c r="S367" s="491"/>
      <c r="T367" s="491"/>
      <c r="U367" s="491"/>
      <c r="V367" s="491"/>
      <c r="W367" s="491"/>
      <c r="X367" s="491"/>
    </row>
    <row r="368" ht="14.25" hidden="1" outlineLevel="2" spans="1:24">
      <c r="A368" s="491">
        <v>386</v>
      </c>
      <c r="B368" s="491" t="s">
        <v>481</v>
      </c>
      <c r="C368" s="491"/>
      <c r="D368" s="491"/>
      <c r="E368" s="491"/>
      <c r="F368" s="491"/>
      <c r="G368" s="491"/>
      <c r="H368" s="491"/>
      <c r="I368" s="491"/>
      <c r="J368" s="491"/>
      <c r="K368" s="491" t="s">
        <v>280</v>
      </c>
      <c r="L368" s="491" t="s">
        <v>1648</v>
      </c>
      <c r="M368" s="491"/>
      <c r="N368" s="491"/>
      <c r="O368" s="491"/>
      <c r="P368" s="491"/>
      <c r="Q368" s="491"/>
      <c r="R368" s="491"/>
      <c r="S368" s="491"/>
      <c r="T368" s="491"/>
      <c r="U368" s="491"/>
      <c r="V368" s="491"/>
      <c r="W368" s="491"/>
      <c r="X368" s="491"/>
    </row>
    <row r="369" ht="28.5" hidden="1" outlineLevel="2" spans="1:24">
      <c r="A369" s="491">
        <v>385</v>
      </c>
      <c r="B369" s="491" t="s">
        <v>481</v>
      </c>
      <c r="C369" s="491"/>
      <c r="D369" s="491"/>
      <c r="E369" s="491"/>
      <c r="F369" s="491"/>
      <c r="G369" s="491"/>
      <c r="H369" s="491"/>
      <c r="I369" s="491"/>
      <c r="J369" s="491"/>
      <c r="K369" s="491" t="s">
        <v>1142</v>
      </c>
      <c r="L369" s="491" t="s">
        <v>1649</v>
      </c>
      <c r="M369" s="491"/>
      <c r="N369" s="491"/>
      <c r="O369" s="491"/>
      <c r="P369" s="491"/>
      <c r="Q369" s="491"/>
      <c r="R369" s="491"/>
      <c r="S369" s="491"/>
      <c r="T369" s="491"/>
      <c r="U369" s="491"/>
      <c r="V369" s="491"/>
      <c r="W369" s="491"/>
      <c r="X369" s="491"/>
    </row>
    <row r="370" ht="28.5" hidden="1" outlineLevel="2" spans="1:24">
      <c r="A370" s="491">
        <v>384</v>
      </c>
      <c r="B370" s="491" t="s">
        <v>481</v>
      </c>
      <c r="C370" s="491"/>
      <c r="D370" s="491"/>
      <c r="E370" s="491"/>
      <c r="F370" s="491"/>
      <c r="G370" s="491"/>
      <c r="H370" s="491"/>
      <c r="I370" s="491"/>
      <c r="J370" s="491"/>
      <c r="K370" s="491" t="s">
        <v>239</v>
      </c>
      <c r="L370" s="491" t="s">
        <v>1650</v>
      </c>
      <c r="M370" s="491"/>
      <c r="N370" s="491"/>
      <c r="O370" s="491"/>
      <c r="P370" s="491"/>
      <c r="Q370" s="491"/>
      <c r="R370" s="491"/>
      <c r="S370" s="491"/>
      <c r="T370" s="491"/>
      <c r="U370" s="491"/>
      <c r="V370" s="491"/>
      <c r="W370" s="491"/>
      <c r="X370" s="491"/>
    </row>
    <row r="371" ht="42.75" hidden="1" outlineLevel="2" spans="1:24">
      <c r="A371" s="491">
        <v>392</v>
      </c>
      <c r="B371" s="491" t="s">
        <v>481</v>
      </c>
      <c r="C371" s="491"/>
      <c r="D371" s="491"/>
      <c r="E371" s="491"/>
      <c r="F371" s="491"/>
      <c r="G371" s="491"/>
      <c r="H371" s="491"/>
      <c r="I371" s="491"/>
      <c r="J371" s="491"/>
      <c r="K371" s="491" t="s">
        <v>391</v>
      </c>
      <c r="L371" s="491" t="s">
        <v>1183</v>
      </c>
      <c r="M371" s="491" t="s">
        <v>1651</v>
      </c>
      <c r="N371" s="491"/>
      <c r="O371" s="491"/>
      <c r="P371" s="491"/>
      <c r="Q371" s="491"/>
      <c r="R371" s="491"/>
      <c r="S371" s="491"/>
      <c r="T371" s="491"/>
      <c r="U371" s="491"/>
      <c r="V371" s="491"/>
      <c r="W371" s="491"/>
      <c r="X371" s="491"/>
    </row>
    <row r="372" ht="14.25" hidden="1" outlineLevel="2" spans="1:24">
      <c r="A372" s="491">
        <v>388</v>
      </c>
      <c r="B372" s="491" t="s">
        <v>481</v>
      </c>
      <c r="C372" s="491"/>
      <c r="D372" s="491"/>
      <c r="E372" s="491"/>
      <c r="F372" s="491"/>
      <c r="G372" s="491"/>
      <c r="H372" s="491"/>
      <c r="I372" s="491"/>
      <c r="J372" s="491"/>
      <c r="K372" s="491" t="s">
        <v>1652</v>
      </c>
      <c r="L372" s="491" t="s">
        <v>1653</v>
      </c>
      <c r="M372" s="491"/>
      <c r="N372" s="491"/>
      <c r="O372" s="491"/>
      <c r="P372" s="491"/>
      <c r="Q372" s="491"/>
      <c r="R372" s="491"/>
      <c r="S372" s="491"/>
      <c r="T372" s="491"/>
      <c r="U372" s="491"/>
      <c r="V372" s="491"/>
      <c r="W372" s="491"/>
      <c r="X372" s="491"/>
    </row>
    <row r="373" ht="28.5" hidden="1" outlineLevel="2" spans="1:24">
      <c r="A373" s="491">
        <v>387</v>
      </c>
      <c r="B373" s="491" t="s">
        <v>481</v>
      </c>
      <c r="C373" s="491"/>
      <c r="D373" s="491"/>
      <c r="E373" s="491"/>
      <c r="F373" s="491"/>
      <c r="G373" s="491"/>
      <c r="H373" s="491"/>
      <c r="I373" s="491"/>
      <c r="J373" s="491"/>
      <c r="K373" s="491" t="s">
        <v>239</v>
      </c>
      <c r="L373" s="491" t="s">
        <v>1650</v>
      </c>
      <c r="M373" s="491"/>
      <c r="N373" s="491"/>
      <c r="O373" s="491"/>
      <c r="P373" s="491"/>
      <c r="Q373" s="491"/>
      <c r="R373" s="491"/>
      <c r="S373" s="491"/>
      <c r="T373" s="491"/>
      <c r="U373" s="491"/>
      <c r="V373" s="491"/>
      <c r="W373" s="491"/>
      <c r="X373" s="491"/>
    </row>
    <row r="374" ht="28.5" hidden="1" outlineLevel="2" spans="1:24">
      <c r="A374" s="491">
        <v>389</v>
      </c>
      <c r="B374" s="491" t="s">
        <v>481</v>
      </c>
      <c r="C374" s="491"/>
      <c r="D374" s="491"/>
      <c r="E374" s="491"/>
      <c r="F374" s="491"/>
      <c r="G374" s="491"/>
      <c r="H374" s="491"/>
      <c r="I374" s="491"/>
      <c r="J374" s="491"/>
      <c r="K374" s="491" t="s">
        <v>1203</v>
      </c>
      <c r="L374" s="491" t="s">
        <v>1654</v>
      </c>
      <c r="M374" s="491"/>
      <c r="N374" s="491"/>
      <c r="O374" s="491"/>
      <c r="P374" s="491"/>
      <c r="Q374" s="491"/>
      <c r="R374" s="491"/>
      <c r="S374" s="491"/>
      <c r="T374" s="491"/>
      <c r="U374" s="491"/>
      <c r="V374" s="491"/>
      <c r="W374" s="491"/>
      <c r="X374" s="491"/>
    </row>
    <row r="375" ht="14.25" hidden="1" outlineLevel="2" spans="1:24">
      <c r="A375" s="491">
        <v>390</v>
      </c>
      <c r="B375" s="491" t="s">
        <v>481</v>
      </c>
      <c r="C375" s="491"/>
      <c r="D375" s="491"/>
      <c r="E375" s="491"/>
      <c r="F375" s="491"/>
      <c r="G375" s="491"/>
      <c r="H375" s="491"/>
      <c r="I375" s="491"/>
      <c r="J375" s="491"/>
      <c r="K375" s="491" t="s">
        <v>349</v>
      </c>
      <c r="L375" s="491" t="s">
        <v>350</v>
      </c>
      <c r="M375" s="491"/>
      <c r="N375" s="491"/>
      <c r="O375" s="491"/>
      <c r="P375" s="491"/>
      <c r="Q375" s="491"/>
      <c r="R375" s="491"/>
      <c r="S375" s="491"/>
      <c r="T375" s="491"/>
      <c r="U375" s="491"/>
      <c r="V375" s="491"/>
      <c r="W375" s="491"/>
      <c r="X375" s="491"/>
    </row>
    <row r="376" ht="14.25" hidden="1" outlineLevel="2" spans="1:24">
      <c r="A376" s="491">
        <v>391</v>
      </c>
      <c r="B376" s="491" t="s">
        <v>481</v>
      </c>
      <c r="C376" s="491"/>
      <c r="D376" s="491"/>
      <c r="E376" s="491"/>
      <c r="F376" s="491"/>
      <c r="G376" s="491"/>
      <c r="H376" s="491"/>
      <c r="I376" s="491"/>
      <c r="J376" s="491"/>
      <c r="K376" s="491" t="s">
        <v>856</v>
      </c>
      <c r="L376" s="491" t="s">
        <v>1655</v>
      </c>
      <c r="M376" s="491"/>
      <c r="N376" s="491"/>
      <c r="O376" s="491"/>
      <c r="P376" s="491"/>
      <c r="Q376" s="491"/>
      <c r="R376" s="491"/>
      <c r="S376" s="491"/>
      <c r="T376" s="491"/>
      <c r="U376" s="491"/>
      <c r="V376" s="491"/>
      <c r="W376" s="491"/>
      <c r="X376" s="491"/>
    </row>
    <row r="377" ht="14.25" hidden="1" outlineLevel="2" spans="1:24">
      <c r="A377" s="491">
        <v>393</v>
      </c>
      <c r="B377" s="491" t="s">
        <v>481</v>
      </c>
      <c r="C377" s="491"/>
      <c r="D377" s="491"/>
      <c r="E377" s="491"/>
      <c r="F377" s="491"/>
      <c r="G377" s="491"/>
      <c r="H377" s="491"/>
      <c r="I377" s="491"/>
      <c r="J377" s="491"/>
      <c r="K377" s="491" t="s">
        <v>1090</v>
      </c>
      <c r="L377" s="491" t="s">
        <v>1656</v>
      </c>
      <c r="M377" s="491"/>
      <c r="N377" s="491"/>
      <c r="O377" s="491"/>
      <c r="P377" s="491"/>
      <c r="Q377" s="491"/>
      <c r="R377" s="491"/>
      <c r="S377" s="491"/>
      <c r="T377" s="491"/>
      <c r="U377" s="491"/>
      <c r="V377" s="491"/>
      <c r="W377" s="491"/>
      <c r="X377" s="491"/>
    </row>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sheetData>
  <autoFilter xmlns:etc="http://www.wps.cn/officeDocument/2017/etCustomData" ref="A2:AA377" etc:filterBottomFollowUsedRange="0">
    <filterColumn colId="19">
      <filters>
        <filter val="GEEDS_EMC-temp-PT-001-B"/>
        <filter val="Export Control Assessment Questionnaire for Projects and Platforms"/>
        <filter val="Conformity of Production/ Market Surveillance&#10;--&gt; SPPC&#10;&#10;--&gt; Tracking Sheet from Quality/ Test Lab&#10;&#10;[CDA] QA_&lt;Project Name&gt; SYS/SW QA Checklist"/>
        <filter val="[CDA] RD_&lt;Project Name&gt; ISO26262 SW Compliance Matrix Template"/>
        <filter val="[CDA] RD_&lt;Project name&gt; System reuse &amp; risk analysis&#10;&#10;[CDA] RD_Project name  (Level) Test Report - Software.docx"/>
        <filter val="IMDS REPORT from MDS &#10;-&gt; export to be provided by Q PTM or Mech PTM"/>
        <filter val="[CDA] RD_&lt;Project Name&gt; Environmental Test Plan"/>
        <filter val="[CDA] RD_&lt;Project name&gt; System Release Notes&#10;&#10;[CDA] RD_&lt;Project name&gt;  SW Release Documentation"/>
      </filters>
    </filterColumn>
    <extLst/>
  </autoFilter>
  <hyperlinks>
    <hyperlink ref="T56" r:id="rId1" location="gid=824920226" display="Export Control Assessment Questionnaire for Projects and Platforms"/>
    <hyperlink ref="T57" r:id="rId1" location="gid=824920226" display="Export Control Assessment Questionnaire for Projects and Platforms"/>
    <hyperlink ref="T58" r:id="rId1" location="gid=824920226" display="Export Control Assessment Questionnaire for Projects and Platforms"/>
    <hyperlink ref="T59" r:id="rId1" location="gid=824920226" display="Export Control Assessment Questionnaire for Projects and Platforms"/>
    <hyperlink ref="T60" r:id="rId1" location="gid=824920226" display="Export Control Assessment Questionnaire for Projects and Platforms"/>
    <hyperlink ref="T89" r:id="rId2" display="[CDA] RD_&lt;Project Name&gt; Environmental Test Plan "/>
    <hyperlink ref="S94" r:id="rId3" display="(IMDS) GSP-RD-H01-0538&#10;&#10;GSP-RD-H01-0538-C01_IMDS procedure_RELEASED"/>
    <hyperlink ref="S95" r:id="rId3" display="(IMDS) GSP-RD-H01-0538&#10;&#10;GSP-RD-H01-0538-C01_IMDS procedure_RELEASED"/>
    <hyperlink ref="S96" r:id="rId3" display="(IMDS) GSP-RD-H01-0538&#10;&#10;GSP-RD-H01-0538-C01_IMDS procedure_RELEASED"/>
    <hyperlink ref="T103" r:id="rId4" location="gid=1809681570" display="Conformity of Production/ Market Surveillance&#10;--&gt; SPPC&#10;&#10;--&gt; Tracking Sheet from Quality/ Test Lab&#10;&#10;[CDA] QA_&lt;Project Name&gt; SYS/SW QA Checklist"/>
    <hyperlink ref="S108" r:id="rId3" display="(IMDS) GSP-RD-H01-0538&#10;&#10;GSP-RD-H01-0538-C01_IMDS procedure_RELEASED"/>
    <hyperlink ref="T131" r:id="rId5" display="GEEDS_EMC-temp-PT-001-B"/>
    <hyperlink ref="T171" r:id="rId6" display="GST-RD-H01-0823-A03_Cybersecurity Risk Analysis Template_RELEASED&#10;&#10;GST-RD-H01-0827-A01_Threat Analysis and Risk Analysis Report Template_RELEASED&#10;&#10;GST-RD-H01-0824-A01_Cybersecurity Concept Template_RELEASED&#10;&#10;GST-RD-H01-0821-A02_Cybersecurity Case Template_RELEASED"/>
    <hyperlink ref="T172" r:id="rId6" display="GST-RD-H01-0823-A03_Cybersecurity Risk Analysis Template_RELEASED&#10;&#10;GST-RD-H01-0827-A01_Threat Analysis and Risk Analysis Report Template_RELEASED&#10;&#10;GST-RD-H01-0824-A01_Cybersecurity Concept Template_RELEASED&#10;&#10;GST-RD-H01-0821-A02_Cybersecurity Case Template_RELEASED"/>
    <hyperlink ref="T173" r:id="rId6" display="GST-RD-H01-0823-A03_Cybersecurity Risk Analysis Template_RELEASED&#10;&#10;GST-RD-H01-0827-A01_Threat Analysis and Risk Analysis Report Template_RELEASED&#10;&#10;GST-RD-H01-0824-A01_Cybersecurity Concept Template_RELEASED&#10;&#10;GST-RD-H01-0821-A02_Cybersecurity Case Template_RELEASED"/>
    <hyperlink ref="T178" r:id="rId7" display="[CDA] RD_&lt;Project name&gt; System Release Notes&#10;&#10;[CDA] RD_&lt;Project name&gt;  SW Release Documentation"/>
    <hyperlink ref="T181" r:id="rId8" location="gid=821718699" display="[CDA] RD_&lt;Project name&gt; System reuse &amp; risk analysis&#10;&#10;[CDA] RD_Project name  (Level) Test Report - Software.docx"/>
    <hyperlink ref="T248" r:id="rId9" location="gid=1034185588" display="[CDA] RD_&lt;Project Name&gt; ISO26262 SW Compliance Matrix Template"/>
    <hyperlink ref="T249" r:id="rId8" location="gid=821718699" display="[CDA] RD_&lt;Project name&gt; System reuse &amp; risk analysis&#10;&#10;[CDA] RD_Project name  (Level) Test Report - Software.docx"/>
    <hyperlink ref="T257" r:id="rId6" display="GST-RD-H01-0823-A03_Cybersecurity Risk Analysis Template_RELEASED&#10;&#10;GST-RD-H01-0827-A01_Threat Analysis and Risk Analysis Report Template_RELEASED&#10;&#10;GST-RD-H01-0824-A01_Cybersecurity Concept Template_RELEASED&#10;&#10;GST-RD-H01-0821-A02_Cybersecurity Case Template_RELEASED"/>
    <hyperlink ref="T258" r:id="rId7" display="[CDA] RD_&lt;Project name&gt; System Release Notes&#10;&#10;[CDA] RD_&lt;Project name&gt;  SW Release Documentation"/>
  </hyperlinks>
  <printOptions horizontalCentered="1"/>
  <pageMargins left="1.18055555555556" right="0.791666666666667" top="0.791666666666667" bottom="0.986111111111111" header="0" footer="0"/>
  <pageSetup paperSize="9" scale="68" orientation="portrait"/>
  <headerFooter>
    <oddFooter>&amp;CPage &amp;P of &amp;RPrinted Monday, July 1, 2024</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00"/>
    <outlinePr summaryBelow="0" summaryRight="0"/>
  </sheetPr>
  <dimension ref="A1:BP1266"/>
  <sheetViews>
    <sheetView workbookViewId="0">
      <pane ySplit="3" topLeftCell="A4" activePane="bottomLeft" state="frozen"/>
      <selection/>
      <selection pane="bottomLeft" activeCell="B5" sqref="B5"/>
    </sheetView>
  </sheetViews>
  <sheetFormatPr defaultColWidth="12.6283185840708" defaultRowHeight="15.75" customHeight="1"/>
  <cols>
    <col min="1" max="1" width="11.2477876106195" customWidth="1"/>
    <col min="2" max="2" width="8.87610619469027" customWidth="1"/>
    <col min="3" max="3" width="6.50442477876106" customWidth="1"/>
    <col min="4" max="4" width="8.6283185840708" customWidth="1"/>
    <col min="5" max="5" width="13.7522123893805" customWidth="1"/>
    <col min="6" max="6" width="27.1327433628319" customWidth="1" collapsed="1"/>
    <col min="7" max="7" width="29.2477876106195" hidden="1" customWidth="1" outlineLevel="1"/>
    <col min="8" max="8" width="32.5044247787611" hidden="1" customWidth="1" outlineLevel="1"/>
    <col min="9" max="9" width="35.6283185840708" hidden="1" customWidth="1" outlineLevel="1"/>
    <col min="10" max="10" width="11.1327433628319" hidden="1" customWidth="1" outlineLevel="1"/>
    <col min="11" max="11" width="27.1327433628319" hidden="1" customWidth="1" outlineLevel="1"/>
    <col min="12" max="13" width="10.5044247787611" hidden="1" customWidth="1" outlineLevel="1"/>
    <col min="14" max="15" width="10.3805309734513" hidden="1" customWidth="1" outlineLevel="1"/>
    <col min="16" max="16" width="10.8761061946903" customWidth="1"/>
    <col min="17" max="17" width="46" customWidth="1"/>
    <col min="18" max="18" width="12.1327433628319" customWidth="1"/>
    <col min="19" max="19" width="9.13274336283186" customWidth="1"/>
    <col min="20" max="20" width="12.7522123893805" customWidth="1"/>
    <col min="21" max="21" width="36.3805309734513" customWidth="1"/>
    <col min="22" max="22" width="12.6283185840708" hidden="1" customWidth="1"/>
    <col min="23" max="23" width="12.6283185840708" customWidth="1"/>
    <col min="24" max="25" width="11" customWidth="1"/>
    <col min="26" max="26" width="38.7522123893805" customWidth="1"/>
    <col min="27" max="27" width="21.6283185840708" customWidth="1"/>
    <col min="28" max="28" width="13.8761061946903" customWidth="1"/>
    <col min="32" max="38" width="12.6283185840708" outlineLevel="1"/>
    <col min="41" max="57" width="9.75221238938053" customWidth="1"/>
    <col min="58" max="58" width="10.1327433628319" customWidth="1"/>
    <col min="59" max="61" width="9.75221238938053" customWidth="1"/>
    <col min="62" max="62" width="13.3805309734513" customWidth="1"/>
    <col min="63" max="63" width="9.75221238938053" customWidth="1"/>
    <col min="64" max="64" width="14" customWidth="1"/>
    <col min="65" max="65" width="26" customWidth="1"/>
    <col min="66" max="66" width="30.8761061946903" customWidth="1"/>
    <col min="67" max="67" width="33.7522123893805" customWidth="1"/>
  </cols>
  <sheetData>
    <row r="1" ht="13.85" spans="1:68">
      <c r="A1" s="290" t="s">
        <v>1657</v>
      </c>
      <c r="B1" s="291" t="s">
        <v>1658</v>
      </c>
      <c r="C1" s="292" t="s">
        <v>1659</v>
      </c>
      <c r="D1" s="292"/>
      <c r="E1" s="293"/>
      <c r="I1" s="10"/>
      <c r="J1" s="10"/>
      <c r="P1" s="10"/>
      <c r="R1" s="292"/>
      <c r="S1" s="292"/>
      <c r="T1" s="294"/>
      <c r="U1" s="292"/>
      <c r="V1" s="10"/>
      <c r="W1" s="10"/>
      <c r="X1" s="10"/>
      <c r="Y1" s="10"/>
      <c r="Z1" s="295"/>
      <c r="AA1" s="7"/>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292"/>
      <c r="BG1" s="10"/>
      <c r="BH1" s="10"/>
      <c r="BI1" s="292"/>
      <c r="BJ1" s="10"/>
      <c r="BK1" s="10"/>
      <c r="BL1" s="10"/>
      <c r="BM1" s="11"/>
      <c r="BN1" s="10"/>
      <c r="BO1" s="10"/>
      <c r="BP1" s="10"/>
    </row>
    <row r="2" ht="14.25" spans="1:68">
      <c r="A2" s="8"/>
      <c r="E2" s="8"/>
      <c r="Q2" s="296" t="s">
        <v>1660</v>
      </c>
      <c r="R2" s="16" t="s">
        <v>1661</v>
      </c>
      <c r="V2" s="11"/>
      <c r="W2" s="11" t="str">
        <f>'CDV2 DTL'!A1</f>
        <v>14.08.2025</v>
      </c>
      <c r="X2" s="11" t="s">
        <v>1662</v>
      </c>
      <c r="Z2" s="295"/>
      <c r="AA2" s="7"/>
      <c r="AC2" s="2" t="s">
        <v>358</v>
      </c>
      <c r="AD2" s="297" t="s">
        <v>1663</v>
      </c>
      <c r="AE2" s="57"/>
      <c r="AF2" s="298"/>
      <c r="AG2" s="299" t="s">
        <v>1664</v>
      </c>
      <c r="AH2" s="143"/>
      <c r="AI2" s="57"/>
      <c r="AJ2" s="299" t="s">
        <v>1665</v>
      </c>
      <c r="AK2" s="143"/>
      <c r="AL2" s="57"/>
      <c r="AM2" s="299" t="s">
        <v>1666</v>
      </c>
      <c r="AN2" s="143"/>
      <c r="AO2" s="57"/>
      <c r="AP2" s="300" t="s">
        <v>1667</v>
      </c>
      <c r="AQ2" s="143"/>
      <c r="AR2" s="57"/>
      <c r="AS2" s="301" t="s">
        <v>1668</v>
      </c>
      <c r="AT2" s="143"/>
      <c r="AU2" s="57"/>
      <c r="AV2" s="301" t="s">
        <v>1669</v>
      </c>
      <c r="AW2" s="143"/>
      <c r="AX2" s="57"/>
      <c r="AY2" s="301" t="s">
        <v>1670</v>
      </c>
      <c r="AZ2" s="143"/>
      <c r="BA2" s="57"/>
      <c r="BB2" s="302" t="s">
        <v>1671</v>
      </c>
      <c r="BC2" s="143"/>
      <c r="BD2" s="57"/>
      <c r="BE2" s="301" t="s">
        <v>1672</v>
      </c>
      <c r="BF2" s="143"/>
      <c r="BG2" s="57"/>
      <c r="BH2" s="302" t="s">
        <v>1673</v>
      </c>
      <c r="BI2" s="143"/>
      <c r="BJ2" s="57"/>
      <c r="BK2" s="302" t="s">
        <v>1674</v>
      </c>
      <c r="BL2" s="143"/>
      <c r="BM2" s="57"/>
      <c r="BN2" s="303" t="s">
        <v>1675</v>
      </c>
      <c r="BO2" s="303" t="s">
        <v>1676</v>
      </c>
      <c r="BP2" s="303"/>
    </row>
    <row r="3" ht="39.4" spans="1:68">
      <c r="A3" s="304" t="s">
        <v>1677</v>
      </c>
      <c r="B3" s="305" t="s">
        <v>1678</v>
      </c>
      <c r="C3" s="305" t="s">
        <v>1679</v>
      </c>
      <c r="D3" s="305" t="s">
        <v>1680</v>
      </c>
      <c r="E3" s="306" t="s">
        <v>1681</v>
      </c>
      <c r="F3" s="307" t="s">
        <v>1682</v>
      </c>
      <c r="G3" s="307" t="s">
        <v>1683</v>
      </c>
      <c r="H3" s="307" t="s">
        <v>1684</v>
      </c>
      <c r="I3" s="308" t="s">
        <v>1685</v>
      </c>
      <c r="J3" s="308" t="s">
        <v>1686</v>
      </c>
      <c r="K3" s="307" t="s">
        <v>1687</v>
      </c>
      <c r="L3" s="307" t="s">
        <v>1688</v>
      </c>
      <c r="M3" s="307" t="s">
        <v>1689</v>
      </c>
      <c r="N3" s="307" t="s">
        <v>1690</v>
      </c>
      <c r="O3" s="307" t="s">
        <v>1691</v>
      </c>
      <c r="P3" s="309" t="s">
        <v>462</v>
      </c>
      <c r="Q3" s="310" t="s">
        <v>1692</v>
      </c>
      <c r="R3" s="310" t="s">
        <v>1693</v>
      </c>
      <c r="S3" s="306" t="s">
        <v>1694</v>
      </c>
      <c r="T3" s="306" t="s">
        <v>1695</v>
      </c>
      <c r="U3" s="310" t="s">
        <v>1696</v>
      </c>
      <c r="V3" s="306" t="s">
        <v>1697</v>
      </c>
      <c r="W3" s="306" t="s">
        <v>1698</v>
      </c>
      <c r="X3" s="306" t="s">
        <v>1699</v>
      </c>
      <c r="Y3" s="306" t="s">
        <v>1700</v>
      </c>
      <c r="Z3" s="311" t="s">
        <v>1675</v>
      </c>
      <c r="AA3" s="312" t="s">
        <v>1701</v>
      </c>
      <c r="AB3" s="312" t="s">
        <v>1702</v>
      </c>
      <c r="AC3" s="313" t="s">
        <v>1703</v>
      </c>
      <c r="AD3" s="314" t="s">
        <v>1704</v>
      </c>
      <c r="AE3" s="315" t="s">
        <v>1705</v>
      </c>
      <c r="AF3" s="316" t="s">
        <v>1706</v>
      </c>
      <c r="AG3" s="314" t="s">
        <v>1704</v>
      </c>
      <c r="AH3" s="315" t="s">
        <v>1705</v>
      </c>
      <c r="AI3" s="316" t="s">
        <v>1706</v>
      </c>
      <c r="AJ3" s="314" t="s">
        <v>1704</v>
      </c>
      <c r="AK3" s="315" t="s">
        <v>1705</v>
      </c>
      <c r="AL3" s="316" t="s">
        <v>1706</v>
      </c>
      <c r="AM3" s="314" t="s">
        <v>1704</v>
      </c>
      <c r="AN3" s="317" t="s">
        <v>1707</v>
      </c>
      <c r="AO3" s="316" t="s">
        <v>1706</v>
      </c>
      <c r="AP3" s="318" t="s">
        <v>1704</v>
      </c>
      <c r="AQ3" s="319" t="s">
        <v>1705</v>
      </c>
      <c r="AR3" s="316" t="s">
        <v>1706</v>
      </c>
      <c r="AS3" s="318" t="s">
        <v>1704</v>
      </c>
      <c r="AT3" s="319" t="s">
        <v>1705</v>
      </c>
      <c r="AU3" s="316" t="s">
        <v>1706</v>
      </c>
      <c r="AV3" s="318" t="s">
        <v>1704</v>
      </c>
      <c r="AW3" s="319" t="s">
        <v>1705</v>
      </c>
      <c r="AX3" s="316" t="s">
        <v>1706</v>
      </c>
      <c r="AY3" s="318" t="s">
        <v>1704</v>
      </c>
      <c r="AZ3" s="319" t="s">
        <v>1705</v>
      </c>
      <c r="BA3" s="316" t="s">
        <v>1706</v>
      </c>
      <c r="BB3" s="318" t="s">
        <v>1704</v>
      </c>
      <c r="BC3" s="319" t="s">
        <v>1705</v>
      </c>
      <c r="BD3" s="316" t="s">
        <v>1706</v>
      </c>
      <c r="BE3" s="318" t="s">
        <v>1704</v>
      </c>
      <c r="BF3" s="319" t="s">
        <v>1705</v>
      </c>
      <c r="BG3" s="316" t="s">
        <v>1706</v>
      </c>
      <c r="BH3" s="318" t="s">
        <v>1704</v>
      </c>
      <c r="BI3" s="319" t="s">
        <v>1705</v>
      </c>
      <c r="BJ3" s="316" t="s">
        <v>1706</v>
      </c>
      <c r="BK3" s="318" t="s">
        <v>1704</v>
      </c>
      <c r="BL3" s="319" t="s">
        <v>1705</v>
      </c>
      <c r="BM3" s="320" t="s">
        <v>1706</v>
      </c>
      <c r="BN3" s="303"/>
      <c r="BO3" s="303"/>
      <c r="BP3" s="303"/>
    </row>
    <row r="4" ht="12.75" spans="1:68">
      <c r="A4" s="138"/>
      <c r="B4" s="321" t="s">
        <v>1708</v>
      </c>
      <c r="C4" s="322">
        <v>1</v>
      </c>
      <c r="D4" s="323" t="s">
        <v>1709</v>
      </c>
      <c r="E4" s="324" t="s">
        <v>1710</v>
      </c>
      <c r="F4" s="146"/>
      <c r="G4" s="146"/>
      <c r="H4" s="146" t="e">
        <f>VLOOKUP(U4,'CDV3 DTL'!E:G,2,FALSE)</f>
        <v>#N/A</v>
      </c>
      <c r="I4" s="325"/>
      <c r="J4" s="325"/>
      <c r="K4" s="326"/>
      <c r="L4" s="327"/>
      <c r="M4" s="325"/>
      <c r="N4" s="325"/>
      <c r="O4" s="328" t="s">
        <v>1711</v>
      </c>
      <c r="P4" s="329" t="s">
        <v>1712</v>
      </c>
      <c r="Q4" s="330" t="str">
        <f>HYPERLINK("https://drive.google.com/open?id=1jO2NDa-5_qi9OJp5wCn7zaV6xchAb5Uy","UN ECE R46_Devices for Indirect Vision Rev6")</f>
        <v>UN ECE R46_Devices for Indirect Vision Rev6</v>
      </c>
      <c r="R4" s="331"/>
      <c r="S4" s="332">
        <v>90</v>
      </c>
      <c r="T4" s="333" t="s">
        <v>1713</v>
      </c>
      <c r="U4" s="334" t="s">
        <v>943</v>
      </c>
      <c r="V4" s="335"/>
      <c r="W4" s="335" t="str">
        <f>IF(VLOOKUP(U4,'CDV2 DTL'!P:P,1,FALSE)=U4,"OK","Missing")</f>
        <v>OK</v>
      </c>
      <c r="X4" s="335" t="e">
        <f>IF(VLOOKUP(U4,'CDV3 DTL'!E:E,1,FALSE)=U4,"OK","Missing")</f>
        <v>#N/A</v>
      </c>
      <c r="Y4" s="335"/>
      <c r="Z4" s="336"/>
      <c r="AA4" s="145"/>
      <c r="AB4" s="337"/>
      <c r="AC4" s="338"/>
      <c r="AD4" s="338" t="s">
        <v>1714</v>
      </c>
      <c r="AE4" s="332" t="e">
        <f>IF(AD4="x",VLOOKUP($U4,DVS!A:A,1,FALSE),"-")</f>
        <v>#N/A</v>
      </c>
      <c r="AF4" s="339"/>
      <c r="AG4" s="338"/>
      <c r="AH4" s="338"/>
      <c r="AI4" s="338"/>
      <c r="AJ4" s="338" t="s">
        <v>1714</v>
      </c>
      <c r="AK4" s="338"/>
      <c r="AL4" s="338"/>
      <c r="AM4" s="338"/>
      <c r="AN4" s="332" t="str">
        <f>IF(AM4="x",VLOOKUP($U4,'Domain ControllerECU'!A:A,1,FALSE),"-")</f>
        <v>-</v>
      </c>
      <c r="AO4" s="339"/>
      <c r="AP4" s="338"/>
      <c r="AQ4" s="332" t="str">
        <f>IF(AP4="x",VLOOKUP($U4,RLT!A:A,1,FALSE),"-")</f>
        <v>-</v>
      </c>
      <c r="AR4" s="339"/>
      <c r="AS4" s="338"/>
      <c r="AT4" s="332" t="str">
        <f>IF(AS4="x",VLOOKUP($U4,ULSECU!A:A,1,FALSE),"-")</f>
        <v>-</v>
      </c>
      <c r="AU4" s="339"/>
      <c r="AV4" s="338"/>
      <c r="AW4" s="332" t="str">
        <f>IF(AV4="x",VLOOKUP($U4,'Radar 7779GHz'!A:A,1,FALSE),"-")</f>
        <v>-</v>
      </c>
      <c r="AX4" s="339"/>
      <c r="AY4" s="338"/>
      <c r="AZ4" s="332" t="str">
        <f>IF(AY4="x",VLOOKUP($U4,LiDAR!A:A,1,FALSE),"-")</f>
        <v>-</v>
      </c>
      <c r="BA4" s="339"/>
      <c r="BB4" s="339"/>
      <c r="BC4" s="339"/>
      <c r="BD4" s="339"/>
      <c r="BE4" s="338"/>
      <c r="BF4" s="332" t="str">
        <f>IF(BE4="x",VLOOKUP($U4,DFC!A:A,1,FALSE),"-")</f>
        <v>-</v>
      </c>
      <c r="BG4" s="339"/>
      <c r="BH4" s="338"/>
      <c r="BI4" s="332" t="str">
        <f>IF(BH4="x",VLOOKUP(U4,'DSF ADSP'!A:A,1,FALSE),"-")</f>
        <v>-</v>
      </c>
      <c r="BJ4" s="339"/>
      <c r="BK4" s="338"/>
      <c r="BL4" s="332" t="str">
        <f>IF(BK4="x",VLOOKUP($U4,'DSF LSMS'!$A:$A,1,FALSE),"-")</f>
        <v>-</v>
      </c>
      <c r="BM4" s="340"/>
      <c r="BN4" s="167"/>
      <c r="BO4" s="167"/>
      <c r="BP4" s="167"/>
    </row>
    <row r="5" ht="12.75" spans="1:68">
      <c r="A5" s="138"/>
      <c r="B5" s="321" t="s">
        <v>1715</v>
      </c>
      <c r="C5" s="322">
        <v>2</v>
      </c>
      <c r="D5" s="323" t="s">
        <v>1716</v>
      </c>
      <c r="E5" s="324" t="s">
        <v>1717</v>
      </c>
      <c r="F5" s="146"/>
      <c r="G5" s="146"/>
      <c r="H5" s="146" t="e">
        <f>VLOOKUP(U5,'CDV3 DTL'!E:G,2,FALSE)</f>
        <v>#N/A</v>
      </c>
      <c r="I5" s="333"/>
      <c r="J5" s="333"/>
      <c r="K5" s="341"/>
      <c r="L5" s="328"/>
      <c r="M5" s="333"/>
      <c r="N5" s="333"/>
      <c r="O5" s="328"/>
      <c r="P5" s="329" t="s">
        <v>1712</v>
      </c>
      <c r="Q5" s="342" t="str">
        <f>HYPERLINK("https://drive.google.com/open?id=1QOugWYCegJDbTpPi2fK5Sg6T0O0rPEba","UN ECE R10_EMC")</f>
        <v>UN ECE R10_EMC</v>
      </c>
      <c r="R5" s="331"/>
      <c r="S5" s="332">
        <v>140</v>
      </c>
      <c r="T5" s="333" t="s">
        <v>1713</v>
      </c>
      <c r="U5" s="334" t="s">
        <v>1718</v>
      </c>
      <c r="V5" s="335"/>
      <c r="W5" s="335" t="e">
        <f>IF(VLOOKUP(U5,'CDV2 DTL'!P:P,1,FALSE)=U5,"OK","Missing")</f>
        <v>#N/A</v>
      </c>
      <c r="X5" s="335" t="e">
        <f>IF(VLOOKUP(U5,'CDV3 DTL'!E:E,1,FALSE)=U5,"OK","Missing")</f>
        <v>#N/A</v>
      </c>
      <c r="Y5" s="335"/>
      <c r="Z5" s="336"/>
      <c r="AA5" s="145"/>
      <c r="AB5" s="332"/>
      <c r="AC5" s="343"/>
      <c r="AD5" s="343"/>
      <c r="AE5" s="332" t="str">
        <f>IF(AD5="x",VLOOKUP($U5,DVS!A:A,1,FALSE),"-")</f>
        <v>-</v>
      </c>
      <c r="AF5" s="344"/>
      <c r="AG5" s="343"/>
      <c r="AH5" s="343"/>
      <c r="AI5" s="343"/>
      <c r="AJ5" s="343"/>
      <c r="AK5" s="343"/>
      <c r="AL5" s="343"/>
      <c r="AM5" s="343"/>
      <c r="AN5" s="332" t="str">
        <f>IF(AM5="x",VLOOKUP($U5,'Domain ControllerECU'!A:A,1,FALSE),"-")</f>
        <v>-</v>
      </c>
      <c r="AO5" s="344"/>
      <c r="AP5" s="343"/>
      <c r="AQ5" s="332" t="str">
        <f>IF(AP5="x",VLOOKUP($U5,RLT!A:A,1,FALSE),"-")</f>
        <v>-</v>
      </c>
      <c r="AR5" s="344"/>
      <c r="AS5" s="343"/>
      <c r="AT5" s="332" t="str">
        <f>IF(AS5="x",VLOOKUP($U5,ULSECU!A:A,1,FALSE),"-")</f>
        <v>-</v>
      </c>
      <c r="AU5" s="344"/>
      <c r="AV5" s="343"/>
      <c r="AW5" s="332" t="str">
        <f>IF(AV5="x",VLOOKUP($U5,'Radar 7779GHz'!A:A,1,FALSE),"-")</f>
        <v>-</v>
      </c>
      <c r="AX5" s="344"/>
      <c r="AY5" s="343"/>
      <c r="AZ5" s="332" t="str">
        <f>IF(AY5="x",VLOOKUP($U5,LiDAR!A:A,1,FALSE),"-")</f>
        <v>-</v>
      </c>
      <c r="BA5" s="344"/>
      <c r="BB5" s="344"/>
      <c r="BC5" s="344"/>
      <c r="BD5" s="344"/>
      <c r="BE5" s="343"/>
      <c r="BF5" s="332" t="str">
        <f>IF(BE5="x",VLOOKUP($U5,DFC!A:A,1,FALSE),"-")</f>
        <v>-</v>
      </c>
      <c r="BG5" s="344"/>
      <c r="BH5" s="343"/>
      <c r="BI5" s="332" t="str">
        <f>IF(BH5="x",VLOOKUP(U5,'DSF ADSP'!A:A,1,FALSE),"-")</f>
        <v>-</v>
      </c>
      <c r="BJ5" s="344"/>
      <c r="BK5" s="343"/>
      <c r="BL5" s="332" t="str">
        <f>IF(BK5="x",VLOOKUP($U5,'DSF LSMS'!$A:$A,1,FALSE),"-")</f>
        <v>-</v>
      </c>
      <c r="BM5" s="340"/>
      <c r="BN5" s="167"/>
      <c r="BO5" s="167"/>
      <c r="BP5" s="167"/>
    </row>
    <row r="6" ht="12.75" spans="1:68">
      <c r="A6" s="138"/>
      <c r="B6" s="321" t="s">
        <v>1719</v>
      </c>
      <c r="C6" s="322">
        <v>3</v>
      </c>
      <c r="D6" s="323" t="s">
        <v>1720</v>
      </c>
      <c r="E6" s="324" t="s">
        <v>1717</v>
      </c>
      <c r="F6" s="146"/>
      <c r="G6" s="146"/>
      <c r="H6" s="146" t="e">
        <f>VLOOKUP(U6,'CDV3 DTL'!E:G,2,FALSE)</f>
        <v>#N/A</v>
      </c>
      <c r="I6" s="325"/>
      <c r="J6" s="325"/>
      <c r="K6" s="326"/>
      <c r="L6" s="327"/>
      <c r="M6" s="325"/>
      <c r="N6" s="325"/>
      <c r="O6" s="327"/>
      <c r="P6" s="325" t="s">
        <v>1721</v>
      </c>
      <c r="Q6" s="330" t="s">
        <v>1722</v>
      </c>
      <c r="R6" s="331"/>
      <c r="S6" s="332">
        <v>18</v>
      </c>
      <c r="T6" s="333" t="s">
        <v>1723</v>
      </c>
      <c r="U6" s="334" t="s">
        <v>1718</v>
      </c>
      <c r="V6" s="335"/>
      <c r="W6" s="335" t="e">
        <f>IF(VLOOKUP(U6,'CDV2 DTL'!P:P,1,FALSE)=U6,"OK","Missing")</f>
        <v>#N/A</v>
      </c>
      <c r="X6" s="335" t="e">
        <f>IF(VLOOKUP(U6,'CDV3 DTL'!E:E,1,FALSE)=U6,"OK","Missing")</f>
        <v>#N/A</v>
      </c>
      <c r="Y6" s="335"/>
      <c r="Z6" s="336"/>
      <c r="AA6" s="145"/>
      <c r="AB6" s="332"/>
      <c r="AC6" s="345"/>
      <c r="AD6" s="345"/>
      <c r="AE6" s="332" t="str">
        <f>IF(AD6="x",VLOOKUP($U6,DVS!A:A,1,FALSE),"-")</f>
        <v>-</v>
      </c>
      <c r="AF6" s="335"/>
      <c r="AG6" s="345"/>
      <c r="AH6" s="345"/>
      <c r="AI6" s="345"/>
      <c r="AJ6" s="345"/>
      <c r="AK6" s="345"/>
      <c r="AL6" s="345"/>
      <c r="AM6" s="345"/>
      <c r="AN6" s="332" t="str">
        <f>IF(AM6="x",VLOOKUP($U6,'Domain ControllerECU'!A:A,1,FALSE),"-")</f>
        <v>-</v>
      </c>
      <c r="AO6" s="335"/>
      <c r="AP6" s="345"/>
      <c r="AQ6" s="332" t="str">
        <f>IF(AP6="x",VLOOKUP($U6,RLT!A:A,1,FALSE),"-")</f>
        <v>-</v>
      </c>
      <c r="AR6" s="335"/>
      <c r="AS6" s="345"/>
      <c r="AT6" s="332" t="str">
        <f>IF(AS6="x",VLOOKUP($U6,ULSECU!A:A,1,FALSE),"-")</f>
        <v>-</v>
      </c>
      <c r="AU6" s="335"/>
      <c r="AV6" s="345" t="s">
        <v>1714</v>
      </c>
      <c r="AW6" s="332" t="e">
        <f>IF(AV6="x",VLOOKUP($U6,'Radar 7779GHz'!A:A,1,FALSE),"-")</f>
        <v>#N/A</v>
      </c>
      <c r="AX6" s="335"/>
      <c r="AY6" s="345"/>
      <c r="AZ6" s="332" t="str">
        <f>IF(AY6="x",VLOOKUP($U6,LiDAR!A:A,1,FALSE),"-")</f>
        <v>-</v>
      </c>
      <c r="BA6" s="335"/>
      <c r="BB6" s="335"/>
      <c r="BC6" s="335"/>
      <c r="BD6" s="335"/>
      <c r="BE6" s="345"/>
      <c r="BF6" s="332" t="str">
        <f>IF(BE6="x",VLOOKUP($U6,DFC!A:A,1,FALSE),"-")</f>
        <v>-</v>
      </c>
      <c r="BG6" s="335"/>
      <c r="BH6" s="345"/>
      <c r="BI6" s="332" t="str">
        <f>IF(BH6="x",VLOOKUP(U6,'DSF ADSP'!A:A,1,FALSE),"-")</f>
        <v>-</v>
      </c>
      <c r="BJ6" s="335"/>
      <c r="BK6" s="345"/>
      <c r="BL6" s="332" t="str">
        <f>IF(BK6="x",VLOOKUP($U6,'DSF LSMS'!$A:$A,1,FALSE),"-")</f>
        <v>-</v>
      </c>
      <c r="BM6" s="340"/>
      <c r="BN6" s="167"/>
      <c r="BO6" s="167"/>
      <c r="BP6" s="167"/>
    </row>
    <row r="7" ht="12.75" spans="1:68">
      <c r="A7" s="138"/>
      <c r="B7" s="321" t="s">
        <v>1724</v>
      </c>
      <c r="C7" s="322">
        <v>4</v>
      </c>
      <c r="D7" s="323" t="s">
        <v>1709</v>
      </c>
      <c r="E7" s="324" t="s">
        <v>1710</v>
      </c>
      <c r="F7" s="146"/>
      <c r="G7" s="146"/>
      <c r="H7" s="146" t="e">
        <f>VLOOKUP(U7,'CDV3 DTL'!E:G,2,FALSE)</f>
        <v>#N/A</v>
      </c>
      <c r="I7" s="345"/>
      <c r="J7" s="345"/>
      <c r="K7" s="341"/>
      <c r="L7" s="328"/>
      <c r="M7" s="333"/>
      <c r="N7" s="333"/>
      <c r="O7" s="328" t="s">
        <v>1711</v>
      </c>
      <c r="P7" s="329" t="s">
        <v>1712</v>
      </c>
      <c r="Q7" s="346" t="str">
        <f>HYPERLINK("https://drive.google.com/open?id=1DlHEwJ8yZ1ogHpl0J_JCfQ9Rsq2ueyvV","UN ECE R48_Light&amp;Signaling")</f>
        <v>UN ECE R48_Light&amp;Signaling</v>
      </c>
      <c r="R7" s="331"/>
      <c r="S7" s="332">
        <v>131</v>
      </c>
      <c r="T7" s="333" t="s">
        <v>1713</v>
      </c>
      <c r="U7" s="334" t="s">
        <v>1018</v>
      </c>
      <c r="V7" s="335"/>
      <c r="W7" s="335" t="e">
        <f>IF(VLOOKUP(U7,'CDV2 DTL'!P:P,1,FALSE)=U7,"OK","Missing")</f>
        <v>#N/A</v>
      </c>
      <c r="X7" s="335" t="e">
        <f>IF(VLOOKUP(U7,'CDV3 DTL'!E:E,1,FALSE)=U7,"OK","Missing")</f>
        <v>#N/A</v>
      </c>
      <c r="Y7" s="335"/>
      <c r="Z7" s="336"/>
      <c r="AA7" s="145"/>
      <c r="AB7" s="337"/>
      <c r="AC7" s="325"/>
      <c r="AD7" s="325"/>
      <c r="AE7" s="332" t="str">
        <f>IF(AD7="x",VLOOKUP($U7,DVS!A:A,1,FALSE),"-")</f>
        <v>-</v>
      </c>
      <c r="AF7" s="347"/>
      <c r="AG7" s="325"/>
      <c r="AH7" s="325"/>
      <c r="AI7" s="325"/>
      <c r="AJ7" s="325"/>
      <c r="AK7" s="325"/>
      <c r="AL7" s="325"/>
      <c r="AM7" s="325"/>
      <c r="AN7" s="332" t="str">
        <f>IF(AM7="x",VLOOKUP($U7,'Domain ControllerECU'!A:A,1,FALSE),"-")</f>
        <v>-</v>
      </c>
      <c r="AO7" s="347"/>
      <c r="AP7" s="325" t="s">
        <v>1714</v>
      </c>
      <c r="AQ7" s="332" t="e">
        <f>IF(AP7="x",VLOOKUP($U7,RLT!A:A,1,FALSE),"-")</f>
        <v>#N/A</v>
      </c>
      <c r="AR7" s="347"/>
      <c r="AS7" s="325"/>
      <c r="AT7" s="332" t="str">
        <f>IF(AS7="x",VLOOKUP($U7,ULSECU!A:A,1,FALSE),"-")</f>
        <v>-</v>
      </c>
      <c r="AU7" s="347"/>
      <c r="AV7" s="325"/>
      <c r="AW7" s="332" t="str">
        <f>IF(AV7="x",VLOOKUP($U7,'Radar 7779GHz'!A:A,1,FALSE),"-")</f>
        <v>-</v>
      </c>
      <c r="AX7" s="347"/>
      <c r="AY7" s="325"/>
      <c r="AZ7" s="332" t="str">
        <f>IF(AY7="x",VLOOKUP($U7,LiDAR!A:A,1,FALSE),"-")</f>
        <v>-</v>
      </c>
      <c r="BA7" s="347"/>
      <c r="BB7" s="347"/>
      <c r="BC7" s="347"/>
      <c r="BD7" s="347"/>
      <c r="BE7" s="325" t="s">
        <v>1714</v>
      </c>
      <c r="BF7" s="332" t="e">
        <f>IF(BE7="x",VLOOKUP($U7,DFC!A:A,1,FALSE),"-")</f>
        <v>#N/A</v>
      </c>
      <c r="BG7" s="347"/>
      <c r="BH7" s="325"/>
      <c r="BI7" s="332" t="str">
        <f>IF(BH7="x",VLOOKUP(U7,'DSF ADSP'!A:A,1,FALSE),"-")</f>
        <v>-</v>
      </c>
      <c r="BJ7" s="347"/>
      <c r="BK7" s="325"/>
      <c r="BL7" s="332" t="str">
        <f>IF(BK7="x",VLOOKUP($U7,'DSF LSMS'!$A:$A,1,FALSE),"-")</f>
        <v>-</v>
      </c>
      <c r="BM7" s="340"/>
      <c r="BN7" s="167"/>
      <c r="BO7" s="167"/>
      <c r="BP7" s="167"/>
    </row>
    <row r="8" ht="12.75" spans="1:68">
      <c r="A8" s="138"/>
      <c r="B8" s="321" t="s">
        <v>1725</v>
      </c>
      <c r="C8" s="322">
        <v>5</v>
      </c>
      <c r="D8" s="323" t="s">
        <v>1720</v>
      </c>
      <c r="E8" s="324" t="s">
        <v>1710</v>
      </c>
      <c r="F8" s="146"/>
      <c r="G8" s="146"/>
      <c r="H8" s="146" t="e">
        <f>VLOOKUP(U8,'CDV3 DTL'!E:G,2,FALSE)</f>
        <v>#N/A</v>
      </c>
      <c r="I8" s="325"/>
      <c r="J8" s="325"/>
      <c r="K8" s="326"/>
      <c r="L8" s="327"/>
      <c r="M8" s="325"/>
      <c r="N8" s="325"/>
      <c r="O8" s="327"/>
      <c r="P8" s="325" t="s">
        <v>1721</v>
      </c>
      <c r="Q8" s="346" t="str">
        <f>HYPERLINK("https://drive.google.com/open?id=1RvzHOhWplUUiBHJr2H1-ReL0h44JniRM","2014/30/EU_EMC")</f>
        <v>2014/30/EU_EMC</v>
      </c>
      <c r="R8" s="331"/>
      <c r="S8" s="332">
        <v>28</v>
      </c>
      <c r="T8" s="333" t="s">
        <v>1713</v>
      </c>
      <c r="U8" s="334" t="s">
        <v>692</v>
      </c>
      <c r="V8" s="335"/>
      <c r="W8" s="335" t="str">
        <f>IF(VLOOKUP(U8,'CDV2 DTL'!P:P,1,FALSE)=U8,"OK","Missing")</f>
        <v>OK</v>
      </c>
      <c r="X8" s="335" t="e">
        <f>IF(VLOOKUP(U8,'CDV3 DTL'!E:E,1,FALSE)=U8,"OK","Missing")</f>
        <v>#N/A</v>
      </c>
      <c r="Y8" s="335"/>
      <c r="Z8" s="336"/>
      <c r="AA8" s="145"/>
      <c r="AB8" s="332"/>
      <c r="AC8" s="345"/>
      <c r="AD8" s="345"/>
      <c r="AE8" s="332" t="str">
        <f>IF(AD8="x",VLOOKUP($U8,DVS!A:A,1,FALSE),"-")</f>
        <v>-</v>
      </c>
      <c r="AF8" s="335"/>
      <c r="AG8" s="345"/>
      <c r="AH8" s="345"/>
      <c r="AI8" s="345"/>
      <c r="AJ8" s="345"/>
      <c r="AK8" s="345"/>
      <c r="AL8" s="345"/>
      <c r="AM8" s="345"/>
      <c r="AN8" s="332" t="str">
        <f>IF(AM8="x",VLOOKUP($U8,'Domain ControllerECU'!A:A,1,FALSE),"-")</f>
        <v>-</v>
      </c>
      <c r="AO8" s="335"/>
      <c r="AP8" s="345"/>
      <c r="AQ8" s="332" t="str">
        <f>IF(AP8="x",VLOOKUP($U8,RLT!A:A,1,FALSE),"-")</f>
        <v>-</v>
      </c>
      <c r="AR8" s="335"/>
      <c r="AS8" s="345"/>
      <c r="AT8" s="332" t="str">
        <f>IF(AS8="x",VLOOKUP($U8,ULSECU!A:A,1,FALSE),"-")</f>
        <v>-</v>
      </c>
      <c r="AU8" s="335"/>
      <c r="AV8" s="345"/>
      <c r="AW8" s="332" t="str">
        <f>IF(AV8="x",VLOOKUP($U8,'Radar 7779GHz'!A:A,1,FALSE),"-")</f>
        <v>-</v>
      </c>
      <c r="AX8" s="335"/>
      <c r="AY8" s="345"/>
      <c r="AZ8" s="332" t="str">
        <f>IF(AY8="x",VLOOKUP($U8,LiDAR!A:A,1,FALSE),"-")</f>
        <v>-</v>
      </c>
      <c r="BA8" s="335"/>
      <c r="BB8" s="335"/>
      <c r="BC8" s="335"/>
      <c r="BD8" s="335"/>
      <c r="BE8" s="345"/>
      <c r="BF8" s="332" t="str">
        <f>IF(BE8="x",VLOOKUP($U8,DFC!A:A,1,FALSE)," ")</f>
        <v> </v>
      </c>
      <c r="BG8" s="335"/>
      <c r="BH8" s="345"/>
      <c r="BI8" s="332" t="str">
        <f>IF(BH8="x",VLOOKUP(U8,'DSF ADSP'!A:A,1,FALSE),"-")</f>
        <v>-</v>
      </c>
      <c r="BJ8" s="335"/>
      <c r="BK8" s="345"/>
      <c r="BL8" s="332" t="str">
        <f>IF(BK8="x",VLOOKUP($U8,'DSF LSMS'!$A:$A,1,FALSE),"-")</f>
        <v>-</v>
      </c>
      <c r="BM8" s="340"/>
      <c r="BN8" s="167"/>
      <c r="BO8" s="167"/>
      <c r="BP8" s="167"/>
    </row>
    <row r="9" ht="12.75" spans="1:68">
      <c r="A9" s="138"/>
      <c r="B9" s="321" t="s">
        <v>1726</v>
      </c>
      <c r="C9" s="322">
        <v>6</v>
      </c>
      <c r="D9" s="323" t="s">
        <v>1720</v>
      </c>
      <c r="E9" s="324" t="s">
        <v>1717</v>
      </c>
      <c r="F9" s="146"/>
      <c r="G9" s="146"/>
      <c r="H9" s="146" t="e">
        <f>VLOOKUP(U9,'CDV3 DTL'!E:G,2,FALSE)</f>
        <v>#N/A</v>
      </c>
      <c r="I9" s="325"/>
      <c r="J9" s="325"/>
      <c r="K9" s="326"/>
      <c r="L9" s="327"/>
      <c r="M9" s="325"/>
      <c r="N9" s="325"/>
      <c r="O9" s="327"/>
      <c r="P9" s="325" t="s">
        <v>1721</v>
      </c>
      <c r="Q9" s="346" t="s">
        <v>1727</v>
      </c>
      <c r="R9" s="331"/>
      <c r="S9" s="332">
        <v>17</v>
      </c>
      <c r="T9" s="333" t="s">
        <v>1723</v>
      </c>
      <c r="U9" s="334" t="s">
        <v>1718</v>
      </c>
      <c r="V9" s="335"/>
      <c r="W9" s="335" t="e">
        <f>IF(VLOOKUP(U9,'CDV2 DTL'!P:P,1,FALSE)=U9,"OK","Missing")</f>
        <v>#N/A</v>
      </c>
      <c r="X9" s="335" t="e">
        <f>IF(VLOOKUP(U9,'CDV3 DTL'!E:E,1,FALSE)=U9,"OK","Missing")</f>
        <v>#N/A</v>
      </c>
      <c r="Y9" s="335"/>
      <c r="Z9" s="336"/>
      <c r="AA9" s="145"/>
      <c r="AB9" s="332"/>
      <c r="AC9" s="345"/>
      <c r="AD9" s="345"/>
      <c r="AE9" s="332" t="str">
        <f>IF(AD9="x",VLOOKUP($U9,DVS!A:A,1,FALSE),"-")</f>
        <v>-</v>
      </c>
      <c r="AF9" s="335"/>
      <c r="AG9" s="345"/>
      <c r="AH9" s="345"/>
      <c r="AI9" s="345"/>
      <c r="AJ9" s="345"/>
      <c r="AK9" s="345"/>
      <c r="AL9" s="345"/>
      <c r="AM9" s="345"/>
      <c r="AN9" s="332" t="str">
        <f>IF(AM9="x",VLOOKUP($U9,'Domain ControllerECU'!A:A,1,FALSE),"-")</f>
        <v>-</v>
      </c>
      <c r="AO9" s="335"/>
      <c r="AP9" s="345"/>
      <c r="AQ9" s="332" t="str">
        <f>IF(AP9="x",VLOOKUP($U9,RLT!A:A,1,FALSE),"-")</f>
        <v>-</v>
      </c>
      <c r="AR9" s="335"/>
      <c r="AS9" s="345"/>
      <c r="AT9" s="332" t="str">
        <f>IF(AS9="x",VLOOKUP($U9,ULSECU!A:A,1,FALSE),"-")</f>
        <v>-</v>
      </c>
      <c r="AU9" s="335"/>
      <c r="AV9" s="345" t="s">
        <v>1714</v>
      </c>
      <c r="AW9" s="332" t="e">
        <f>IF(AV9="x",VLOOKUP($U9,'Radar 7779GHz'!A:A,1,FALSE),"-")</f>
        <v>#N/A</v>
      </c>
      <c r="AX9" s="335"/>
      <c r="AY9" s="345"/>
      <c r="AZ9" s="332" t="str">
        <f>IF(AY9="x",VLOOKUP($U9,LiDAR!A:A,1,FALSE),"-")</f>
        <v>-</v>
      </c>
      <c r="BA9" s="335"/>
      <c r="BB9" s="335"/>
      <c r="BC9" s="335"/>
      <c r="BD9" s="335"/>
      <c r="BE9" s="345"/>
      <c r="BF9" s="332" t="str">
        <f>IF(BE9="x",VLOOKUP($U9,DFC!A:A,1,FALSE),"-")</f>
        <v>-</v>
      </c>
      <c r="BG9" s="335"/>
      <c r="BH9" s="345"/>
      <c r="BI9" s="332" t="str">
        <f>IF(BH9="x",VLOOKUP(U9,'DSF ADSP'!A:A,1,FALSE),"-")</f>
        <v>-</v>
      </c>
      <c r="BJ9" s="335"/>
      <c r="BK9" s="345"/>
      <c r="BL9" s="332" t="str">
        <f>IF(BK9="x",VLOOKUP($U9,'DSF LSMS'!$A:$A,1,FALSE),"-")</f>
        <v>-</v>
      </c>
      <c r="BM9" s="340"/>
      <c r="BN9" s="167"/>
      <c r="BO9" s="167"/>
      <c r="BP9" s="167"/>
    </row>
    <row r="10" ht="12.75" spans="1:68">
      <c r="A10" s="138"/>
      <c r="B10" s="321" t="s">
        <v>1728</v>
      </c>
      <c r="C10" s="322">
        <v>7</v>
      </c>
      <c r="D10" s="323" t="s">
        <v>1720</v>
      </c>
      <c r="E10" s="324" t="s">
        <v>1710</v>
      </c>
      <c r="F10" s="146"/>
      <c r="G10" s="146"/>
      <c r="H10" s="146" t="e">
        <f>VLOOKUP(U10,'CDV3 DTL'!E:G,2,FALSE)</f>
        <v>#N/A</v>
      </c>
      <c r="I10" s="325"/>
      <c r="J10" s="325"/>
      <c r="K10" s="326"/>
      <c r="L10" s="327"/>
      <c r="M10" s="325"/>
      <c r="N10" s="325"/>
      <c r="O10" s="327"/>
      <c r="P10" s="325" t="s">
        <v>1721</v>
      </c>
      <c r="Q10" s="346" t="str">
        <f>HYPERLINK("https://drive.google.com/open?id=1fC1zpmhiQ9jxEyqhVR-AbvhsINmXYOYI","2014/35/EU_LowVoltage")</f>
        <v>2014/35/EU_LowVoltage</v>
      </c>
      <c r="R10" s="331"/>
      <c r="S10" s="332">
        <v>18</v>
      </c>
      <c r="T10" s="333" t="s">
        <v>1713</v>
      </c>
      <c r="U10" s="334" t="s">
        <v>698</v>
      </c>
      <c r="V10" s="335"/>
      <c r="W10" s="335" t="str">
        <f>IF(VLOOKUP(U10,'CDV2 DTL'!P:P,1,FALSE)=U10,"OK","Missing")</f>
        <v>OK</v>
      </c>
      <c r="X10" s="335" t="e">
        <f>IF(VLOOKUP(U10,'CDV3 DTL'!E:E,1,FALSE)=U10,"OK","Missing")</f>
        <v>#N/A</v>
      </c>
      <c r="Y10" s="335"/>
      <c r="Z10" s="336"/>
      <c r="AA10" s="145"/>
      <c r="AB10" s="332"/>
      <c r="AC10" s="345"/>
      <c r="AD10" s="345"/>
      <c r="AE10" s="332" t="str">
        <f>IF(AD10="x",VLOOKUP($U10,DVS!A:A,1,FALSE),"-")</f>
        <v>-</v>
      </c>
      <c r="AF10" s="335"/>
      <c r="AG10" s="345"/>
      <c r="AH10" s="345"/>
      <c r="AI10" s="345"/>
      <c r="AJ10" s="345"/>
      <c r="AK10" s="345"/>
      <c r="AL10" s="345"/>
      <c r="AM10" s="345"/>
      <c r="AN10" s="332" t="str">
        <f>IF(AM10="x",VLOOKUP($U10,'Domain ControllerECU'!A:A,1,FALSE),"-")</f>
        <v>-</v>
      </c>
      <c r="AO10" s="335"/>
      <c r="AP10" s="345"/>
      <c r="AQ10" s="332" t="str">
        <f>IF(AP10="x",VLOOKUP($U10,RLT!A:A,1,FALSE),"-")</f>
        <v>-</v>
      </c>
      <c r="AR10" s="335"/>
      <c r="AS10" s="345"/>
      <c r="AT10" s="332" t="str">
        <f>IF(AS10="x",VLOOKUP($U10,ULSECU!A:A,1,FALSE),"-")</f>
        <v>-</v>
      </c>
      <c r="AU10" s="335"/>
      <c r="AV10" s="345"/>
      <c r="AW10" s="332" t="str">
        <f>IF(AV10="x",VLOOKUP($U10,'Radar 7779GHz'!A:A,1,FALSE),"-")</f>
        <v>-</v>
      </c>
      <c r="AX10" s="335"/>
      <c r="AY10" s="345"/>
      <c r="AZ10" s="332" t="str">
        <f>IF(AY10="x",VLOOKUP($U10,LiDAR!A:A,1,FALSE),"-")</f>
        <v>-</v>
      </c>
      <c r="BA10" s="335"/>
      <c r="BB10" s="335"/>
      <c r="BC10" s="335"/>
      <c r="BD10" s="335"/>
      <c r="BE10" s="345"/>
      <c r="BF10" s="332" t="str">
        <f>IF(BE10="x",VLOOKUP($U10,DFC!A:A,1,FALSE),"-")</f>
        <v>-</v>
      </c>
      <c r="BG10" s="335"/>
      <c r="BH10" s="345"/>
      <c r="BI10" s="332" t="str">
        <f>IF(BH10="x",VLOOKUP(U10,'DSF ADSP'!A:A,1,FALSE),"-")</f>
        <v>-</v>
      </c>
      <c r="BJ10" s="335"/>
      <c r="BK10" s="345"/>
      <c r="BL10" s="332" t="str">
        <f>IF(BK10="x",VLOOKUP($U10,'DSF LSMS'!$A:$A,1,FALSE),"-")</f>
        <v>-</v>
      </c>
      <c r="BM10" s="340"/>
      <c r="BN10" s="167"/>
      <c r="BO10" s="167"/>
      <c r="BP10" s="167"/>
    </row>
    <row r="11" ht="38.25" spans="1:68">
      <c r="A11" s="138"/>
      <c r="B11" s="321" t="s">
        <v>1729</v>
      </c>
      <c r="C11" s="322">
        <v>8</v>
      </c>
      <c r="D11" s="323" t="s">
        <v>1720</v>
      </c>
      <c r="E11" s="324" t="s">
        <v>1710</v>
      </c>
      <c r="F11" s="146"/>
      <c r="G11" s="146"/>
      <c r="H11" s="146" t="e">
        <f>VLOOKUP(U11,'CDV3 DTL'!E:G,2,FALSE)</f>
        <v>#N/A</v>
      </c>
      <c r="I11" s="345"/>
      <c r="J11" s="345"/>
      <c r="K11" s="341" t="s">
        <v>1730</v>
      </c>
      <c r="L11" s="328"/>
      <c r="M11" s="333"/>
      <c r="N11" s="333"/>
      <c r="O11" s="328" t="s">
        <v>1711</v>
      </c>
      <c r="P11" s="329" t="s">
        <v>1712</v>
      </c>
      <c r="Q11" s="346" t="str">
        <f>HYPERLINK("https://drive.google.com/open?id=1VuiQ3S3nKkfKCPEmNCSu-7QjNbIVSaSe","UN ECE R13_Braking")</f>
        <v>UN ECE R13_Braking</v>
      </c>
      <c r="R11" s="331"/>
      <c r="S11" s="332">
        <v>97</v>
      </c>
      <c r="T11" s="333" t="s">
        <v>1713</v>
      </c>
      <c r="U11" s="334" t="s">
        <v>1080</v>
      </c>
      <c r="V11" s="335"/>
      <c r="W11" s="335" t="str">
        <f>IF(VLOOKUP(U11,'CDV2 DTL'!P:P,1,FALSE)=U11,"OK","Missing")</f>
        <v>OK</v>
      </c>
      <c r="X11" s="335" t="e">
        <f>IF(VLOOKUP(U11,'CDV3 DTL'!E:E,1,FALSE)=U11,"OK","Missing")</f>
        <v>#N/A</v>
      </c>
      <c r="Y11" s="335"/>
      <c r="Z11" s="336"/>
      <c r="AA11" s="145" t="s">
        <v>1731</v>
      </c>
      <c r="AB11" s="332"/>
      <c r="AC11" s="338"/>
      <c r="AD11" s="338" t="s">
        <v>1732</v>
      </c>
      <c r="AE11" s="332" t="e">
        <f>IF(AD11="x",VLOOKUP($U11,DVS!A:A,1,FALSE),"-")</f>
        <v>#N/A</v>
      </c>
      <c r="AF11" s="339"/>
      <c r="AG11" s="338"/>
      <c r="AH11" s="338"/>
      <c r="AI11" s="338"/>
      <c r="AJ11" s="338"/>
      <c r="AK11" s="338"/>
      <c r="AL11" s="338"/>
      <c r="AM11" s="338"/>
      <c r="AN11" s="332" t="str">
        <f>IF(AM11="x",VLOOKUP($U11,'Domain ControllerECU'!A:A,1,FALSE),"-")</f>
        <v>-</v>
      </c>
      <c r="AO11" s="339"/>
      <c r="AP11" s="338"/>
      <c r="AQ11" s="332" t="str">
        <f>IF(AP11="x",VLOOKUP($U11,RLT!A:A,1,FALSE),"-")</f>
        <v>-</v>
      </c>
      <c r="AR11" s="339"/>
      <c r="AS11" s="338"/>
      <c r="AT11" s="332" t="str">
        <f>IF(AS11="x",VLOOKUP($U11,ULSECU!A:A,1,FALSE),"-")</f>
        <v>-</v>
      </c>
      <c r="AU11" s="339"/>
      <c r="AV11" s="338"/>
      <c r="AW11" s="332" t="str">
        <f>IF(AV11="x",VLOOKUP($U11,'Radar 7779GHz'!A:A,1,FALSE),"-")</f>
        <v>-</v>
      </c>
      <c r="AX11" s="339"/>
      <c r="AY11" s="338"/>
      <c r="AZ11" s="332" t="str">
        <f>IF(AY11="x",VLOOKUP($U11,LiDAR!A:A,1,FALSE),"-")</f>
        <v>-</v>
      </c>
      <c r="BA11" s="339"/>
      <c r="BB11" s="339"/>
      <c r="BC11" s="339"/>
      <c r="BD11" s="339"/>
      <c r="BE11" s="338" t="s">
        <v>1714</v>
      </c>
      <c r="BF11" s="332" t="e">
        <f>IF(BE11="x",VLOOKUP($U11,DFC!A:A,1,FALSE),"-")</f>
        <v>#N/A</v>
      </c>
      <c r="BG11" s="339"/>
      <c r="BH11" s="338" t="s">
        <v>1714</v>
      </c>
      <c r="BI11" s="332" t="e">
        <f>IF(BH11="x",VLOOKUP(U11,'DSF ADSP'!A:A,1,FALSE),"-")</f>
        <v>#N/A</v>
      </c>
      <c r="BJ11" s="339"/>
      <c r="BK11" s="338" t="s">
        <v>1714</v>
      </c>
      <c r="BL11" s="332" t="e">
        <f>IF(BK11="x",VLOOKUP($U11,'DSF LSMS'!$A:$A,1,FALSE),"-")</f>
        <v>#N/A</v>
      </c>
      <c r="BM11" s="340" t="s">
        <v>1733</v>
      </c>
      <c r="BN11" s="167"/>
      <c r="BO11" s="167"/>
      <c r="BP11" s="167"/>
    </row>
    <row r="12" ht="12.75" spans="1:68">
      <c r="A12" s="138"/>
      <c r="B12" s="321" t="s">
        <v>1734</v>
      </c>
      <c r="C12" s="322">
        <v>9</v>
      </c>
      <c r="D12" s="348" t="s">
        <v>1720</v>
      </c>
      <c r="E12" s="324" t="s">
        <v>1717</v>
      </c>
      <c r="F12" s="146"/>
      <c r="G12" s="146"/>
      <c r="H12" s="146" t="e">
        <f>VLOOKUP(U12,'CDV3 DTL'!E:G,2,FALSE)</f>
        <v>#N/A</v>
      </c>
      <c r="I12" s="349"/>
      <c r="J12" s="349"/>
      <c r="K12" s="350"/>
      <c r="L12" s="351"/>
      <c r="M12" s="349"/>
      <c r="N12" s="349"/>
      <c r="O12" s="351"/>
      <c r="P12" s="349" t="s">
        <v>103</v>
      </c>
      <c r="Q12" s="352" t="str">
        <f>HYPERLINK("https://drive.google.com/open?id=1vRlOc7Za6XRNeLV4n9mkTkxmGaSo2nDa","GB/T 18655-2010")</f>
        <v>GB/T 18655-2010</v>
      </c>
      <c r="R12" s="331"/>
      <c r="S12" s="353">
        <v>136</v>
      </c>
      <c r="T12" s="333" t="s">
        <v>1735</v>
      </c>
      <c r="U12" s="334" t="s">
        <v>1718</v>
      </c>
      <c r="V12" s="335"/>
      <c r="W12" s="335" t="e">
        <f>IF(VLOOKUP(U12,'CDV2 DTL'!P:P,1,FALSE)=U12,"OK","Missing")</f>
        <v>#N/A</v>
      </c>
      <c r="X12" s="335" t="e">
        <f>IF(VLOOKUP(U12,'CDV3 DTL'!E:E,1,FALSE)=U12,"OK","Missing")</f>
        <v>#N/A</v>
      </c>
      <c r="Y12" s="335"/>
      <c r="Z12" s="336"/>
      <c r="AA12" s="145"/>
      <c r="AB12" s="353"/>
      <c r="AC12" s="354"/>
      <c r="AD12" s="354"/>
      <c r="AE12" s="332" t="str">
        <f>IF(AD12="x",VLOOKUP($U12,DVS!A:A,1,FALSE),"-")</f>
        <v>-</v>
      </c>
      <c r="AF12" s="355"/>
      <c r="AG12" s="354"/>
      <c r="AH12" s="354"/>
      <c r="AI12" s="354"/>
      <c r="AJ12" s="354"/>
      <c r="AK12" s="354"/>
      <c r="AL12" s="354"/>
      <c r="AM12" s="354"/>
      <c r="AN12" s="332" t="str">
        <f>IF(AM12="x",VLOOKUP($U12,'Domain ControllerECU'!A:A,1,FALSE),"-")</f>
        <v>-</v>
      </c>
      <c r="AO12" s="355"/>
      <c r="AP12" s="354"/>
      <c r="AQ12" s="332" t="str">
        <f>IF(AP12="x",VLOOKUP($U12,RLT!A:A,1,FALSE),"-")</f>
        <v>-</v>
      </c>
      <c r="AR12" s="355"/>
      <c r="AS12" s="354"/>
      <c r="AT12" s="332" t="str">
        <f>IF(AS12="x",VLOOKUP($U12,ULSECU!A:A,1,FALSE),"-")</f>
        <v>-</v>
      </c>
      <c r="AU12" s="355"/>
      <c r="AV12" s="354"/>
      <c r="AW12" s="332" t="str">
        <f>IF(AV12="x",VLOOKUP($U12,'Radar 7779GHz'!A:A,1,FALSE),"-")</f>
        <v>-</v>
      </c>
      <c r="AX12" s="355"/>
      <c r="AY12" s="354"/>
      <c r="AZ12" s="332" t="str">
        <f>IF(AY12="x",VLOOKUP($U12,LiDAR!A:A,1,FALSE),"-")</f>
        <v>-</v>
      </c>
      <c r="BA12" s="355"/>
      <c r="BB12" s="355"/>
      <c r="BC12" s="355"/>
      <c r="BD12" s="355"/>
      <c r="BE12" s="354"/>
      <c r="BF12" s="332" t="str">
        <f>IF(BE12="x",VLOOKUP($U12,DFC!A:A,1,FALSE),"-")</f>
        <v>-</v>
      </c>
      <c r="BG12" s="356"/>
      <c r="BH12" s="349"/>
      <c r="BI12" s="332" t="str">
        <f>IF(BH12="x",VLOOKUP(U12,'DSF ADSP'!A:A,1,FALSE),"-")</f>
        <v>-</v>
      </c>
      <c r="BJ12" s="355"/>
      <c r="BK12" s="354"/>
      <c r="BL12" s="332" t="str">
        <f>IF(BK12="x",VLOOKUP($U12,'DSF LSMS'!$A:$A,1,FALSE),"-")</f>
        <v>-</v>
      </c>
      <c r="BM12" s="340"/>
      <c r="BN12" s="167"/>
      <c r="BO12" s="167"/>
      <c r="BP12" s="167"/>
    </row>
    <row r="13" ht="12.75" spans="1:68">
      <c r="A13" s="138"/>
      <c r="B13" s="321" t="s">
        <v>1736</v>
      </c>
      <c r="C13" s="322">
        <v>10</v>
      </c>
      <c r="D13" s="348" t="s">
        <v>1720</v>
      </c>
      <c r="E13" s="324" t="s">
        <v>1717</v>
      </c>
      <c r="F13" s="146"/>
      <c r="G13" s="146"/>
      <c r="H13" s="146" t="e">
        <f>VLOOKUP(U13,'CDV3 DTL'!E:G,2,FALSE)</f>
        <v>#N/A</v>
      </c>
      <c r="I13" s="349"/>
      <c r="J13" s="349"/>
      <c r="K13" s="350"/>
      <c r="L13" s="351"/>
      <c r="M13" s="349"/>
      <c r="N13" s="349"/>
      <c r="O13" s="351"/>
      <c r="P13" s="325" t="s">
        <v>1721</v>
      </c>
      <c r="Q13" s="357" t="str">
        <f>HYPERLINK("https://drive.google.com/open?id=1BtYMnrBX3F77DDYbynUSu4GCbPcTpSjJ","REGULATION (EC) No 78/2009")</f>
        <v>REGULATION (EC) No 78/2009</v>
      </c>
      <c r="R13" s="331"/>
      <c r="S13" s="358">
        <v>38</v>
      </c>
      <c r="T13" s="359" t="s">
        <v>1713</v>
      </c>
      <c r="U13" s="334" t="s">
        <v>1718</v>
      </c>
      <c r="V13" s="335"/>
      <c r="W13" s="335" t="e">
        <f>IF(VLOOKUP(U13,'CDV2 DTL'!P:P,1,FALSE)=U13,"OK","Missing")</f>
        <v>#N/A</v>
      </c>
      <c r="X13" s="335" t="e">
        <f>IF(VLOOKUP(U13,'CDV3 DTL'!E:E,1,FALSE)=U13,"OK","Missing")</f>
        <v>#N/A</v>
      </c>
      <c r="Y13" s="335"/>
      <c r="Z13" s="336"/>
      <c r="AA13" s="145"/>
      <c r="AB13" s="358"/>
      <c r="AC13" s="349"/>
      <c r="AD13" s="349"/>
      <c r="AE13" s="332" t="str">
        <f>IF(AD13="x",VLOOKUP($U13,DVS!A:A,1,FALSE),"-")</f>
        <v>-</v>
      </c>
      <c r="AF13" s="356"/>
      <c r="AG13" s="349"/>
      <c r="AH13" s="349"/>
      <c r="AI13" s="349"/>
      <c r="AJ13" s="349"/>
      <c r="AK13" s="349"/>
      <c r="AL13" s="349"/>
      <c r="AM13" s="349"/>
      <c r="AN13" s="332" t="str">
        <f>IF(AM13="x",VLOOKUP($U13,'Domain ControllerECU'!A:A,1,FALSE),"-")</f>
        <v>-</v>
      </c>
      <c r="AO13" s="356"/>
      <c r="AP13" s="349"/>
      <c r="AQ13" s="332" t="str">
        <f>IF(AP13="x",VLOOKUP($U13,RLT!A:A,1,FALSE),"-")</f>
        <v>-</v>
      </c>
      <c r="AR13" s="356"/>
      <c r="AS13" s="349"/>
      <c r="AT13" s="332" t="str">
        <f>IF(AS13="x",VLOOKUP($U13,ULSECU!A:A,1,FALSE),"-")</f>
        <v>-</v>
      </c>
      <c r="AU13" s="356"/>
      <c r="AV13" s="349" t="s">
        <v>1714</v>
      </c>
      <c r="AW13" s="332" t="e">
        <f>IF(AV13="x",VLOOKUP($U13,'Radar 7779GHz'!A:A,1,FALSE),"-")</f>
        <v>#N/A</v>
      </c>
      <c r="AX13" s="356"/>
      <c r="AY13" s="349"/>
      <c r="AZ13" s="332" t="str">
        <f>IF(AY13="x",VLOOKUP($U13,LiDAR!A:A,1,FALSE),"-")</f>
        <v>-</v>
      </c>
      <c r="BA13" s="356"/>
      <c r="BB13" s="356"/>
      <c r="BC13" s="356"/>
      <c r="BD13" s="356"/>
      <c r="BE13" s="349"/>
      <c r="BF13" s="332" t="str">
        <f>IF(BE13="x",VLOOKUP($U13,DFC!A:A,1,FALSE),"-")</f>
        <v>-</v>
      </c>
      <c r="BG13" s="356"/>
      <c r="BH13" s="349"/>
      <c r="BI13" s="332" t="str">
        <f>IF(BH13="x",VLOOKUP(U13,'DSF ADSP'!A:A,1,FALSE),"-")</f>
        <v>-</v>
      </c>
      <c r="BJ13" s="356"/>
      <c r="BK13" s="349"/>
      <c r="BL13" s="332" t="str">
        <f>IF(BK13="x",VLOOKUP($U13,'DSF LSMS'!$A:$A,1,FALSE),"-")</f>
        <v>-</v>
      </c>
      <c r="BM13" s="340"/>
      <c r="BN13" s="167"/>
      <c r="BO13" s="167"/>
      <c r="BP13" s="167"/>
    </row>
    <row r="14" ht="25.5" spans="1:68">
      <c r="A14" s="138"/>
      <c r="B14" s="321" t="s">
        <v>1737</v>
      </c>
      <c r="C14" s="322">
        <v>11</v>
      </c>
      <c r="D14" s="323" t="s">
        <v>1720</v>
      </c>
      <c r="E14" s="324" t="s">
        <v>1710</v>
      </c>
      <c r="F14" s="146"/>
      <c r="G14" s="146"/>
      <c r="H14" s="146" t="e">
        <f>VLOOKUP(U14,'CDV3 DTL'!E:G,2,FALSE)</f>
        <v>#N/A</v>
      </c>
      <c r="I14" s="325"/>
      <c r="J14" s="325"/>
      <c r="K14" s="326"/>
      <c r="L14" s="327"/>
      <c r="M14" s="325"/>
      <c r="N14" s="325"/>
      <c r="O14" s="327"/>
      <c r="P14" s="325" t="s">
        <v>1721</v>
      </c>
      <c r="Q14" s="346" t="str">
        <f>HYPERLINK("https://drive.google.com/open?id=1NzU-kyRtgXUPqSEdGtw9gpl7Bxgk3dbn","Decision 2013/752/EU_ Radio Spectrum")</f>
        <v>Decision 2013/752/EU_ Radio Spectrum</v>
      </c>
      <c r="R14" s="331"/>
      <c r="S14" s="332">
        <v>20</v>
      </c>
      <c r="T14" s="333" t="s">
        <v>1713</v>
      </c>
      <c r="U14" s="334" t="s">
        <v>585</v>
      </c>
      <c r="V14" s="335"/>
      <c r="W14" s="335" t="str">
        <f>IF(VLOOKUP(U14,'CDV2 DTL'!P:P,1,FALSE)=U14,"OK","Missing")</f>
        <v>OK</v>
      </c>
      <c r="X14" s="335" t="e">
        <f>IF(VLOOKUP(U14,'CDV3 DTL'!E:E,1,FALSE)=U14,"OK","Missing")</f>
        <v>#N/A</v>
      </c>
      <c r="Y14" s="335"/>
      <c r="Z14" s="336"/>
      <c r="AA14" s="145"/>
      <c r="AB14" s="332"/>
      <c r="AC14" s="360"/>
      <c r="AD14" s="360"/>
      <c r="AE14" s="332" t="str">
        <f>IF(AD14="x",VLOOKUP($U14,DVS!A:A,1,FALSE),"-")</f>
        <v>-</v>
      </c>
      <c r="AF14" s="361"/>
      <c r="AG14" s="360"/>
      <c r="AH14" s="360"/>
      <c r="AI14" s="360"/>
      <c r="AJ14" s="360"/>
      <c r="AK14" s="360"/>
      <c r="AL14" s="360"/>
      <c r="AM14" s="360"/>
      <c r="AN14" s="332" t="str">
        <f>IF(AM14="x",VLOOKUP($U14,'Domain ControllerECU'!A:A,1,FALSE),"-")</f>
        <v>-</v>
      </c>
      <c r="AO14" s="361"/>
      <c r="AP14" s="360"/>
      <c r="AQ14" s="332" t="str">
        <f>IF(AP14="x",VLOOKUP($U14,RLT!A:A,1,FALSE),"-")</f>
        <v>-</v>
      </c>
      <c r="AR14" s="361"/>
      <c r="AS14" s="360"/>
      <c r="AT14" s="332" t="str">
        <f>IF(AS14="x",VLOOKUP($U14,ULSECU!A:A,1,FALSE),"-")</f>
        <v>-</v>
      </c>
      <c r="AU14" s="361"/>
      <c r="AV14" s="360" t="s">
        <v>1714</v>
      </c>
      <c r="AW14" s="332" t="e">
        <f>IF(AV14="x",VLOOKUP($U14,'Radar 7779GHz'!A:A,1,FALSE),"-")</f>
        <v>#N/A</v>
      </c>
      <c r="AX14" s="361"/>
      <c r="AY14" s="360"/>
      <c r="AZ14" s="332" t="str">
        <f>IF(AY14="x",VLOOKUP($U14,LiDAR!A:A,1,FALSE),"-")</f>
        <v>-</v>
      </c>
      <c r="BA14" s="361"/>
      <c r="BB14" s="361"/>
      <c r="BC14" s="361"/>
      <c r="BD14" s="361"/>
      <c r="BE14" s="360"/>
      <c r="BF14" s="332" t="str">
        <f>IF(BE14="x",VLOOKUP($U14,DFC!A:A,1,FALSE),"-")</f>
        <v>-</v>
      </c>
      <c r="BG14" s="361"/>
      <c r="BH14" s="360"/>
      <c r="BI14" s="332" t="str">
        <f>IF(BH14="x",VLOOKUP(U14,'DSF ADSP'!A:A,1,FALSE),"-")</f>
        <v>-</v>
      </c>
      <c r="BJ14" s="361"/>
      <c r="BK14" s="360"/>
      <c r="BL14" s="332" t="str">
        <f>IF(BK14="x",VLOOKUP($U14,'DSF LSMS'!$A:$A,1,FALSE),"-")</f>
        <v>-</v>
      </c>
      <c r="BM14" s="340"/>
      <c r="BN14" s="167"/>
      <c r="BO14" s="167"/>
      <c r="BP14" s="167"/>
    </row>
    <row r="15" ht="12.75" spans="1:68">
      <c r="A15" s="138"/>
      <c r="B15" s="321" t="s">
        <v>1738</v>
      </c>
      <c r="C15" s="322">
        <v>12</v>
      </c>
      <c r="D15" s="323" t="s">
        <v>1720</v>
      </c>
      <c r="E15" s="324" t="s">
        <v>1710</v>
      </c>
      <c r="F15" s="146"/>
      <c r="G15" s="146"/>
      <c r="H15" s="146" t="e">
        <f>VLOOKUP(U15,'CDV3 DTL'!E:G,2,FALSE)</f>
        <v>#N/A</v>
      </c>
      <c r="I15" s="333"/>
      <c r="J15" s="333"/>
      <c r="K15" s="341"/>
      <c r="L15" s="328"/>
      <c r="M15" s="333"/>
      <c r="N15" s="362"/>
      <c r="O15" s="328"/>
      <c r="P15" s="329" t="s">
        <v>1712</v>
      </c>
      <c r="Q15" s="363" t="s">
        <v>1739</v>
      </c>
      <c r="R15" s="331"/>
      <c r="S15" s="332"/>
      <c r="T15" s="333" t="s">
        <v>1713</v>
      </c>
      <c r="U15" s="334" t="s">
        <v>784</v>
      </c>
      <c r="V15" s="335"/>
      <c r="W15" s="335" t="str">
        <f>IF(VLOOKUP(U15,'CDV2 DTL'!P:P,1,FALSE)=U15,"OK","Missing")</f>
        <v>OK</v>
      </c>
      <c r="X15" s="335" t="e">
        <f>IF(VLOOKUP(U15,'CDV3 DTL'!E:E,1,FALSE)=U15,"OK","Missing")</f>
        <v>#N/A</v>
      </c>
      <c r="Y15" s="335"/>
      <c r="Z15" s="336"/>
      <c r="AA15" s="145"/>
      <c r="AB15" s="332"/>
      <c r="AC15" s="333"/>
      <c r="AD15" s="333"/>
      <c r="AE15" s="332" t="str">
        <f>IF(AD15="x",VLOOKUP($U15,DVS!A:A,1,FALSE),"-")</f>
        <v>-</v>
      </c>
      <c r="AF15" s="364"/>
      <c r="AG15" s="333"/>
      <c r="AH15" s="333"/>
      <c r="AI15" s="333"/>
      <c r="AJ15" s="333"/>
      <c r="AK15" s="333"/>
      <c r="AL15" s="333"/>
      <c r="AM15" s="333"/>
      <c r="AN15" s="332" t="str">
        <f>IF(AM15="x",VLOOKUP($U15,'Domain ControllerECU'!A:A,1,FALSE),"-")</f>
        <v>-</v>
      </c>
      <c r="AO15" s="364"/>
      <c r="AP15" s="333"/>
      <c r="AQ15" s="332" t="str">
        <f>IF(AP15="x",VLOOKUP($U15,RLT!A:A,1,FALSE),"-")</f>
        <v>-</v>
      </c>
      <c r="AR15" s="364"/>
      <c r="AS15" s="333"/>
      <c r="AT15" s="332" t="str">
        <f>IF(AS15="x",VLOOKUP($U15,ULSECU!A:A,1,FALSE),"-")</f>
        <v>-</v>
      </c>
      <c r="AU15" s="364"/>
      <c r="AV15" s="333"/>
      <c r="AW15" s="332" t="str">
        <f>IF(AV15="x",VLOOKUP($U15,'Radar 7779GHz'!A:A,1,FALSE),"-")</f>
        <v>-</v>
      </c>
      <c r="AX15" s="364"/>
      <c r="AY15" s="333"/>
      <c r="AZ15" s="332" t="str">
        <f>IF(AY15="x",VLOOKUP($U15,LiDAR!A:A,1,FALSE),"-")</f>
        <v>-</v>
      </c>
      <c r="BA15" s="364"/>
      <c r="BB15" s="364"/>
      <c r="BC15" s="364"/>
      <c r="BD15" s="364"/>
      <c r="BE15" s="333"/>
      <c r="BF15" s="332" t="str">
        <f>IF(BE15="x",VLOOKUP($U15,DFC!A:A,1,FALSE),"-")</f>
        <v>-</v>
      </c>
      <c r="BG15" s="364"/>
      <c r="BH15" s="333"/>
      <c r="BI15" s="332" t="str">
        <f>IF(BH15="x",VLOOKUP(U15,'DSF ADSP'!A:A,1,FALSE),"-")</f>
        <v>-</v>
      </c>
      <c r="BJ15" s="364"/>
      <c r="BK15" s="333"/>
      <c r="BL15" s="332" t="str">
        <f>IF(BK15="x",VLOOKUP($U15,'DSF LSMS'!$A:$A,1,FALSE),"-")</f>
        <v>-</v>
      </c>
      <c r="BM15" s="340"/>
      <c r="BN15" s="167"/>
      <c r="BO15" s="167"/>
      <c r="BP15" s="167"/>
    </row>
    <row r="16" ht="12.75" spans="1:68">
      <c r="A16" s="138"/>
      <c r="B16" s="321" t="s">
        <v>1740</v>
      </c>
      <c r="C16" s="322">
        <v>13</v>
      </c>
      <c r="D16" s="323" t="s">
        <v>1720</v>
      </c>
      <c r="E16" s="324" t="s">
        <v>1717</v>
      </c>
      <c r="F16" s="146"/>
      <c r="G16" s="146"/>
      <c r="H16" s="146" t="e">
        <f>VLOOKUP(U16,'CDV3 DTL'!E:G,2,FALSE)</f>
        <v>#N/A</v>
      </c>
      <c r="I16" s="323"/>
      <c r="J16" s="323"/>
      <c r="K16" s="138"/>
      <c r="L16" s="365"/>
      <c r="M16" s="323"/>
      <c r="N16" s="323"/>
      <c r="O16" s="365"/>
      <c r="P16" s="323" t="s">
        <v>1741</v>
      </c>
      <c r="Q16" s="330" t="str">
        <f>HYPERLINK("https://drive.google.com/open?id=1uuROqt9ClY44W6gkNpnPzbOCSLbDkG2B","IEC 60825-1_Edition3_Laser_Safety_Classification")</f>
        <v>IEC 60825-1_Edition3_Laser_Safety_Classification</v>
      </c>
      <c r="R16" s="331"/>
      <c r="S16" s="332">
        <v>224</v>
      </c>
      <c r="T16" s="333" t="s">
        <v>1735</v>
      </c>
      <c r="U16" s="334"/>
      <c r="V16" s="335"/>
      <c r="W16" s="335" t="e">
        <f>IF(VLOOKUP(U16,'CDV2 DTL'!P:P,1,FALSE)=U16,"OK","Missing")</f>
        <v>#N/A</v>
      </c>
      <c r="X16" s="335" t="e">
        <f>IF(VLOOKUP(U16,'CDV3 DTL'!E:E,1,FALSE)=U16,"OK","Missing")</f>
        <v>#N/A</v>
      </c>
      <c r="Y16" s="335"/>
      <c r="Z16" s="336"/>
      <c r="AA16" s="136"/>
      <c r="AB16" s="332"/>
      <c r="AC16" s="366"/>
      <c r="AD16" s="366"/>
      <c r="AE16" s="332" t="str">
        <f>IF(AD16="x",VLOOKUP($U16,DVS!A:A,1,FALSE),"-")</f>
        <v>-</v>
      </c>
      <c r="AF16" s="367"/>
      <c r="AG16" s="366"/>
      <c r="AH16" s="366"/>
      <c r="AI16" s="366"/>
      <c r="AJ16" s="366"/>
      <c r="AK16" s="366"/>
      <c r="AL16" s="366"/>
      <c r="AM16" s="366"/>
      <c r="AN16" s="332" t="str">
        <f>IF(AM16="x",VLOOKUP($U16,'Domain ControllerECU'!A:A,1,FALSE),"-")</f>
        <v>-</v>
      </c>
      <c r="AO16" s="367"/>
      <c r="AP16" s="366"/>
      <c r="AQ16" s="332" t="str">
        <f>IF(AP16="x",VLOOKUP($U16,RLT!A:A,1,FALSE),"-")</f>
        <v>-</v>
      </c>
      <c r="AR16" s="367"/>
      <c r="AS16" s="366"/>
      <c r="AT16" s="332" t="str">
        <f>IF(AS16="x",VLOOKUP($U16,ULSECU!A:A,1,FALSE),"-")</f>
        <v>-</v>
      </c>
      <c r="AU16" s="367"/>
      <c r="AV16" s="366"/>
      <c r="AW16" s="332" t="str">
        <f>IF(AV16="x",VLOOKUP($U16,'Radar 7779GHz'!A:A,1,FALSE),"-")</f>
        <v>-</v>
      </c>
      <c r="AX16" s="367"/>
      <c r="AY16" s="366"/>
      <c r="AZ16" s="332" t="str">
        <f>IF(AY16="x",VLOOKUP($U16,LiDAR!A:A,1,FALSE),"-")</f>
        <v>-</v>
      </c>
      <c r="BA16" s="367"/>
      <c r="BB16" s="367"/>
      <c r="BC16" s="367"/>
      <c r="BD16" s="367"/>
      <c r="BE16" s="366"/>
      <c r="BF16" s="332" t="str">
        <f>IF(BE16="x",VLOOKUP($U16,DFC!A:A,1,FALSE),"-")</f>
        <v>-</v>
      </c>
      <c r="BG16" s="322"/>
      <c r="BH16" s="323"/>
      <c r="BI16" s="332" t="str">
        <f>IF(BH16="x",VLOOKUP(U16,'DSF ADSP'!A:A,1,FALSE),"-")</f>
        <v>-</v>
      </c>
      <c r="BJ16" s="367"/>
      <c r="BK16" s="366"/>
      <c r="BL16" s="332" t="str">
        <f>IF(BK16="x",VLOOKUP($U16,'DSF LSMS'!$A:$A,1,FALSE),"-")</f>
        <v>-</v>
      </c>
      <c r="BM16" s="340"/>
      <c r="BN16" s="167"/>
      <c r="BO16" s="167"/>
      <c r="BP16" s="167"/>
    </row>
    <row r="17" ht="25.5" spans="1:68">
      <c r="A17" s="138"/>
      <c r="B17" s="321" t="s">
        <v>1742</v>
      </c>
      <c r="C17" s="322">
        <v>14</v>
      </c>
      <c r="D17" s="323" t="s">
        <v>1720</v>
      </c>
      <c r="E17" s="324" t="s">
        <v>1717</v>
      </c>
      <c r="F17" s="146"/>
      <c r="G17" s="146"/>
      <c r="H17" s="146" t="e">
        <f>VLOOKUP(U17,'CDV3 DTL'!E:G,2,FALSE)</f>
        <v>#N/A</v>
      </c>
      <c r="I17" s="323"/>
      <c r="J17" s="323"/>
      <c r="K17" s="138"/>
      <c r="L17" s="365"/>
      <c r="M17" s="323"/>
      <c r="N17" s="323"/>
      <c r="O17" s="365"/>
      <c r="P17" s="323" t="s">
        <v>1721</v>
      </c>
      <c r="Q17" s="334" t="s">
        <v>1743</v>
      </c>
      <c r="R17" s="331"/>
      <c r="S17" s="332"/>
      <c r="T17" s="368" t="s">
        <v>1713</v>
      </c>
      <c r="U17" s="334" t="s">
        <v>1718</v>
      </c>
      <c r="V17" s="335"/>
      <c r="W17" s="335" t="e">
        <f>IF(VLOOKUP(U17,'CDV2 DTL'!P:P,1,FALSE)=U17,"OK","Missing")</f>
        <v>#N/A</v>
      </c>
      <c r="X17" s="335" t="e">
        <f>IF(VLOOKUP(U17,'CDV3 DTL'!E:E,1,FALSE)=U17,"OK","Missing")</f>
        <v>#N/A</v>
      </c>
      <c r="Y17" s="335"/>
      <c r="Z17" s="336"/>
      <c r="AA17" s="136"/>
      <c r="AB17" s="332"/>
      <c r="AC17" s="323"/>
      <c r="AD17" s="323"/>
      <c r="AE17" s="332" t="str">
        <f>IF(AD17="x",VLOOKUP($U17,DVS!A:A,1,FALSE),"-")</f>
        <v>-</v>
      </c>
      <c r="AF17" s="322"/>
      <c r="AG17" s="323"/>
      <c r="AH17" s="323"/>
      <c r="AI17" s="323"/>
      <c r="AJ17" s="323"/>
      <c r="AK17" s="323"/>
      <c r="AL17" s="323"/>
      <c r="AM17" s="323"/>
      <c r="AN17" s="332" t="str">
        <f>IF(AM17="x",VLOOKUP($U17,'Domain ControllerECU'!A:A,1,FALSE),"-")</f>
        <v>-</v>
      </c>
      <c r="AO17" s="322"/>
      <c r="AP17" s="323"/>
      <c r="AQ17" s="332" t="str">
        <f>IF(AP17="x",VLOOKUP($U17,RLT!A:A,1,FALSE),"-")</f>
        <v>-</v>
      </c>
      <c r="AR17" s="322"/>
      <c r="AS17" s="323"/>
      <c r="AT17" s="332" t="str">
        <f>IF(AS17="x",VLOOKUP($U17,ULSECU!A:A,1,FALSE),"-")</f>
        <v>-</v>
      </c>
      <c r="AU17" s="322"/>
      <c r="AV17" s="323"/>
      <c r="AW17" s="332" t="str">
        <f>IF(AV17="x",VLOOKUP($U17,'Radar 7779GHz'!A:A,1,FALSE),"-")</f>
        <v>-</v>
      </c>
      <c r="AX17" s="322"/>
      <c r="AY17" s="323"/>
      <c r="AZ17" s="332" t="str">
        <f>IF(AY17="x",VLOOKUP($U17,LiDAR!A:A,1,FALSE),"-")</f>
        <v>-</v>
      </c>
      <c r="BA17" s="322"/>
      <c r="BB17" s="322"/>
      <c r="BC17" s="322"/>
      <c r="BD17" s="322"/>
      <c r="BE17" s="323"/>
      <c r="BF17" s="332" t="str">
        <f>IF(BE17="x",VLOOKUP($U17,DFC!A:A,1,FALSE),"-")</f>
        <v>-</v>
      </c>
      <c r="BG17" s="322"/>
      <c r="BH17" s="323"/>
      <c r="BI17" s="332" t="str">
        <f>IF(BH17="x",VLOOKUP(U17,'DSF ADSP'!A:A,1,FALSE),"-")</f>
        <v>-</v>
      </c>
      <c r="BJ17" s="322"/>
      <c r="BK17" s="323"/>
      <c r="BL17" s="332" t="str">
        <f>IF(BK17="x",VLOOKUP($U17,'DSF LSMS'!$A:$A,1,FALSE),"-")</f>
        <v>-</v>
      </c>
      <c r="BM17" s="340"/>
      <c r="BN17" s="167"/>
      <c r="BO17" s="167"/>
      <c r="BP17" s="167"/>
    </row>
    <row r="18" ht="25.5" spans="1:68">
      <c r="A18" s="138"/>
      <c r="B18" s="321" t="s">
        <v>1744</v>
      </c>
      <c r="C18" s="322">
        <v>15</v>
      </c>
      <c r="D18" s="323" t="s">
        <v>1720</v>
      </c>
      <c r="E18" s="324" t="s">
        <v>1717</v>
      </c>
      <c r="F18" s="146"/>
      <c r="G18" s="146"/>
      <c r="H18" s="146" t="e">
        <f>VLOOKUP(U18,'CDV3 DTL'!E:G,2,FALSE)</f>
        <v>#N/A</v>
      </c>
      <c r="I18" s="323"/>
      <c r="J18" s="323"/>
      <c r="K18" s="138"/>
      <c r="L18" s="365"/>
      <c r="M18" s="323"/>
      <c r="N18" s="323"/>
      <c r="O18" s="365"/>
      <c r="P18" s="323" t="s">
        <v>1464</v>
      </c>
      <c r="Q18" s="369" t="str">
        <f>HYPERLINK("https://drive.google.com/open?id=19caAdQ0JNtoC6id-RD8m0sK4MmUIS46G","ANCAP AEB Vulnerable Road User Systems v2.0.2_Jan2018")</f>
        <v>ANCAP AEB Vulnerable Road User Systems v2.0.2_Jan2018</v>
      </c>
      <c r="R18" s="331"/>
      <c r="S18" s="332">
        <v>37</v>
      </c>
      <c r="T18" s="333" t="s">
        <v>1735</v>
      </c>
      <c r="U18" s="334"/>
      <c r="V18" s="335"/>
      <c r="W18" s="335" t="e">
        <f>IF(VLOOKUP(U18,'CDV2 DTL'!P:P,1,FALSE)=U18,"OK","Missing")</f>
        <v>#N/A</v>
      </c>
      <c r="X18" s="335" t="e">
        <f>IF(VLOOKUP(U18,'CDV3 DTL'!E:E,1,FALSE)=U18,"OK","Missing")</f>
        <v>#N/A</v>
      </c>
      <c r="Y18" s="335"/>
      <c r="Z18" s="336"/>
      <c r="AA18" s="136"/>
      <c r="AB18" s="332"/>
      <c r="AC18" s="366"/>
      <c r="AD18" s="366"/>
      <c r="AE18" s="332" t="str">
        <f>IF(AD18="x",VLOOKUP($U18,DVS!A:A,1,FALSE),"-")</f>
        <v>-</v>
      </c>
      <c r="AF18" s="367"/>
      <c r="AG18" s="366"/>
      <c r="AH18" s="366"/>
      <c r="AI18" s="366"/>
      <c r="AJ18" s="366"/>
      <c r="AK18" s="366"/>
      <c r="AL18" s="366"/>
      <c r="AM18" s="366"/>
      <c r="AN18" s="332" t="str">
        <f>IF(AM18="x",VLOOKUP($U18,'Domain ControllerECU'!A:A,1,FALSE),"-")</f>
        <v>-</v>
      </c>
      <c r="AO18" s="367"/>
      <c r="AP18" s="366"/>
      <c r="AQ18" s="332" t="str">
        <f>IF(AP18="x",VLOOKUP($U18,RLT!A:A,1,FALSE),"-")</f>
        <v>-</v>
      </c>
      <c r="AR18" s="367"/>
      <c r="AS18" s="366"/>
      <c r="AT18" s="332" t="str">
        <f>IF(AS18="x",VLOOKUP($U18,ULSECU!A:A,1,FALSE),"-")</f>
        <v>-</v>
      </c>
      <c r="AU18" s="367"/>
      <c r="AV18" s="366"/>
      <c r="AW18" s="332" t="str">
        <f>IF(AV18="x",VLOOKUP($U18,'Radar 7779GHz'!A:A,1,FALSE),"-")</f>
        <v>-</v>
      </c>
      <c r="AX18" s="367"/>
      <c r="AY18" s="366"/>
      <c r="AZ18" s="332" t="str">
        <f>IF(AY18="x",VLOOKUP($U18,LiDAR!A:A,1,FALSE),"-")</f>
        <v>-</v>
      </c>
      <c r="BA18" s="367"/>
      <c r="BB18" s="367"/>
      <c r="BC18" s="367"/>
      <c r="BD18" s="367"/>
      <c r="BE18" s="366"/>
      <c r="BF18" s="332" t="str">
        <f>IF(BE18="x",VLOOKUP($U18,DFC!A:A,1,FALSE),"-")</f>
        <v>-</v>
      </c>
      <c r="BG18" s="322"/>
      <c r="BH18" s="323"/>
      <c r="BI18" s="332" t="str">
        <f>IF(BH18="x",VLOOKUP(U18,'DSF ADSP'!A:A,1,FALSE),"-")</f>
        <v>-</v>
      </c>
      <c r="BJ18" s="367"/>
      <c r="BK18" s="366"/>
      <c r="BL18" s="332" t="str">
        <f>IF(BK18="x",VLOOKUP($U18,'DSF LSMS'!$A:$A,1,FALSE),"-")</f>
        <v>-</v>
      </c>
      <c r="BM18" s="340"/>
      <c r="BN18" s="167"/>
      <c r="BO18" s="167"/>
      <c r="BP18" s="167"/>
    </row>
    <row r="19" ht="12.75" spans="1:68">
      <c r="A19" s="138"/>
      <c r="B19" s="321" t="s">
        <v>1745</v>
      </c>
      <c r="C19" s="322">
        <v>16</v>
      </c>
      <c r="D19" s="323" t="s">
        <v>1720</v>
      </c>
      <c r="E19" s="324" t="s">
        <v>1717</v>
      </c>
      <c r="F19" s="146"/>
      <c r="G19" s="146"/>
      <c r="H19" s="146" t="e">
        <f>VLOOKUP(U19,'CDV3 DTL'!E:G,2,FALSE)</f>
        <v>#N/A</v>
      </c>
      <c r="I19" s="323"/>
      <c r="J19" s="323"/>
      <c r="K19" s="138"/>
      <c r="L19" s="365"/>
      <c r="M19" s="323"/>
      <c r="N19" s="323"/>
      <c r="O19" s="365"/>
      <c r="P19" s="323" t="s">
        <v>1464</v>
      </c>
      <c r="Q19" s="369" t="str">
        <f>HYPERLINK("https://drive.google.com/open?id=168pfJavcMAOhVhjGtUsjU7OqJuG_yFBN","ANCAP Test Protocol_AEB_Car2Car_V2.0.1_Jan2018")</f>
        <v>ANCAP Test Protocol_AEB_Car2Car_V2.0.1_Jan2018</v>
      </c>
      <c r="R19" s="331"/>
      <c r="S19" s="332">
        <v>25</v>
      </c>
      <c r="T19" s="333" t="s">
        <v>1735</v>
      </c>
      <c r="U19" s="334"/>
      <c r="V19" s="335"/>
      <c r="W19" s="335" t="e">
        <f>IF(VLOOKUP(U19,'CDV2 DTL'!P:P,1,FALSE)=U19,"OK","Missing")</f>
        <v>#N/A</v>
      </c>
      <c r="X19" s="335" t="e">
        <f>IF(VLOOKUP(U19,'CDV3 DTL'!E:E,1,FALSE)=U19,"OK","Missing")</f>
        <v>#N/A</v>
      </c>
      <c r="Y19" s="335"/>
      <c r="Z19" s="336"/>
      <c r="AA19" s="136"/>
      <c r="AB19" s="332"/>
      <c r="AC19" s="366"/>
      <c r="AD19" s="366"/>
      <c r="AE19" s="332" t="str">
        <f>IF(AD19="x",VLOOKUP($U19,DVS!A:A,1,FALSE),"-")</f>
        <v>-</v>
      </c>
      <c r="AF19" s="367"/>
      <c r="AG19" s="366"/>
      <c r="AH19" s="366"/>
      <c r="AI19" s="366"/>
      <c r="AJ19" s="366"/>
      <c r="AK19" s="366"/>
      <c r="AL19" s="366"/>
      <c r="AM19" s="366"/>
      <c r="AN19" s="332" t="str">
        <f>IF(AM19="x",VLOOKUP($U19,'Domain ControllerECU'!A:A,1,FALSE),"-")</f>
        <v>-</v>
      </c>
      <c r="AO19" s="367"/>
      <c r="AP19" s="366"/>
      <c r="AQ19" s="332" t="str">
        <f>IF(AP19="x",VLOOKUP($U19,RLT!A:A,1,FALSE),"-")</f>
        <v>-</v>
      </c>
      <c r="AR19" s="367"/>
      <c r="AS19" s="366"/>
      <c r="AT19" s="332" t="str">
        <f>IF(AS19="x",VLOOKUP($U19,ULSECU!A:A,1,FALSE),"-")</f>
        <v>-</v>
      </c>
      <c r="AU19" s="367"/>
      <c r="AV19" s="366"/>
      <c r="AW19" s="332" t="str">
        <f>IF(AV19="x",VLOOKUP($U19,'Radar 7779GHz'!A:A,1,FALSE),"-")</f>
        <v>-</v>
      </c>
      <c r="AX19" s="367"/>
      <c r="AY19" s="366"/>
      <c r="AZ19" s="332" t="str">
        <f>IF(AY19="x",VLOOKUP($U19,LiDAR!A:A,1,FALSE),"-")</f>
        <v>-</v>
      </c>
      <c r="BA19" s="367"/>
      <c r="BB19" s="367"/>
      <c r="BC19" s="367"/>
      <c r="BD19" s="367"/>
      <c r="BE19" s="366"/>
      <c r="BF19" s="332" t="str">
        <f>IF(BE19="x",VLOOKUP($U19,DFC!A:A,1,FALSE),"-")</f>
        <v>-</v>
      </c>
      <c r="BG19" s="322"/>
      <c r="BH19" s="323"/>
      <c r="BI19" s="332" t="str">
        <f>IF(BH19="x",VLOOKUP(U19,'DSF ADSP'!A:A,1,FALSE),"-")</f>
        <v>-</v>
      </c>
      <c r="BJ19" s="367"/>
      <c r="BK19" s="366"/>
      <c r="BL19" s="332" t="str">
        <f>IF(BK19="x",VLOOKUP($U19,'DSF LSMS'!$A:$A,1,FALSE),"-")</f>
        <v>-</v>
      </c>
      <c r="BM19" s="340"/>
      <c r="BN19" s="167"/>
      <c r="BO19" s="167"/>
      <c r="BP19" s="167"/>
    </row>
    <row r="20" ht="25.5" spans="1:68">
      <c r="A20" s="138"/>
      <c r="B20" s="321" t="s">
        <v>1746</v>
      </c>
      <c r="C20" s="322">
        <v>17</v>
      </c>
      <c r="D20" s="323" t="s">
        <v>1720</v>
      </c>
      <c r="E20" s="324" t="s">
        <v>1717</v>
      </c>
      <c r="F20" s="146"/>
      <c r="G20" s="146"/>
      <c r="H20" s="146" t="e">
        <f>VLOOKUP(U20,'CDV3 DTL'!E:G,2,FALSE)</f>
        <v>#N/A</v>
      </c>
      <c r="I20" s="323"/>
      <c r="J20" s="323"/>
      <c r="K20" s="138"/>
      <c r="L20" s="365"/>
      <c r="M20" s="323"/>
      <c r="N20" s="323"/>
      <c r="O20" s="365"/>
      <c r="P20" s="323" t="s">
        <v>1464</v>
      </c>
      <c r="Q20" s="370" t="str">
        <f>HYPERLINK("https://drive.google.com/open?id=1lQ8u3uH9pr--oSmj3BAofidQtOksEDBa","ANCAP Test Protocol_Lane Support Systems v2.0.1_Jan2018")</f>
        <v>ANCAP Test Protocol_Lane Support Systems v2.0.1_Jan2018</v>
      </c>
      <c r="R20" s="371"/>
      <c r="S20" s="332">
        <v>19</v>
      </c>
      <c r="T20" s="333" t="s">
        <v>1735</v>
      </c>
      <c r="U20" s="363"/>
      <c r="V20" s="335"/>
      <c r="W20" s="335" t="e">
        <f>IF(VLOOKUP(U20,'CDV2 DTL'!P:P,1,FALSE)=U20,"OK","Missing")</f>
        <v>#N/A</v>
      </c>
      <c r="X20" s="335" t="e">
        <f>IF(VLOOKUP(U20,'CDV3 DTL'!E:E,1,FALSE)=U20,"OK","Missing")</f>
        <v>#N/A</v>
      </c>
      <c r="Y20" s="335"/>
      <c r="Z20" s="336"/>
      <c r="AA20" s="136"/>
      <c r="AB20" s="372"/>
      <c r="AC20" s="366"/>
      <c r="AD20" s="366"/>
      <c r="AE20" s="332" t="str">
        <f>IF(AD20="x",VLOOKUP($U20,DVS!A:A,1,FALSE),"-")</f>
        <v>-</v>
      </c>
      <c r="AF20" s="367"/>
      <c r="AG20" s="366"/>
      <c r="AH20" s="366"/>
      <c r="AI20" s="366"/>
      <c r="AJ20" s="366"/>
      <c r="AK20" s="366"/>
      <c r="AL20" s="366"/>
      <c r="AM20" s="366"/>
      <c r="AN20" s="332" t="str">
        <f>IF(AM20="x",VLOOKUP($U20,'Domain ControllerECU'!A:A,1,FALSE),"-")</f>
        <v>-</v>
      </c>
      <c r="AO20" s="367"/>
      <c r="AP20" s="366"/>
      <c r="AQ20" s="332" t="str">
        <f>IF(AP20="x",VLOOKUP($U20,RLT!A:A,1,FALSE),"-")</f>
        <v>-</v>
      </c>
      <c r="AR20" s="367"/>
      <c r="AS20" s="366"/>
      <c r="AT20" s="332" t="str">
        <f>IF(AS20="x",VLOOKUP($U20,ULSECU!A:A,1,FALSE),"-")</f>
        <v>-</v>
      </c>
      <c r="AU20" s="367"/>
      <c r="AV20" s="366"/>
      <c r="AW20" s="332" t="str">
        <f>IF(AV20="x",VLOOKUP($U20,'Radar 7779GHz'!A:A,1,FALSE),"-")</f>
        <v>-</v>
      </c>
      <c r="AX20" s="367"/>
      <c r="AY20" s="366"/>
      <c r="AZ20" s="332" t="str">
        <f>IF(AY20="x",VLOOKUP($U20,LiDAR!A:A,1,FALSE),"-")</f>
        <v>-</v>
      </c>
      <c r="BA20" s="367"/>
      <c r="BB20" s="367"/>
      <c r="BC20" s="367"/>
      <c r="BD20" s="367"/>
      <c r="BE20" s="366"/>
      <c r="BF20" s="332" t="str">
        <f>IF(BE20="x",VLOOKUP($U20,DFC!A:A,1,FALSE),"-")</f>
        <v>-</v>
      </c>
      <c r="BG20" s="322"/>
      <c r="BH20" s="323"/>
      <c r="BI20" s="332" t="str">
        <f>IF(BH20="x",VLOOKUP(U20,'DSF ADSP'!A:A,1,FALSE),"-")</f>
        <v>-</v>
      </c>
      <c r="BJ20" s="367"/>
      <c r="BK20" s="366"/>
      <c r="BL20" s="332" t="str">
        <f>IF(BK20="x",VLOOKUP($U20,'DSF LSMS'!$A:$A,1,FALSE),"-")</f>
        <v>-</v>
      </c>
      <c r="BM20" s="340"/>
      <c r="BN20" s="167"/>
      <c r="BO20" s="167"/>
      <c r="BP20" s="167"/>
    </row>
    <row r="21" ht="25.5" spans="1:68">
      <c r="A21" s="138"/>
      <c r="B21" s="321" t="s">
        <v>1747</v>
      </c>
      <c r="C21" s="322">
        <v>18</v>
      </c>
      <c r="D21" s="323" t="s">
        <v>1720</v>
      </c>
      <c r="E21" s="324" t="s">
        <v>1717</v>
      </c>
      <c r="F21" s="146"/>
      <c r="G21" s="146"/>
      <c r="H21" s="146" t="e">
        <f>VLOOKUP(U21,'CDV3 DTL'!E:G,2,FALSE)</f>
        <v>#N/A</v>
      </c>
      <c r="I21" s="323"/>
      <c r="J21" s="323"/>
      <c r="K21" s="138"/>
      <c r="L21" s="365"/>
      <c r="M21" s="323"/>
      <c r="N21" s="323"/>
      <c r="O21" s="365"/>
      <c r="P21" s="323" t="s">
        <v>1464</v>
      </c>
      <c r="Q21" s="370" t="str">
        <f>HYPERLINK("https://drive.google.com/open?id=1DgOYbbLfNavDnwmrKW718ntLNKMujrAi","ANCAP Test Protocol_Speed Assist Systems v2.0_Jan2018")</f>
        <v>ANCAP Test Protocol_Speed Assist Systems v2.0_Jan2018</v>
      </c>
      <c r="R21" s="371"/>
      <c r="S21" s="332">
        <v>7</v>
      </c>
      <c r="T21" s="333" t="s">
        <v>1735</v>
      </c>
      <c r="U21" s="363"/>
      <c r="V21" s="335"/>
      <c r="W21" s="335" t="e">
        <f>IF(VLOOKUP(U21,'CDV2 DTL'!P:P,1,FALSE)=U21,"OK","Missing")</f>
        <v>#N/A</v>
      </c>
      <c r="X21" s="335" t="e">
        <f>IF(VLOOKUP(U21,'CDV3 DTL'!E:E,1,FALSE)=U21,"OK","Missing")</f>
        <v>#N/A</v>
      </c>
      <c r="Y21" s="335"/>
      <c r="Z21" s="336"/>
      <c r="AA21" s="136"/>
      <c r="AB21" s="332"/>
      <c r="AC21" s="366"/>
      <c r="AD21" s="366"/>
      <c r="AE21" s="332" t="str">
        <f>IF(AD21="x",VLOOKUP($U21,DVS!A:A,1,FALSE),"-")</f>
        <v>-</v>
      </c>
      <c r="AF21" s="367"/>
      <c r="AG21" s="366"/>
      <c r="AH21" s="366"/>
      <c r="AI21" s="366"/>
      <c r="AJ21" s="366"/>
      <c r="AK21" s="366"/>
      <c r="AL21" s="366"/>
      <c r="AM21" s="366"/>
      <c r="AN21" s="332" t="str">
        <f>IF(AM21="x",VLOOKUP($U21,'Domain ControllerECU'!A:A,1,FALSE),"-")</f>
        <v>-</v>
      </c>
      <c r="AO21" s="367"/>
      <c r="AP21" s="366"/>
      <c r="AQ21" s="332" t="str">
        <f>IF(AP21="x",VLOOKUP($U21,RLT!A:A,1,FALSE),"-")</f>
        <v>-</v>
      </c>
      <c r="AR21" s="367"/>
      <c r="AS21" s="366"/>
      <c r="AT21" s="332" t="str">
        <f>IF(AS21="x",VLOOKUP($U21,ULSECU!A:A,1,FALSE),"-")</f>
        <v>-</v>
      </c>
      <c r="AU21" s="367"/>
      <c r="AV21" s="366"/>
      <c r="AW21" s="332" t="str">
        <f>IF(AV21="x",VLOOKUP($U21,'Radar 7779GHz'!A:A,1,FALSE),"-")</f>
        <v>-</v>
      </c>
      <c r="AX21" s="367"/>
      <c r="AY21" s="366"/>
      <c r="AZ21" s="332" t="str">
        <f>IF(AY21="x",VLOOKUP($U21,LiDAR!A:A,1,FALSE),"-")</f>
        <v>-</v>
      </c>
      <c r="BA21" s="367"/>
      <c r="BB21" s="367"/>
      <c r="BC21" s="367"/>
      <c r="BD21" s="367"/>
      <c r="BE21" s="366"/>
      <c r="BF21" s="332" t="str">
        <f>IF(BE21="x",VLOOKUP($U21,DFC!A:A,1,FALSE),"-")</f>
        <v>-</v>
      </c>
      <c r="BG21" s="322"/>
      <c r="BH21" s="323"/>
      <c r="BI21" s="332" t="str">
        <f>IF(BH21="x",VLOOKUP(U21,'DSF ADSP'!A:A,1,FALSE),"-")</f>
        <v>-</v>
      </c>
      <c r="BJ21" s="367"/>
      <c r="BK21" s="366"/>
      <c r="BL21" s="332" t="str">
        <f>IF(BK21="x",VLOOKUP($U21,'DSF LSMS'!$A:$A,1,FALSE),"-")</f>
        <v>-</v>
      </c>
      <c r="BM21" s="340"/>
      <c r="BN21" s="167"/>
      <c r="BO21" s="167"/>
      <c r="BP21" s="167"/>
    </row>
    <row r="22" ht="12.75" spans="1:68">
      <c r="A22" s="138"/>
      <c r="B22" s="321" t="s">
        <v>1748</v>
      </c>
      <c r="C22" s="322">
        <v>19</v>
      </c>
      <c r="D22" s="323" t="s">
        <v>1716</v>
      </c>
      <c r="E22" s="324" t="s">
        <v>1717</v>
      </c>
      <c r="F22" s="146"/>
      <c r="G22" s="146"/>
      <c r="H22" s="146" t="e">
        <f>VLOOKUP(U22,'CDV3 DTL'!E:G,2,FALSE)</f>
        <v>#N/A</v>
      </c>
      <c r="I22" s="323"/>
      <c r="J22" s="323"/>
      <c r="K22" s="138"/>
      <c r="L22" s="365"/>
      <c r="M22" s="323"/>
      <c r="N22" s="323"/>
      <c r="O22" s="365"/>
      <c r="P22" s="323" t="s">
        <v>563</v>
      </c>
      <c r="Q22" s="373" t="str">
        <f>HYPERLINK("https://drive.google.com/open?id=1ZkI7jtCOlc2mVVfwWxqpJvcPNbldq_gL","CNCAP_Regulation_2018")</f>
        <v>CNCAP_Regulation_2018</v>
      </c>
      <c r="R22" s="331"/>
      <c r="S22" s="332">
        <v>223</v>
      </c>
      <c r="T22" s="333" t="s">
        <v>1735</v>
      </c>
      <c r="U22" s="334"/>
      <c r="V22" s="335"/>
      <c r="W22" s="335" t="e">
        <f>IF(VLOOKUP(U22,'CDV2 DTL'!P:P,1,FALSE)=U22,"OK","Missing")</f>
        <v>#N/A</v>
      </c>
      <c r="X22" s="335" t="e">
        <f>IF(VLOOKUP(U22,'CDV3 DTL'!E:E,1,FALSE)=U22,"OK","Missing")</f>
        <v>#N/A</v>
      </c>
      <c r="Y22" s="335"/>
      <c r="Z22" s="336"/>
      <c r="AA22" s="136"/>
      <c r="AB22" s="332"/>
      <c r="AC22" s="366"/>
      <c r="AD22" s="366"/>
      <c r="AE22" s="332" t="str">
        <f>IF(AD22="x",VLOOKUP($U22,DVS!A:A,1,FALSE),"-")</f>
        <v>-</v>
      </c>
      <c r="AF22" s="367"/>
      <c r="AG22" s="366"/>
      <c r="AH22" s="366"/>
      <c r="AI22" s="366"/>
      <c r="AJ22" s="366"/>
      <c r="AK22" s="366"/>
      <c r="AL22" s="366"/>
      <c r="AM22" s="366"/>
      <c r="AN22" s="332" t="str">
        <f>IF(AM22="x",VLOOKUP($U22,'Domain ControllerECU'!A:A,1,FALSE),"-")</f>
        <v>-</v>
      </c>
      <c r="AO22" s="367"/>
      <c r="AP22" s="366"/>
      <c r="AQ22" s="332" t="str">
        <f>IF(AP22="x",VLOOKUP($U22,RLT!A:A,1,FALSE),"-")</f>
        <v>-</v>
      </c>
      <c r="AR22" s="367"/>
      <c r="AS22" s="366"/>
      <c r="AT22" s="332" t="str">
        <f>IF(AS22="x",VLOOKUP($U22,ULSECU!A:A,1,FALSE),"-")</f>
        <v>-</v>
      </c>
      <c r="AU22" s="367"/>
      <c r="AV22" s="366"/>
      <c r="AW22" s="332" t="str">
        <f>IF(AV22="x",VLOOKUP($U22,'Radar 7779GHz'!A:A,1,FALSE),"-")</f>
        <v>-</v>
      </c>
      <c r="AX22" s="367"/>
      <c r="AY22" s="366"/>
      <c r="AZ22" s="332" t="str">
        <f>IF(AY22="x",VLOOKUP($U22,LiDAR!A:A,1,FALSE),"-")</f>
        <v>-</v>
      </c>
      <c r="BA22" s="367"/>
      <c r="BB22" s="367"/>
      <c r="BC22" s="367"/>
      <c r="BD22" s="367"/>
      <c r="BE22" s="366"/>
      <c r="BF22" s="332" t="str">
        <f>IF(BE22="x",VLOOKUP($U22,DFC!A:A,1,FALSE),"-")</f>
        <v>-</v>
      </c>
      <c r="BG22" s="322"/>
      <c r="BH22" s="323"/>
      <c r="BI22" s="332" t="str">
        <f>IF(BH22="x",VLOOKUP(U22,'DSF ADSP'!A:A,1,FALSE),"-")</f>
        <v>-</v>
      </c>
      <c r="BJ22" s="367"/>
      <c r="BK22" s="366"/>
      <c r="BL22" s="332" t="str">
        <f>IF(BK22="x",VLOOKUP($U22,'DSF LSMS'!$A:$A,1,FALSE),"-")</f>
        <v>-</v>
      </c>
      <c r="BM22" s="340"/>
      <c r="BN22" s="167"/>
      <c r="BO22" s="167"/>
      <c r="BP22" s="167"/>
    </row>
    <row r="23" ht="12.75" spans="1:68">
      <c r="A23" s="138"/>
      <c r="B23" s="321" t="s">
        <v>1749</v>
      </c>
      <c r="C23" s="322">
        <v>20</v>
      </c>
      <c r="D23" s="323" t="s">
        <v>1716</v>
      </c>
      <c r="E23" s="324" t="s">
        <v>1717</v>
      </c>
      <c r="F23" s="146"/>
      <c r="G23" s="146"/>
      <c r="H23" s="146" t="e">
        <f>VLOOKUP(U23,'CDV3 DTL'!E:G,2,FALSE)</f>
        <v>#N/A</v>
      </c>
      <c r="I23" s="323"/>
      <c r="J23" s="323"/>
      <c r="K23" s="138"/>
      <c r="L23" s="365"/>
      <c r="M23" s="323"/>
      <c r="N23" s="323"/>
      <c r="O23" s="365"/>
      <c r="P23" s="325" t="s">
        <v>1721</v>
      </c>
      <c r="Q23" s="374" t="str">
        <f>HYPERLINK("https://drive.google.com/open?id=1amwulMWQhSmoR9EFmpN89AUMkVlj8OCu","EUNCAP_AEB VRU V2.0.2")</f>
        <v>EUNCAP_AEB VRU V2.0.2</v>
      </c>
      <c r="R23" s="331"/>
      <c r="S23" s="332">
        <v>43</v>
      </c>
      <c r="T23" s="333" t="s">
        <v>1735</v>
      </c>
      <c r="U23" s="334"/>
      <c r="V23" s="335"/>
      <c r="W23" s="335" t="e">
        <f>IF(VLOOKUP(U23,'CDV2 DTL'!P:P,1,FALSE)=U23,"OK","Missing")</f>
        <v>#N/A</v>
      </c>
      <c r="X23" s="335" t="e">
        <f>IF(VLOOKUP(U23,'CDV3 DTL'!E:E,1,FALSE)=U23,"OK","Missing")</f>
        <v>#N/A</v>
      </c>
      <c r="Y23" s="335"/>
      <c r="Z23" s="336"/>
      <c r="AA23" s="136"/>
      <c r="AB23" s="332"/>
      <c r="AC23" s="366"/>
      <c r="AD23" s="366"/>
      <c r="AE23" s="332" t="str">
        <f>IF(AD23="x",VLOOKUP($U23,DVS!A:A,1,FALSE),"-")</f>
        <v>-</v>
      </c>
      <c r="AF23" s="367"/>
      <c r="AG23" s="366"/>
      <c r="AH23" s="366"/>
      <c r="AI23" s="366"/>
      <c r="AJ23" s="366"/>
      <c r="AK23" s="366"/>
      <c r="AL23" s="366"/>
      <c r="AM23" s="366"/>
      <c r="AN23" s="332" t="str">
        <f>IF(AM23="x",VLOOKUP($U23,'Domain ControllerECU'!A:A,1,FALSE),"-")</f>
        <v>-</v>
      </c>
      <c r="AO23" s="367"/>
      <c r="AP23" s="366"/>
      <c r="AQ23" s="332" t="str">
        <f>IF(AP23="x",VLOOKUP($U23,RLT!A:A,1,FALSE),"-")</f>
        <v>-</v>
      </c>
      <c r="AR23" s="367"/>
      <c r="AS23" s="366"/>
      <c r="AT23" s="332" t="str">
        <f>IF(AS23="x",VLOOKUP($U23,ULSECU!A:A,1,FALSE),"-")</f>
        <v>-</v>
      </c>
      <c r="AU23" s="367"/>
      <c r="AV23" s="366"/>
      <c r="AW23" s="332" t="str">
        <f>IF(AV23="x",VLOOKUP($U23,'Radar 7779GHz'!A:A,1,FALSE),"-")</f>
        <v>-</v>
      </c>
      <c r="AX23" s="367"/>
      <c r="AY23" s="366"/>
      <c r="AZ23" s="332" t="str">
        <f>IF(AY23="x",VLOOKUP($U23,LiDAR!A:A,1,FALSE),"-")</f>
        <v>-</v>
      </c>
      <c r="BA23" s="367"/>
      <c r="BB23" s="367"/>
      <c r="BC23" s="367"/>
      <c r="BD23" s="367"/>
      <c r="BE23" s="366"/>
      <c r="BF23" s="332" t="str">
        <f>IF(BE23="x",VLOOKUP($U23,DFC!A:A,1,FALSE),"-")</f>
        <v>-</v>
      </c>
      <c r="BG23" s="322"/>
      <c r="BH23" s="323"/>
      <c r="BI23" s="332" t="str">
        <f>IF(BH23="x",VLOOKUP(U23,'DSF ADSP'!A:A,1,FALSE),"-")</f>
        <v>-</v>
      </c>
      <c r="BJ23" s="367"/>
      <c r="BK23" s="366"/>
      <c r="BL23" s="332" t="str">
        <f>IF(BK23="x",VLOOKUP($U23,'DSF LSMS'!$A:$A,1,FALSE),"-")</f>
        <v>-</v>
      </c>
      <c r="BM23" s="340"/>
      <c r="BN23" s="167"/>
      <c r="BO23" s="167"/>
      <c r="BP23" s="167"/>
    </row>
    <row r="24" ht="12.75" spans="1:68">
      <c r="A24" s="138"/>
      <c r="B24" s="321" t="s">
        <v>1750</v>
      </c>
      <c r="C24" s="322">
        <v>21</v>
      </c>
      <c r="D24" s="323" t="s">
        <v>1716</v>
      </c>
      <c r="E24" s="324" t="s">
        <v>1717</v>
      </c>
      <c r="F24" s="146"/>
      <c r="G24" s="146"/>
      <c r="H24" s="146" t="e">
        <f>VLOOKUP(U24,'CDV3 DTL'!E:G,2,FALSE)</f>
        <v>#N/A</v>
      </c>
      <c r="I24" s="323"/>
      <c r="J24" s="323"/>
      <c r="K24" s="138"/>
      <c r="L24" s="365"/>
      <c r="M24" s="323"/>
      <c r="N24" s="323"/>
      <c r="O24" s="365"/>
      <c r="P24" s="325" t="s">
        <v>1721</v>
      </c>
      <c r="Q24" s="374" t="str">
        <f>HYPERLINK("https://drive.google.com/open?id=1Wj6902mRWWgL9bmqup4pihgGhsopR6M5","EUNCAP_Lane Support Systems V2.0.1")</f>
        <v>EUNCAP_Lane Support Systems V2.0.1</v>
      </c>
      <c r="R24" s="331"/>
      <c r="S24" s="332">
        <v>25</v>
      </c>
      <c r="T24" s="333" t="s">
        <v>1735</v>
      </c>
      <c r="U24" s="334"/>
      <c r="V24" s="335"/>
      <c r="W24" s="335" t="e">
        <f>IF(VLOOKUP(U24,'CDV2 DTL'!P:P,1,FALSE)=U24,"OK","Missing")</f>
        <v>#N/A</v>
      </c>
      <c r="X24" s="335" t="e">
        <f>IF(VLOOKUP(U24,'CDV3 DTL'!E:E,1,FALSE)=U24,"OK","Missing")</f>
        <v>#N/A</v>
      </c>
      <c r="Y24" s="335"/>
      <c r="Z24" s="336"/>
      <c r="AA24" s="136"/>
      <c r="AB24" s="332"/>
      <c r="AC24" s="366"/>
      <c r="AD24" s="366"/>
      <c r="AE24" s="332" t="str">
        <f>IF(AD24="x",VLOOKUP($U24,DVS!A:A,1,FALSE),"-")</f>
        <v>-</v>
      </c>
      <c r="AF24" s="367"/>
      <c r="AG24" s="366"/>
      <c r="AH24" s="366"/>
      <c r="AI24" s="366"/>
      <c r="AJ24" s="366"/>
      <c r="AK24" s="366"/>
      <c r="AL24" s="366"/>
      <c r="AM24" s="366"/>
      <c r="AN24" s="332" t="str">
        <f>IF(AM24="x",VLOOKUP($U24,'Domain ControllerECU'!A:A,1,FALSE),"-")</f>
        <v>-</v>
      </c>
      <c r="AO24" s="367"/>
      <c r="AP24" s="366"/>
      <c r="AQ24" s="332" t="str">
        <f>IF(AP24="x",VLOOKUP($U24,RLT!A:A,1,FALSE),"-")</f>
        <v>-</v>
      </c>
      <c r="AR24" s="367"/>
      <c r="AS24" s="366"/>
      <c r="AT24" s="332" t="str">
        <f>IF(AS24="x",VLOOKUP($U24,ULSECU!A:A,1,FALSE),"-")</f>
        <v>-</v>
      </c>
      <c r="AU24" s="367"/>
      <c r="AV24" s="366"/>
      <c r="AW24" s="332" t="str">
        <f>IF(AV24="x",VLOOKUP($U24,'Radar 7779GHz'!A:A,1,FALSE),"-")</f>
        <v>-</v>
      </c>
      <c r="AX24" s="367"/>
      <c r="AY24" s="366"/>
      <c r="AZ24" s="332" t="str">
        <f>IF(AY24="x",VLOOKUP($U24,LiDAR!A:A,1,FALSE),"-")</f>
        <v>-</v>
      </c>
      <c r="BA24" s="367"/>
      <c r="BB24" s="367"/>
      <c r="BC24" s="367"/>
      <c r="BD24" s="367"/>
      <c r="BE24" s="366"/>
      <c r="BF24" s="332" t="str">
        <f>IF(BE24="x",VLOOKUP($U24,DFC!A:A,1,FALSE),"-")</f>
        <v>-</v>
      </c>
      <c r="BG24" s="322"/>
      <c r="BH24" s="323"/>
      <c r="BI24" s="332" t="str">
        <f>IF(BH24="x",VLOOKUP(U24,'DSF ADSP'!A:A,1,FALSE),"-")</f>
        <v>-</v>
      </c>
      <c r="BJ24" s="367"/>
      <c r="BK24" s="366"/>
      <c r="BL24" s="332" t="str">
        <f>IF(BK24="x",VLOOKUP($U24,'DSF LSMS'!$A:$A,1,FALSE),"-")</f>
        <v>-</v>
      </c>
      <c r="BM24" s="340"/>
      <c r="BN24" s="167"/>
      <c r="BO24" s="167"/>
      <c r="BP24" s="167"/>
    </row>
    <row r="25" ht="12.75" spans="1:68">
      <c r="A25" s="138"/>
      <c r="B25" s="321" t="s">
        <v>1751</v>
      </c>
      <c r="C25" s="322">
        <v>22</v>
      </c>
      <c r="D25" s="323" t="s">
        <v>1716</v>
      </c>
      <c r="E25" s="324" t="s">
        <v>1717</v>
      </c>
      <c r="F25" s="146"/>
      <c r="G25" s="146"/>
      <c r="H25" s="146" t="e">
        <f>VLOOKUP(U25,'CDV3 DTL'!E:G,2,FALSE)</f>
        <v>#N/A</v>
      </c>
      <c r="I25" s="323"/>
      <c r="J25" s="323"/>
      <c r="K25" s="138"/>
      <c r="L25" s="365"/>
      <c r="M25" s="323"/>
      <c r="N25" s="323"/>
      <c r="O25" s="365"/>
      <c r="P25" s="325" t="s">
        <v>1721</v>
      </c>
      <c r="Q25" s="374" t="str">
        <f>HYPERLINK("https://drive.google.com/open?id=1YPT-qpgt6qIVv9pFfbW-ej32F3tT2Mvk","EUNCAP_Speed Assistant Systems V.2.0")</f>
        <v>EUNCAP_Speed Assistant Systems V.2.0</v>
      </c>
      <c r="R25" s="331"/>
      <c r="S25" s="332">
        <v>7</v>
      </c>
      <c r="T25" s="333" t="s">
        <v>1735</v>
      </c>
      <c r="U25" s="334"/>
      <c r="V25" s="335"/>
      <c r="W25" s="335" t="e">
        <f>IF(VLOOKUP(U25,'CDV2 DTL'!P:P,1,FALSE)=U25,"OK","Missing")</f>
        <v>#N/A</v>
      </c>
      <c r="X25" s="335" t="e">
        <f>IF(VLOOKUP(U25,'CDV3 DTL'!E:E,1,FALSE)=U25,"OK","Missing")</f>
        <v>#N/A</v>
      </c>
      <c r="Y25" s="335"/>
      <c r="Z25" s="336"/>
      <c r="AA25" s="136"/>
      <c r="AB25" s="332"/>
      <c r="AC25" s="366"/>
      <c r="AD25" s="366"/>
      <c r="AE25" s="332" t="str">
        <f>IF(AD25="x",VLOOKUP($U25,DVS!A:A,1,FALSE),"-")</f>
        <v>-</v>
      </c>
      <c r="AF25" s="367"/>
      <c r="AG25" s="366"/>
      <c r="AH25" s="366"/>
      <c r="AI25" s="366"/>
      <c r="AJ25" s="366"/>
      <c r="AK25" s="366"/>
      <c r="AL25" s="366"/>
      <c r="AM25" s="366"/>
      <c r="AN25" s="332" t="str">
        <f>IF(AM25="x",VLOOKUP($U25,'Domain ControllerECU'!A:A,1,FALSE),"-")</f>
        <v>-</v>
      </c>
      <c r="AO25" s="367"/>
      <c r="AP25" s="366"/>
      <c r="AQ25" s="332" t="str">
        <f>IF(AP25="x",VLOOKUP($U25,RLT!A:A,1,FALSE),"-")</f>
        <v>-</v>
      </c>
      <c r="AR25" s="367"/>
      <c r="AS25" s="366"/>
      <c r="AT25" s="332" t="str">
        <f>IF(AS25="x",VLOOKUP($U25,ULSECU!A:A,1,FALSE),"-")</f>
        <v>-</v>
      </c>
      <c r="AU25" s="367"/>
      <c r="AV25" s="366"/>
      <c r="AW25" s="332" t="str">
        <f>IF(AV25="x",VLOOKUP($U25,'Radar 7779GHz'!A:A,1,FALSE),"-")</f>
        <v>-</v>
      </c>
      <c r="AX25" s="367"/>
      <c r="AY25" s="366"/>
      <c r="AZ25" s="332" t="str">
        <f>IF(AY25="x",VLOOKUP($U25,LiDAR!A:A,1,FALSE),"-")</f>
        <v>-</v>
      </c>
      <c r="BA25" s="367"/>
      <c r="BB25" s="367"/>
      <c r="BC25" s="367"/>
      <c r="BD25" s="367"/>
      <c r="BE25" s="366"/>
      <c r="BF25" s="332" t="str">
        <f>IF(BE25="x",VLOOKUP($U25,DFC!A:A,1,FALSE),"-")</f>
        <v>-</v>
      </c>
      <c r="BG25" s="322"/>
      <c r="BH25" s="323"/>
      <c r="BI25" s="332" t="str">
        <f>IF(BH25="x",VLOOKUP(U25,'DSF ADSP'!A:A,1,FALSE),"-")</f>
        <v>-</v>
      </c>
      <c r="BJ25" s="367"/>
      <c r="BK25" s="366"/>
      <c r="BL25" s="332" t="str">
        <f>IF(BK25="x",VLOOKUP($U25,'DSF LSMS'!$A:$A,1,FALSE),"-")</f>
        <v>-</v>
      </c>
      <c r="BM25" s="340"/>
      <c r="BN25" s="167"/>
      <c r="BO25" s="167"/>
      <c r="BP25" s="167"/>
    </row>
    <row r="26" ht="12.75" spans="1:68">
      <c r="A26" s="138"/>
      <c r="B26" s="321" t="s">
        <v>1752</v>
      </c>
      <c r="C26" s="322">
        <v>23</v>
      </c>
      <c r="D26" s="323" t="s">
        <v>1716</v>
      </c>
      <c r="E26" s="324" t="s">
        <v>1717</v>
      </c>
      <c r="F26" s="146"/>
      <c r="G26" s="146"/>
      <c r="H26" s="146" t="e">
        <f>VLOOKUP(U26,'CDV3 DTL'!E:G,2,FALSE)</f>
        <v>#N/A</v>
      </c>
      <c r="I26" s="323"/>
      <c r="J26" s="323"/>
      <c r="K26" s="138"/>
      <c r="L26" s="365"/>
      <c r="M26" s="323"/>
      <c r="N26" s="323"/>
      <c r="O26" s="365"/>
      <c r="P26" s="323" t="s">
        <v>563</v>
      </c>
      <c r="Q26" s="374" t="str">
        <f>HYPERLINK("https://drive.google.com/open?id=1_qPEXc59JtE_pSdpFJKTU5jD9qT3wjQW","USNCAP_Crash imminent braking system ")</f>
        <v>USNCAP_Crash imminent braking system </v>
      </c>
      <c r="R26" s="331"/>
      <c r="S26" s="332">
        <v>60</v>
      </c>
      <c r="T26" s="333" t="s">
        <v>1735</v>
      </c>
      <c r="U26" s="334"/>
      <c r="V26" s="335"/>
      <c r="W26" s="335" t="e">
        <f>IF(VLOOKUP(U26,'CDV2 DTL'!P:P,1,FALSE)=U26,"OK","Missing")</f>
        <v>#N/A</v>
      </c>
      <c r="X26" s="335" t="e">
        <f>IF(VLOOKUP(U26,'CDV3 DTL'!E:E,1,FALSE)=U26,"OK","Missing")</f>
        <v>#N/A</v>
      </c>
      <c r="Y26" s="335"/>
      <c r="Z26" s="336"/>
      <c r="AA26" s="136"/>
      <c r="AB26" s="332"/>
      <c r="AC26" s="366"/>
      <c r="AD26" s="366"/>
      <c r="AE26" s="332" t="str">
        <f>IF(AD26="x",VLOOKUP($U26,DVS!A:A,1,FALSE),"-")</f>
        <v>-</v>
      </c>
      <c r="AF26" s="367"/>
      <c r="AG26" s="366"/>
      <c r="AH26" s="366"/>
      <c r="AI26" s="366"/>
      <c r="AJ26" s="366"/>
      <c r="AK26" s="366"/>
      <c r="AL26" s="366"/>
      <c r="AM26" s="366"/>
      <c r="AN26" s="332" t="str">
        <f>IF(AM26="x",VLOOKUP($U26,'Domain ControllerECU'!A:A,1,FALSE),"-")</f>
        <v>-</v>
      </c>
      <c r="AO26" s="367"/>
      <c r="AP26" s="366"/>
      <c r="AQ26" s="332" t="str">
        <f>IF(AP26="x",VLOOKUP($U26,RLT!A:A,1,FALSE),"-")</f>
        <v>-</v>
      </c>
      <c r="AR26" s="367"/>
      <c r="AS26" s="366"/>
      <c r="AT26" s="332" t="str">
        <f>IF(AS26="x",VLOOKUP($U26,ULSECU!A:A,1,FALSE),"-")</f>
        <v>-</v>
      </c>
      <c r="AU26" s="367"/>
      <c r="AV26" s="366"/>
      <c r="AW26" s="332" t="str">
        <f>IF(AV26="x",VLOOKUP($U26,'Radar 7779GHz'!A:A,1,FALSE),"-")</f>
        <v>-</v>
      </c>
      <c r="AX26" s="367"/>
      <c r="AY26" s="366"/>
      <c r="AZ26" s="332" t="str">
        <f>IF(AY26="x",VLOOKUP($U26,LiDAR!A:A,1,FALSE),"-")</f>
        <v>-</v>
      </c>
      <c r="BA26" s="367"/>
      <c r="BB26" s="367"/>
      <c r="BC26" s="367"/>
      <c r="BD26" s="367"/>
      <c r="BE26" s="366"/>
      <c r="BF26" s="332" t="str">
        <f>IF(BE26="x",VLOOKUP($U26,DFC!A:A,1,FALSE),"-")</f>
        <v>-</v>
      </c>
      <c r="BG26" s="322"/>
      <c r="BH26" s="323"/>
      <c r="BI26" s="332" t="str">
        <f>IF(BH26="x",VLOOKUP(U26,'DSF ADSP'!A:A,1,FALSE),"-")</f>
        <v>-</v>
      </c>
      <c r="BJ26" s="367"/>
      <c r="BK26" s="366"/>
      <c r="BL26" s="332" t="str">
        <f>IF(BK26="x",VLOOKUP($U26,'DSF LSMS'!$A:$A,1,FALSE),"-")</f>
        <v>-</v>
      </c>
      <c r="BM26" s="340"/>
      <c r="BN26" s="167"/>
      <c r="BO26" s="167"/>
      <c r="BP26" s="167"/>
    </row>
    <row r="27" ht="12.75" spans="1:68">
      <c r="A27" s="138"/>
      <c r="B27" s="321" t="s">
        <v>1753</v>
      </c>
      <c r="C27" s="322">
        <v>24</v>
      </c>
      <c r="D27" s="323" t="s">
        <v>1716</v>
      </c>
      <c r="E27" s="324" t="s">
        <v>1717</v>
      </c>
      <c r="F27" s="146"/>
      <c r="G27" s="146"/>
      <c r="H27" s="146" t="e">
        <f>VLOOKUP(U27,'CDV3 DTL'!E:G,2,FALSE)</f>
        <v>#N/A</v>
      </c>
      <c r="I27" s="323"/>
      <c r="J27" s="323"/>
      <c r="K27" s="138"/>
      <c r="L27" s="365"/>
      <c r="M27" s="323"/>
      <c r="N27" s="323"/>
      <c r="O27" s="365"/>
      <c r="P27" s="323" t="s">
        <v>563</v>
      </c>
      <c r="Q27" s="375" t="str">
        <f>HYPERLINK("https://drive.google.com/open?id=166QXXED4Nwo7rOYuacaKvO0_16BUm0KC","USNCAP_Forward Collision Warning System")</f>
        <v>USNCAP_Forward Collision Warning System</v>
      </c>
      <c r="R27" s="371"/>
      <c r="S27" s="332">
        <v>40</v>
      </c>
      <c r="T27" s="333" t="s">
        <v>1735</v>
      </c>
      <c r="U27" s="334"/>
      <c r="V27" s="335"/>
      <c r="W27" s="335" t="e">
        <f>IF(VLOOKUP(U27,'CDV2 DTL'!P:P,1,FALSE)=U27,"OK","Missing")</f>
        <v>#N/A</v>
      </c>
      <c r="X27" s="335" t="e">
        <f>IF(VLOOKUP(U27,'CDV3 DTL'!E:E,1,FALSE)=U27,"OK","Missing")</f>
        <v>#N/A</v>
      </c>
      <c r="Y27" s="335"/>
      <c r="Z27" s="336"/>
      <c r="AA27" s="136"/>
      <c r="AB27" s="332"/>
      <c r="AC27" s="366"/>
      <c r="AD27" s="366"/>
      <c r="AE27" s="332" t="str">
        <f>IF(AD27="x",VLOOKUP($U27,DVS!A:A,1,FALSE),"-")</f>
        <v>-</v>
      </c>
      <c r="AF27" s="367"/>
      <c r="AG27" s="366"/>
      <c r="AH27" s="366"/>
      <c r="AI27" s="366"/>
      <c r="AJ27" s="366"/>
      <c r="AK27" s="366"/>
      <c r="AL27" s="366"/>
      <c r="AM27" s="366"/>
      <c r="AN27" s="332" t="str">
        <f>IF(AM27="x",VLOOKUP($U27,'Domain ControllerECU'!A:A,1,FALSE),"-")</f>
        <v>-</v>
      </c>
      <c r="AO27" s="367"/>
      <c r="AP27" s="366"/>
      <c r="AQ27" s="332" t="str">
        <f>IF(AP27="x",VLOOKUP($U27,RLT!A:A,1,FALSE),"-")</f>
        <v>-</v>
      </c>
      <c r="AR27" s="367"/>
      <c r="AS27" s="366"/>
      <c r="AT27" s="332" t="str">
        <f>IF(AS27="x",VLOOKUP($U27,ULSECU!A:A,1,FALSE),"-")</f>
        <v>-</v>
      </c>
      <c r="AU27" s="367"/>
      <c r="AV27" s="366"/>
      <c r="AW27" s="332" t="str">
        <f>IF(AV27="x",VLOOKUP($U27,'Radar 7779GHz'!A:A,1,FALSE),"-")</f>
        <v>-</v>
      </c>
      <c r="AX27" s="367"/>
      <c r="AY27" s="366"/>
      <c r="AZ27" s="332" t="str">
        <f>IF(AY27="x",VLOOKUP($U27,LiDAR!A:A,1,FALSE),"-")</f>
        <v>-</v>
      </c>
      <c r="BA27" s="367"/>
      <c r="BB27" s="367"/>
      <c r="BC27" s="367"/>
      <c r="BD27" s="367"/>
      <c r="BE27" s="366"/>
      <c r="BF27" s="332" t="str">
        <f>IF(BE27="x",VLOOKUP($U27,DFC!A:A,1,FALSE),"-")</f>
        <v>-</v>
      </c>
      <c r="BG27" s="322"/>
      <c r="BH27" s="323"/>
      <c r="BI27" s="332" t="str">
        <f>IF(BH27="x",VLOOKUP(U27,'DSF ADSP'!A:A,1,FALSE),"-")</f>
        <v>-</v>
      </c>
      <c r="BJ27" s="367"/>
      <c r="BK27" s="366"/>
      <c r="BL27" s="332" t="str">
        <f>IF(BK27="x",VLOOKUP($U27,'DSF LSMS'!$A:$A,1,FALSE),"-")</f>
        <v>-</v>
      </c>
      <c r="BM27" s="340"/>
      <c r="BN27" s="167"/>
      <c r="BO27" s="167"/>
      <c r="BP27" s="167"/>
    </row>
    <row r="28" ht="12.75" spans="1:68">
      <c r="A28" s="138"/>
      <c r="B28" s="321" t="s">
        <v>1754</v>
      </c>
      <c r="C28" s="322">
        <v>25</v>
      </c>
      <c r="D28" s="323" t="s">
        <v>1716</v>
      </c>
      <c r="E28" s="324" t="s">
        <v>1717</v>
      </c>
      <c r="F28" s="146"/>
      <c r="G28" s="146"/>
      <c r="H28" s="146" t="e">
        <f>VLOOKUP(U28,'CDV3 DTL'!E:G,2,FALSE)</f>
        <v>#N/A</v>
      </c>
      <c r="I28" s="323"/>
      <c r="J28" s="323"/>
      <c r="K28" s="138"/>
      <c r="L28" s="365"/>
      <c r="M28" s="323"/>
      <c r="N28" s="323"/>
      <c r="O28" s="365"/>
      <c r="P28" s="323" t="s">
        <v>563</v>
      </c>
      <c r="Q28" s="373" t="str">
        <f>HYPERLINK("https://drive.google.com/open?id=1UFuW_JhZRpIhFBJn4s1JmsQPoCxvC1RG","USNCAP_Rearview Video Systems")</f>
        <v>USNCAP_Rearview Video Systems</v>
      </c>
      <c r="R28" s="371"/>
      <c r="S28" s="332">
        <v>38</v>
      </c>
      <c r="T28" s="333" t="s">
        <v>1735</v>
      </c>
      <c r="U28" s="334"/>
      <c r="V28" s="335"/>
      <c r="W28" s="335" t="e">
        <f>IF(VLOOKUP(U28,'CDV2 DTL'!P:P,1,FALSE)=U28,"OK","Missing")</f>
        <v>#N/A</v>
      </c>
      <c r="X28" s="335" t="e">
        <f>IF(VLOOKUP(U28,'CDV3 DTL'!E:E,1,FALSE)=U28,"OK","Missing")</f>
        <v>#N/A</v>
      </c>
      <c r="Y28" s="335"/>
      <c r="Z28" s="336"/>
      <c r="AA28" s="136"/>
      <c r="AB28" s="332"/>
      <c r="AC28" s="366"/>
      <c r="AD28" s="366"/>
      <c r="AE28" s="332" t="str">
        <f>IF(AD28="x",VLOOKUP($U28,DVS!A:A,1,FALSE),"-")</f>
        <v>-</v>
      </c>
      <c r="AF28" s="367"/>
      <c r="AG28" s="366"/>
      <c r="AH28" s="366"/>
      <c r="AI28" s="366"/>
      <c r="AJ28" s="366"/>
      <c r="AK28" s="366"/>
      <c r="AL28" s="366"/>
      <c r="AM28" s="366"/>
      <c r="AN28" s="332" t="str">
        <f>IF(AM28="x",VLOOKUP($U28,'Domain ControllerECU'!A:A,1,FALSE),"-")</f>
        <v>-</v>
      </c>
      <c r="AO28" s="367"/>
      <c r="AP28" s="366"/>
      <c r="AQ28" s="332" t="str">
        <f>IF(AP28="x",VLOOKUP($U28,RLT!A:A,1,FALSE),"-")</f>
        <v>-</v>
      </c>
      <c r="AR28" s="367"/>
      <c r="AS28" s="366"/>
      <c r="AT28" s="332" t="str">
        <f>IF(AS28="x",VLOOKUP($U28,ULSECU!A:A,1,FALSE),"-")</f>
        <v>-</v>
      </c>
      <c r="AU28" s="367"/>
      <c r="AV28" s="366"/>
      <c r="AW28" s="332" t="str">
        <f>IF(AV28="x",VLOOKUP($U28,'Radar 7779GHz'!A:A,1,FALSE),"-")</f>
        <v>-</v>
      </c>
      <c r="AX28" s="367"/>
      <c r="AY28" s="366"/>
      <c r="AZ28" s="332" t="str">
        <f>IF(AY28="x",VLOOKUP($U28,LiDAR!A:A,1,FALSE),"-")</f>
        <v>-</v>
      </c>
      <c r="BA28" s="367"/>
      <c r="BB28" s="367"/>
      <c r="BC28" s="367"/>
      <c r="BD28" s="367"/>
      <c r="BE28" s="366"/>
      <c r="BF28" s="332" t="str">
        <f>IF(BE28="x",VLOOKUP($U28,DFC!A:A,1,FALSE),"-")</f>
        <v>-</v>
      </c>
      <c r="BG28" s="322"/>
      <c r="BH28" s="323"/>
      <c r="BI28" s="332" t="str">
        <f>IF(BH28="x",VLOOKUP(U28,'DSF ADSP'!A:A,1,FALSE),"-")</f>
        <v>-</v>
      </c>
      <c r="BJ28" s="367"/>
      <c r="BK28" s="366"/>
      <c r="BL28" s="332" t="str">
        <f>IF(BK28="x",VLOOKUP($U28,'DSF LSMS'!$A:$A,1,FALSE),"-")</f>
        <v>-</v>
      </c>
      <c r="BM28" s="340"/>
      <c r="BN28" s="167"/>
      <c r="BO28" s="167"/>
      <c r="BP28" s="167"/>
    </row>
    <row r="29" ht="12.75" spans="1:68">
      <c r="A29" s="138"/>
      <c r="B29" s="321" t="s">
        <v>1755</v>
      </c>
      <c r="C29" s="322">
        <v>26</v>
      </c>
      <c r="D29" s="323" t="s">
        <v>1716</v>
      </c>
      <c r="E29" s="324" t="s">
        <v>1717</v>
      </c>
      <c r="F29" s="146"/>
      <c r="G29" s="146"/>
      <c r="H29" s="146" t="e">
        <f>VLOOKUP(U29,'CDV3 DTL'!E:G,2,FALSE)</f>
        <v>#N/A</v>
      </c>
      <c r="I29" s="323"/>
      <c r="J29" s="323"/>
      <c r="K29" s="138"/>
      <c r="L29" s="365"/>
      <c r="M29" s="323"/>
      <c r="N29" s="323"/>
      <c r="O29" s="365"/>
      <c r="P29" s="323" t="s">
        <v>563</v>
      </c>
      <c r="Q29" s="374" t="str">
        <f>HYPERLINK("https://drive.google.com/open?id=15p0WaVSVWQMpkiyfjXzBwze8_V5qQO8y","USNCAP_LDW &amp; LKS Test Procedure")</f>
        <v>USNCAP_LDW &amp; LKS Test Procedure</v>
      </c>
      <c r="R29" s="371"/>
      <c r="S29" s="332">
        <v>39</v>
      </c>
      <c r="T29" s="333" t="s">
        <v>1735</v>
      </c>
      <c r="U29" s="334"/>
      <c r="V29" s="335"/>
      <c r="W29" s="335" t="e">
        <f>IF(VLOOKUP(U29,'CDV2 DTL'!P:P,1,FALSE)=U29,"OK","Missing")</f>
        <v>#N/A</v>
      </c>
      <c r="X29" s="335" t="e">
        <f>IF(VLOOKUP(U29,'CDV3 DTL'!E:E,1,FALSE)=U29,"OK","Missing")</f>
        <v>#N/A</v>
      </c>
      <c r="Y29" s="335"/>
      <c r="Z29" s="336"/>
      <c r="AA29" s="136"/>
      <c r="AB29" s="332"/>
      <c r="AC29" s="366"/>
      <c r="AD29" s="366"/>
      <c r="AE29" s="332" t="str">
        <f>IF(AD29="x",VLOOKUP($U29,DVS!A:A,1,FALSE),"-")</f>
        <v>-</v>
      </c>
      <c r="AF29" s="367"/>
      <c r="AG29" s="366"/>
      <c r="AH29" s="366"/>
      <c r="AI29" s="366"/>
      <c r="AJ29" s="366"/>
      <c r="AK29" s="366"/>
      <c r="AL29" s="366"/>
      <c r="AM29" s="366"/>
      <c r="AN29" s="332" t="str">
        <f>IF(AM29="x",VLOOKUP($U29,'Domain ControllerECU'!A:A,1,FALSE),"-")</f>
        <v>-</v>
      </c>
      <c r="AO29" s="367"/>
      <c r="AP29" s="366"/>
      <c r="AQ29" s="332" t="str">
        <f>IF(AP29="x",VLOOKUP($U29,RLT!A:A,1,FALSE),"-")</f>
        <v>-</v>
      </c>
      <c r="AR29" s="367"/>
      <c r="AS29" s="366"/>
      <c r="AT29" s="332" t="str">
        <f>IF(AS29="x",VLOOKUP($U29,ULSECU!A:A,1,FALSE),"-")</f>
        <v>-</v>
      </c>
      <c r="AU29" s="367"/>
      <c r="AV29" s="366"/>
      <c r="AW29" s="332" t="str">
        <f>IF(AV29="x",VLOOKUP($U29,'Radar 7779GHz'!A:A,1,FALSE),"-")</f>
        <v>-</v>
      </c>
      <c r="AX29" s="367"/>
      <c r="AY29" s="366"/>
      <c r="AZ29" s="332" t="str">
        <f>IF(AY29="x",VLOOKUP($U29,LiDAR!A:A,1,FALSE),"-")</f>
        <v>-</v>
      </c>
      <c r="BA29" s="367"/>
      <c r="BB29" s="367"/>
      <c r="BC29" s="367"/>
      <c r="BD29" s="367"/>
      <c r="BE29" s="366"/>
      <c r="BF29" s="332" t="str">
        <f>IF(BE29="x",VLOOKUP($U29,DFC!A:A,1,FALSE),"-")</f>
        <v>-</v>
      </c>
      <c r="BG29" s="322"/>
      <c r="BH29" s="323"/>
      <c r="BI29" s="332" t="str">
        <f>IF(BH29="x",VLOOKUP(U29,'DSF ADSP'!A:A,1,FALSE),"-")</f>
        <v>-</v>
      </c>
      <c r="BJ29" s="367"/>
      <c r="BK29" s="366"/>
      <c r="BL29" s="332" t="str">
        <f>IF(BK29="x",VLOOKUP($U29,'DSF LSMS'!$A:$A,1,FALSE),"-")</f>
        <v>-</v>
      </c>
      <c r="BM29" s="340"/>
      <c r="BN29" s="167"/>
      <c r="BO29" s="167"/>
      <c r="BP29" s="167"/>
    </row>
    <row r="30" ht="12.75" spans="1:68">
      <c r="A30" s="138"/>
      <c r="B30" s="321" t="s">
        <v>1756</v>
      </c>
      <c r="C30" s="322">
        <v>27</v>
      </c>
      <c r="D30" s="323" t="s">
        <v>1716</v>
      </c>
      <c r="E30" s="324" t="s">
        <v>1717</v>
      </c>
      <c r="F30" s="146"/>
      <c r="G30" s="146"/>
      <c r="H30" s="146" t="e">
        <f>VLOOKUP(U30,'CDV3 DTL'!E:G,2,FALSE)</f>
        <v>#N/A</v>
      </c>
      <c r="I30" s="323"/>
      <c r="J30" s="323"/>
      <c r="K30" s="138"/>
      <c r="L30" s="365"/>
      <c r="M30" s="323"/>
      <c r="N30" s="323"/>
      <c r="O30" s="365"/>
      <c r="P30" s="323" t="s">
        <v>563</v>
      </c>
      <c r="Q30" s="374" t="str">
        <f>HYPERLINK("https://drive.google.com/open?id=1VKrn6FONSApJx7pV67brWQ-Qy1AVx5R4","US-NCAP Rear AEB *draft*")</f>
        <v>US-NCAP Rear AEB *draft*</v>
      </c>
      <c r="R30" s="331"/>
      <c r="S30" s="332">
        <v>22</v>
      </c>
      <c r="T30" s="333" t="s">
        <v>255</v>
      </c>
      <c r="U30" s="334"/>
      <c r="V30" s="335"/>
      <c r="W30" s="335" t="e">
        <f>IF(VLOOKUP(U30,'CDV2 DTL'!P:P,1,FALSE)=U30,"OK","Missing")</f>
        <v>#N/A</v>
      </c>
      <c r="X30" s="335" t="e">
        <f>IF(VLOOKUP(U30,'CDV3 DTL'!E:E,1,FALSE)=U30,"OK","Missing")</f>
        <v>#N/A</v>
      </c>
      <c r="Y30" s="335"/>
      <c r="Z30" s="336"/>
      <c r="AA30" s="136"/>
      <c r="AB30" s="332"/>
      <c r="AC30" s="366"/>
      <c r="AD30" s="366"/>
      <c r="AE30" s="332" t="str">
        <f>IF(AD30="x",VLOOKUP($U30,DVS!A:A,1,FALSE),"-")</f>
        <v>-</v>
      </c>
      <c r="AF30" s="367"/>
      <c r="AG30" s="366"/>
      <c r="AH30" s="366"/>
      <c r="AI30" s="366"/>
      <c r="AJ30" s="366"/>
      <c r="AK30" s="366"/>
      <c r="AL30" s="366"/>
      <c r="AM30" s="366"/>
      <c r="AN30" s="332" t="str">
        <f>IF(AM30="x",VLOOKUP($U30,'Domain ControllerECU'!A:A,1,FALSE),"-")</f>
        <v>-</v>
      </c>
      <c r="AO30" s="367"/>
      <c r="AP30" s="366"/>
      <c r="AQ30" s="332" t="str">
        <f>IF(AP30="x",VLOOKUP($U30,RLT!A:A,1,FALSE),"-")</f>
        <v>-</v>
      </c>
      <c r="AR30" s="367"/>
      <c r="AS30" s="366"/>
      <c r="AT30" s="332" t="str">
        <f>IF(AS30="x",VLOOKUP($U30,ULSECU!A:A,1,FALSE),"-")</f>
        <v>-</v>
      </c>
      <c r="AU30" s="367"/>
      <c r="AV30" s="366"/>
      <c r="AW30" s="332" t="str">
        <f>IF(AV30="x",VLOOKUP($U30,'Radar 7779GHz'!A:A,1,FALSE),"-")</f>
        <v>-</v>
      </c>
      <c r="AX30" s="367"/>
      <c r="AY30" s="366"/>
      <c r="AZ30" s="332" t="str">
        <f>IF(AY30="x",VLOOKUP($U30,LiDAR!A:A,1,FALSE),"-")</f>
        <v>-</v>
      </c>
      <c r="BA30" s="367"/>
      <c r="BB30" s="367"/>
      <c r="BC30" s="367"/>
      <c r="BD30" s="367"/>
      <c r="BE30" s="366"/>
      <c r="BF30" s="332" t="str">
        <f>IF(BE30="x",VLOOKUP($U30,DFC!A:A,1,FALSE),"-")</f>
        <v>-</v>
      </c>
      <c r="BG30" s="322"/>
      <c r="BH30" s="323"/>
      <c r="BI30" s="332" t="str">
        <f>IF(BH30="x",VLOOKUP(U30,'DSF ADSP'!A:A,1,FALSE),"-")</f>
        <v>-</v>
      </c>
      <c r="BJ30" s="367"/>
      <c r="BK30" s="366"/>
      <c r="BL30" s="332" t="str">
        <f>IF(BK30="x",VLOOKUP($U30,'DSF LSMS'!$A:$A,1,FALSE),"-")</f>
        <v>-</v>
      </c>
      <c r="BM30" s="340"/>
      <c r="BN30" s="167"/>
      <c r="BO30" s="167"/>
      <c r="BP30" s="167"/>
    </row>
    <row r="31" ht="12.75" spans="1:68">
      <c r="A31" s="138"/>
      <c r="B31" s="321" t="s">
        <v>1757</v>
      </c>
      <c r="C31" s="322">
        <v>28</v>
      </c>
      <c r="D31" s="323" t="s">
        <v>1716</v>
      </c>
      <c r="E31" s="324" t="s">
        <v>1717</v>
      </c>
      <c r="F31" s="146"/>
      <c r="G31" s="146"/>
      <c r="H31" s="146" t="e">
        <f>VLOOKUP(U31,'CDV3 DTL'!E:G,2,FALSE)</f>
        <v>#N/A</v>
      </c>
      <c r="I31" s="323"/>
      <c r="J31" s="323"/>
      <c r="K31" s="138"/>
      <c r="L31" s="365"/>
      <c r="M31" s="323"/>
      <c r="N31" s="323"/>
      <c r="O31" s="365"/>
      <c r="P31" s="323" t="s">
        <v>968</v>
      </c>
      <c r="Q31" s="374" t="str">
        <f>HYPERLINK("https://drive.google.com/open?id=1nU5aV6q81jeP-bmy23kdfVolbYUDzaE4","JNCAP_AEB_Car2Car_Test Procedure_2014")</f>
        <v>JNCAP_AEB_Car2Car_Test Procedure_2014</v>
      </c>
      <c r="R31" s="331"/>
      <c r="S31" s="332">
        <v>18</v>
      </c>
      <c r="T31" s="333" t="s">
        <v>1735</v>
      </c>
      <c r="U31" s="334"/>
      <c r="V31" s="335"/>
      <c r="W31" s="335" t="e">
        <f>IF(VLOOKUP(U31,'CDV2 DTL'!P:P,1,FALSE)=U31,"OK","Missing")</f>
        <v>#N/A</v>
      </c>
      <c r="X31" s="335" t="e">
        <f>IF(VLOOKUP(U31,'CDV3 DTL'!E:E,1,FALSE)=U31,"OK","Missing")</f>
        <v>#N/A</v>
      </c>
      <c r="Y31" s="335"/>
      <c r="Z31" s="336"/>
      <c r="AA31" s="136"/>
      <c r="AB31" s="332"/>
      <c r="AC31" s="366"/>
      <c r="AD31" s="366"/>
      <c r="AE31" s="332" t="str">
        <f>IF(AD31="x",VLOOKUP($U31,DVS!A:A,1,FALSE),"-")</f>
        <v>-</v>
      </c>
      <c r="AF31" s="367"/>
      <c r="AG31" s="366"/>
      <c r="AH31" s="366"/>
      <c r="AI31" s="366"/>
      <c r="AJ31" s="366"/>
      <c r="AK31" s="366"/>
      <c r="AL31" s="366"/>
      <c r="AM31" s="366"/>
      <c r="AN31" s="332" t="str">
        <f>IF(AM31="x",VLOOKUP($U31,'Domain ControllerECU'!A:A,1,FALSE),"-")</f>
        <v>-</v>
      </c>
      <c r="AO31" s="367"/>
      <c r="AP31" s="366"/>
      <c r="AQ31" s="332" t="str">
        <f>IF(AP31="x",VLOOKUP($U31,RLT!A:A,1,FALSE),"-")</f>
        <v>-</v>
      </c>
      <c r="AR31" s="367"/>
      <c r="AS31" s="366"/>
      <c r="AT31" s="332" t="str">
        <f>IF(AS31="x",VLOOKUP($U31,ULSECU!A:A,1,FALSE),"-")</f>
        <v>-</v>
      </c>
      <c r="AU31" s="367"/>
      <c r="AV31" s="366"/>
      <c r="AW31" s="332" t="str">
        <f>IF(AV31="x",VLOOKUP($U31,'Radar 7779GHz'!A:A,1,FALSE),"-")</f>
        <v>-</v>
      </c>
      <c r="AX31" s="367"/>
      <c r="AY31" s="366"/>
      <c r="AZ31" s="332" t="str">
        <f>IF(AY31="x",VLOOKUP($U31,LiDAR!A:A,1,FALSE),"-")</f>
        <v>-</v>
      </c>
      <c r="BA31" s="367"/>
      <c r="BB31" s="367"/>
      <c r="BC31" s="367"/>
      <c r="BD31" s="367"/>
      <c r="BE31" s="366"/>
      <c r="BF31" s="332" t="str">
        <f>IF(BE31="x",VLOOKUP($U31,DFC!A:A,1,FALSE),"-")</f>
        <v>-</v>
      </c>
      <c r="BG31" s="322"/>
      <c r="BH31" s="323"/>
      <c r="BI31" s="332" t="str">
        <f>IF(BH31="x",VLOOKUP(U31,'DSF ADSP'!A:A,1,FALSE),"-")</f>
        <v>-</v>
      </c>
      <c r="BJ31" s="367"/>
      <c r="BK31" s="366"/>
      <c r="BL31" s="332" t="str">
        <f>IF(BK31="x",VLOOKUP($U31,'DSF LSMS'!$A:$A,1,FALSE),"-")</f>
        <v>-</v>
      </c>
      <c r="BM31" s="340"/>
      <c r="BN31" s="167"/>
      <c r="BO31" s="167"/>
      <c r="BP31" s="167"/>
    </row>
    <row r="32" ht="12.75" spans="1:68">
      <c r="A32" s="138"/>
      <c r="B32" s="321" t="s">
        <v>1758</v>
      </c>
      <c r="C32" s="322">
        <v>29</v>
      </c>
      <c r="D32" s="323" t="s">
        <v>1716</v>
      </c>
      <c r="E32" s="324" t="s">
        <v>1717</v>
      </c>
      <c r="F32" s="146"/>
      <c r="G32" s="146"/>
      <c r="H32" s="146" t="e">
        <f>VLOOKUP(U32,'CDV3 DTL'!E:G,2,FALSE)</f>
        <v>#N/A</v>
      </c>
      <c r="I32" s="323"/>
      <c r="J32" s="323"/>
      <c r="K32" s="138"/>
      <c r="L32" s="365"/>
      <c r="M32" s="323"/>
      <c r="N32" s="323"/>
      <c r="O32" s="365"/>
      <c r="P32" s="323" t="s">
        <v>968</v>
      </c>
      <c r="Q32" s="374" t="str">
        <f>HYPERLINK("https://drive.google.com/open?id=1jR_ppbradcbpA1_suiunbXn0yHY7-tia","JNCAP_Lane Departure Warning System")</f>
        <v>JNCAP_Lane Departure Warning System</v>
      </c>
      <c r="R32" s="331"/>
      <c r="S32" s="332">
        <v>8</v>
      </c>
      <c r="T32" s="333" t="s">
        <v>1735</v>
      </c>
      <c r="U32" s="334"/>
      <c r="V32" s="335"/>
      <c r="W32" s="335" t="e">
        <f>IF(VLOOKUP(U32,'CDV2 DTL'!P:P,1,FALSE)=U32,"OK","Missing")</f>
        <v>#N/A</v>
      </c>
      <c r="X32" s="335" t="e">
        <f>IF(VLOOKUP(U32,'CDV3 DTL'!E:E,1,FALSE)=U32,"OK","Missing")</f>
        <v>#N/A</v>
      </c>
      <c r="Y32" s="335"/>
      <c r="Z32" s="336"/>
      <c r="AA32" s="136"/>
      <c r="AB32" s="332"/>
      <c r="AC32" s="366"/>
      <c r="AD32" s="366"/>
      <c r="AE32" s="332" t="str">
        <f>IF(AD32="x",VLOOKUP($U32,DVS!A:A,1,FALSE),"-")</f>
        <v>-</v>
      </c>
      <c r="AF32" s="367"/>
      <c r="AG32" s="366"/>
      <c r="AH32" s="366"/>
      <c r="AI32" s="366"/>
      <c r="AJ32" s="366"/>
      <c r="AK32" s="366"/>
      <c r="AL32" s="366"/>
      <c r="AM32" s="366"/>
      <c r="AN32" s="332" t="str">
        <f>IF(AM32="x",VLOOKUP($U32,'Domain ControllerECU'!A:A,1,FALSE),"-")</f>
        <v>-</v>
      </c>
      <c r="AO32" s="367"/>
      <c r="AP32" s="366"/>
      <c r="AQ32" s="332" t="str">
        <f>IF(AP32="x",VLOOKUP($U32,RLT!A:A,1,FALSE),"-")</f>
        <v>-</v>
      </c>
      <c r="AR32" s="367"/>
      <c r="AS32" s="366"/>
      <c r="AT32" s="332" t="str">
        <f>IF(AS32="x",VLOOKUP($U32,ULSECU!A:A,1,FALSE),"-")</f>
        <v>-</v>
      </c>
      <c r="AU32" s="367"/>
      <c r="AV32" s="366"/>
      <c r="AW32" s="332" t="str">
        <f>IF(AV32="x",VLOOKUP($U32,'Radar 7779GHz'!A:A,1,FALSE),"-")</f>
        <v>-</v>
      </c>
      <c r="AX32" s="367"/>
      <c r="AY32" s="366"/>
      <c r="AZ32" s="332" t="str">
        <f>IF(AY32="x",VLOOKUP($U32,LiDAR!A:A,1,FALSE),"-")</f>
        <v>-</v>
      </c>
      <c r="BA32" s="367"/>
      <c r="BB32" s="367"/>
      <c r="BC32" s="367"/>
      <c r="BD32" s="367"/>
      <c r="BE32" s="366"/>
      <c r="BF32" s="332" t="str">
        <f>IF(BE32="x",VLOOKUP($U32,DFC!A:A,1,FALSE),"-")</f>
        <v>-</v>
      </c>
      <c r="BG32" s="322"/>
      <c r="BH32" s="323"/>
      <c r="BI32" s="332" t="str">
        <f>IF(BH32="x",VLOOKUP(U32,'DSF ADSP'!A:A,1,FALSE),"-")</f>
        <v>-</v>
      </c>
      <c r="BJ32" s="367"/>
      <c r="BK32" s="366"/>
      <c r="BL32" s="332" t="str">
        <f>IF(BK32="x",VLOOKUP($U32,'DSF LSMS'!$A:$A,1,FALSE),"-")</f>
        <v>-</v>
      </c>
      <c r="BM32" s="340"/>
      <c r="BN32" s="167"/>
      <c r="BO32" s="167"/>
      <c r="BP32" s="167"/>
    </row>
    <row r="33" ht="25.5" spans="1:68">
      <c r="A33" s="138"/>
      <c r="B33" s="321" t="s">
        <v>1759</v>
      </c>
      <c r="C33" s="322">
        <v>30</v>
      </c>
      <c r="D33" s="323" t="s">
        <v>1720</v>
      </c>
      <c r="E33" s="324" t="s">
        <v>1710</v>
      </c>
      <c r="F33" s="146"/>
      <c r="G33" s="146"/>
      <c r="H33" s="146" t="e">
        <f>VLOOKUP(U33,'CDV3 DTL'!E:G,2,FALSE)</f>
        <v>#N/A</v>
      </c>
      <c r="I33" s="323"/>
      <c r="J33" s="323"/>
      <c r="K33" s="138"/>
      <c r="L33" s="365"/>
      <c r="M33" s="323"/>
      <c r="N33" s="323"/>
      <c r="O33" s="365"/>
      <c r="P33" s="323" t="s">
        <v>968</v>
      </c>
      <c r="Q33" s="369" t="str">
        <f>HYPERLINK("https://drive.google.com/open?id=0B41cx_IVa9ynZHFON1dwWDJNRHRnTHpJdGJiY0xSOFV0Rmhr","BlueBook Japan_Article 44_Mirror_2017")</f>
        <v>BlueBook Japan_Article 44_Mirror_2017</v>
      </c>
      <c r="R33" s="331"/>
      <c r="S33" s="332">
        <v>3</v>
      </c>
      <c r="T33" s="368" t="s">
        <v>1713</v>
      </c>
      <c r="U33" s="334" t="s">
        <v>1760</v>
      </c>
      <c r="V33" s="335"/>
      <c r="W33" s="335" t="str">
        <f>IF(VLOOKUP(U33,'CDV2 DTL'!P:P,1,FALSE)=U33,"OK","Missing")</f>
        <v>OK</v>
      </c>
      <c r="X33" s="335" t="e">
        <f>IF(VLOOKUP(U33,'CDV3 DTL'!E:E,1,FALSE)=U33,"OK","Missing")</f>
        <v>#N/A</v>
      </c>
      <c r="Y33" s="335"/>
      <c r="Z33" s="336"/>
      <c r="AA33" s="136"/>
      <c r="AB33" s="332"/>
      <c r="AC33" s="366"/>
      <c r="AD33" s="338" t="s">
        <v>1714</v>
      </c>
      <c r="AE33" s="332" t="e">
        <f>IF(AD33="x",VLOOKUP($U33,DVS!A:A,1,FALSE),"-")</f>
        <v>#N/A</v>
      </c>
      <c r="AF33" s="367"/>
      <c r="AG33" s="366" t="s">
        <v>1714</v>
      </c>
      <c r="AH33" s="366"/>
      <c r="AI33" s="366"/>
      <c r="AJ33" s="366" t="s">
        <v>1714</v>
      </c>
      <c r="AK33" s="366"/>
      <c r="AL33" s="366"/>
      <c r="AM33" s="366"/>
      <c r="AN33" s="332" t="str">
        <f>IF(AM33="x",VLOOKUP($U33,'Domain ControllerECU'!A:A,1,FALSE),"-")</f>
        <v>-</v>
      </c>
      <c r="AO33" s="367"/>
      <c r="AP33" s="366"/>
      <c r="AQ33" s="332" t="str">
        <f>IF(AP33="x",VLOOKUP($U33,RLT!A:A,1,FALSE),"-")</f>
        <v>-</v>
      </c>
      <c r="AR33" s="367"/>
      <c r="AS33" s="366"/>
      <c r="AT33" s="332" t="str">
        <f>IF(AS33="x",VLOOKUP($U33,ULSECU!A:A,1,FALSE),"-")</f>
        <v>-</v>
      </c>
      <c r="AU33" s="367"/>
      <c r="AV33" s="366"/>
      <c r="AW33" s="332" t="str">
        <f>IF(AV33="x",VLOOKUP($U33,'Radar 7779GHz'!A:A,1,FALSE),"-")</f>
        <v>-</v>
      </c>
      <c r="AX33" s="367"/>
      <c r="AY33" s="366"/>
      <c r="AZ33" s="332" t="str">
        <f>IF(AY33="x",VLOOKUP($U33,LiDAR!A:A,1,FALSE),"-")</f>
        <v>-</v>
      </c>
      <c r="BA33" s="367"/>
      <c r="BB33" s="367"/>
      <c r="BC33" s="367"/>
      <c r="BD33" s="367"/>
      <c r="BE33" s="366"/>
      <c r="BF33" s="332" t="str">
        <f>IF(BE33="x",VLOOKUP($U33,DFC!A:A,1,FALSE),"-")</f>
        <v>-</v>
      </c>
      <c r="BG33" s="322"/>
      <c r="BH33" s="323"/>
      <c r="BI33" s="332" t="str">
        <f>IF(BH33="x",VLOOKUP(U33,'DSF ADSP'!A:A,1,FALSE),"-")</f>
        <v>-</v>
      </c>
      <c r="BJ33" s="367"/>
      <c r="BK33" s="366"/>
      <c r="BL33" s="332" t="str">
        <f>IF(BK33="x",VLOOKUP($U33,'DSF LSMS'!$A:$A,1,FALSE),"-")</f>
        <v>-</v>
      </c>
      <c r="BM33" s="340"/>
      <c r="BN33" s="167"/>
      <c r="BO33" s="167"/>
      <c r="BP33" s="167"/>
    </row>
    <row r="34" ht="25.5" spans="1:68">
      <c r="A34" s="138"/>
      <c r="B34" s="321" t="s">
        <v>1761</v>
      </c>
      <c r="C34" s="322">
        <v>31</v>
      </c>
      <c r="D34" s="345" t="s">
        <v>1716</v>
      </c>
      <c r="E34" s="324" t="s">
        <v>1710</v>
      </c>
      <c r="F34" s="146"/>
      <c r="G34" s="146"/>
      <c r="H34" s="146" t="e">
        <f>VLOOKUP(U34,'CDV3 DTL'!E:G,2,FALSE)</f>
        <v>#N/A</v>
      </c>
      <c r="I34" s="329"/>
      <c r="J34" s="329"/>
      <c r="K34" s="146"/>
      <c r="L34" s="376"/>
      <c r="M34" s="329"/>
      <c r="N34" s="329"/>
      <c r="O34" s="377"/>
      <c r="P34" s="333" t="s">
        <v>563</v>
      </c>
      <c r="Q34" s="378" t="s">
        <v>1762</v>
      </c>
      <c r="R34" s="331"/>
      <c r="S34" s="332"/>
      <c r="T34" s="333"/>
      <c r="U34" s="334" t="s">
        <v>790</v>
      </c>
      <c r="V34" s="335"/>
      <c r="W34" s="335" t="str">
        <f>IF(VLOOKUP(U34,'CDV2 DTL'!P:P,1,FALSE)=U34,"OK","Missing")</f>
        <v>OK</v>
      </c>
      <c r="X34" s="335" t="e">
        <f>IF(VLOOKUP(U34,'CDV3 DTL'!E:E,1,FALSE)=U34,"OK","Missing")</f>
        <v>#N/A</v>
      </c>
      <c r="Y34" s="335"/>
      <c r="Z34" s="336"/>
      <c r="AA34" s="145"/>
      <c r="AB34" s="332"/>
      <c r="AC34" s="345"/>
      <c r="AD34" s="345"/>
      <c r="AE34" s="332" t="str">
        <f>IF(AD34="x",VLOOKUP($U34,DVS!A:A,1,FALSE),"-")</f>
        <v>-</v>
      </c>
      <c r="AF34" s="335"/>
      <c r="AG34" s="345"/>
      <c r="AH34" s="345"/>
      <c r="AI34" s="345"/>
      <c r="AJ34" s="345"/>
      <c r="AK34" s="345"/>
      <c r="AL34" s="345"/>
      <c r="AM34" s="345"/>
      <c r="AN34" s="332" t="str">
        <f>IF(AM34="x",VLOOKUP($U34,'Domain ControllerECU'!A:A,1,FALSE),"-")</f>
        <v>-</v>
      </c>
      <c r="AO34" s="335"/>
      <c r="AP34" s="345"/>
      <c r="AQ34" s="332" t="str">
        <f>IF(AP34="x",VLOOKUP($U34,RLT!A:A,1,FALSE),"-")</f>
        <v>-</v>
      </c>
      <c r="AR34" s="335"/>
      <c r="AS34" s="345"/>
      <c r="AT34" s="332" t="str">
        <f>IF(AS34="x",VLOOKUP($U34,ULSECU!A:A,1,FALSE),"-")</f>
        <v>-</v>
      </c>
      <c r="AU34" s="335"/>
      <c r="AV34" s="345"/>
      <c r="AW34" s="332" t="str">
        <f>IF(AV34="x",VLOOKUP($U34,'Radar 7779GHz'!A:A,1,FALSE),"-")</f>
        <v>-</v>
      </c>
      <c r="AX34" s="335"/>
      <c r="AY34" s="345"/>
      <c r="AZ34" s="332" t="str">
        <f>IF(AY34="x",VLOOKUP($U34,LiDAR!A:A,1,FALSE),"-")</f>
        <v>-</v>
      </c>
      <c r="BA34" s="335"/>
      <c r="BB34" s="335"/>
      <c r="BC34" s="335"/>
      <c r="BD34" s="335"/>
      <c r="BE34" s="345"/>
      <c r="BF34" s="332" t="str">
        <f>IF(BE34="x",VLOOKUP($U34,DFC!A:A,1,FALSE),"-")</f>
        <v>-</v>
      </c>
      <c r="BG34" s="335"/>
      <c r="BH34" s="345"/>
      <c r="BI34" s="332" t="str">
        <f>IF(BH34="x",VLOOKUP(U34,'DSF ADSP'!A:A,1,FALSE),"-")</f>
        <v>-</v>
      </c>
      <c r="BJ34" s="335"/>
      <c r="BK34" s="345"/>
      <c r="BL34" s="332" t="str">
        <f>IF(BK34="x",VLOOKUP($U34,'DSF LSMS'!$A:$A,1,FALSE),"-")</f>
        <v>-</v>
      </c>
      <c r="BM34" s="340"/>
      <c r="BN34" s="167"/>
      <c r="BO34" s="167"/>
      <c r="BP34" s="167"/>
    </row>
    <row r="35" ht="12.75" spans="1:68">
      <c r="A35" s="138"/>
      <c r="B35" s="321" t="s">
        <v>1763</v>
      </c>
      <c r="C35" s="322">
        <v>32</v>
      </c>
      <c r="D35" s="323" t="s">
        <v>1720</v>
      </c>
      <c r="E35" s="324" t="s">
        <v>1717</v>
      </c>
      <c r="F35" s="146"/>
      <c r="G35" s="146"/>
      <c r="H35" s="146" t="e">
        <f>VLOOKUP(U35,'CDV3 DTL'!E:G,2,FALSE)</f>
        <v>#N/A</v>
      </c>
      <c r="I35" s="325"/>
      <c r="J35" s="325"/>
      <c r="K35" s="326"/>
      <c r="L35" s="327"/>
      <c r="M35" s="325"/>
      <c r="N35" s="325"/>
      <c r="O35" s="327"/>
      <c r="P35" s="325" t="s">
        <v>1721</v>
      </c>
      <c r="Q35" s="330" t="s">
        <v>1764</v>
      </c>
      <c r="R35" s="371"/>
      <c r="S35" s="372">
        <v>45</v>
      </c>
      <c r="T35" s="333" t="s">
        <v>1723</v>
      </c>
      <c r="U35" s="363" t="s">
        <v>1718</v>
      </c>
      <c r="V35" s="335"/>
      <c r="W35" s="335" t="e">
        <f>IF(VLOOKUP(U35,'CDV2 DTL'!P:P,1,FALSE)=U35,"OK","Missing")</f>
        <v>#N/A</v>
      </c>
      <c r="X35" s="335" t="e">
        <f>IF(VLOOKUP(U35,'CDV3 DTL'!E:E,1,FALSE)=U35,"OK","Missing")</f>
        <v>#N/A</v>
      </c>
      <c r="Y35" s="335"/>
      <c r="Z35" s="336"/>
      <c r="AA35" s="145"/>
      <c r="AB35" s="372"/>
      <c r="AC35" s="345"/>
      <c r="AD35" s="345"/>
      <c r="AE35" s="332" t="str">
        <f>IF(AD35="x",VLOOKUP($U35,DVS!A:A,1,FALSE),"-")</f>
        <v>-</v>
      </c>
      <c r="AF35" s="335"/>
      <c r="AG35" s="345"/>
      <c r="AH35" s="345"/>
      <c r="AI35" s="345"/>
      <c r="AJ35" s="345"/>
      <c r="AK35" s="345"/>
      <c r="AL35" s="345"/>
      <c r="AM35" s="345"/>
      <c r="AN35" s="332" t="str">
        <f>IF(AM35="x",VLOOKUP($U35,'Domain ControllerECU'!A:A,1,FALSE),"-")</f>
        <v>-</v>
      </c>
      <c r="AO35" s="335"/>
      <c r="AP35" s="345"/>
      <c r="AQ35" s="332" t="str">
        <f>IF(AP35="x",VLOOKUP($U35,RLT!A:A,1,FALSE),"-")</f>
        <v>-</v>
      </c>
      <c r="AR35" s="335"/>
      <c r="AS35" s="345"/>
      <c r="AT35" s="332" t="str">
        <f>IF(AS35="x",VLOOKUP($U35,ULSECU!A:A,1,FALSE),"-")</f>
        <v>-</v>
      </c>
      <c r="AU35" s="335"/>
      <c r="AV35" s="345" t="s">
        <v>1714</v>
      </c>
      <c r="AW35" s="332" t="e">
        <f>IF(AV35="x",VLOOKUP($U35,'Radar 7779GHz'!A:A,1,FALSE),"-")</f>
        <v>#N/A</v>
      </c>
      <c r="AX35" s="335"/>
      <c r="AY35" s="345"/>
      <c r="AZ35" s="332" t="str">
        <f>IF(AY35="x",VLOOKUP($U35,LiDAR!A:A,1,FALSE),"-")</f>
        <v>-</v>
      </c>
      <c r="BA35" s="335"/>
      <c r="BB35" s="335"/>
      <c r="BC35" s="335"/>
      <c r="BD35" s="335"/>
      <c r="BE35" s="345"/>
      <c r="BF35" s="332" t="str">
        <f>IF(BE35="x",VLOOKUP($U35,DFC!A:A,1,FALSE),"-")</f>
        <v>-</v>
      </c>
      <c r="BG35" s="335"/>
      <c r="BH35" s="345"/>
      <c r="BI35" s="332" t="str">
        <f>IF(BH35="x",VLOOKUP(U35,'DSF ADSP'!A:A,1,FALSE),"-")</f>
        <v>-</v>
      </c>
      <c r="BJ35" s="335"/>
      <c r="BK35" s="345"/>
      <c r="BL35" s="332" t="str">
        <f>IF(BK35="x",VLOOKUP($U35,'DSF LSMS'!$A:$A,1,FALSE),"-")</f>
        <v>-</v>
      </c>
      <c r="BM35" s="340"/>
      <c r="BN35" s="167"/>
      <c r="BO35" s="167"/>
      <c r="BP35" s="167"/>
    </row>
    <row r="36" ht="12.75" customHeight="1" spans="1:68">
      <c r="A36" s="138"/>
      <c r="B36" s="321" t="s">
        <v>1765</v>
      </c>
      <c r="C36" s="322">
        <v>33</v>
      </c>
      <c r="D36" s="323" t="s">
        <v>1720</v>
      </c>
      <c r="E36" s="324" t="s">
        <v>1717</v>
      </c>
      <c r="F36" s="146"/>
      <c r="G36" s="146"/>
      <c r="H36" s="146" t="e">
        <f>VLOOKUP(U36,'CDV3 DTL'!E:G,2,FALSE)</f>
        <v>#N/A</v>
      </c>
      <c r="I36" s="325"/>
      <c r="J36" s="325"/>
      <c r="K36" s="326"/>
      <c r="L36" s="327"/>
      <c r="M36" s="325"/>
      <c r="N36" s="325"/>
      <c r="O36" s="327"/>
      <c r="P36" s="325" t="s">
        <v>1721</v>
      </c>
      <c r="Q36" s="346" t="s">
        <v>1766</v>
      </c>
      <c r="R36" s="331"/>
      <c r="S36" s="332">
        <v>18</v>
      </c>
      <c r="T36" s="333" t="s">
        <v>1723</v>
      </c>
      <c r="U36" s="334" t="s">
        <v>1718</v>
      </c>
      <c r="V36" s="335"/>
      <c r="W36" s="335" t="e">
        <f>IF(VLOOKUP(U36,'CDV2 DTL'!P:P,1,FALSE)=U36,"OK","Missing")</f>
        <v>#N/A</v>
      </c>
      <c r="X36" s="335" t="e">
        <f>IF(VLOOKUP(U36,'CDV3 DTL'!E:E,1,FALSE)=U36,"OK","Missing")</f>
        <v>#N/A</v>
      </c>
      <c r="Y36" s="335"/>
      <c r="Z36" s="336"/>
      <c r="AA36" s="145"/>
      <c r="AB36" s="332"/>
      <c r="AC36" s="345"/>
      <c r="AD36" s="345"/>
      <c r="AE36" s="332" t="str">
        <f>IF(AD36="x",VLOOKUP($U36,DVS!A:A,1,FALSE),"-")</f>
        <v>-</v>
      </c>
      <c r="AF36" s="335"/>
      <c r="AG36" s="345"/>
      <c r="AH36" s="345"/>
      <c r="AI36" s="345"/>
      <c r="AJ36" s="345"/>
      <c r="AK36" s="345"/>
      <c r="AL36" s="345"/>
      <c r="AM36" s="345"/>
      <c r="AN36" s="332" t="str">
        <f>IF(AM36="x",VLOOKUP($U36,'Domain ControllerECU'!A:A,1,FALSE),"-")</f>
        <v>-</v>
      </c>
      <c r="AO36" s="335"/>
      <c r="AP36" s="345"/>
      <c r="AQ36" s="332" t="str">
        <f>IF(AP36="x",VLOOKUP($U36,RLT!A:A,1,FALSE),"-")</f>
        <v>-</v>
      </c>
      <c r="AR36" s="335"/>
      <c r="AS36" s="345"/>
      <c r="AT36" s="332" t="str">
        <f>IF(AS36="x",VLOOKUP($U36,ULSECU!A:A,1,FALSE),"-")</f>
        <v>-</v>
      </c>
      <c r="AU36" s="335"/>
      <c r="AV36" s="345" t="s">
        <v>1714</v>
      </c>
      <c r="AW36" s="332" t="e">
        <f>IF(AV36="x",VLOOKUP($U36,'Radar 7779GHz'!A:A,1,FALSE),"-")</f>
        <v>#N/A</v>
      </c>
      <c r="AX36" s="335"/>
      <c r="AY36" s="345"/>
      <c r="AZ36" s="332" t="str">
        <f>IF(AY36="x",VLOOKUP($U36,LiDAR!A:A,1,FALSE),"-")</f>
        <v>-</v>
      </c>
      <c r="BA36" s="335"/>
      <c r="BB36" s="335"/>
      <c r="BC36" s="335"/>
      <c r="BD36" s="335"/>
      <c r="BE36" s="345"/>
      <c r="BF36" s="332" t="str">
        <f>IF(BE36="x",VLOOKUP($U36,DFC!A:A,1,FALSE),"-")</f>
        <v>-</v>
      </c>
      <c r="BG36" s="335"/>
      <c r="BH36" s="345"/>
      <c r="BI36" s="332" t="str">
        <f>IF(BH36="x",VLOOKUP(U36,'DSF ADSP'!A:A,1,FALSE),"-")</f>
        <v>-</v>
      </c>
      <c r="BJ36" s="335"/>
      <c r="BK36" s="345"/>
      <c r="BL36" s="332" t="str">
        <f>IF(BK36="x",VLOOKUP($U36,'DSF LSMS'!$A:$A,1,FALSE),"-")</f>
        <v>-</v>
      </c>
      <c r="BM36" s="340"/>
      <c r="BN36" s="167"/>
      <c r="BO36" s="167"/>
      <c r="BP36" s="167"/>
    </row>
    <row r="37" ht="12.75" spans="1:68">
      <c r="A37" s="138"/>
      <c r="B37" s="321" t="s">
        <v>1767</v>
      </c>
      <c r="C37" s="322">
        <v>34</v>
      </c>
      <c r="D37" s="323" t="s">
        <v>1720</v>
      </c>
      <c r="E37" s="324" t="s">
        <v>1717</v>
      </c>
      <c r="F37" s="146"/>
      <c r="G37" s="146"/>
      <c r="H37" s="146" t="e">
        <f>VLOOKUP(U37,'CDV3 DTL'!E:G,2,FALSE)</f>
        <v>#N/A</v>
      </c>
      <c r="I37" s="325"/>
      <c r="J37" s="325"/>
      <c r="K37" s="326"/>
      <c r="L37" s="327"/>
      <c r="M37" s="325"/>
      <c r="N37" s="325"/>
      <c r="O37" s="327"/>
      <c r="P37" s="325" t="s">
        <v>1721</v>
      </c>
      <c r="Q37" s="346" t="s">
        <v>1768</v>
      </c>
      <c r="R37" s="331"/>
      <c r="S37" s="332">
        <v>14</v>
      </c>
      <c r="T37" s="333" t="s">
        <v>1723</v>
      </c>
      <c r="U37" s="334" t="s">
        <v>1718</v>
      </c>
      <c r="V37" s="335"/>
      <c r="W37" s="335" t="e">
        <f>IF(VLOOKUP(U37,'CDV2 DTL'!P:P,1,FALSE)=U37,"OK","Missing")</f>
        <v>#N/A</v>
      </c>
      <c r="X37" s="335" t="e">
        <f>IF(VLOOKUP(U37,'CDV3 DTL'!E:E,1,FALSE)=U37,"OK","Missing")</f>
        <v>#N/A</v>
      </c>
      <c r="Y37" s="335"/>
      <c r="Z37" s="336"/>
      <c r="AA37" s="145"/>
      <c r="AB37" s="332"/>
      <c r="AC37" s="345"/>
      <c r="AD37" s="345"/>
      <c r="AE37" s="332" t="str">
        <f>IF(AD37="x",VLOOKUP($U37,DVS!A:A,1,FALSE),"-")</f>
        <v>-</v>
      </c>
      <c r="AF37" s="335"/>
      <c r="AG37" s="345"/>
      <c r="AH37" s="345"/>
      <c r="AI37" s="345"/>
      <c r="AJ37" s="345"/>
      <c r="AK37" s="345"/>
      <c r="AL37" s="345"/>
      <c r="AM37" s="345"/>
      <c r="AN37" s="332" t="str">
        <f>IF(AM37="x",VLOOKUP($U37,'Domain ControllerECU'!A:A,1,FALSE),"-")</f>
        <v>-</v>
      </c>
      <c r="AO37" s="335"/>
      <c r="AP37" s="345"/>
      <c r="AQ37" s="332" t="str">
        <f>IF(AP37="x",VLOOKUP($U37,RLT!A:A,1,FALSE),"-")</f>
        <v>-</v>
      </c>
      <c r="AR37" s="335"/>
      <c r="AS37" s="345"/>
      <c r="AT37" s="332" t="str">
        <f>IF(AS37="x",VLOOKUP($U37,ULSECU!A:A,1,FALSE),"-")</f>
        <v>-</v>
      </c>
      <c r="AU37" s="335"/>
      <c r="AV37" s="345" t="s">
        <v>1714</v>
      </c>
      <c r="AW37" s="332" t="e">
        <f>IF(AV37="x",VLOOKUP($U37,'Radar 7779GHz'!A:A,1,FALSE),"-")</f>
        <v>#N/A</v>
      </c>
      <c r="AX37" s="335"/>
      <c r="AY37" s="345"/>
      <c r="AZ37" s="332" t="str">
        <f>IF(AY37="x",VLOOKUP($U37,LiDAR!A:A,1,FALSE),"-")</f>
        <v>-</v>
      </c>
      <c r="BA37" s="335"/>
      <c r="BB37" s="335"/>
      <c r="BC37" s="335"/>
      <c r="BD37" s="335"/>
      <c r="BE37" s="345"/>
      <c r="BF37" s="332" t="str">
        <f>IF(BE37="x",VLOOKUP($U37,DFC!A:A,1,FALSE),"-")</f>
        <v>-</v>
      </c>
      <c r="BG37" s="335"/>
      <c r="BH37" s="345"/>
      <c r="BI37" s="332" t="str">
        <f>IF(BH37="x",VLOOKUP(U37,'DSF ADSP'!A:A,1,FALSE),"-")</f>
        <v>-</v>
      </c>
      <c r="BJ37" s="335"/>
      <c r="BK37" s="345"/>
      <c r="BL37" s="332" t="str">
        <f>IF(BK37="x",VLOOKUP($U37,'DSF LSMS'!$A:$A,1,FALSE),"-")</f>
        <v>-</v>
      </c>
      <c r="BM37" s="340"/>
      <c r="BN37" s="167"/>
      <c r="BO37" s="167"/>
      <c r="BP37" s="167"/>
    </row>
    <row r="38" ht="12.75" spans="1:68">
      <c r="A38" s="138"/>
      <c r="B38" s="321" t="s">
        <v>1769</v>
      </c>
      <c r="C38" s="322">
        <v>35</v>
      </c>
      <c r="D38" s="323" t="s">
        <v>1720</v>
      </c>
      <c r="E38" s="324" t="s">
        <v>1717</v>
      </c>
      <c r="F38" s="336"/>
      <c r="G38" s="336"/>
      <c r="H38" s="146" t="e">
        <f>VLOOKUP(U38,'CDV3 DTL'!E:G,2,FALSE)</f>
        <v>#N/A</v>
      </c>
      <c r="I38" s="347"/>
      <c r="J38" s="347"/>
      <c r="K38" s="379"/>
      <c r="L38" s="380"/>
      <c r="M38" s="347"/>
      <c r="N38" s="347"/>
      <c r="O38" s="380"/>
      <c r="P38" s="347" t="s">
        <v>1721</v>
      </c>
      <c r="Q38" s="346" t="s">
        <v>1770</v>
      </c>
      <c r="R38" s="331"/>
      <c r="S38" s="332">
        <v>13</v>
      </c>
      <c r="T38" s="333" t="s">
        <v>1723</v>
      </c>
      <c r="U38" s="334" t="s">
        <v>1718</v>
      </c>
      <c r="V38" s="335"/>
      <c r="W38" s="335" t="e">
        <f>IF(VLOOKUP(U38,'CDV2 DTL'!P:P,1,FALSE)=U38,"OK","Missing")</f>
        <v>#N/A</v>
      </c>
      <c r="X38" s="335" t="e">
        <f>IF(VLOOKUP(U38,'CDV3 DTL'!E:E,1,FALSE)=U38,"OK","Missing")</f>
        <v>#N/A</v>
      </c>
      <c r="Y38" s="335"/>
      <c r="Z38" s="336"/>
      <c r="AA38" s="145"/>
      <c r="AB38" s="332"/>
      <c r="AC38" s="345"/>
      <c r="AD38" s="345"/>
      <c r="AE38" s="332" t="str">
        <f>IF(AD38="x",VLOOKUP($U38,DVS!A:A,1,FALSE),"-")</f>
        <v>-</v>
      </c>
      <c r="AF38" s="335"/>
      <c r="AG38" s="345"/>
      <c r="AH38" s="345"/>
      <c r="AI38" s="345"/>
      <c r="AJ38" s="345"/>
      <c r="AK38" s="345"/>
      <c r="AL38" s="345"/>
      <c r="AM38" s="345"/>
      <c r="AN38" s="332" t="str">
        <f>IF(AM38="x",VLOOKUP($U38,'Domain ControllerECU'!A:A,1,FALSE),"-")</f>
        <v>-</v>
      </c>
      <c r="AO38" s="335"/>
      <c r="AP38" s="345"/>
      <c r="AQ38" s="332" t="str">
        <f>IF(AP38="x",VLOOKUP($U38,RLT!A:A,1,FALSE),"-")</f>
        <v>-</v>
      </c>
      <c r="AR38" s="335"/>
      <c r="AS38" s="345"/>
      <c r="AT38" s="332" t="str">
        <f>IF(AS38="x",VLOOKUP($U38,ULSECU!A:A,1,FALSE),"-")</f>
        <v>-</v>
      </c>
      <c r="AU38" s="335"/>
      <c r="AV38" s="345" t="s">
        <v>1714</v>
      </c>
      <c r="AW38" s="332" t="e">
        <f>IF(AV38="x",VLOOKUP($U38,'Radar 7779GHz'!A:A,1,FALSE),"-")</f>
        <v>#N/A</v>
      </c>
      <c r="AX38" s="335"/>
      <c r="AY38" s="345"/>
      <c r="AZ38" s="332" t="str">
        <f>IF(AY38="x",VLOOKUP($U38,LiDAR!A:A,1,FALSE),"-")</f>
        <v>-</v>
      </c>
      <c r="BA38" s="335"/>
      <c r="BB38" s="335"/>
      <c r="BC38" s="335"/>
      <c r="BD38" s="335"/>
      <c r="BE38" s="345"/>
      <c r="BF38" s="332" t="str">
        <f>IF(BE38="x",VLOOKUP($U38,DFC!A:A,1,FALSE),"-")</f>
        <v>-</v>
      </c>
      <c r="BG38" s="335"/>
      <c r="BH38" s="345"/>
      <c r="BI38" s="332" t="str">
        <f>IF(BH38="x",VLOOKUP(U38,'DSF ADSP'!A:A,1,FALSE),"-")</f>
        <v>-</v>
      </c>
      <c r="BJ38" s="335"/>
      <c r="BK38" s="345"/>
      <c r="BL38" s="332" t="str">
        <f>IF(BK38="x",VLOOKUP($U38,'DSF LSMS'!$A:$A,1,FALSE),"-")</f>
        <v>-</v>
      </c>
      <c r="BM38" s="340"/>
      <c r="BN38" s="167"/>
      <c r="BO38" s="167"/>
      <c r="BP38" s="167"/>
    </row>
    <row r="39" ht="25.5" spans="1:68">
      <c r="A39" s="138"/>
      <c r="B39" s="321" t="s">
        <v>1771</v>
      </c>
      <c r="C39" s="322">
        <v>36</v>
      </c>
      <c r="D39" s="323" t="s">
        <v>1709</v>
      </c>
      <c r="E39" s="324" t="s">
        <v>1710</v>
      </c>
      <c r="F39" s="146"/>
      <c r="G39" s="146"/>
      <c r="H39" s="146" t="e">
        <f>VLOOKUP(U39,'CDV3 DTL'!E:G,2,FALSE)</f>
        <v>#N/A</v>
      </c>
      <c r="I39" s="347"/>
      <c r="J39" s="347"/>
      <c r="K39" s="379"/>
      <c r="L39" s="380"/>
      <c r="M39" s="347"/>
      <c r="N39" s="347"/>
      <c r="O39" s="380" t="s">
        <v>1772</v>
      </c>
      <c r="P39" s="333" t="s">
        <v>563</v>
      </c>
      <c r="Q39" s="346" t="str">
        <f>HYPERLINK("https://drive.google.com/open?id=1uhJORQdxUiQ9ECTtQNxUcJUK4TZ6srLJ","FMVSS_571.111_Rear Visibilty 2016 Version!")</f>
        <v>FMVSS_571.111_Rear Visibilty 2016 Version!</v>
      </c>
      <c r="R39" s="331"/>
      <c r="S39" s="332">
        <v>16</v>
      </c>
      <c r="T39" s="333" t="s">
        <v>1713</v>
      </c>
      <c r="U39" s="334" t="s">
        <v>955</v>
      </c>
      <c r="V39" s="335"/>
      <c r="W39" s="335" t="str">
        <f>IF(VLOOKUP(U39,'CDV2 DTL'!P:P,1,FALSE)=U39,"OK","Missing")</f>
        <v>OK</v>
      </c>
      <c r="X39" s="335" t="e">
        <f>IF(VLOOKUP(U39,'CDV3 DTL'!E:E,1,FALSE)=U39,"OK","Missing")</f>
        <v>#N/A</v>
      </c>
      <c r="Y39" s="335"/>
      <c r="Z39" s="336"/>
      <c r="AA39" s="145"/>
      <c r="AB39" s="337"/>
      <c r="AC39" s="345"/>
      <c r="AD39" s="345" t="s">
        <v>1714</v>
      </c>
      <c r="AE39" s="332" t="e">
        <f>IF(AD39="x",VLOOKUP($U39,DVS!A:A,1,FALSE),"-")</f>
        <v>#N/A</v>
      </c>
      <c r="AF39" s="335"/>
      <c r="AG39" s="345"/>
      <c r="AH39" s="345"/>
      <c r="AI39" s="345"/>
      <c r="AJ39" s="345" t="s">
        <v>1714</v>
      </c>
      <c r="AK39" s="345"/>
      <c r="AL39" s="345"/>
      <c r="AM39" s="345" t="s">
        <v>1714</v>
      </c>
      <c r="AN39" s="332" t="e">
        <f>IF(AM39="x",VLOOKUP($U39,'Domain ControllerECU'!A:A,1,FALSE),"-")</f>
        <v>#N/A</v>
      </c>
      <c r="AO39" s="335"/>
      <c r="AP39" s="345"/>
      <c r="AQ39" s="332" t="str">
        <f>IF(AP39="x",VLOOKUP($U39,RLT!A:A,1,FALSE),"-")</f>
        <v>-</v>
      </c>
      <c r="AR39" s="335"/>
      <c r="AS39" s="345"/>
      <c r="AT39" s="332" t="str">
        <f>IF(AS39="x",VLOOKUP($U39,ULSECU!A:A,1,FALSE),"-")</f>
        <v>-</v>
      </c>
      <c r="AU39" s="335"/>
      <c r="AV39" s="345"/>
      <c r="AW39" s="332" t="str">
        <f>IF(AV39="x",VLOOKUP($U39,'Radar 7779GHz'!A:A,1,FALSE),"-")</f>
        <v>-</v>
      </c>
      <c r="AX39" s="335"/>
      <c r="AY39" s="345"/>
      <c r="AZ39" s="332" t="str">
        <f>IF(AY39="x",VLOOKUP($U39,LiDAR!A:A,1,FALSE),"-")</f>
        <v>-</v>
      </c>
      <c r="BA39" s="335"/>
      <c r="BB39" s="335"/>
      <c r="BC39" s="335"/>
      <c r="BD39" s="335"/>
      <c r="BE39" s="345"/>
      <c r="BF39" s="332" t="str">
        <f>IF(BE39="x",VLOOKUP($U39,DFC!A:A,1,FALSE),"-")</f>
        <v>-</v>
      </c>
      <c r="BG39" s="335"/>
      <c r="BH39" s="345"/>
      <c r="BI39" s="332" t="str">
        <f>IF(BH39="x",VLOOKUP(U39,'DSF ADSP'!A:A,1,FALSE),"-")</f>
        <v>-</v>
      </c>
      <c r="BJ39" s="335"/>
      <c r="BK39" s="345"/>
      <c r="BL39" s="332" t="str">
        <f>IF(BK39="x",VLOOKUP($U39,'DSF LSMS'!$A:$A,1,FALSE),"-")</f>
        <v>-</v>
      </c>
      <c r="BM39" s="340"/>
      <c r="BN39" s="167"/>
      <c r="BO39" s="167"/>
      <c r="BP39" s="167"/>
    </row>
    <row r="40" ht="25.5" spans="1:68">
      <c r="A40" s="138"/>
      <c r="B40" s="321" t="s">
        <v>1773</v>
      </c>
      <c r="C40" s="322">
        <v>37</v>
      </c>
      <c r="D40" s="323" t="s">
        <v>1720</v>
      </c>
      <c r="E40" s="324" t="s">
        <v>1710</v>
      </c>
      <c r="F40" s="146"/>
      <c r="G40" s="146"/>
      <c r="H40" s="146" t="e">
        <f>VLOOKUP(U40,'CDV3 DTL'!E:G,2,FALSE)</f>
        <v>#N/A</v>
      </c>
      <c r="I40" s="333"/>
      <c r="J40" s="333"/>
      <c r="K40" s="341"/>
      <c r="L40" s="328"/>
      <c r="M40" s="333"/>
      <c r="N40" s="333"/>
      <c r="O40" s="327" t="s">
        <v>1772</v>
      </c>
      <c r="P40" s="333" t="s">
        <v>563</v>
      </c>
      <c r="Q40" s="346" t="str">
        <f>HYPERLINK("https://drive.google.com/open?id=1oSYsQd3IMOvgJXSP4m1e_gwWPLulaxoS","FMVSS_571.101_Controls&amp;Display 2016 Version!!")</f>
        <v>FMVSS_571.101_Controls&amp;Display 2016 Version!!</v>
      </c>
      <c r="R40" s="331"/>
      <c r="S40" s="332">
        <v>11</v>
      </c>
      <c r="T40" s="333" t="s">
        <v>1713</v>
      </c>
      <c r="U40" s="334" t="s">
        <v>870</v>
      </c>
      <c r="V40" s="335"/>
      <c r="W40" s="335" t="str">
        <f>IF(VLOOKUP(U40,'CDV2 DTL'!P:P,1,FALSE)=U40,"OK","Missing")</f>
        <v>OK</v>
      </c>
      <c r="X40" s="335" t="e">
        <f>IF(VLOOKUP(U40,'CDV3 DTL'!E:E,1,FALSE)=U40,"OK","Missing")</f>
        <v>#N/A</v>
      </c>
      <c r="Y40" s="335"/>
      <c r="Z40" s="336"/>
      <c r="AA40" s="145"/>
      <c r="AB40" s="332"/>
      <c r="AC40" s="345"/>
      <c r="AD40" s="345"/>
      <c r="AE40" s="332" t="str">
        <f>IF(AD40="x",VLOOKUP($U40,DVS!A:A,1,FALSE),"-")</f>
        <v>-</v>
      </c>
      <c r="AF40" s="335"/>
      <c r="AG40" s="345"/>
      <c r="AH40" s="345"/>
      <c r="AI40" s="345"/>
      <c r="AJ40" s="345"/>
      <c r="AK40" s="345"/>
      <c r="AL40" s="345"/>
      <c r="AM40" s="345"/>
      <c r="AN40" s="332" t="str">
        <f>IF(AM40="x",VLOOKUP($U40,'Domain ControllerECU'!A:A,1,FALSE),"-")</f>
        <v>-</v>
      </c>
      <c r="AO40" s="335"/>
      <c r="AP40" s="345"/>
      <c r="AQ40" s="332" t="str">
        <f>IF(AP40="x",VLOOKUP($U40,RLT!A:A,1,FALSE),"-")</f>
        <v>-</v>
      </c>
      <c r="AR40" s="335"/>
      <c r="AS40" s="345"/>
      <c r="AT40" s="332" t="str">
        <f>IF(AS40="x",VLOOKUP($U40,ULSECU!A:A,1,FALSE),"-")</f>
        <v>-</v>
      </c>
      <c r="AU40" s="335"/>
      <c r="AV40" s="345"/>
      <c r="AW40" s="332" t="str">
        <f>IF(AV40="x",VLOOKUP($U40,'Radar 7779GHz'!A:A,1,FALSE),"-")</f>
        <v>-</v>
      </c>
      <c r="AX40" s="335"/>
      <c r="AY40" s="345"/>
      <c r="AZ40" s="332" t="str">
        <f>IF(AY40="x",VLOOKUP($U40,LiDAR!A:A,1,FALSE),"-")</f>
        <v>-</v>
      </c>
      <c r="BA40" s="335"/>
      <c r="BB40" s="335"/>
      <c r="BC40" s="335"/>
      <c r="BD40" s="335"/>
      <c r="BE40" s="345"/>
      <c r="BF40" s="332" t="str">
        <f>IF(BE40="x",VLOOKUP($U40,DFC!A:A,1,FALSE),"-")</f>
        <v>-</v>
      </c>
      <c r="BG40" s="335"/>
      <c r="BH40" s="345"/>
      <c r="BI40" s="332" t="str">
        <f>IF(BH40="x",VLOOKUP(U40,'DSF ADSP'!A:A,1,FALSE),"-")</f>
        <v>-</v>
      </c>
      <c r="BJ40" s="335"/>
      <c r="BK40" s="345"/>
      <c r="BL40" s="332" t="str">
        <f>IF(BK40="x",VLOOKUP($U40,'DSF LSMS'!$A:$A,1,FALSE),"-")</f>
        <v>-</v>
      </c>
      <c r="BM40" s="381"/>
      <c r="BN40" s="362"/>
      <c r="BO40" s="362"/>
      <c r="BP40" s="362"/>
    </row>
    <row r="41" ht="12.75" spans="1:68">
      <c r="A41" s="138"/>
      <c r="B41" s="321" t="s">
        <v>1774</v>
      </c>
      <c r="C41" s="322">
        <v>38</v>
      </c>
      <c r="D41" s="323" t="s">
        <v>1716</v>
      </c>
      <c r="E41" s="324" t="s">
        <v>1710</v>
      </c>
      <c r="F41" s="146"/>
      <c r="G41" s="146"/>
      <c r="H41" s="146" t="e">
        <f>VLOOKUP(U41,'CDV3 DTL'!E:G,2,FALSE)</f>
        <v>#N/A</v>
      </c>
      <c r="I41" s="333"/>
      <c r="J41" s="333"/>
      <c r="K41" s="341"/>
      <c r="L41" s="328"/>
      <c r="M41" s="333"/>
      <c r="N41" s="333"/>
      <c r="O41" s="328"/>
      <c r="P41" s="333" t="s">
        <v>563</v>
      </c>
      <c r="Q41" s="346" t="str">
        <f>HYPERLINK("https://drive.google.com/open?id=1qlmMF3a9NDgjcVZNVZzrNXL4xcFM54h-","FCC_Part18_ISM")</f>
        <v>FCC_Part18_ISM</v>
      </c>
      <c r="R41" s="331"/>
      <c r="S41" s="332">
        <v>8</v>
      </c>
      <c r="T41" s="333" t="s">
        <v>1713</v>
      </c>
      <c r="U41" s="334" t="s">
        <v>710</v>
      </c>
      <c r="V41" s="335"/>
      <c r="W41" s="335" t="str">
        <f>IF(VLOOKUP(U41,'CDV2 DTL'!P:P,1,FALSE)=U41,"OK","Missing")</f>
        <v>OK</v>
      </c>
      <c r="X41" s="335" t="e">
        <f>IF(VLOOKUP(U41,'CDV3 DTL'!E:E,1,FALSE)=U41,"OK","Missing")</f>
        <v>#N/A</v>
      </c>
      <c r="Y41" s="335"/>
      <c r="Z41" s="336"/>
      <c r="AA41" s="145"/>
      <c r="AB41" s="332"/>
      <c r="AC41" s="345"/>
      <c r="AD41" s="345"/>
      <c r="AE41" s="332" t="str">
        <f>IF(AD41="x",VLOOKUP($U41,DVS!A:A,1,FALSE),"-")</f>
        <v>-</v>
      </c>
      <c r="AF41" s="335"/>
      <c r="AG41" s="345"/>
      <c r="AH41" s="345"/>
      <c r="AI41" s="345"/>
      <c r="AJ41" s="345"/>
      <c r="AK41" s="345"/>
      <c r="AL41" s="345"/>
      <c r="AM41" s="345"/>
      <c r="AN41" s="332" t="str">
        <f>IF(AM41="x",VLOOKUP($U41,'Domain ControllerECU'!A:A,1,FALSE),"-")</f>
        <v>-</v>
      </c>
      <c r="AO41" s="335"/>
      <c r="AP41" s="345"/>
      <c r="AQ41" s="332" t="str">
        <f>IF(AP41="x",VLOOKUP($U41,RLT!A:A,1,FALSE),"-")</f>
        <v>-</v>
      </c>
      <c r="AR41" s="335"/>
      <c r="AS41" s="345"/>
      <c r="AT41" s="332" t="str">
        <f>IF(AS41="x",VLOOKUP($U41,ULSECU!A:A,1,FALSE),"-")</f>
        <v>-</v>
      </c>
      <c r="AU41" s="335"/>
      <c r="AV41" s="345" t="s">
        <v>1714</v>
      </c>
      <c r="AW41" s="332" t="e">
        <f>IF(AV41="x",VLOOKUP($U41,'Radar 7779GHz'!A:A,1,FALSE),"-")</f>
        <v>#N/A</v>
      </c>
      <c r="AX41" s="335"/>
      <c r="AY41" s="345"/>
      <c r="AZ41" s="332" t="str">
        <f>IF(AY41="x",VLOOKUP($U41,LiDAR!A:A,1,FALSE),"-")</f>
        <v>-</v>
      </c>
      <c r="BA41" s="335"/>
      <c r="BB41" s="335"/>
      <c r="BC41" s="335"/>
      <c r="BD41" s="335"/>
      <c r="BE41" s="345"/>
      <c r="BF41" s="332" t="str">
        <f>IF(BE41="x",VLOOKUP($U41,DFC!A:A,1,FALSE),"-")</f>
        <v>-</v>
      </c>
      <c r="BG41" s="335"/>
      <c r="BH41" s="345"/>
      <c r="BI41" s="332" t="str">
        <f>IF(BH41="x",VLOOKUP(U41,'DSF ADSP'!A:A,1,FALSE),"-")</f>
        <v>-</v>
      </c>
      <c r="BJ41" s="335"/>
      <c r="BK41" s="345"/>
      <c r="BL41" s="332" t="str">
        <f>IF(BK41="x",VLOOKUP($U41,'DSF LSMS'!$A:$A,1,FALSE),"-")</f>
        <v>-</v>
      </c>
      <c r="BM41" s="381"/>
      <c r="BN41" s="362"/>
      <c r="BO41" s="362"/>
      <c r="BP41" s="362"/>
    </row>
    <row r="42" ht="12.75" spans="1:68">
      <c r="A42" s="138"/>
      <c r="B42" s="321" t="s">
        <v>1775</v>
      </c>
      <c r="C42" s="322">
        <v>39</v>
      </c>
      <c r="D42" s="323" t="s">
        <v>1716</v>
      </c>
      <c r="E42" s="324" t="s">
        <v>1717</v>
      </c>
      <c r="F42" s="146"/>
      <c r="G42" s="146"/>
      <c r="H42" s="146" t="e">
        <f>VLOOKUP(U42,'CDV3 DTL'!E:G,2,FALSE)</f>
        <v>#N/A</v>
      </c>
      <c r="I42" s="333"/>
      <c r="J42" s="333"/>
      <c r="K42" s="341"/>
      <c r="L42" s="328"/>
      <c r="M42" s="333"/>
      <c r="N42" s="333"/>
      <c r="O42" s="328"/>
      <c r="P42" s="333" t="s">
        <v>563</v>
      </c>
      <c r="Q42" s="346" t="str">
        <f>HYPERLINK("https://drive.google.com/open?id=1_e0xzOM_HWUrfZ_sVmRc6j7wBXKG1vQV","FCC_Part90_76-81GHz")</f>
        <v>FCC_Part90_76-81GHz</v>
      </c>
      <c r="R42" s="331"/>
      <c r="S42" s="332">
        <v>8</v>
      </c>
      <c r="T42" s="333" t="s">
        <v>1713</v>
      </c>
      <c r="U42" s="334" t="s">
        <v>1776</v>
      </c>
      <c r="V42" s="335"/>
      <c r="W42" s="335" t="e">
        <f>IF(VLOOKUP(U42,'CDV2 DTL'!P:P,1,FALSE)=U42,"OK","Missing")</f>
        <v>#N/A</v>
      </c>
      <c r="X42" s="335" t="e">
        <f>IF(VLOOKUP(U42,'CDV3 DTL'!E:E,1,FALSE)=U42,"OK","Missing")</f>
        <v>#N/A</v>
      </c>
      <c r="Y42" s="335"/>
      <c r="Z42" s="336"/>
      <c r="AA42" s="145"/>
      <c r="AB42" s="332"/>
      <c r="AC42" s="360"/>
      <c r="AD42" s="360"/>
      <c r="AE42" s="332" t="str">
        <f>IF(AD42="x",VLOOKUP($U42,DVS!A:A,1,FALSE),"-")</f>
        <v>-</v>
      </c>
      <c r="AF42" s="361"/>
      <c r="AG42" s="360"/>
      <c r="AH42" s="360"/>
      <c r="AI42" s="360"/>
      <c r="AJ42" s="360"/>
      <c r="AK42" s="360"/>
      <c r="AL42" s="360"/>
      <c r="AM42" s="360"/>
      <c r="AN42" s="332" t="str">
        <f>IF(AM42="x",VLOOKUP($U42,'Domain ControllerECU'!A:A,1,FALSE),"-")</f>
        <v>-</v>
      </c>
      <c r="AO42" s="361"/>
      <c r="AP42" s="360"/>
      <c r="AQ42" s="332" t="str">
        <f>IF(AP42="x",VLOOKUP($U42,RLT!A:A,1,FALSE),"-")</f>
        <v>-</v>
      </c>
      <c r="AR42" s="361"/>
      <c r="AS42" s="360"/>
      <c r="AT42" s="332" t="str">
        <f>IF(AS42="x",VLOOKUP($U42,ULSECU!A:A,1,FALSE),"-")</f>
        <v>-</v>
      </c>
      <c r="AU42" s="361"/>
      <c r="AV42" s="360" t="s">
        <v>1714</v>
      </c>
      <c r="AW42" s="332" t="e">
        <f>IF(AV42="x",VLOOKUP($U42,'Radar 7779GHz'!A:A,1,FALSE),"-")</f>
        <v>#N/A</v>
      </c>
      <c r="AX42" s="361"/>
      <c r="AY42" s="360"/>
      <c r="AZ42" s="332" t="str">
        <f>IF(AY42="x",VLOOKUP($U42,LiDAR!A:A,1,FALSE),"-")</f>
        <v>-</v>
      </c>
      <c r="BA42" s="361"/>
      <c r="BB42" s="361"/>
      <c r="BC42" s="361"/>
      <c r="BD42" s="361"/>
      <c r="BE42" s="360"/>
      <c r="BF42" s="332" t="str">
        <f>IF(BE42="x",VLOOKUP($U42,DFC!A:A,1,FALSE),"-")</f>
        <v>-</v>
      </c>
      <c r="BG42" s="361"/>
      <c r="BH42" s="360"/>
      <c r="BI42" s="332" t="str">
        <f>IF(BH42="x",VLOOKUP(U42,'DSF ADSP'!A:A,1,FALSE),"-")</f>
        <v>-</v>
      </c>
      <c r="BJ42" s="361"/>
      <c r="BK42" s="360"/>
      <c r="BL42" s="332" t="str">
        <f>IF(BK42="x",VLOOKUP($U42,'DSF LSMS'!$A:$A,1,FALSE),"-")</f>
        <v>-</v>
      </c>
      <c r="BM42" s="381"/>
      <c r="BN42" s="362"/>
      <c r="BO42" s="362"/>
      <c r="BP42" s="362"/>
    </row>
    <row r="43" ht="12.75" spans="1:68">
      <c r="A43" s="138"/>
      <c r="B43" s="321" t="s">
        <v>1777</v>
      </c>
      <c r="C43" s="322">
        <v>40</v>
      </c>
      <c r="D43" s="323" t="s">
        <v>1720</v>
      </c>
      <c r="E43" s="324" t="s">
        <v>1710</v>
      </c>
      <c r="F43" s="146"/>
      <c r="G43" s="146"/>
      <c r="H43" s="146" t="e">
        <f>VLOOKUP(U43,'CDV3 DTL'!E:G,2,FALSE)</f>
        <v>#N/A</v>
      </c>
      <c r="I43" s="345"/>
      <c r="J43" s="345"/>
      <c r="K43" s="146"/>
      <c r="L43" s="377"/>
      <c r="M43" s="345"/>
      <c r="N43" s="345"/>
      <c r="O43" s="377"/>
      <c r="P43" s="325" t="s">
        <v>1721</v>
      </c>
      <c r="Q43" s="346" t="str">
        <f>HYPERLINK("https://drive.google.com/open?id=1evOCMoYbS_fXFZ6GDFfSpgmSJziOxH3y","2011/65/EU_RoHS")</f>
        <v>2011/65/EU_RoHS</v>
      </c>
      <c r="R43" s="331"/>
      <c r="S43" s="332">
        <v>35</v>
      </c>
      <c r="T43" s="333" t="s">
        <v>1713</v>
      </c>
      <c r="U43" s="334" t="s">
        <v>726</v>
      </c>
      <c r="V43" s="335"/>
      <c r="W43" s="335" t="str">
        <f>IF(VLOOKUP(U43,'CDV2 DTL'!P:P,1,FALSE)=U43,"OK","Missing")</f>
        <v>OK</v>
      </c>
      <c r="X43" s="335" t="e">
        <f>IF(VLOOKUP(U43,'CDV3 DTL'!E:E,1,FALSE)=U43,"OK","Missing")</f>
        <v>#N/A</v>
      </c>
      <c r="Y43" s="335"/>
      <c r="Z43" s="336"/>
      <c r="AA43" s="145"/>
      <c r="AB43" s="332"/>
      <c r="AC43" s="345"/>
      <c r="AD43" s="345"/>
      <c r="AE43" s="332" t="str">
        <f>IF(AD43="x",VLOOKUP($U43,DVS!A:A,1,FALSE),"-")</f>
        <v>-</v>
      </c>
      <c r="AF43" s="335"/>
      <c r="AG43" s="345"/>
      <c r="AH43" s="345"/>
      <c r="AI43" s="345"/>
      <c r="AJ43" s="345"/>
      <c r="AK43" s="345"/>
      <c r="AL43" s="345"/>
      <c r="AM43" s="345"/>
      <c r="AN43" s="332" t="str">
        <f>IF(AM43="x",VLOOKUP($U43,'Domain ControllerECU'!A:A,1,FALSE),"-")</f>
        <v>-</v>
      </c>
      <c r="AO43" s="335"/>
      <c r="AP43" s="345"/>
      <c r="AQ43" s="332" t="str">
        <f>IF(AP43="x",VLOOKUP($U43,RLT!A:A,1,FALSE),"-")</f>
        <v>-</v>
      </c>
      <c r="AR43" s="335"/>
      <c r="AS43" s="345"/>
      <c r="AT43" s="332" t="str">
        <f>IF(AS43="x",VLOOKUP($U43,ULSECU!A:A,1,FALSE),"-")</f>
        <v>-</v>
      </c>
      <c r="AU43" s="335"/>
      <c r="AV43" s="345"/>
      <c r="AW43" s="332" t="str">
        <f>IF(AV43="x",VLOOKUP($U43,'Radar 7779GHz'!A:A,1,FALSE),"-")</f>
        <v>-</v>
      </c>
      <c r="AX43" s="335"/>
      <c r="AY43" s="345"/>
      <c r="AZ43" s="332" t="str">
        <f>IF(AY43="x",VLOOKUP($U43,LiDAR!A:A,1,FALSE),"-")</f>
        <v>-</v>
      </c>
      <c r="BA43" s="335"/>
      <c r="BB43" s="335"/>
      <c r="BC43" s="335"/>
      <c r="BD43" s="335"/>
      <c r="BE43" s="345"/>
      <c r="BF43" s="332" t="str">
        <f>IF(BE43="x",VLOOKUP($U43,DFC!A:A,1,FALSE),"-")</f>
        <v>-</v>
      </c>
      <c r="BG43" s="335"/>
      <c r="BH43" s="345"/>
      <c r="BI43" s="332" t="str">
        <f>IF(BH43="x",VLOOKUP(U43,'DSF ADSP'!A:A,1,FALSE),"-")</f>
        <v>-</v>
      </c>
      <c r="BJ43" s="335"/>
      <c r="BK43" s="345"/>
      <c r="BL43" s="332" t="str">
        <f>IF(BK43="x",VLOOKUP($U43,'DSF LSMS'!$A:$A,1,FALSE),"-")</f>
        <v>-</v>
      </c>
      <c r="BM43" s="381"/>
      <c r="BN43" s="362"/>
      <c r="BO43" s="362"/>
      <c r="BP43" s="362"/>
    </row>
    <row r="44" ht="12.75" spans="1:68">
      <c r="A44" s="138"/>
      <c r="B44" s="321" t="s">
        <v>1778</v>
      </c>
      <c r="C44" s="322">
        <v>41</v>
      </c>
      <c r="D44" s="323" t="s">
        <v>1720</v>
      </c>
      <c r="E44" s="324" t="s">
        <v>1717</v>
      </c>
      <c r="F44" s="146"/>
      <c r="G44" s="146"/>
      <c r="H44" s="146" t="e">
        <f>VLOOKUP(U44,'CDV3 DTL'!E:G,2,FALSE)</f>
        <v>#N/A</v>
      </c>
      <c r="I44" s="325"/>
      <c r="J44" s="325"/>
      <c r="K44" s="326"/>
      <c r="L44" s="327"/>
      <c r="M44" s="325"/>
      <c r="N44" s="325"/>
      <c r="O44" s="327"/>
      <c r="P44" s="325" t="s">
        <v>1721</v>
      </c>
      <c r="Q44" s="346" t="s">
        <v>1779</v>
      </c>
      <c r="R44" s="331"/>
      <c r="S44" s="332">
        <v>39</v>
      </c>
      <c r="T44" s="333" t="s">
        <v>1723</v>
      </c>
      <c r="U44" s="334" t="s">
        <v>1718</v>
      </c>
      <c r="V44" s="335"/>
      <c r="W44" s="335" t="e">
        <f>IF(VLOOKUP(U44,'CDV2 DTL'!P:P,1,FALSE)=U44,"OK","Missing")</f>
        <v>#N/A</v>
      </c>
      <c r="X44" s="335" t="e">
        <f>IF(VLOOKUP(U44,'CDV3 DTL'!E:E,1,FALSE)=U44,"OK","Missing")</f>
        <v>#N/A</v>
      </c>
      <c r="Y44" s="335"/>
      <c r="Z44" s="336"/>
      <c r="AA44" s="145"/>
      <c r="AB44" s="332"/>
      <c r="AC44" s="345"/>
      <c r="AD44" s="345"/>
      <c r="AE44" s="332" t="str">
        <f>IF(AD44="x",VLOOKUP($U44,DVS!A:A,1,FALSE),"-")</f>
        <v>-</v>
      </c>
      <c r="AF44" s="335"/>
      <c r="AG44" s="345"/>
      <c r="AH44" s="345"/>
      <c r="AI44" s="345"/>
      <c r="AJ44" s="345"/>
      <c r="AK44" s="345"/>
      <c r="AL44" s="345"/>
      <c r="AM44" s="345"/>
      <c r="AN44" s="332" t="str">
        <f>IF(AM44="x",VLOOKUP($U44,'Domain ControllerECU'!A:A,1,FALSE),"-")</f>
        <v>-</v>
      </c>
      <c r="AO44" s="335"/>
      <c r="AP44" s="345"/>
      <c r="AQ44" s="332" t="str">
        <f>IF(AP44="x",VLOOKUP($U44,RLT!A:A,1,FALSE),"-")</f>
        <v>-</v>
      </c>
      <c r="AR44" s="335"/>
      <c r="AS44" s="345"/>
      <c r="AT44" s="332" t="str">
        <f>IF(AS44="x",VLOOKUP($U44,ULSECU!A:A,1,FALSE),"-")</f>
        <v>-</v>
      </c>
      <c r="AU44" s="335"/>
      <c r="AV44" s="345" t="s">
        <v>1714</v>
      </c>
      <c r="AW44" s="332" t="e">
        <f>IF(AV44="x",VLOOKUP($U44,'Radar 7779GHz'!A:A,1,FALSE),"-")</f>
        <v>#N/A</v>
      </c>
      <c r="AX44" s="335"/>
      <c r="AY44" s="345"/>
      <c r="AZ44" s="332" t="str">
        <f>IF(AY44="x",VLOOKUP($U44,LiDAR!A:A,1,FALSE),"-")</f>
        <v>-</v>
      </c>
      <c r="BA44" s="335"/>
      <c r="BB44" s="335"/>
      <c r="BC44" s="335"/>
      <c r="BD44" s="335"/>
      <c r="BE44" s="345"/>
      <c r="BF44" s="332" t="str">
        <f>IF(BE44="x",VLOOKUP($U44,DFC!A:A,1,FALSE),"-")</f>
        <v>-</v>
      </c>
      <c r="BG44" s="335"/>
      <c r="BH44" s="345"/>
      <c r="BI44" s="332" t="str">
        <f>IF(BH44="x",VLOOKUP(U44,'DSF ADSP'!A:A,1,FALSE),"-")</f>
        <v>-</v>
      </c>
      <c r="BJ44" s="335"/>
      <c r="BK44" s="345"/>
      <c r="BL44" s="332" t="str">
        <f>IF(BK44="x",VLOOKUP($U44,'DSF LSMS'!$A:$A,1,FALSE),"-")</f>
        <v>-</v>
      </c>
      <c r="BM44" s="381"/>
      <c r="BN44" s="362"/>
      <c r="BO44" s="362"/>
      <c r="BP44" s="362"/>
    </row>
    <row r="45" ht="25.5" spans="1:68">
      <c r="A45" s="138"/>
      <c r="B45" s="321" t="s">
        <v>1780</v>
      </c>
      <c r="C45" s="322">
        <v>42</v>
      </c>
      <c r="D45" s="323" t="s">
        <v>1716</v>
      </c>
      <c r="E45" s="324" t="s">
        <v>1717</v>
      </c>
      <c r="F45" s="146"/>
      <c r="G45" s="146"/>
      <c r="H45" s="146" t="e">
        <f>VLOOKUP(U45,'CDV3 DTL'!E:G,2,FALSE)</f>
        <v>#N/A</v>
      </c>
      <c r="I45" s="345"/>
      <c r="J45" s="345"/>
      <c r="K45" s="146"/>
      <c r="L45" s="377"/>
      <c r="M45" s="345"/>
      <c r="N45" s="345"/>
      <c r="O45" s="328" t="s">
        <v>1711</v>
      </c>
      <c r="P45" s="329" t="s">
        <v>1712</v>
      </c>
      <c r="Q45" s="346" t="str">
        <f>HYPERLINK("https://drive.google.com/open?id=1yEKJMiwIrfd8MprQpgCAV8W_0MIGkNE3","UN ECE R46_Devices for Indirect Vision Rev6 A1")</f>
        <v>UN ECE R46_Devices for Indirect Vision Rev6 A1</v>
      </c>
      <c r="R45" s="331"/>
      <c r="S45" s="332">
        <v>2</v>
      </c>
      <c r="T45" s="333" t="s">
        <v>1713</v>
      </c>
      <c r="U45" s="334" t="s">
        <v>1781</v>
      </c>
      <c r="V45" s="335"/>
      <c r="W45" s="335" t="e">
        <f>IF(VLOOKUP(U45,'CDV2 DTL'!P:P,1,FALSE)=U45,"OK","Missing")</f>
        <v>#N/A</v>
      </c>
      <c r="X45" s="335" t="e">
        <f>IF(VLOOKUP(U45,'CDV3 DTL'!E:E,1,FALSE)=U45,"OK","Missing")</f>
        <v>#N/A</v>
      </c>
      <c r="Y45" s="335"/>
      <c r="Z45" s="336" t="s">
        <v>1782</v>
      </c>
      <c r="AA45" s="145"/>
      <c r="AB45" s="332"/>
      <c r="AC45" s="345"/>
      <c r="AD45" s="345" t="s">
        <v>1714</v>
      </c>
      <c r="AE45" s="332" t="e">
        <f>IF(AD45="x",VLOOKUP($U45,DVS!A:A,1,FALSE),"-")</f>
        <v>#N/A</v>
      </c>
      <c r="AF45" s="335"/>
      <c r="AG45" s="345" t="s">
        <v>1714</v>
      </c>
      <c r="AH45" s="345"/>
      <c r="AI45" s="345"/>
      <c r="AJ45" s="345" t="s">
        <v>1714</v>
      </c>
      <c r="AK45" s="345"/>
      <c r="AL45" s="345"/>
      <c r="AM45" s="345"/>
      <c r="AN45" s="332" t="str">
        <f>IF(AM45="x",VLOOKUP($U45,'Domain ControllerECU'!A:A,1,FALSE),"-")</f>
        <v>-</v>
      </c>
      <c r="AO45" s="335"/>
      <c r="AP45" s="345"/>
      <c r="AQ45" s="332" t="str">
        <f>IF(AP45="x",VLOOKUP($U45,RLT!A:A,1,FALSE),"-")</f>
        <v>-</v>
      </c>
      <c r="AR45" s="335"/>
      <c r="AS45" s="345"/>
      <c r="AT45" s="332" t="str">
        <f>IF(AS45="x",VLOOKUP($U45,ULSECU!A:A,1,FALSE),"-")</f>
        <v>-</v>
      </c>
      <c r="AU45" s="335"/>
      <c r="AV45" s="345"/>
      <c r="AW45" s="332" t="str">
        <f>IF(AV45="x",VLOOKUP($U45,'Radar 7779GHz'!A:A,1,FALSE),"-")</f>
        <v>-</v>
      </c>
      <c r="AX45" s="335"/>
      <c r="AY45" s="345"/>
      <c r="AZ45" s="332" t="str">
        <f>IF(AY45="x",VLOOKUP($U45,LiDAR!A:A,1,FALSE),"-")</f>
        <v>-</v>
      </c>
      <c r="BA45" s="335"/>
      <c r="BB45" s="335"/>
      <c r="BC45" s="335"/>
      <c r="BD45" s="335"/>
      <c r="BE45" s="345"/>
      <c r="BF45" s="332" t="str">
        <f>IF(BE45="x",VLOOKUP($U45,DFC!A:A,1,FALSE),"-")</f>
        <v>-</v>
      </c>
      <c r="BG45" s="335"/>
      <c r="BH45" s="345"/>
      <c r="BI45" s="332" t="str">
        <f>IF(BH45="x",VLOOKUP(U45,'DSF ADSP'!A:A,1,FALSE),"-")</f>
        <v>-</v>
      </c>
      <c r="BJ45" s="335"/>
      <c r="BK45" s="345"/>
      <c r="BL45" s="332" t="str">
        <f>IF(BK45="x",VLOOKUP($U45,'DSF LSMS'!$A:$A,1,FALSE),"-")</f>
        <v>-</v>
      </c>
      <c r="BM45" s="381"/>
      <c r="BN45" s="362"/>
      <c r="BO45" s="362"/>
      <c r="BP45" s="362"/>
    </row>
    <row r="46" ht="25.5" spans="1:68">
      <c r="A46" s="138"/>
      <c r="B46" s="321" t="s">
        <v>1783</v>
      </c>
      <c r="C46" s="322">
        <v>43</v>
      </c>
      <c r="D46" s="382" t="s">
        <v>1716</v>
      </c>
      <c r="E46" s="324" t="s">
        <v>1717</v>
      </c>
      <c r="F46" s="146"/>
      <c r="G46" s="146"/>
      <c r="H46" s="146" t="e">
        <f>VLOOKUP(U46,'CDV3 DTL'!E:G,2,FALSE)</f>
        <v>#N/A</v>
      </c>
      <c r="I46" s="383"/>
      <c r="J46" s="383"/>
      <c r="K46" s="384"/>
      <c r="L46" s="385"/>
      <c r="M46" s="383"/>
      <c r="N46" s="383"/>
      <c r="O46" s="386" t="s">
        <v>1711</v>
      </c>
      <c r="P46" s="329" t="s">
        <v>1712</v>
      </c>
      <c r="Q46" s="387" t="str">
        <f>HYPERLINK("https://drive.google.com/open?id=1Qdfj8e8gcvzmU9abUJ1I0c9VJsJVgLz4","UN ECE R46_Devices for Indirect Vision Rev6 A2")</f>
        <v>UN ECE R46_Devices for Indirect Vision Rev6 A2</v>
      </c>
      <c r="R46" s="388"/>
      <c r="S46" s="389">
        <v>2</v>
      </c>
      <c r="T46" s="390" t="s">
        <v>1713</v>
      </c>
      <c r="U46" s="391" t="s">
        <v>1784</v>
      </c>
      <c r="V46" s="383"/>
      <c r="W46" s="335" t="e">
        <f>IF(VLOOKUP(U46,'CDV2 DTL'!P:P,1,FALSE)=U46,"OK","Missing")</f>
        <v>#N/A</v>
      </c>
      <c r="X46" s="335" t="e">
        <f>IF(VLOOKUP(U46,'CDV3 DTL'!E:E,1,FALSE)=U46,"OK","Missing")</f>
        <v>#N/A</v>
      </c>
      <c r="Y46" s="383"/>
      <c r="Z46" s="336" t="s">
        <v>1782</v>
      </c>
      <c r="AA46" s="145"/>
      <c r="AB46" s="389"/>
      <c r="AC46" s="345"/>
      <c r="AD46" s="345" t="s">
        <v>1714</v>
      </c>
      <c r="AE46" s="332" t="e">
        <f>IF(AD46="x",VLOOKUP($U46,DVS!A:A,1,FALSE),"-")</f>
        <v>#N/A</v>
      </c>
      <c r="AF46" s="335"/>
      <c r="AG46" s="345" t="s">
        <v>1714</v>
      </c>
      <c r="AH46" s="345"/>
      <c r="AI46" s="345"/>
      <c r="AJ46" s="345" t="s">
        <v>1714</v>
      </c>
      <c r="AK46" s="345"/>
      <c r="AL46" s="345"/>
      <c r="AM46" s="345"/>
      <c r="AN46" s="332" t="str">
        <f>IF(AM46="x",VLOOKUP($U46,'Domain ControllerECU'!A:A,1,FALSE),"-")</f>
        <v>-</v>
      </c>
      <c r="AO46" s="335"/>
      <c r="AP46" s="345"/>
      <c r="AQ46" s="332" t="str">
        <f>IF(AP46="x",VLOOKUP($U46,RLT!A:A,1,FALSE),"-")</f>
        <v>-</v>
      </c>
      <c r="AR46" s="335"/>
      <c r="AS46" s="345"/>
      <c r="AT46" s="332" t="str">
        <f>IF(AS46="x",VLOOKUP($U46,ULSECU!A:A,1,FALSE),"-")</f>
        <v>-</v>
      </c>
      <c r="AU46" s="335"/>
      <c r="AV46" s="345"/>
      <c r="AW46" s="332" t="str">
        <f>IF(AV46="x",VLOOKUP($U46,'Radar 7779GHz'!A:A,1,FALSE),"-")</f>
        <v>-</v>
      </c>
      <c r="AX46" s="335"/>
      <c r="AY46" s="345"/>
      <c r="AZ46" s="332" t="str">
        <f>IF(AY46="x",VLOOKUP($U46,LiDAR!A:A,1,FALSE),"-")</f>
        <v>-</v>
      </c>
      <c r="BA46" s="335"/>
      <c r="BB46" s="335"/>
      <c r="BC46" s="335"/>
      <c r="BD46" s="335"/>
      <c r="BE46" s="345"/>
      <c r="BF46" s="332" t="str">
        <f>IF(BE46="x",VLOOKUP($U46,DFC!A:A,1,FALSE),"-")</f>
        <v>-</v>
      </c>
      <c r="BG46" s="335"/>
      <c r="BH46" s="345"/>
      <c r="BI46" s="332" t="str">
        <f>IF(BH46="x",VLOOKUP(U46,'DSF ADSP'!A:A,1,FALSE),"-")</f>
        <v>-</v>
      </c>
      <c r="BJ46" s="335"/>
      <c r="BK46" s="345"/>
      <c r="BL46" s="332" t="str">
        <f>IF(BK46="x",VLOOKUP($U46,'DSF LSMS'!$A:$A,1,FALSE),"-")</f>
        <v>-</v>
      </c>
      <c r="BM46" s="392"/>
      <c r="BN46" s="294"/>
      <c r="BO46" s="294"/>
      <c r="BP46" s="294"/>
    </row>
    <row r="47" ht="25.5" spans="1:68">
      <c r="A47" s="138"/>
      <c r="B47" s="321" t="s">
        <v>1785</v>
      </c>
      <c r="C47" s="322">
        <v>44</v>
      </c>
      <c r="D47" s="323" t="s">
        <v>1716</v>
      </c>
      <c r="E47" s="324" t="s">
        <v>1710</v>
      </c>
      <c r="F47" s="336"/>
      <c r="G47" s="336"/>
      <c r="H47" s="146" t="e">
        <f>VLOOKUP(U47,'CDV3 DTL'!E:G,2,FALSE)</f>
        <v>#N/A</v>
      </c>
      <c r="I47" s="333"/>
      <c r="J47" s="333"/>
      <c r="K47" s="341"/>
      <c r="L47" s="328"/>
      <c r="M47" s="333"/>
      <c r="N47" s="333"/>
      <c r="O47" s="328"/>
      <c r="P47" s="322" t="s">
        <v>563</v>
      </c>
      <c r="Q47" s="346" t="str">
        <f>HYPERLINK("https://drive.google.com/open?id=1_S29cKZktZuC2lQAA7ZaxWZx32Ye7zB1","FCC_Part15_Radio_frequency_Devices")</f>
        <v>FCC_Part15_Radio_frequency_Devices</v>
      </c>
      <c r="R47" s="331"/>
      <c r="S47" s="332">
        <v>120</v>
      </c>
      <c r="T47" s="333" t="s">
        <v>1713</v>
      </c>
      <c r="U47" s="334" t="s">
        <v>598</v>
      </c>
      <c r="V47" s="335"/>
      <c r="W47" s="335" t="str">
        <f>IF(VLOOKUP(U47,'CDV2 DTL'!P:P,1,FALSE)=U47,"OK","Missing")</f>
        <v>OK</v>
      </c>
      <c r="X47" s="335" t="e">
        <f>IF(VLOOKUP(U47,'CDV3 DTL'!E:E,1,FALSE)=U47,"OK","Missing")</f>
        <v>#N/A</v>
      </c>
      <c r="Y47" s="335"/>
      <c r="Z47" s="336"/>
      <c r="AA47" s="145"/>
      <c r="AB47" s="332"/>
      <c r="AC47" s="345"/>
      <c r="AD47" s="345"/>
      <c r="AE47" s="332" t="str">
        <f>IF(AD47="x",VLOOKUP($U47,DVS!A:A,1,FALSE),"-")</f>
        <v>-</v>
      </c>
      <c r="AF47" s="335"/>
      <c r="AG47" s="345"/>
      <c r="AH47" s="345"/>
      <c r="AI47" s="345"/>
      <c r="AJ47" s="345"/>
      <c r="AK47" s="345"/>
      <c r="AL47" s="345"/>
      <c r="AM47" s="345"/>
      <c r="AN47" s="332" t="str">
        <f>IF(AM47="x",VLOOKUP($U47,'Domain ControllerECU'!A:A,1,FALSE),"-")</f>
        <v>-</v>
      </c>
      <c r="AO47" s="335"/>
      <c r="AP47" s="345"/>
      <c r="AQ47" s="332" t="str">
        <f>IF(AP47="x",VLOOKUP($U47,RLT!A:A,1,FALSE),"-")</f>
        <v>-</v>
      </c>
      <c r="AR47" s="335"/>
      <c r="AS47" s="345"/>
      <c r="AT47" s="332" t="str">
        <f>IF(AS47="x",VLOOKUP($U47,ULSECU!A:A,1,FALSE),"-")</f>
        <v>-</v>
      </c>
      <c r="AU47" s="335"/>
      <c r="AV47" s="345" t="s">
        <v>1714</v>
      </c>
      <c r="AW47" s="332" t="e">
        <f>IF(AV47="x",VLOOKUP($U47,'Radar 7779GHz'!A:A,1,FALSE),"-")</f>
        <v>#N/A</v>
      </c>
      <c r="AX47" s="335"/>
      <c r="AY47" s="345"/>
      <c r="AZ47" s="332" t="str">
        <f>IF(AY47="x",VLOOKUP($U47,LiDAR!A:A,1,FALSE),"-")</f>
        <v>-</v>
      </c>
      <c r="BA47" s="335"/>
      <c r="BB47" s="335"/>
      <c r="BC47" s="335"/>
      <c r="BD47" s="335"/>
      <c r="BE47" s="345"/>
      <c r="BF47" s="332" t="str">
        <f>IF(BE47="x",VLOOKUP($U47,DFC!A:A,1,FALSE),"-")</f>
        <v>-</v>
      </c>
      <c r="BG47" s="335"/>
      <c r="BH47" s="345"/>
      <c r="BI47" s="332" t="str">
        <f>IF(BH47="x",VLOOKUP(U47,'DSF ADSP'!A:A,1,FALSE),"-")</f>
        <v>-</v>
      </c>
      <c r="BJ47" s="335"/>
      <c r="BK47" s="345"/>
      <c r="BL47" s="332" t="str">
        <f>IF(BK47="x",VLOOKUP($U47,'DSF LSMS'!$A:$A,1,FALSE),"-")</f>
        <v>-</v>
      </c>
      <c r="BM47" s="393"/>
      <c r="BN47" s="394"/>
      <c r="BO47" s="394"/>
      <c r="BP47" s="394"/>
    </row>
    <row r="48" ht="12.75" spans="1:68">
      <c r="A48" s="138"/>
      <c r="B48" s="321" t="s">
        <v>1786</v>
      </c>
      <c r="C48" s="322">
        <v>45</v>
      </c>
      <c r="D48" s="323" t="s">
        <v>1720</v>
      </c>
      <c r="E48" s="324" t="s">
        <v>1717</v>
      </c>
      <c r="F48" s="146"/>
      <c r="G48" s="146"/>
      <c r="H48" s="146" t="e">
        <f>VLOOKUP(U48,'CDV3 DTL'!E:G,2,FALSE)</f>
        <v>#N/A</v>
      </c>
      <c r="I48" s="335"/>
      <c r="J48" s="335"/>
      <c r="K48" s="336"/>
      <c r="L48" s="395"/>
      <c r="M48" s="335"/>
      <c r="N48" s="335"/>
      <c r="O48" s="395"/>
      <c r="P48" s="323" t="s">
        <v>1721</v>
      </c>
      <c r="Q48" s="396" t="str">
        <f>HYPERLINK("https://drive.google.com/open?id=1arCpXHrHlsKxNf2wVacnG0YUPnDoAfiu","2007/46/EC_TypeApproval")</f>
        <v>2007/46/EC_TypeApproval</v>
      </c>
      <c r="R48" s="331"/>
      <c r="S48" s="332">
        <v>407</v>
      </c>
      <c r="T48" s="333" t="s">
        <v>1713</v>
      </c>
      <c r="U48" s="334" t="s">
        <v>1787</v>
      </c>
      <c r="V48" s="335"/>
      <c r="W48" s="335" t="e">
        <f>IF(VLOOKUP(U48,'CDV2 DTL'!P:P,1,FALSE)=U48,"OK","Missing")</f>
        <v>#N/A</v>
      </c>
      <c r="X48" s="335" t="e">
        <f>IF(VLOOKUP(U48,'CDV3 DTL'!E:E,1,FALSE)=U48,"OK","Missing")</f>
        <v>#N/A</v>
      </c>
      <c r="Y48" s="335"/>
      <c r="Z48" s="336"/>
      <c r="AA48" s="145"/>
      <c r="AB48" s="332"/>
      <c r="AC48" s="345"/>
      <c r="AD48" s="345"/>
      <c r="AE48" s="332" t="str">
        <f>IF(AD48="x",VLOOKUP($U48,DVS!A:A,1,FALSE),"-")</f>
        <v>-</v>
      </c>
      <c r="AF48" s="335"/>
      <c r="AG48" s="345"/>
      <c r="AH48" s="345"/>
      <c r="AI48" s="345"/>
      <c r="AJ48" s="345"/>
      <c r="AK48" s="345"/>
      <c r="AL48" s="345"/>
      <c r="AM48" s="345"/>
      <c r="AN48" s="332" t="str">
        <f>IF(AM48="x",VLOOKUP($U48,'Domain ControllerECU'!A:A,1,FALSE),"-")</f>
        <v>-</v>
      </c>
      <c r="AO48" s="335"/>
      <c r="AP48" s="345"/>
      <c r="AQ48" s="332" t="str">
        <f>IF(AP48="x",VLOOKUP($U48,RLT!A:A,1,FALSE),"-")</f>
        <v>-</v>
      </c>
      <c r="AR48" s="335"/>
      <c r="AS48" s="345"/>
      <c r="AT48" s="332" t="str">
        <f>IF(AS48="x",VLOOKUP($U48,ULSECU!A:A,1,FALSE),"-")</f>
        <v>-</v>
      </c>
      <c r="AU48" s="335"/>
      <c r="AV48" s="345"/>
      <c r="AW48" s="332" t="str">
        <f>IF(AV48="x",VLOOKUP($U48,'Radar 7779GHz'!A:A,1,FALSE),"-")</f>
        <v>-</v>
      </c>
      <c r="AX48" s="335"/>
      <c r="AY48" s="345"/>
      <c r="AZ48" s="332" t="str">
        <f>IF(AY48="x",VLOOKUP($U48,LiDAR!A:A,1,FALSE),"-")</f>
        <v>-</v>
      </c>
      <c r="BA48" s="335"/>
      <c r="BB48" s="335"/>
      <c r="BC48" s="335"/>
      <c r="BD48" s="335"/>
      <c r="BE48" s="345"/>
      <c r="BF48" s="332" t="str">
        <f>IF(BE48="x",VLOOKUP($U48,DFC!A:A,1,FALSE),"-")</f>
        <v>-</v>
      </c>
      <c r="BG48" s="335"/>
      <c r="BH48" s="345"/>
      <c r="BI48" s="332" t="str">
        <f>IF(BH48="x",VLOOKUP(U48,'DSF ADSP'!A:A,1,FALSE),"-")</f>
        <v>-</v>
      </c>
      <c r="BJ48" s="335"/>
      <c r="BK48" s="345"/>
      <c r="BL48" s="332" t="str">
        <f>IF(BK48="x",VLOOKUP($U48,'DSF LSMS'!$A:$A,1,FALSE),"-")</f>
        <v>-</v>
      </c>
      <c r="BM48" s="381"/>
      <c r="BN48" s="362"/>
      <c r="BO48" s="362"/>
      <c r="BP48" s="362"/>
    </row>
    <row r="49" ht="25.5" spans="1:68">
      <c r="A49" s="138"/>
      <c r="B49" s="321" t="s">
        <v>1788</v>
      </c>
      <c r="C49" s="322">
        <v>46</v>
      </c>
      <c r="D49" s="323" t="s">
        <v>1720</v>
      </c>
      <c r="E49" s="324" t="s">
        <v>1710</v>
      </c>
      <c r="F49" s="336"/>
      <c r="G49" s="336"/>
      <c r="H49" s="146" t="e">
        <f>VLOOKUP(U49,'CDV3 DTL'!E:G,2,FALSE)</f>
        <v>#N/A</v>
      </c>
      <c r="I49" s="345"/>
      <c r="J49" s="345"/>
      <c r="K49" s="397"/>
      <c r="L49" s="398"/>
      <c r="M49" s="364"/>
      <c r="N49" s="364"/>
      <c r="O49" s="380" t="s">
        <v>1772</v>
      </c>
      <c r="P49" s="364" t="s">
        <v>103</v>
      </c>
      <c r="Q49" s="346" t="str">
        <f>HYPERLINK("https://drive.google.com/open?id=1-TEmYWBakGy13e2r6c8zg-ggRW-1qn7K","GB 8410-2006_Flammability of Automotive Interior Materials")</f>
        <v>GB 8410-2006_Flammability of Automotive Interior Materials</v>
      </c>
      <c r="R49" s="331"/>
      <c r="S49" s="332">
        <v>11</v>
      </c>
      <c r="T49" s="333" t="s">
        <v>1713</v>
      </c>
      <c r="U49" s="334" t="s">
        <v>799</v>
      </c>
      <c r="V49" s="335"/>
      <c r="W49" s="335" t="str">
        <f>IF(VLOOKUP(U49,'CDV2 DTL'!P:P,1,FALSE)=U49,"OK","Missing")</f>
        <v>OK</v>
      </c>
      <c r="X49" s="335" t="e">
        <f>IF(VLOOKUP(U49,'CDV3 DTL'!E:E,1,FALSE)=U49,"OK","Missing")</f>
        <v>#N/A</v>
      </c>
      <c r="Y49" s="335"/>
      <c r="Z49" s="336"/>
      <c r="AA49" s="145"/>
      <c r="AB49" s="332"/>
      <c r="AC49" s="345"/>
      <c r="AD49" s="345"/>
      <c r="AE49" s="332" t="str">
        <f>IF(AD49="x",VLOOKUP($U49,DVS!A:A,1,FALSE),"-")</f>
        <v>-</v>
      </c>
      <c r="AF49" s="335"/>
      <c r="AG49" s="345"/>
      <c r="AH49" s="345"/>
      <c r="AI49" s="345"/>
      <c r="AJ49" s="345"/>
      <c r="AK49" s="345"/>
      <c r="AL49" s="345"/>
      <c r="AM49" s="345"/>
      <c r="AN49" s="332" t="str">
        <f>IF(AM49="x",VLOOKUP($U49,'Domain ControllerECU'!A:A,1,FALSE),"-")</f>
        <v>-</v>
      </c>
      <c r="AO49" s="335"/>
      <c r="AP49" s="345"/>
      <c r="AQ49" s="332" t="str">
        <f>IF(AP49="x",VLOOKUP($U49,RLT!A:A,1,FALSE),"-")</f>
        <v>-</v>
      </c>
      <c r="AR49" s="335"/>
      <c r="AS49" s="345"/>
      <c r="AT49" s="332" t="str">
        <f>IF(AS49="x",VLOOKUP($U49,ULSECU!A:A,1,FALSE),"-")</f>
        <v>-</v>
      </c>
      <c r="AU49" s="335"/>
      <c r="AV49" s="345"/>
      <c r="AW49" s="332" t="str">
        <f>IF(AV49="x",VLOOKUP($U49,'Radar 7779GHz'!A:A,1,FALSE),"-")</f>
        <v>-</v>
      </c>
      <c r="AX49" s="335"/>
      <c r="AY49" s="345"/>
      <c r="AZ49" s="332" t="str">
        <f>IF(AY49="x",VLOOKUP($U49,LiDAR!A:A,1,FALSE),"-")</f>
        <v>-</v>
      </c>
      <c r="BA49" s="335"/>
      <c r="BB49" s="335"/>
      <c r="BC49" s="335"/>
      <c r="BD49" s="335"/>
      <c r="BE49" s="345"/>
      <c r="BF49" s="332" t="str">
        <f>IF(BE49="x",VLOOKUP($U49,DFC!A:A,1,FALSE),"-")</f>
        <v>-</v>
      </c>
      <c r="BG49" s="335"/>
      <c r="BH49" s="345"/>
      <c r="BI49" s="332" t="str">
        <f>IF(BH49="x",VLOOKUP(U49,'DSF ADSP'!A:A,1,FALSE),"-")</f>
        <v>-</v>
      </c>
      <c r="BJ49" s="335"/>
      <c r="BK49" s="345"/>
      <c r="BL49" s="332" t="str">
        <f>IF(BK49="x",VLOOKUP($U49,'DSF LSMS'!$A:$A,1,FALSE),"-")</f>
        <v>-</v>
      </c>
      <c r="BM49" s="381"/>
      <c r="BN49" s="362"/>
      <c r="BO49" s="362"/>
      <c r="BP49" s="362"/>
    </row>
    <row r="50" ht="12.75" spans="1:68">
      <c r="A50" s="138"/>
      <c r="B50" s="321" t="s">
        <v>1789</v>
      </c>
      <c r="C50" s="322">
        <v>47</v>
      </c>
      <c r="D50" s="323" t="s">
        <v>1720</v>
      </c>
      <c r="E50" s="324" t="s">
        <v>1710</v>
      </c>
      <c r="F50" s="336"/>
      <c r="G50" s="336"/>
      <c r="H50" s="146" t="e">
        <f>VLOOKUP(U50,'CDV3 DTL'!E:G,2,FALSE)</f>
        <v>#N/A</v>
      </c>
      <c r="I50" s="333"/>
      <c r="J50" s="333"/>
      <c r="K50" s="397"/>
      <c r="L50" s="398"/>
      <c r="M50" s="364"/>
      <c r="N50" s="364"/>
      <c r="O50" s="398"/>
      <c r="P50" s="364" t="s">
        <v>103</v>
      </c>
      <c r="Q50" s="369" t="str">
        <f>HYPERLINK("https://drive.google.com/open?id=1lf5IoLyxnI5CzWzahEBevFQ_iV7LYCOa","GB/T 17619-1998")</f>
        <v>GB/T 17619-1998</v>
      </c>
      <c r="R50" s="399"/>
      <c r="S50" s="400">
        <v>19</v>
      </c>
      <c r="T50" s="333" t="s">
        <v>1735</v>
      </c>
      <c r="U50" s="401" t="s">
        <v>1790</v>
      </c>
      <c r="V50" s="335"/>
      <c r="W50" s="335" t="str">
        <f>IF(VLOOKUP(U50,'CDV2 DTL'!P:P,1,FALSE)=U50,"OK","Missing")</f>
        <v>OK</v>
      </c>
      <c r="X50" s="335" t="e">
        <f>IF(VLOOKUP(U50,'CDV3 DTL'!E:E,1,FALSE)=U50,"OK","Missing")</f>
        <v>#N/A</v>
      </c>
      <c r="Y50" s="335"/>
      <c r="Z50" s="336"/>
      <c r="AA50" s="145"/>
      <c r="AB50" s="400"/>
      <c r="AC50" s="402"/>
      <c r="AD50" s="402"/>
      <c r="AE50" s="332" t="str">
        <f>IF(AD50="x",VLOOKUP($U50,DVS!A:A,1,FALSE),"-")</f>
        <v>-</v>
      </c>
      <c r="AF50" s="383"/>
      <c r="AG50" s="402"/>
      <c r="AH50" s="402"/>
      <c r="AI50" s="402"/>
      <c r="AJ50" s="402"/>
      <c r="AK50" s="402"/>
      <c r="AL50" s="402"/>
      <c r="AM50" s="402"/>
      <c r="AN50" s="332" t="str">
        <f>IF(AM50="x",VLOOKUP($U50,'Domain ControllerECU'!A:A,1,FALSE),"-")</f>
        <v>-</v>
      </c>
      <c r="AO50" s="383"/>
      <c r="AP50" s="402"/>
      <c r="AQ50" s="332" t="str">
        <f>IF(AP50="x",VLOOKUP($U50,RLT!A:A,1,FALSE),"-")</f>
        <v>-</v>
      </c>
      <c r="AR50" s="383"/>
      <c r="AS50" s="402"/>
      <c r="AT50" s="332" t="str">
        <f>IF(AS50="x",VLOOKUP($U50,ULSECU!A:A,1,FALSE),"-")</f>
        <v>-</v>
      </c>
      <c r="AU50" s="383"/>
      <c r="AV50" s="402"/>
      <c r="AW50" s="332" t="str">
        <f>IF(AV50="x",VLOOKUP($U50,'Radar 7779GHz'!A:A,1,FALSE),"-")</f>
        <v>-</v>
      </c>
      <c r="AX50" s="383"/>
      <c r="AY50" s="402"/>
      <c r="AZ50" s="332" t="str">
        <f>IF(AY50="x",VLOOKUP($U50,LiDAR!A:A,1,FALSE),"-")</f>
        <v>-</v>
      </c>
      <c r="BA50" s="383"/>
      <c r="BB50" s="383"/>
      <c r="BC50" s="383"/>
      <c r="BD50" s="383"/>
      <c r="BE50" s="402"/>
      <c r="BF50" s="332" t="str">
        <f>IF(BE50="x",VLOOKUP($U50,DFC!A:A,1,FALSE),"-")</f>
        <v>-</v>
      </c>
      <c r="BG50" s="383"/>
      <c r="BH50" s="402"/>
      <c r="BI50" s="332" t="str">
        <f>IF(BH50="x",VLOOKUP(U50,'DSF ADSP'!A:A,1,FALSE),"-")</f>
        <v>-</v>
      </c>
      <c r="BJ50" s="383"/>
      <c r="BK50" s="402"/>
      <c r="BL50" s="332" t="str">
        <f>IF(BK50="x",VLOOKUP($U50,'DSF LSMS'!$A:$A,1,FALSE),"-")</f>
        <v>-</v>
      </c>
      <c r="BM50" s="340"/>
      <c r="BN50" s="167"/>
      <c r="BO50" s="167"/>
      <c r="BP50" s="167"/>
    </row>
    <row r="51" ht="12.75" spans="1:68">
      <c r="A51" s="138"/>
      <c r="B51" s="321" t="s">
        <v>1791</v>
      </c>
      <c r="C51" s="322">
        <v>48</v>
      </c>
      <c r="D51" s="323" t="s">
        <v>1720</v>
      </c>
      <c r="E51" s="324" t="s">
        <v>1710</v>
      </c>
      <c r="F51" s="146"/>
      <c r="G51" s="146"/>
      <c r="H51" s="146" t="e">
        <f>VLOOKUP(U51,'CDV3 DTL'!E:G,2,FALSE)</f>
        <v>#N/A</v>
      </c>
      <c r="I51" s="345"/>
      <c r="J51" s="345"/>
      <c r="K51" s="146"/>
      <c r="L51" s="377"/>
      <c r="M51" s="345"/>
      <c r="N51" s="345"/>
      <c r="O51" s="395"/>
      <c r="P51" s="329" t="s">
        <v>1712</v>
      </c>
      <c r="Q51" s="346" t="str">
        <f>HYPERLINK("https://drive.google.com/open?id=1JkWi782BHR8N74Dyy0DN-wU_JaBwX7Ui","UN ECE R121r2_HMI")</f>
        <v>UN ECE R121r2_HMI</v>
      </c>
      <c r="R51" s="331"/>
      <c r="S51" s="332">
        <v>19</v>
      </c>
      <c r="T51" s="333" t="s">
        <v>1713</v>
      </c>
      <c r="U51" s="334" t="s">
        <v>861</v>
      </c>
      <c r="V51" s="335"/>
      <c r="W51" s="335" t="str">
        <f>IF(VLOOKUP(U51,'CDV2 DTL'!P:P,1,FALSE)=U51,"OK","Missing")</f>
        <v>OK</v>
      </c>
      <c r="X51" s="335" t="e">
        <f>IF(VLOOKUP(U51,'CDV3 DTL'!E:E,1,FALSE)=U51,"OK","Missing")</f>
        <v>#N/A</v>
      </c>
      <c r="Y51" s="335"/>
      <c r="Z51" s="336"/>
      <c r="AA51" s="145"/>
      <c r="AB51" s="332"/>
      <c r="AC51" s="402"/>
      <c r="AD51" s="402"/>
      <c r="AE51" s="332" t="str">
        <f>IF(AD51="x",VLOOKUP($U51,DVS!A:A,1,FALSE),"-")</f>
        <v>-</v>
      </c>
      <c r="AF51" s="383"/>
      <c r="AG51" s="402"/>
      <c r="AH51" s="402"/>
      <c r="AI51" s="402"/>
      <c r="AJ51" s="402"/>
      <c r="AK51" s="402"/>
      <c r="AL51" s="402"/>
      <c r="AM51" s="402"/>
      <c r="AN51" s="332" t="str">
        <f>IF(AM51="x",VLOOKUP($U51,'Domain ControllerECU'!A:A,1,FALSE),"-")</f>
        <v>-</v>
      </c>
      <c r="AO51" s="383"/>
      <c r="AP51" s="402"/>
      <c r="AQ51" s="332" t="str">
        <f>IF(AP51="x",VLOOKUP($U51,RLT!A:A,1,FALSE),"-")</f>
        <v>-</v>
      </c>
      <c r="AR51" s="383"/>
      <c r="AS51" s="402"/>
      <c r="AT51" s="332" t="str">
        <f>IF(AS51="x",VLOOKUP($U51,ULSECU!A:A,1,FALSE),"-")</f>
        <v>-</v>
      </c>
      <c r="AU51" s="383"/>
      <c r="AV51" s="402"/>
      <c r="AW51" s="332" t="str">
        <f>IF(AV51="x",VLOOKUP($U51,'Radar 7779GHz'!A:A,1,FALSE),"-")</f>
        <v>-</v>
      </c>
      <c r="AX51" s="383"/>
      <c r="AY51" s="402"/>
      <c r="AZ51" s="332" t="str">
        <f>IF(AY51="x",VLOOKUP($U51,LiDAR!A:A,1,FALSE),"-")</f>
        <v>-</v>
      </c>
      <c r="BA51" s="383"/>
      <c r="BB51" s="383"/>
      <c r="BC51" s="383"/>
      <c r="BD51" s="383"/>
      <c r="BE51" s="402"/>
      <c r="BF51" s="332" t="str">
        <f>IF(BE51="x",VLOOKUP($U51,DFC!A:A,1,FALSE),"-")</f>
        <v>-</v>
      </c>
      <c r="BG51" s="383"/>
      <c r="BH51" s="402"/>
      <c r="BI51" s="332" t="str">
        <f>IF(BH51="x",VLOOKUP(U51,'DSF ADSP'!A:A,1,FALSE),"-")</f>
        <v>-</v>
      </c>
      <c r="BJ51" s="383"/>
      <c r="BK51" s="402"/>
      <c r="BL51" s="332" t="str">
        <f>IF(BK51="x",VLOOKUP($U51,'DSF LSMS'!$A:$A,1,FALSE),"-")</f>
        <v>-</v>
      </c>
      <c r="BM51" s="392"/>
      <c r="BN51" s="294"/>
      <c r="BO51" s="294"/>
      <c r="BP51" s="294"/>
    </row>
    <row r="52" ht="12.75" spans="1:68">
      <c r="A52" s="138"/>
      <c r="B52" s="321" t="s">
        <v>1792</v>
      </c>
      <c r="C52" s="322">
        <v>49</v>
      </c>
      <c r="D52" s="323" t="s">
        <v>1720</v>
      </c>
      <c r="E52" s="324" t="s">
        <v>1710</v>
      </c>
      <c r="F52" s="146"/>
      <c r="G52" s="146"/>
      <c r="H52" s="146" t="e">
        <f>VLOOKUP(U52,'CDV3 DTL'!E:G,2,FALSE)</f>
        <v>#N/A</v>
      </c>
      <c r="I52" s="333"/>
      <c r="J52" s="333"/>
      <c r="K52" s="341"/>
      <c r="L52" s="328"/>
      <c r="M52" s="333"/>
      <c r="N52" s="333"/>
      <c r="O52" s="380" t="s">
        <v>1711</v>
      </c>
      <c r="P52" s="329" t="s">
        <v>1712</v>
      </c>
      <c r="Q52" s="346" t="str">
        <f>HYPERLINK("https://drive.google.com/open?id=17XA3jxgjDYhOHTrxo8AAMacVwMv6Wfxe","UN ECE R26r1 External Projections")</f>
        <v>UN ECE R26r1 External Projections</v>
      </c>
      <c r="R52" s="331"/>
      <c r="S52" s="332">
        <v>25</v>
      </c>
      <c r="T52" s="333" t="s">
        <v>1713</v>
      </c>
      <c r="U52" s="334" t="s">
        <v>817</v>
      </c>
      <c r="V52" s="335"/>
      <c r="W52" s="335" t="str">
        <f>IF(VLOOKUP(U52,'CDV2 DTL'!P:P,1,FALSE)=U52,"OK","Missing")</f>
        <v>OK</v>
      </c>
      <c r="X52" s="335" t="e">
        <f>IF(VLOOKUP(U52,'CDV3 DTL'!E:E,1,FALSE)=U52,"OK","Missing")</f>
        <v>#N/A</v>
      </c>
      <c r="Y52" s="335"/>
      <c r="Z52" s="336"/>
      <c r="AA52" s="145" t="s">
        <v>1672</v>
      </c>
      <c r="AB52" s="332"/>
      <c r="AC52" s="345"/>
      <c r="AD52" s="345" t="s">
        <v>1714</v>
      </c>
      <c r="AE52" s="332" t="e">
        <f>IF(AD52="x",VLOOKUP($U52,DVS!A:A,1,FALSE),"-")</f>
        <v>#N/A</v>
      </c>
      <c r="AF52" s="335"/>
      <c r="AG52" s="345"/>
      <c r="AH52" s="345"/>
      <c r="AI52" s="345"/>
      <c r="AJ52" s="345" t="s">
        <v>1714</v>
      </c>
      <c r="AK52" s="345"/>
      <c r="AL52" s="345"/>
      <c r="AM52" s="345"/>
      <c r="AN52" s="332" t="str">
        <f>IF(AM52="x",VLOOKUP($U52,'Domain ControllerECU'!A:A,1,FALSE),"-")</f>
        <v>-</v>
      </c>
      <c r="AO52" s="335"/>
      <c r="AP52" s="345"/>
      <c r="AQ52" s="332" t="str">
        <f>IF(AP52="x",VLOOKUP($U52,RLT!A:A,1,FALSE),"-")</f>
        <v>-</v>
      </c>
      <c r="AR52" s="335"/>
      <c r="AS52" s="345"/>
      <c r="AT52" s="332" t="str">
        <f>IF(AS52="x",VLOOKUP($U52,ULSECU!A:A,1,FALSE),"-")</f>
        <v>-</v>
      </c>
      <c r="AU52" s="335"/>
      <c r="AV52" s="345"/>
      <c r="AW52" s="332" t="str">
        <f>IF(AV52="x",VLOOKUP($U52,'Radar 7779GHz'!A:A,1,FALSE),"-")</f>
        <v>-</v>
      </c>
      <c r="AX52" s="335"/>
      <c r="AY52" s="345"/>
      <c r="AZ52" s="332" t="str">
        <f>IF(AY52="x",VLOOKUP($U52,LiDAR!A:A,1,FALSE),"-")</f>
        <v>-</v>
      </c>
      <c r="BA52" s="335"/>
      <c r="BB52" s="335"/>
      <c r="BC52" s="335"/>
      <c r="BD52" s="335"/>
      <c r="BE52" s="345"/>
      <c r="BF52" s="332" t="str">
        <f>IF(BE52="x",VLOOKUP($U52,DFC!A:A,1,FALSE),"-")</f>
        <v>-</v>
      </c>
      <c r="BG52" s="335"/>
      <c r="BH52" s="345"/>
      <c r="BI52" s="332" t="str">
        <f>IF(BH52="x",VLOOKUP(U52,'DSF ADSP'!A:A,1,FALSE),"-")</f>
        <v>-</v>
      </c>
      <c r="BJ52" s="335"/>
      <c r="BK52" s="345"/>
      <c r="BL52" s="332" t="str">
        <f>IF(BK52="x",VLOOKUP($U52,'DSF LSMS'!$A:$A,1,FALSE),"-")</f>
        <v>-</v>
      </c>
      <c r="BM52" s="340"/>
      <c r="BN52" s="167"/>
      <c r="BO52" s="167"/>
      <c r="BP52" s="167"/>
    </row>
    <row r="53" ht="25.5" spans="1:68">
      <c r="A53" s="138"/>
      <c r="B53" s="321" t="s">
        <v>1793</v>
      </c>
      <c r="C53" s="322">
        <v>50</v>
      </c>
      <c r="D53" s="323" t="s">
        <v>1720</v>
      </c>
      <c r="E53" s="324" t="s">
        <v>1710</v>
      </c>
      <c r="F53" s="146"/>
      <c r="G53" s="146"/>
      <c r="H53" s="146" t="e">
        <f>VLOOKUP(U53,'CDV3 DTL'!E:G,2,FALSE)</f>
        <v>#N/A</v>
      </c>
      <c r="I53" s="333"/>
      <c r="J53" s="333"/>
      <c r="K53" s="341"/>
      <c r="L53" s="328"/>
      <c r="M53" s="333"/>
      <c r="N53" s="333"/>
      <c r="O53" s="398"/>
      <c r="P53" s="323" t="s">
        <v>1721</v>
      </c>
      <c r="Q53" s="346" t="str">
        <f>HYPERLINK("https://drive.google.com/open?id=1YmJIm_bltKQJI5VGrgA8SQKjbFC8IYht","2001/95/EC_General Product Safety ")</f>
        <v>2001/95/EC_General Product Safety </v>
      </c>
      <c r="R53" s="331"/>
      <c r="S53" s="332">
        <v>23</v>
      </c>
      <c r="T53" s="333" t="s">
        <v>1713</v>
      </c>
      <c r="U53" s="334" t="s">
        <v>703</v>
      </c>
      <c r="V53" s="335"/>
      <c r="W53" s="335" t="str">
        <f>IF(VLOOKUP(U53,'CDV2 DTL'!P:P,1,FALSE)=U53,"OK","Missing")</f>
        <v>OK</v>
      </c>
      <c r="X53" s="335" t="e">
        <f>IF(VLOOKUP(U53,'CDV3 DTL'!E:E,1,FALSE)=U53,"OK","Missing")</f>
        <v>#N/A</v>
      </c>
      <c r="Y53" s="335"/>
      <c r="Z53" s="336"/>
      <c r="AA53" s="145"/>
      <c r="AB53" s="332"/>
      <c r="AC53" s="333"/>
      <c r="AD53" s="333"/>
      <c r="AE53" s="332" t="str">
        <f>IF(AD53="x",VLOOKUP($U53,DVS!A:A,1,FALSE),"-")</f>
        <v>-</v>
      </c>
      <c r="AF53" s="364"/>
      <c r="AG53" s="333"/>
      <c r="AH53" s="333"/>
      <c r="AI53" s="333"/>
      <c r="AJ53" s="333"/>
      <c r="AK53" s="333"/>
      <c r="AL53" s="333"/>
      <c r="AM53" s="333"/>
      <c r="AN53" s="332" t="str">
        <f>IF(AM53="x",VLOOKUP($U53,'Domain ControllerECU'!A:A,1,FALSE),"-")</f>
        <v>-</v>
      </c>
      <c r="AO53" s="364"/>
      <c r="AP53" s="333"/>
      <c r="AQ53" s="332" t="str">
        <f>IF(AP53="x",VLOOKUP($U53,RLT!A:A,1,FALSE),"-")</f>
        <v>-</v>
      </c>
      <c r="AR53" s="364"/>
      <c r="AS53" s="333"/>
      <c r="AT53" s="332" t="str">
        <f>IF(AS53="x",VLOOKUP($U53,ULSECU!A:A,1,FALSE),"-")</f>
        <v>-</v>
      </c>
      <c r="AU53" s="364"/>
      <c r="AV53" s="333"/>
      <c r="AW53" s="332" t="str">
        <f>IF(AV53="x",VLOOKUP($U53,'Radar 7779GHz'!A:A,1,FALSE),"-")</f>
        <v>-</v>
      </c>
      <c r="AX53" s="364"/>
      <c r="AY53" s="333"/>
      <c r="AZ53" s="332" t="str">
        <f>IF(AY53="x",VLOOKUP($U53,LiDAR!A:A,1,FALSE),"-")</f>
        <v>-</v>
      </c>
      <c r="BA53" s="364"/>
      <c r="BB53" s="364"/>
      <c r="BC53" s="364"/>
      <c r="BD53" s="364"/>
      <c r="BE53" s="333"/>
      <c r="BF53" s="332" t="str">
        <f>IF(BE53="x",VLOOKUP($U53,DFC!A:A,1,FALSE),"-")</f>
        <v>-</v>
      </c>
      <c r="BG53" s="364"/>
      <c r="BH53" s="333"/>
      <c r="BI53" s="332" t="str">
        <f>IF(BH53="x",VLOOKUP(U53,'DSF ADSP'!A:A,1,FALSE),"-")</f>
        <v>-</v>
      </c>
      <c r="BJ53" s="364"/>
      <c r="BK53" s="333"/>
      <c r="BL53" s="332" t="str">
        <f>IF(BK53="x",VLOOKUP($U53,'DSF LSMS'!$A:$A,1,FALSE),"-")</f>
        <v>-</v>
      </c>
      <c r="BM53" s="340"/>
      <c r="BN53" s="167"/>
      <c r="BO53" s="167"/>
      <c r="BP53" s="167"/>
    </row>
    <row r="54" ht="38.25" spans="1:68">
      <c r="A54" s="138"/>
      <c r="B54" s="321" t="s">
        <v>1794</v>
      </c>
      <c r="C54" s="322">
        <v>51</v>
      </c>
      <c r="D54" s="323" t="s">
        <v>1720</v>
      </c>
      <c r="E54" s="324" t="s">
        <v>1710</v>
      </c>
      <c r="F54" s="146"/>
      <c r="G54" s="146"/>
      <c r="H54" s="146" t="e">
        <f>VLOOKUP(U54,'CDV3 DTL'!E:G,2,FALSE)</f>
        <v>#N/A</v>
      </c>
      <c r="I54" s="345"/>
      <c r="J54" s="345" t="s">
        <v>1714</v>
      </c>
      <c r="K54" s="146" t="s">
        <v>1795</v>
      </c>
      <c r="L54" s="377"/>
      <c r="M54" s="345"/>
      <c r="N54" s="345"/>
      <c r="O54" s="327" t="s">
        <v>1796</v>
      </c>
      <c r="P54" s="329" t="s">
        <v>1712</v>
      </c>
      <c r="Q54" s="346" t="str">
        <f>HYPERLINK("https://drive.google.com/open?id=1leclR7Isxn0-1-IqsjJbpPZK3PrFA1SG","UN ECE R130_LDWS_Trucks")</f>
        <v>UN ECE R130_LDWS_Trucks</v>
      </c>
      <c r="R54" s="331"/>
      <c r="S54" s="332">
        <v>25</v>
      </c>
      <c r="T54" s="333" t="s">
        <v>1713</v>
      </c>
      <c r="U54" s="334" t="s">
        <v>1116</v>
      </c>
      <c r="V54" s="335"/>
      <c r="W54" s="335" t="str">
        <f>IF(VLOOKUP(U54,'CDV2 DTL'!P:P,1,FALSE)=U54,"OK","Missing")</f>
        <v>OK</v>
      </c>
      <c r="X54" s="335" t="e">
        <f>IF(VLOOKUP(U54,'CDV3 DTL'!E:E,1,FALSE)=U54,"OK","Missing")</f>
        <v>#N/A</v>
      </c>
      <c r="Y54" s="335"/>
      <c r="Z54" s="336"/>
      <c r="AA54" s="145"/>
      <c r="AB54" s="332"/>
      <c r="AC54" s="402"/>
      <c r="AD54" s="402"/>
      <c r="AE54" s="332" t="str">
        <f>IF(AD54="x",VLOOKUP($U54,DVS!A:A,1,FALSE),"-")</f>
        <v>-</v>
      </c>
      <c r="AF54" s="383"/>
      <c r="AG54" s="402"/>
      <c r="AH54" s="402"/>
      <c r="AI54" s="402"/>
      <c r="AJ54" s="402"/>
      <c r="AK54" s="402"/>
      <c r="AL54" s="402"/>
      <c r="AM54" s="402"/>
      <c r="AN54" s="332" t="str">
        <f>IF(AM54="x",VLOOKUP($U54,'Domain ControllerECU'!A:A,1,FALSE),"-")</f>
        <v>-</v>
      </c>
      <c r="AO54" s="383"/>
      <c r="AP54" s="402"/>
      <c r="AQ54" s="332" t="str">
        <f>IF(AP54="x",VLOOKUP($U54,RLT!A:A,1,FALSE),"-")</f>
        <v>-</v>
      </c>
      <c r="AR54" s="383"/>
      <c r="AS54" s="402"/>
      <c r="AT54" s="332" t="str">
        <f>IF(AS54="x",VLOOKUP($U54,ULSECU!A:A,1,FALSE),"-")</f>
        <v>-</v>
      </c>
      <c r="AU54" s="383"/>
      <c r="AV54" s="402"/>
      <c r="AW54" s="332" t="str">
        <f>IF(AV54="x",VLOOKUP($U54,'Radar 7779GHz'!A:A,1,FALSE),"-")</f>
        <v>-</v>
      </c>
      <c r="AX54" s="383"/>
      <c r="AY54" s="402"/>
      <c r="AZ54" s="332" t="str">
        <f>IF(AY54="x",VLOOKUP($U54,LiDAR!A:A,1,FALSE),"-")</f>
        <v>-</v>
      </c>
      <c r="BA54" s="383"/>
      <c r="BB54" s="383"/>
      <c r="BC54" s="383"/>
      <c r="BD54" s="383"/>
      <c r="BE54" s="402"/>
      <c r="BF54" s="332" t="str">
        <f>IF(BE54="x",VLOOKUP($U54,DFC!A:A,1,FALSE),"-")</f>
        <v>-</v>
      </c>
      <c r="BG54" s="383"/>
      <c r="BH54" s="402" t="s">
        <v>1714</v>
      </c>
      <c r="BI54" s="332" t="e">
        <f>IF(BH54="x",VLOOKUP(U54,'DSF ADSP'!A:A,1,FALSE),"-")</f>
        <v>#N/A</v>
      </c>
      <c r="BJ54" s="383"/>
      <c r="BK54" s="402"/>
      <c r="BL54" s="332" t="str">
        <f>IF(BK54="x",VLOOKUP($U54,'DSF LSMS'!$A:$A,1,FALSE),"-")</f>
        <v>-</v>
      </c>
      <c r="BM54" s="381"/>
      <c r="BN54" s="362"/>
      <c r="BO54" s="362"/>
      <c r="BP54" s="362"/>
    </row>
    <row r="55" ht="25.5" spans="1:68">
      <c r="A55" s="138"/>
      <c r="B55" s="321" t="s">
        <v>1797</v>
      </c>
      <c r="C55" s="322">
        <v>52</v>
      </c>
      <c r="D55" s="323" t="s">
        <v>1720</v>
      </c>
      <c r="E55" s="324" t="s">
        <v>1710</v>
      </c>
      <c r="F55" s="146"/>
      <c r="G55" s="146"/>
      <c r="H55" s="146" t="e">
        <f>VLOOKUP(U55,'CDV3 DTL'!E:G,2,FALSE)</f>
        <v>#N/A</v>
      </c>
      <c r="I55" s="339"/>
      <c r="J55" s="339"/>
      <c r="K55" s="334"/>
      <c r="L55" s="403"/>
      <c r="M55" s="339"/>
      <c r="N55" s="339"/>
      <c r="O55" s="404"/>
      <c r="P55" s="323" t="s">
        <v>1721</v>
      </c>
      <c r="Q55" s="346" t="str">
        <f>HYPERLINK("https://drive.google.com/open?id=1qPyPrxhVDzl2IQHg1kJES9F6-JvGe_aT","Decision 2006/771/EC_Radio Spectrum Short Range")</f>
        <v>Decision 2006/771/EC_Radio Spectrum Short Range</v>
      </c>
      <c r="R55" s="331"/>
      <c r="S55" s="332">
        <v>28</v>
      </c>
      <c r="T55" s="333" t="s">
        <v>1713</v>
      </c>
      <c r="U55" s="334" t="s">
        <v>622</v>
      </c>
      <c r="V55" s="335"/>
      <c r="W55" s="335" t="str">
        <f>IF(VLOOKUP(U55,'CDV2 DTL'!P:P,1,FALSE)=U55,"OK","Missing")</f>
        <v>OK</v>
      </c>
      <c r="X55" s="335" t="e">
        <f>IF(VLOOKUP(U55,'CDV3 DTL'!E:E,1,FALSE)=U55,"OK","Missing")</f>
        <v>#N/A</v>
      </c>
      <c r="Y55" s="335"/>
      <c r="Z55" s="336"/>
      <c r="AA55" s="145"/>
      <c r="AB55" s="332"/>
      <c r="AC55" s="360"/>
      <c r="AD55" s="360"/>
      <c r="AE55" s="332" t="str">
        <f>IF(AD55="x",VLOOKUP($U55,DVS!A:A,1,FALSE),"-")</f>
        <v>-</v>
      </c>
      <c r="AF55" s="361"/>
      <c r="AG55" s="360"/>
      <c r="AH55" s="360"/>
      <c r="AI55" s="360"/>
      <c r="AJ55" s="360"/>
      <c r="AK55" s="360"/>
      <c r="AL55" s="360"/>
      <c r="AM55" s="360"/>
      <c r="AN55" s="332" t="str">
        <f>IF(AM55="x",VLOOKUP($U55,'Domain ControllerECU'!A:A,1,FALSE),"-")</f>
        <v>-</v>
      </c>
      <c r="AO55" s="361"/>
      <c r="AP55" s="360"/>
      <c r="AQ55" s="332" t="str">
        <f>IF(AP55="x",VLOOKUP($U55,RLT!A:A,1,FALSE),"-")</f>
        <v>-</v>
      </c>
      <c r="AR55" s="361"/>
      <c r="AS55" s="360"/>
      <c r="AT55" s="332" t="str">
        <f>IF(AS55="x",VLOOKUP($U55,ULSECU!A:A,1,FALSE),"-")</f>
        <v>-</v>
      </c>
      <c r="AU55" s="361"/>
      <c r="AV55" s="360" t="s">
        <v>1714</v>
      </c>
      <c r="AW55" s="332" t="e">
        <f>IF(AV55="x",VLOOKUP($U55,'Radar 7779GHz'!A:A,1,FALSE),"-")</f>
        <v>#N/A</v>
      </c>
      <c r="AX55" s="361"/>
      <c r="AY55" s="360"/>
      <c r="AZ55" s="332" t="str">
        <f>IF(AY55="x",VLOOKUP($U55,LiDAR!A:A,1,FALSE),"-")</f>
        <v>-</v>
      </c>
      <c r="BA55" s="361"/>
      <c r="BB55" s="361"/>
      <c r="BC55" s="361"/>
      <c r="BD55" s="361"/>
      <c r="BE55" s="360"/>
      <c r="BF55" s="332" t="str">
        <f>IF(BE55="x",VLOOKUP($U55,DFC!A:A,1,FALSE),"-")</f>
        <v>-</v>
      </c>
      <c r="BG55" s="361"/>
      <c r="BH55" s="360"/>
      <c r="BI55" s="332" t="str">
        <f>IF(BH55="x",VLOOKUP(U55,'DSF ADSP'!A:A,1,FALSE),"-")</f>
        <v>-</v>
      </c>
      <c r="BJ55" s="361"/>
      <c r="BK55" s="360"/>
      <c r="BL55" s="332" t="str">
        <f>IF(BK55="x",VLOOKUP($U55,'DSF LSMS'!$A:$A,1,FALSE),"-")</f>
        <v>-</v>
      </c>
      <c r="BM55" s="340"/>
      <c r="BN55" s="167"/>
      <c r="BO55" s="167"/>
      <c r="BP55" s="167"/>
    </row>
    <row r="56" ht="38.25" spans="1:68">
      <c r="A56" s="138"/>
      <c r="B56" s="321" t="s">
        <v>1798</v>
      </c>
      <c r="C56" s="322">
        <v>53</v>
      </c>
      <c r="D56" s="323" t="s">
        <v>1720</v>
      </c>
      <c r="E56" s="324" t="s">
        <v>1710</v>
      </c>
      <c r="F56" s="146"/>
      <c r="G56" s="146"/>
      <c r="H56" s="146" t="e">
        <f>VLOOKUP(U56,'CDV3 DTL'!E:G,2,FALSE)</f>
        <v>#N/A</v>
      </c>
      <c r="I56" s="335"/>
      <c r="J56" s="335" t="s">
        <v>1714</v>
      </c>
      <c r="K56" s="336" t="s">
        <v>1799</v>
      </c>
      <c r="L56" s="395"/>
      <c r="M56" s="335">
        <v>2014</v>
      </c>
      <c r="N56" s="335"/>
      <c r="O56" s="380" t="s">
        <v>1796</v>
      </c>
      <c r="P56" s="329" t="s">
        <v>1712</v>
      </c>
      <c r="Q56" s="346" t="str">
        <f>HYPERLINK("https://drive.google.com/open?id=1hgrWDIqlwFgVYRIi8IfofLzNPf8KuMWW","UN ECE R 131 r1_AEBS_Trucks")</f>
        <v>UN ECE R 131 r1_AEBS_Trucks</v>
      </c>
      <c r="R56" s="331"/>
      <c r="S56" s="332">
        <v>23</v>
      </c>
      <c r="T56" s="333" t="s">
        <v>1713</v>
      </c>
      <c r="U56" s="334" t="s">
        <v>1800</v>
      </c>
      <c r="V56" s="335"/>
      <c r="W56" s="335" t="s">
        <v>1801</v>
      </c>
      <c r="X56" s="335" t="e">
        <f>IF(VLOOKUP(U56,'CDV3 DTL'!E:E,1,FALSE)=U56,"OK","Missing")</f>
        <v>#N/A</v>
      </c>
      <c r="Y56" s="335"/>
      <c r="Z56" s="336"/>
      <c r="AA56" s="145"/>
      <c r="AB56" s="332"/>
      <c r="AC56" s="345"/>
      <c r="AD56" s="345"/>
      <c r="AE56" s="332" t="str">
        <f>IF(AD56="x",VLOOKUP($U56,DVS!A:A,1,FALSE),"-")</f>
        <v>-</v>
      </c>
      <c r="AF56" s="335"/>
      <c r="AG56" s="345"/>
      <c r="AH56" s="345"/>
      <c r="AI56" s="345"/>
      <c r="AJ56" s="345"/>
      <c r="AK56" s="345"/>
      <c r="AL56" s="345"/>
      <c r="AM56" s="345"/>
      <c r="AN56" s="332" t="str">
        <f>IF(AM56="x",VLOOKUP($U56,'Domain ControllerECU'!A:A,1,FALSE),"-")</f>
        <v>-</v>
      </c>
      <c r="AO56" s="335"/>
      <c r="AP56" s="345"/>
      <c r="AQ56" s="332" t="str">
        <f>IF(AP56="x",VLOOKUP($U56,RLT!A:A,1,FALSE),"-")</f>
        <v>-</v>
      </c>
      <c r="AR56" s="335"/>
      <c r="AS56" s="345"/>
      <c r="AT56" s="332" t="str">
        <f>IF(AS56="x",VLOOKUP($U56,ULSECU!A:A,1,FALSE),"-")</f>
        <v>-</v>
      </c>
      <c r="AU56" s="335"/>
      <c r="AV56" s="345" t="s">
        <v>1714</v>
      </c>
      <c r="AW56" s="332" t="e">
        <f>IF(AV56="x",VLOOKUP($U56,'Radar 7779GHz'!A:A,1,FALSE),"-")</f>
        <v>#N/A</v>
      </c>
      <c r="AX56" s="335"/>
      <c r="AY56" s="345"/>
      <c r="AZ56" s="332" t="str">
        <f>IF(AY56="x",VLOOKUP($U56,LiDAR!A:A,1,FALSE),"-")</f>
        <v>-</v>
      </c>
      <c r="BA56" s="335"/>
      <c r="BB56" s="335"/>
      <c r="BC56" s="335"/>
      <c r="BD56" s="335"/>
      <c r="BE56" s="345" t="s">
        <v>1714</v>
      </c>
      <c r="BF56" s="332" t="e">
        <f>IF(BE56="x",VLOOKUP($U56,DFC!A:A,1,FALSE),"-")</f>
        <v>#N/A</v>
      </c>
      <c r="BG56" s="335"/>
      <c r="BH56" s="345"/>
      <c r="BI56" s="332" t="str">
        <f>IF(BH56="x",VLOOKUP(U56,'DSF ADSP'!A:A,1,FALSE),"-")</f>
        <v>-</v>
      </c>
      <c r="BJ56" s="335"/>
      <c r="BK56" s="345"/>
      <c r="BL56" s="332" t="str">
        <f>IF(BK56="x",VLOOKUP($U56,'DSF LSMS'!$A:$A,1,FALSE),"-")</f>
        <v>-</v>
      </c>
      <c r="BM56" s="340"/>
      <c r="BN56" s="167"/>
      <c r="BO56" s="167"/>
      <c r="BP56" s="167"/>
    </row>
    <row r="57" ht="89.25" spans="1:68">
      <c r="A57" s="138"/>
      <c r="B57" s="321" t="s">
        <v>1802</v>
      </c>
      <c r="C57" s="322">
        <v>54</v>
      </c>
      <c r="D57" s="323" t="s">
        <v>1720</v>
      </c>
      <c r="E57" s="324" t="s">
        <v>1710</v>
      </c>
      <c r="F57" s="336"/>
      <c r="G57" s="336"/>
      <c r="H57" s="146" t="e">
        <f>VLOOKUP(U57,'CDV3 DTL'!E:G,2,FALSE)</f>
        <v>#N/A</v>
      </c>
      <c r="I57" s="364"/>
      <c r="J57" s="364"/>
      <c r="K57" s="397" t="s">
        <v>1803</v>
      </c>
      <c r="L57" s="398"/>
      <c r="M57" s="364"/>
      <c r="N57" s="364"/>
      <c r="O57" s="398"/>
      <c r="P57" s="364" t="s">
        <v>103</v>
      </c>
      <c r="Q57" s="369" t="str">
        <f>HYPERLINK("https://drive.google.com/open?id=1q0O0Wp-L5u226PjV_AKwN1LIKN76QXY5","GB 14023-2011")</f>
        <v>GB 14023-2011</v>
      </c>
      <c r="R57" s="331"/>
      <c r="S57" s="339">
        <v>60</v>
      </c>
      <c r="T57" s="333" t="s">
        <v>1713</v>
      </c>
      <c r="U57" s="334" t="s">
        <v>902</v>
      </c>
      <c r="V57" s="335"/>
      <c r="W57" s="335" t="str">
        <f>IF(VLOOKUP(U57,'CDV2 DTL'!P:P,1,FALSE)=U57,"OK","Missing")</f>
        <v>OK</v>
      </c>
      <c r="X57" s="335" t="e">
        <f>IF(VLOOKUP(U57,'CDV3 DTL'!E:E,1,FALSE)=U57,"OK","Missing")</f>
        <v>#N/A</v>
      </c>
      <c r="Y57" s="335"/>
      <c r="Z57" s="336"/>
      <c r="AA57" s="145"/>
      <c r="AB57" s="339"/>
      <c r="AC57" s="345"/>
      <c r="AD57" s="345"/>
      <c r="AE57" s="332" t="str">
        <f>IF(AD57="x",VLOOKUP($U57,DVS!A:A,1,FALSE),"-")</f>
        <v>-</v>
      </c>
      <c r="AF57" s="335"/>
      <c r="AG57" s="345"/>
      <c r="AH57" s="345"/>
      <c r="AI57" s="345"/>
      <c r="AJ57" s="345"/>
      <c r="AK57" s="345"/>
      <c r="AL57" s="345"/>
      <c r="AM57" s="345"/>
      <c r="AN57" s="332" t="str">
        <f>IF(AM57="x",VLOOKUP($U57,'Domain ControllerECU'!A:A,1,FALSE),"-")</f>
        <v>-</v>
      </c>
      <c r="AO57" s="335"/>
      <c r="AP57" s="345"/>
      <c r="AQ57" s="332" t="str">
        <f>IF(AP57="x",VLOOKUP($U57,RLT!A:A,1,FALSE),"-")</f>
        <v>-</v>
      </c>
      <c r="AR57" s="335"/>
      <c r="AS57" s="345"/>
      <c r="AT57" s="332" t="str">
        <f>IF(AS57="x",VLOOKUP($U57,ULSECU!A:A,1,FALSE),"-")</f>
        <v>-</v>
      </c>
      <c r="AU57" s="335"/>
      <c r="AV57" s="345"/>
      <c r="AW57" s="332" t="str">
        <f>IF(AV57="x",VLOOKUP($U57,'Radar 7779GHz'!A:A,1,FALSE),"-")</f>
        <v>-</v>
      </c>
      <c r="AX57" s="335"/>
      <c r="AY57" s="345"/>
      <c r="AZ57" s="332" t="str">
        <f>IF(AY57="x",VLOOKUP($U57,LiDAR!A:A,1,FALSE),"-")</f>
        <v>-</v>
      </c>
      <c r="BA57" s="335"/>
      <c r="BB57" s="335"/>
      <c r="BC57" s="335"/>
      <c r="BD57" s="335"/>
      <c r="BE57" s="345"/>
      <c r="BF57" s="332" t="str">
        <f>IF(BE57="x",VLOOKUP($U57,DFC!A:A,1,FALSE),"-")</f>
        <v>-</v>
      </c>
      <c r="BG57" s="335"/>
      <c r="BH57" s="345"/>
      <c r="BI57" s="332" t="str">
        <f>IF(BH57="x",VLOOKUP(U57,'DSF ADSP'!A:A,1,FALSE),"-")</f>
        <v>-</v>
      </c>
      <c r="BJ57" s="335"/>
      <c r="BK57" s="345"/>
      <c r="BL57" s="332" t="str">
        <f>IF(BK57="x",VLOOKUP($U57,'DSF LSMS'!$A:$A,1,FALSE),"-")</f>
        <v>-</v>
      </c>
      <c r="BM57" s="340"/>
      <c r="BN57" s="167"/>
      <c r="BO57" s="167"/>
      <c r="BP57" s="167"/>
    </row>
    <row r="58" ht="25.5" spans="1:68">
      <c r="A58" s="138"/>
      <c r="B58" s="321" t="s">
        <v>1804</v>
      </c>
      <c r="C58" s="322">
        <v>55</v>
      </c>
      <c r="D58" s="323" t="s">
        <v>1720</v>
      </c>
      <c r="E58" s="324" t="s">
        <v>1710</v>
      </c>
      <c r="F58" s="336"/>
      <c r="G58" s="336"/>
      <c r="H58" s="146" t="e">
        <f>VLOOKUP(U58,'CDV3 DTL'!E:G,2,FALSE)</f>
        <v>#N/A</v>
      </c>
      <c r="I58" s="322"/>
      <c r="J58" s="322"/>
      <c r="K58" s="405"/>
      <c r="L58" s="406"/>
      <c r="M58" s="322"/>
      <c r="N58" s="322"/>
      <c r="O58" s="406"/>
      <c r="P58" s="322" t="s">
        <v>563</v>
      </c>
      <c r="Q58" s="346" t="str">
        <f>HYPERLINK("https://drive.google.com/open?id=1SD2-bO4ok7NTTLrKOc26_TUv1uqRrbWM","NHTSA_Active Park Assist_DRAFT_April18")</f>
        <v>NHTSA_Active Park Assist_DRAFT_April18</v>
      </c>
      <c r="R58" s="331"/>
      <c r="S58" s="332">
        <v>30</v>
      </c>
      <c r="T58" s="333" t="s">
        <v>1735</v>
      </c>
      <c r="U58" s="334" t="s">
        <v>1805</v>
      </c>
      <c r="V58" s="335"/>
      <c r="W58" s="335" t="e">
        <f>IF(VLOOKUP(U58,'CDV2 DTL'!P:P,1,FALSE)=U58,"OK","Missing")</f>
        <v>#N/A</v>
      </c>
      <c r="X58" s="335" t="e">
        <f>IF(VLOOKUP(U58,'CDV3 DTL'!E:E,1,FALSE)=U58,"OK","Missing")</f>
        <v>#N/A</v>
      </c>
      <c r="Y58" s="335"/>
      <c r="Z58" s="336" t="s">
        <v>1806</v>
      </c>
      <c r="AA58" s="136"/>
      <c r="AB58" s="332"/>
      <c r="AC58" s="332"/>
      <c r="AD58" s="332"/>
      <c r="AE58" s="332" t="str">
        <f>IF(AD58="x",VLOOKUP($U58,DVS!A:A,1,FALSE),"-")</f>
        <v>-</v>
      </c>
      <c r="AF58" s="332"/>
      <c r="AG58" s="332"/>
      <c r="AH58" s="332"/>
      <c r="AI58" s="332"/>
      <c r="AJ58" s="332"/>
      <c r="AK58" s="332"/>
      <c r="AL58" s="332"/>
      <c r="AM58" s="332"/>
      <c r="AN58" s="332" t="str">
        <f>IF(AM58="x",VLOOKUP($U58,'Domain ControllerECU'!A:A,1,FALSE),"-")</f>
        <v>-</v>
      </c>
      <c r="AO58" s="332"/>
      <c r="AP58" s="332"/>
      <c r="AQ58" s="332" t="str">
        <f>IF(AP58="x",VLOOKUP($U58,RLT!A:A,1,FALSE),"-")</f>
        <v>-</v>
      </c>
      <c r="AR58" s="332"/>
      <c r="AS58" s="332"/>
      <c r="AT58" s="332" t="str">
        <f>IF(AS58="x",VLOOKUP($U58,ULSECU!A:A,1,FALSE),"-")</f>
        <v>-</v>
      </c>
      <c r="AU58" s="332"/>
      <c r="AV58" s="332"/>
      <c r="AW58" s="332" t="str">
        <f>IF(AV58="x",VLOOKUP($U58,'Radar 7779GHz'!A:A,1,FALSE),"-")</f>
        <v>-</v>
      </c>
      <c r="AX58" s="332"/>
      <c r="AY58" s="332"/>
      <c r="AZ58" s="332" t="str">
        <f>IF(AY58="x",VLOOKUP($U58,LiDAR!A:A,1,FALSE),"-")</f>
        <v>-</v>
      </c>
      <c r="BA58" s="332"/>
      <c r="BB58" s="332"/>
      <c r="BC58" s="332"/>
      <c r="BD58" s="332"/>
      <c r="BE58" s="332"/>
      <c r="BF58" s="332" t="str">
        <f>IF(BE58="x",VLOOKUP($U58,DFC!A:A,1,FALSE),"-")</f>
        <v>-</v>
      </c>
      <c r="BG58" s="332"/>
      <c r="BH58" s="332"/>
      <c r="BI58" s="332" t="str">
        <f>IF(BH58="x",VLOOKUP(U58,'DSF ADSP'!A:A,1,FALSE),"-")</f>
        <v>-</v>
      </c>
      <c r="BJ58" s="332"/>
      <c r="BK58" s="332"/>
      <c r="BL58" s="332" t="str">
        <f>IF(BK58="x",VLOOKUP($U58,'DSF LSMS'!$A:$A,1,FALSE),"-")</f>
        <v>-</v>
      </c>
      <c r="BM58" s="340"/>
      <c r="BN58" s="167"/>
      <c r="BO58" s="167"/>
      <c r="BP58" s="167"/>
    </row>
    <row r="59" ht="12.75" spans="1:68">
      <c r="A59" s="138"/>
      <c r="B59" s="321" t="s">
        <v>1807</v>
      </c>
      <c r="C59" s="322">
        <v>56</v>
      </c>
      <c r="D59" s="323" t="s">
        <v>1716</v>
      </c>
      <c r="E59" s="324" t="s">
        <v>1717</v>
      </c>
      <c r="F59" s="336"/>
      <c r="G59" s="336"/>
      <c r="H59" s="146" t="e">
        <f>VLOOKUP(U59,'CDV3 DTL'!E:G,2,FALSE)</f>
        <v>#N/A</v>
      </c>
      <c r="I59" s="333"/>
      <c r="J59" s="333"/>
      <c r="K59" s="397"/>
      <c r="L59" s="398"/>
      <c r="M59" s="364"/>
      <c r="N59" s="364"/>
      <c r="O59" s="328"/>
      <c r="P59" s="364" t="s">
        <v>103</v>
      </c>
      <c r="Q59" s="369" t="str">
        <f>HYPERLINK("https://drive.google.com/open?id=144cP_ju01XKIwIahiohYrdwxwlytkNYj","GB 15084-2013")</f>
        <v>GB 15084-2013</v>
      </c>
      <c r="R59" s="331"/>
      <c r="S59" s="339">
        <v>51</v>
      </c>
      <c r="T59" s="333" t="s">
        <v>1713</v>
      </c>
      <c r="U59" s="334" t="s">
        <v>1808</v>
      </c>
      <c r="V59" s="335"/>
      <c r="W59" s="335" t="e">
        <f>IF(VLOOKUP(U59,'CDV2 DTL'!P:P,1,FALSE)=U59,"OK","Missing")</f>
        <v>#N/A</v>
      </c>
      <c r="X59" s="335" t="e">
        <f>IF(VLOOKUP(U59,'CDV3 DTL'!E:E,1,FALSE)=U59,"OK","Missing")</f>
        <v>#N/A</v>
      </c>
      <c r="Y59" s="335"/>
      <c r="Z59" s="336"/>
      <c r="AA59" s="145"/>
      <c r="AB59" s="339"/>
      <c r="AC59" s="333"/>
      <c r="AD59" s="407" t="s">
        <v>1809</v>
      </c>
      <c r="AE59" s="332" t="str">
        <f>IF(AD59="x",VLOOKUP($U59,DVS!A:A,1,FALSE),"-")</f>
        <v>-</v>
      </c>
      <c r="AF59" s="364"/>
      <c r="AG59" s="333" t="s">
        <v>1809</v>
      </c>
      <c r="AH59" s="333"/>
      <c r="AI59" s="333"/>
      <c r="AJ59" s="333" t="s">
        <v>1809</v>
      </c>
      <c r="AK59" s="333"/>
      <c r="AL59" s="333"/>
      <c r="AM59" s="333" t="s">
        <v>1809</v>
      </c>
      <c r="AN59" s="332" t="str">
        <f>IF(AM59="x",VLOOKUP($U59,'Domain ControllerECU'!A:A,1,FALSE),"-")</f>
        <v>-</v>
      </c>
      <c r="AO59" s="364"/>
      <c r="AP59" s="333"/>
      <c r="AQ59" s="332" t="str">
        <f>IF(AP59="x",VLOOKUP($U59,RLT!A:A,1,FALSE),"-")</f>
        <v>-</v>
      </c>
      <c r="AR59" s="364"/>
      <c r="AS59" s="333"/>
      <c r="AT59" s="332" t="str">
        <f>IF(AS59="x",VLOOKUP($U59,ULSECU!A:A,1,FALSE),"-")</f>
        <v>-</v>
      </c>
      <c r="AU59" s="364"/>
      <c r="AV59" s="333"/>
      <c r="AW59" s="332" t="str">
        <f>IF(AV59="x",VLOOKUP($U59,'Radar 7779GHz'!A:A,1,FALSE),"-")</f>
        <v>-</v>
      </c>
      <c r="AX59" s="364"/>
      <c r="AY59" s="333"/>
      <c r="AZ59" s="332" t="str">
        <f>IF(AY59="x",VLOOKUP($U59,LiDAR!A:A,1,FALSE),"-")</f>
        <v>-</v>
      </c>
      <c r="BA59" s="364"/>
      <c r="BB59" s="364"/>
      <c r="BC59" s="364"/>
      <c r="BD59" s="364"/>
      <c r="BE59" s="333"/>
      <c r="BF59" s="332" t="str">
        <f>IF(BE59="x",VLOOKUP($U59,DFC!A:A,1,FALSE),"-")</f>
        <v>-</v>
      </c>
      <c r="BG59" s="364"/>
      <c r="BH59" s="333"/>
      <c r="BI59" s="332" t="str">
        <f>IF(BH59="x",VLOOKUP(U59,'DSF ADSP'!A:A,1,FALSE),"-")</f>
        <v>-</v>
      </c>
      <c r="BJ59" s="364"/>
      <c r="BK59" s="333"/>
      <c r="BL59" s="332" t="str">
        <f>IF(BK59="x",VLOOKUP($U59,'DSF LSMS'!$A:$A,1,FALSE),"-")</f>
        <v>-</v>
      </c>
      <c r="BM59" s="340" t="s">
        <v>1810</v>
      </c>
      <c r="BN59" s="167"/>
      <c r="BO59" s="167"/>
      <c r="BP59" s="167"/>
    </row>
    <row r="60" ht="12.75" spans="1:68">
      <c r="A60" s="138"/>
      <c r="B60" s="321" t="s">
        <v>1811</v>
      </c>
      <c r="C60" s="322">
        <v>57</v>
      </c>
      <c r="D60" s="323" t="s">
        <v>1720</v>
      </c>
      <c r="E60" s="324" t="s">
        <v>806</v>
      </c>
      <c r="F60" s="146"/>
      <c r="G60" s="146"/>
      <c r="H60" s="146" t="e">
        <f>VLOOKUP(U60,'CDV3 DTL'!E:G,2,FALSE)</f>
        <v>#N/A</v>
      </c>
      <c r="I60" s="335"/>
      <c r="J60" s="335"/>
      <c r="K60" s="336"/>
      <c r="L60" s="395"/>
      <c r="M60" s="335"/>
      <c r="N60" s="335"/>
      <c r="O60" s="395"/>
      <c r="P60" s="329" t="s">
        <v>1712</v>
      </c>
      <c r="Q60" s="330" t="str">
        <f>HYPERLINK("https://drive.google.com/open?id=1CjqbtuzSEdxsg9CkpvYLHpMnP_Pu7ECs","UN ECE R6r6 Direction indicators")</f>
        <v>UN ECE R6r6 Direction indicators</v>
      </c>
      <c r="R60" s="371"/>
      <c r="S60" s="372">
        <v>39</v>
      </c>
      <c r="T60" s="333" t="s">
        <v>1713</v>
      </c>
      <c r="U60" s="363" t="s">
        <v>1812</v>
      </c>
      <c r="V60" s="335"/>
      <c r="W60" s="335" t="e">
        <f>IF(VLOOKUP(U60,'CDV2 DTL'!P:P,1,FALSE)=U60,"OK","Missing")</f>
        <v>#N/A</v>
      </c>
      <c r="X60" s="335" t="e">
        <f>IF(VLOOKUP(U60,'CDV3 DTL'!E:E,1,FALSE)=U60,"OK","Missing")</f>
        <v>#N/A</v>
      </c>
      <c r="Y60" s="335"/>
      <c r="Z60" s="336"/>
      <c r="AA60" s="145"/>
      <c r="AB60" s="372"/>
      <c r="AC60" s="345"/>
      <c r="AD60" s="345"/>
      <c r="AE60" s="332" t="str">
        <f>IF(AD60="x",VLOOKUP($U60,DVS!A:A,1,FALSE),"-")</f>
        <v>-</v>
      </c>
      <c r="AF60" s="335"/>
      <c r="AG60" s="345"/>
      <c r="AH60" s="345"/>
      <c r="AI60" s="345"/>
      <c r="AJ60" s="345"/>
      <c r="AK60" s="345"/>
      <c r="AL60" s="345"/>
      <c r="AM60" s="345"/>
      <c r="AN60" s="332" t="str">
        <f>IF(AM60="x",VLOOKUP($U60,'Domain ControllerECU'!A:A,1,FALSE),"-")</f>
        <v>-</v>
      </c>
      <c r="AO60" s="335"/>
      <c r="AP60" s="345"/>
      <c r="AQ60" s="332" t="str">
        <f>IF(AP60="x",VLOOKUP($U60,RLT!A:A,1,FALSE),"-")</f>
        <v>-</v>
      </c>
      <c r="AR60" s="335"/>
      <c r="AS60" s="345"/>
      <c r="AT60" s="332" t="str">
        <f>IF(AS60="x",VLOOKUP($U60,ULSECU!A:A,1,FALSE),"-")</f>
        <v>-</v>
      </c>
      <c r="AU60" s="335"/>
      <c r="AV60" s="345"/>
      <c r="AW60" s="332" t="str">
        <f>IF(AV60="x",VLOOKUP($U60,'Radar 7779GHz'!A:A,1,FALSE),"-")</f>
        <v>-</v>
      </c>
      <c r="AX60" s="335"/>
      <c r="AY60" s="345"/>
      <c r="AZ60" s="332" t="str">
        <f>IF(AY60="x",VLOOKUP($U60,LiDAR!A:A,1,FALSE),"-")</f>
        <v>-</v>
      </c>
      <c r="BA60" s="335"/>
      <c r="BB60" s="335"/>
      <c r="BC60" s="335"/>
      <c r="BD60" s="335"/>
      <c r="BE60" s="345"/>
      <c r="BF60" s="332" t="str">
        <f>IF(BE60="x",VLOOKUP($U60,DFC!A:A,1,FALSE),"-")</f>
        <v>-</v>
      </c>
      <c r="BG60" s="335"/>
      <c r="BH60" s="345"/>
      <c r="BI60" s="332" t="str">
        <f>IF(BH60="x",VLOOKUP(U60,'DSF ADSP'!A:A,1,FALSE),"-")</f>
        <v>-</v>
      </c>
      <c r="BJ60" s="335"/>
      <c r="BK60" s="345"/>
      <c r="BL60" s="332" t="str">
        <f>IF(BK60="x",VLOOKUP($U60,'DSF LSMS'!$A:$A,1,FALSE),"-")</f>
        <v>-</v>
      </c>
      <c r="BM60" s="340"/>
      <c r="BN60" s="167"/>
      <c r="BO60" s="167"/>
      <c r="BP60" s="167"/>
    </row>
    <row r="61" ht="25.5" spans="1:68">
      <c r="A61" s="138"/>
      <c r="B61" s="321" t="s">
        <v>1813</v>
      </c>
      <c r="C61" s="322">
        <v>58</v>
      </c>
      <c r="D61" s="323" t="s">
        <v>1720</v>
      </c>
      <c r="E61" s="324" t="s">
        <v>806</v>
      </c>
      <c r="F61" s="146"/>
      <c r="G61" s="146"/>
      <c r="H61" s="146" t="e">
        <f>VLOOKUP(U61,'CDV3 DTL'!E:G,2,FALSE)</f>
        <v>#N/A</v>
      </c>
      <c r="I61" s="322"/>
      <c r="J61" s="322"/>
      <c r="K61" s="405"/>
      <c r="L61" s="406"/>
      <c r="M61" s="322"/>
      <c r="N61" s="322" t="s">
        <v>1814</v>
      </c>
      <c r="O61" s="406"/>
      <c r="P61" s="323" t="s">
        <v>1721</v>
      </c>
      <c r="Q61" s="330" t="str">
        <f>HYPERLINK("https://drive.google.com/open?id=1E-f_0lwoQ3SCIibwJWfroOT6SujxJrnr","2000/53/EC_End of life vehicles_Consolidated Version 11-2017")</f>
        <v>2000/53/EC_End of life vehicles_Consolidated Version 11-2017</v>
      </c>
      <c r="R61" s="371"/>
      <c r="S61" s="372">
        <v>19</v>
      </c>
      <c r="T61" s="368" t="s">
        <v>1713</v>
      </c>
      <c r="U61" s="363" t="s">
        <v>1718</v>
      </c>
      <c r="V61" s="335"/>
      <c r="W61" s="335" t="e">
        <f>IF(VLOOKUP(U61,'CDV2 DTL'!P:P,1,FALSE)=U61,"OK","Missing")</f>
        <v>#N/A</v>
      </c>
      <c r="X61" s="335" t="e">
        <f>IF(VLOOKUP(U61,'CDV3 DTL'!E:E,1,FALSE)=U61,"OK","Missing")</f>
        <v>#N/A</v>
      </c>
      <c r="Y61" s="335"/>
      <c r="Z61" s="336"/>
      <c r="AA61" s="136"/>
      <c r="AB61" s="372"/>
      <c r="AC61" s="322"/>
      <c r="AD61" s="322"/>
      <c r="AE61" s="332" t="str">
        <f>IF(AD61="x",VLOOKUP($U61,DVS!A:A,1,FALSE),"-")</f>
        <v>-</v>
      </c>
      <c r="AF61" s="322"/>
      <c r="AG61" s="322"/>
      <c r="AH61" s="322"/>
      <c r="AI61" s="322"/>
      <c r="AJ61" s="322"/>
      <c r="AK61" s="322"/>
      <c r="AL61" s="322"/>
      <c r="AM61" s="322"/>
      <c r="AN61" s="332" t="str">
        <f>IF(AM61="x",VLOOKUP($U61,'Domain ControllerECU'!A:A,1,FALSE),"-")</f>
        <v>-</v>
      </c>
      <c r="AO61" s="322"/>
      <c r="AP61" s="322"/>
      <c r="AQ61" s="332" t="str">
        <f>IF(AP61="x",VLOOKUP($U61,RLT!A:A,1,FALSE),"-")</f>
        <v>-</v>
      </c>
      <c r="AR61" s="322"/>
      <c r="AS61" s="322"/>
      <c r="AT61" s="332" t="str">
        <f>IF(AS61="x",VLOOKUP($U61,ULSECU!A:A,1,FALSE),"-")</f>
        <v>-</v>
      </c>
      <c r="AU61" s="322"/>
      <c r="AV61" s="322"/>
      <c r="AW61" s="332" t="str">
        <f>IF(AV61="x",VLOOKUP($U61,'Radar 7779GHz'!A:A,1,FALSE),"-")</f>
        <v>-</v>
      </c>
      <c r="AX61" s="322"/>
      <c r="AY61" s="322"/>
      <c r="AZ61" s="332" t="str">
        <f>IF(AY61="x",VLOOKUP($U61,LiDAR!A:A,1,FALSE),"-")</f>
        <v>-</v>
      </c>
      <c r="BA61" s="322"/>
      <c r="BB61" s="322"/>
      <c r="BC61" s="322"/>
      <c r="BD61" s="322"/>
      <c r="BE61" s="322"/>
      <c r="BF61" s="332" t="str">
        <f>IF(BE61="x",VLOOKUP($U61,DFC!A:A,1,FALSE),"-")</f>
        <v>-</v>
      </c>
      <c r="BG61" s="322"/>
      <c r="BH61" s="322"/>
      <c r="BI61" s="332" t="str">
        <f>IF(BH61="x",VLOOKUP(U61,'DSF ADSP'!A:A,1,FALSE),"-")</f>
        <v>-</v>
      </c>
      <c r="BJ61" s="322"/>
      <c r="BK61" s="322"/>
      <c r="BL61" s="332" t="str">
        <f>IF(BK61="x",VLOOKUP($U61,'DSF LSMS'!$A:$A,1,FALSE),"-")</f>
        <v>-</v>
      </c>
      <c r="BM61" s="340"/>
      <c r="BN61" s="167"/>
      <c r="BO61" s="167"/>
      <c r="BP61" s="167"/>
    </row>
    <row r="62" ht="12.75" spans="1:68">
      <c r="A62" s="138"/>
      <c r="B62" s="321" t="s">
        <v>1815</v>
      </c>
      <c r="C62" s="322">
        <v>59</v>
      </c>
      <c r="D62" s="323" t="s">
        <v>1720</v>
      </c>
      <c r="E62" s="324" t="s">
        <v>806</v>
      </c>
      <c r="F62" s="146"/>
      <c r="G62" s="146"/>
      <c r="H62" s="146" t="e">
        <f>VLOOKUP(#REF!,'CDV3 DTL'!E:G,2,FALSE)</f>
        <v>#REF!</v>
      </c>
      <c r="I62" s="322"/>
      <c r="J62" s="322"/>
      <c r="K62" s="405"/>
      <c r="L62" s="406"/>
      <c r="M62" s="322"/>
      <c r="N62" s="322"/>
      <c r="O62" s="406"/>
      <c r="P62" s="345" t="s">
        <v>105</v>
      </c>
      <c r="Q62" s="330" t="str">
        <f>HYPERLINK("https://drive.google.com/open?id=1sN-nMsPqZIXrf6kGuIeZxcygBPlSB1A9","AIS-004 Part 3_EMC")</f>
        <v>AIS-004 Part 3_EMC</v>
      </c>
      <c r="R62" s="371"/>
      <c r="S62" s="372">
        <v>67</v>
      </c>
      <c r="T62" s="368" t="s">
        <v>1713</v>
      </c>
      <c r="U62" s="363" t="s">
        <v>1718</v>
      </c>
      <c r="V62" s="335"/>
      <c r="W62" s="335" t="e">
        <f>IF(VLOOKUP(U62,'CDV2 DTL'!P:P,1,FALSE)=U62,"OK","Missing")</f>
        <v>#N/A</v>
      </c>
      <c r="X62" s="335" t="e">
        <f>IF(VLOOKUP(#REF!,'CDV3 DTL'!E:E,1,FALSE)=#REF!,"OK","Missing")</f>
        <v>#REF!</v>
      </c>
      <c r="Y62" s="335"/>
      <c r="Z62" s="336"/>
      <c r="AA62" s="136"/>
      <c r="AB62" s="372"/>
      <c r="AC62" s="323"/>
      <c r="AD62" s="323"/>
      <c r="AE62" s="332" t="str">
        <f>IF(AD62="x",VLOOKUP(#REF!,DVS!A:A,1,FALSE),"-")</f>
        <v>-</v>
      </c>
      <c r="AF62" s="322"/>
      <c r="AG62" s="323"/>
      <c r="AH62" s="323"/>
      <c r="AI62" s="323"/>
      <c r="AJ62" s="323"/>
      <c r="AK62" s="323"/>
      <c r="AL62" s="323"/>
      <c r="AM62" s="323"/>
      <c r="AN62" s="332" t="str">
        <f>IF(AM62="x",VLOOKUP(#REF!,'Domain ControllerECU'!A:A,1,FALSE),"-")</f>
        <v>-</v>
      </c>
      <c r="AO62" s="322"/>
      <c r="AP62" s="323"/>
      <c r="AQ62" s="332" t="str">
        <f>IF(AP62="x",VLOOKUP(#REF!,RLT!A:A,1,FALSE),"-")</f>
        <v>-</v>
      </c>
      <c r="AR62" s="322"/>
      <c r="AS62" s="323"/>
      <c r="AT62" s="332" t="str">
        <f>IF(AS62="x",VLOOKUP(#REF!,ULSECU!A:A,1,FALSE),"-")</f>
        <v>-</v>
      </c>
      <c r="AU62" s="322"/>
      <c r="AV62" s="323"/>
      <c r="AW62" s="332" t="str">
        <f>IF(AV62="x",VLOOKUP(#REF!,'Radar 7779GHz'!A:A,1,FALSE),"-")</f>
        <v>-</v>
      </c>
      <c r="AX62" s="322"/>
      <c r="AY62" s="323"/>
      <c r="AZ62" s="332" t="str">
        <f>IF(AY62="x",VLOOKUP(#REF!,LiDAR!A:A,1,FALSE),"-")</f>
        <v>-</v>
      </c>
      <c r="BA62" s="322"/>
      <c r="BB62" s="322"/>
      <c r="BC62" s="322"/>
      <c r="BD62" s="322"/>
      <c r="BE62" s="323"/>
      <c r="BF62" s="332" t="str">
        <f>IF(BE62="x",VLOOKUP(#REF!,DFC!A:A,1,FALSE),"-")</f>
        <v>-</v>
      </c>
      <c r="BG62" s="322"/>
      <c r="BH62" s="323"/>
      <c r="BI62" s="332" t="str">
        <f>IF(BH62="x",VLOOKUP(#REF!,'DSF ADSP'!A:A,1,FALSE),"-")</f>
        <v>-</v>
      </c>
      <c r="BJ62" s="322"/>
      <c r="BK62" s="323"/>
      <c r="BL62" s="332" t="str">
        <f>IF(BK62="x",VLOOKUP(#REF!,'DSF LSMS'!$A:$A,1,FALSE),"-")</f>
        <v>-</v>
      </c>
      <c r="BM62" s="340"/>
      <c r="BN62" s="167"/>
      <c r="BO62" s="167"/>
      <c r="BP62" s="167"/>
    </row>
    <row r="63" ht="25.5" spans="1:68">
      <c r="A63" s="138"/>
      <c r="B63" s="321" t="s">
        <v>1816</v>
      </c>
      <c r="C63" s="322">
        <v>60</v>
      </c>
      <c r="D63" s="323" t="s">
        <v>1720</v>
      </c>
      <c r="E63" s="324" t="s">
        <v>1710</v>
      </c>
      <c r="F63" s="146"/>
      <c r="G63" s="146"/>
      <c r="H63" s="146" t="e">
        <f>VLOOKUP(U63,'CDV3 DTL'!E:G,2,FALSE)</f>
        <v>#N/A</v>
      </c>
      <c r="I63" s="325"/>
      <c r="J63" s="325"/>
      <c r="K63" s="326"/>
      <c r="L63" s="327"/>
      <c r="M63" s="325"/>
      <c r="N63" s="325"/>
      <c r="O63" s="327"/>
      <c r="P63" s="329" t="s">
        <v>1712</v>
      </c>
      <c r="Q63" s="330" t="str">
        <f>HYPERLINK("https://drive.google.com/open?id=13RORc-QEj7TQxbctrziWouyemvQhhOB0","UN ECE R123_ Adaptive Front-lighting systems")</f>
        <v>UN ECE R123_ Adaptive Front-lighting systems</v>
      </c>
      <c r="R63" s="371"/>
      <c r="S63" s="372">
        <v>83</v>
      </c>
      <c r="T63" s="333" t="s">
        <v>1713</v>
      </c>
      <c r="U63" s="363" t="s">
        <v>1023</v>
      </c>
      <c r="V63" s="335"/>
      <c r="W63" s="335" t="str">
        <f>IF(VLOOKUP(U63,'CDV2 DTL'!P:P,1,FALSE)=U63,"OK","Missing")</f>
        <v>OK</v>
      </c>
      <c r="X63" s="335" t="e">
        <f>IF(VLOOKUP(U63,'CDV3 DTL'!E:E,1,FALSE)=U63,"OK","Missing")</f>
        <v>#N/A</v>
      </c>
      <c r="Y63" s="335"/>
      <c r="Z63" s="336"/>
      <c r="AA63" s="145"/>
      <c r="AB63" s="372"/>
      <c r="AC63" s="325"/>
      <c r="AD63" s="325"/>
      <c r="AE63" s="332" t="str">
        <f>IF(AD63="x",VLOOKUP($U63,DVS!A:A,1,FALSE),"-")</f>
        <v>-</v>
      </c>
      <c r="AF63" s="347"/>
      <c r="AG63" s="325"/>
      <c r="AH63" s="325"/>
      <c r="AI63" s="325"/>
      <c r="AJ63" s="325"/>
      <c r="AK63" s="325"/>
      <c r="AL63" s="325"/>
      <c r="AM63" s="325"/>
      <c r="AN63" s="332" t="str">
        <f>IF(AM63="x",VLOOKUP($U63,'Domain ControllerECU'!A:A,1,FALSE),"-")</f>
        <v>-</v>
      </c>
      <c r="AO63" s="347"/>
      <c r="AP63" s="325" t="s">
        <v>1714</v>
      </c>
      <c r="AQ63" s="332" t="e">
        <f>IF(AP63="x",VLOOKUP($U63,RLT!A:A,1,FALSE),"-")</f>
        <v>#N/A</v>
      </c>
      <c r="AR63" s="347"/>
      <c r="AS63" s="325"/>
      <c r="AT63" s="332" t="str">
        <f>IF(AS63="x",VLOOKUP($U63,ULSECU!A:A,1,FALSE),"-")</f>
        <v>-</v>
      </c>
      <c r="AU63" s="347"/>
      <c r="AV63" s="325"/>
      <c r="AW63" s="332" t="str">
        <f>IF(AV63="x",VLOOKUP($U63,'Radar 7779GHz'!A:A,1,FALSE),"-")</f>
        <v>-</v>
      </c>
      <c r="AX63" s="347"/>
      <c r="AY63" s="325"/>
      <c r="AZ63" s="332" t="str">
        <f>IF(AY63="x",VLOOKUP($U63,LiDAR!A:A,1,FALSE),"-")</f>
        <v>-</v>
      </c>
      <c r="BA63" s="347"/>
      <c r="BB63" s="347"/>
      <c r="BC63" s="347"/>
      <c r="BD63" s="347"/>
      <c r="BE63" s="325" t="s">
        <v>362</v>
      </c>
      <c r="BF63" s="332" t="str">
        <f>IF(BE63="x",VLOOKUP($U63,DFC!A:A,1,FALSE),"-")</f>
        <v>-</v>
      </c>
      <c r="BG63" s="347"/>
      <c r="BH63" s="325"/>
      <c r="BI63" s="332" t="str">
        <f>IF(BH63="x",VLOOKUP(U63,'DSF ADSP'!A:A,1,FALSE),"-")</f>
        <v>-</v>
      </c>
      <c r="BJ63" s="347"/>
      <c r="BK63" s="325"/>
      <c r="BL63" s="332" t="str">
        <f>IF(BK63="x",VLOOKUP($U63,'DSF LSMS'!$A:$A,1,FALSE),"-")</f>
        <v>-</v>
      </c>
      <c r="BM63" s="340"/>
      <c r="BN63" s="7"/>
      <c r="BO63" s="7"/>
      <c r="BP63" s="7"/>
    </row>
    <row r="64" ht="12.75" spans="1:68">
      <c r="A64" s="138"/>
      <c r="B64" s="321" t="s">
        <v>1817</v>
      </c>
      <c r="C64" s="322">
        <v>61</v>
      </c>
      <c r="D64" s="323" t="s">
        <v>1716</v>
      </c>
      <c r="E64" s="324" t="s">
        <v>1710</v>
      </c>
      <c r="F64" s="336"/>
      <c r="G64" s="336"/>
      <c r="H64" s="146" t="e">
        <f>VLOOKUP(U62,'CDV3 DTL'!E:G,2,FALSE)</f>
        <v>#N/A</v>
      </c>
      <c r="I64" s="322"/>
      <c r="J64" s="322"/>
      <c r="K64" s="405"/>
      <c r="L64" s="406"/>
      <c r="M64" s="322"/>
      <c r="N64" s="322"/>
      <c r="O64" s="406"/>
      <c r="P64" s="322" t="s">
        <v>563</v>
      </c>
      <c r="Q64" s="330" t="str">
        <f>HYPERLINK("https://drive.google.com/open?id=1OItaKE4YQjV67tHzVrd-Ste2v6Tn_u--","CFR 21 Section 1040 Laser Products")</f>
        <v>CFR 21 Section 1040 Laser Products</v>
      </c>
      <c r="R64" s="371"/>
      <c r="S64" s="372">
        <v>18</v>
      </c>
      <c r="T64" s="368" t="s">
        <v>1713</v>
      </c>
      <c r="U64" s="2" t="s">
        <v>683</v>
      </c>
      <c r="V64" s="167"/>
      <c r="W64" s="335" t="str">
        <f>IF(VLOOKUP(U64,'CDV2 DTL'!P:P,1,FALSE)=U64,"OK","Missing")</f>
        <v>OK</v>
      </c>
      <c r="X64" s="335" t="e">
        <f>IF(VLOOKUP(U62,'CDV3 DTL'!E:E,1,FALSE)=U62,"OK","Missing")</f>
        <v>#N/A</v>
      </c>
      <c r="Y64" s="335"/>
      <c r="Z64" s="336"/>
      <c r="AA64" s="136"/>
      <c r="AB64" s="372"/>
      <c r="AC64" s="408"/>
      <c r="AD64" s="408"/>
      <c r="AE64" s="332" t="str">
        <f>IF(AD64="x",VLOOKUP($U62,DVS!A:A,1,FALSE),"-")</f>
        <v>-</v>
      </c>
      <c r="AF64" s="408"/>
      <c r="AG64" s="408"/>
      <c r="AH64" s="408"/>
      <c r="AI64" s="408"/>
      <c r="AJ64" s="408"/>
      <c r="AK64" s="408"/>
      <c r="AL64" s="408"/>
      <c r="AM64" s="408"/>
      <c r="AN64" s="332" t="str">
        <f>IF(AM64="x",VLOOKUP($U62,'Domain ControllerECU'!A:A,1,FALSE),"-")</f>
        <v>-</v>
      </c>
      <c r="AO64" s="408"/>
      <c r="AP64" s="408"/>
      <c r="AQ64" s="332" t="str">
        <f>IF(AP64="x",VLOOKUP($U62,RLT!A:A,1,FALSE),"-")</f>
        <v>-</v>
      </c>
      <c r="AR64" s="408"/>
      <c r="AS64" s="408"/>
      <c r="AT64" s="332" t="str">
        <f>IF(AS64="x",VLOOKUP($U62,ULSECU!A:A,1,FALSE),"-")</f>
        <v>-</v>
      </c>
      <c r="AU64" s="408"/>
      <c r="AV64" s="408"/>
      <c r="AW64" s="332" t="str">
        <f>IF(AV64="x",VLOOKUP($U62,'Radar 7779GHz'!A:A,1,FALSE),"-")</f>
        <v>-</v>
      </c>
      <c r="AX64" s="408"/>
      <c r="AY64" s="408" t="s">
        <v>1714</v>
      </c>
      <c r="AZ64" s="332" t="e">
        <f>IF(AY64="x",VLOOKUP($U62,LiDAR!A:A,1,FALSE),"-")</f>
        <v>#N/A</v>
      </c>
      <c r="BA64" s="408"/>
      <c r="BB64" s="408"/>
      <c r="BC64" s="408"/>
      <c r="BD64" s="408"/>
      <c r="BE64" s="408"/>
      <c r="BF64" s="332" t="str">
        <f>IF(BE64="x",VLOOKUP($U62,DFC!A:A,1,FALSE),"-")</f>
        <v>-</v>
      </c>
      <c r="BG64" s="408"/>
      <c r="BH64" s="408"/>
      <c r="BI64" s="332" t="str">
        <f>IF(BH64="x",VLOOKUP(U62,'DSF ADSP'!A:A,1,FALSE),"-")</f>
        <v>-</v>
      </c>
      <c r="BJ64" s="408"/>
      <c r="BK64" s="408"/>
      <c r="BL64" s="332" t="str">
        <f>IF(BK64="x",VLOOKUP($U62,'DSF LSMS'!$A:$A,1,FALSE),"-")</f>
        <v>-</v>
      </c>
      <c r="BM64" s="340"/>
      <c r="BN64" s="167"/>
      <c r="BO64" s="167"/>
      <c r="BP64" s="167"/>
    </row>
    <row r="65" ht="25.5" spans="1:68">
      <c r="A65" s="138"/>
      <c r="B65" s="321" t="s">
        <v>1818</v>
      </c>
      <c r="C65" s="322">
        <v>62</v>
      </c>
      <c r="D65" s="323" t="s">
        <v>1720</v>
      </c>
      <c r="E65" s="324" t="s">
        <v>1710</v>
      </c>
      <c r="F65" s="146"/>
      <c r="G65" s="146"/>
      <c r="H65" s="146" t="e">
        <f>VLOOKUP(U65,'CDV3 DTL'!E:G,2,FALSE)</f>
        <v>#N/A</v>
      </c>
      <c r="I65" s="325"/>
      <c r="J65" s="325"/>
      <c r="K65" s="326"/>
      <c r="L65" s="327"/>
      <c r="M65" s="325"/>
      <c r="N65" s="325"/>
      <c r="O65" s="327"/>
      <c r="P65" s="323" t="s">
        <v>1721</v>
      </c>
      <c r="Q65" s="330" t="str">
        <f>HYPERLINK("https://drive.google.com/open?id=1sjAs9WDwGIgzJQ1bCfBv5SEAmcKaE6Td","Decision 2005/50/EC_24GHz_Range")</f>
        <v>Decision 2005/50/EC_24GHz_Range</v>
      </c>
      <c r="R65" s="331"/>
      <c r="S65" s="372">
        <v>6</v>
      </c>
      <c r="T65" s="333" t="s">
        <v>1713</v>
      </c>
      <c r="U65" s="334" t="s">
        <v>648</v>
      </c>
      <c r="V65" s="335"/>
      <c r="W65" s="335" t="str">
        <f>IF(VLOOKUP(U65,'CDV2 DTL'!P:P,1,FALSE)=U65,"OK","Missing")</f>
        <v>OK</v>
      </c>
      <c r="X65" s="335" t="e">
        <f>IF(VLOOKUP(U65,'CDV3 DTL'!E:E,1,FALSE)=U65,"OK","Missing")</f>
        <v>#N/A</v>
      </c>
      <c r="Y65" s="335"/>
      <c r="Z65" s="336"/>
      <c r="AA65" s="145"/>
      <c r="AB65" s="372"/>
      <c r="AC65" s="360"/>
      <c r="AD65" s="360"/>
      <c r="AE65" s="332" t="str">
        <f>IF(AD65="x",VLOOKUP($U65,DVS!A:A,1,FALSE),"-")</f>
        <v>-</v>
      </c>
      <c r="AF65" s="361"/>
      <c r="AG65" s="360"/>
      <c r="AH65" s="360"/>
      <c r="AI65" s="360"/>
      <c r="AJ65" s="360"/>
      <c r="AK65" s="360"/>
      <c r="AL65" s="360"/>
      <c r="AM65" s="360"/>
      <c r="AN65" s="332" t="str">
        <f>IF(AM65="x",VLOOKUP($U65,'Domain ControllerECU'!A:A,1,FALSE),"-")</f>
        <v>-</v>
      </c>
      <c r="AO65" s="361"/>
      <c r="AP65" s="360"/>
      <c r="AQ65" s="332" t="str">
        <f>IF(AP65="x",VLOOKUP($U65,RLT!A:A,1,FALSE),"-")</f>
        <v>-</v>
      </c>
      <c r="AR65" s="361"/>
      <c r="AS65" s="360"/>
      <c r="AT65" s="332" t="str">
        <f>IF(AS65="x",VLOOKUP($U65,ULSECU!A:A,1,FALSE),"-")</f>
        <v>-</v>
      </c>
      <c r="AU65" s="361"/>
      <c r="AV65" s="360" t="s">
        <v>1714</v>
      </c>
      <c r="AW65" s="332" t="e">
        <f>IF(AV65="x",VLOOKUP($U65,'Radar 7779GHz'!A:A,1,FALSE),"-")</f>
        <v>#N/A</v>
      </c>
      <c r="AX65" s="361"/>
      <c r="AY65" s="360"/>
      <c r="AZ65" s="332" t="str">
        <f>IF(AY65="x",VLOOKUP($U65,LiDAR!A:A,1,FALSE),"-")</f>
        <v>-</v>
      </c>
      <c r="BA65" s="361"/>
      <c r="BB65" s="361"/>
      <c r="BC65" s="361"/>
      <c r="BD65" s="361"/>
      <c r="BE65" s="360"/>
      <c r="BF65" s="332" t="str">
        <f>IF(BE65="x",VLOOKUP($U65,DFC!A:A,1,FALSE),"-")</f>
        <v>-</v>
      </c>
      <c r="BG65" s="361"/>
      <c r="BH65" s="360"/>
      <c r="BI65" s="332" t="str">
        <f>IF(BH65="x",VLOOKUP(U65,'DSF ADSP'!A:A,1,FALSE),"-")</f>
        <v>-</v>
      </c>
      <c r="BJ65" s="361"/>
      <c r="BK65" s="360"/>
      <c r="BL65" s="332" t="str">
        <f>IF(BK65="x",VLOOKUP($U65,'DSF LSMS'!$A:$A,1,FALSE),"-")</f>
        <v>-</v>
      </c>
      <c r="BM65" s="393"/>
      <c r="BN65" s="409"/>
      <c r="BO65" s="409"/>
      <c r="BP65" s="409"/>
    </row>
    <row r="66" ht="12.75" spans="1:68">
      <c r="A66" s="138"/>
      <c r="B66" s="321" t="s">
        <v>1819</v>
      </c>
      <c r="C66" s="322">
        <v>63</v>
      </c>
      <c r="D66" s="323" t="s">
        <v>1720</v>
      </c>
      <c r="E66" s="324" t="s">
        <v>806</v>
      </c>
      <c r="F66" s="336"/>
      <c r="G66" s="336"/>
      <c r="H66" s="146" t="e">
        <f>VLOOKUP(U66,'CDV3 DTL'!E:G,2,FALSE)</f>
        <v>#N/A</v>
      </c>
      <c r="I66" s="333"/>
      <c r="J66" s="333"/>
      <c r="K66" s="341"/>
      <c r="L66" s="328"/>
      <c r="M66" s="333"/>
      <c r="N66" s="333"/>
      <c r="O66" s="328"/>
      <c r="P66" s="364" t="s">
        <v>103</v>
      </c>
      <c r="Q66" s="369" t="str">
        <f>HYPERLINK("https://drive.google.com/open?id=1B3hk-lHpNjsDZcQx7CLQsLtmWY8EIk3b","GB 17675-1999_ Steering Systems")</f>
        <v>GB 17675-1999_ Steering Systems</v>
      </c>
      <c r="R66" s="399"/>
      <c r="S66" s="400">
        <v>4</v>
      </c>
      <c r="T66" s="333" t="s">
        <v>1713</v>
      </c>
      <c r="U66" s="401" t="s">
        <v>1820</v>
      </c>
      <c r="V66" s="335"/>
      <c r="W66" s="335" t="e">
        <f>IF(VLOOKUP(U66,'CDV2 DTL'!P:P,1,FALSE)=U66,"OK","Missing")</f>
        <v>#N/A</v>
      </c>
      <c r="X66" s="335" t="e">
        <f>IF(VLOOKUP(U66,'CDV3 DTL'!E:E,1,FALSE)=U66,"OK","Missing")</f>
        <v>#N/A</v>
      </c>
      <c r="Y66" s="335"/>
      <c r="Z66" s="336"/>
      <c r="AA66" s="145"/>
      <c r="AB66" s="400"/>
      <c r="AC66" s="345"/>
      <c r="AD66" s="345"/>
      <c r="AE66" s="332" t="str">
        <f>IF(AD66="x",VLOOKUP($U66,DVS!A:A,1,FALSE),"-")</f>
        <v>-</v>
      </c>
      <c r="AF66" s="335"/>
      <c r="AG66" s="345"/>
      <c r="AH66" s="345"/>
      <c r="AI66" s="345"/>
      <c r="AJ66" s="345"/>
      <c r="AK66" s="345"/>
      <c r="AL66" s="345"/>
      <c r="AM66" s="345"/>
      <c r="AN66" s="332" t="str">
        <f>IF(AM66="x",VLOOKUP($U66,'Domain ControllerECU'!A:A,1,FALSE),"-")</f>
        <v>-</v>
      </c>
      <c r="AO66" s="335"/>
      <c r="AP66" s="345"/>
      <c r="AQ66" s="332" t="str">
        <f>IF(AP66="x",VLOOKUP($U66,RLT!A:A,1,FALSE),"-")</f>
        <v>-</v>
      </c>
      <c r="AR66" s="335"/>
      <c r="AS66" s="345"/>
      <c r="AT66" s="332" t="str">
        <f>IF(AS66="x",VLOOKUP($U66,ULSECU!A:A,1,FALSE),"-")</f>
        <v>-</v>
      </c>
      <c r="AU66" s="335"/>
      <c r="AV66" s="345"/>
      <c r="AW66" s="332" t="str">
        <f>IF(AV66="x",VLOOKUP($U66,'Radar 7779GHz'!A:A,1,FALSE),"-")</f>
        <v>-</v>
      </c>
      <c r="AX66" s="335"/>
      <c r="AY66" s="345"/>
      <c r="AZ66" s="332" t="str">
        <f>IF(AY66="x",VLOOKUP($U66,LiDAR!A:A,1,FALSE),"-")</f>
        <v>-</v>
      </c>
      <c r="BA66" s="335"/>
      <c r="BB66" s="335"/>
      <c r="BC66" s="335"/>
      <c r="BD66" s="335"/>
      <c r="BE66" s="345"/>
      <c r="BF66" s="332" t="str">
        <f>IF(BE66="x",VLOOKUP($U66,DFC!A:A,1,FALSE),"-")</f>
        <v>-</v>
      </c>
      <c r="BG66" s="335"/>
      <c r="BH66" s="345"/>
      <c r="BI66" s="332" t="str">
        <f>IF(BH66="x",VLOOKUP(U66,'DSF ADSP'!A:A,1,FALSE),"-")</f>
        <v>-</v>
      </c>
      <c r="BJ66" s="335"/>
      <c r="BK66" s="345"/>
      <c r="BL66" s="332" t="str">
        <f>IF(BK66="x",VLOOKUP($U66,'DSF LSMS'!$A:$A,1,FALSE),"-")</f>
        <v>-</v>
      </c>
      <c r="BM66" s="340"/>
      <c r="BN66" s="167"/>
      <c r="BO66" s="167"/>
      <c r="BP66" s="167"/>
    </row>
    <row r="67" ht="25.5" spans="1:68">
      <c r="A67" s="138"/>
      <c r="B67" s="321" t="s">
        <v>1821</v>
      </c>
      <c r="C67" s="322">
        <v>64</v>
      </c>
      <c r="D67" s="323" t="s">
        <v>1720</v>
      </c>
      <c r="E67" s="324" t="s">
        <v>1710</v>
      </c>
      <c r="F67" s="146"/>
      <c r="G67" s="146"/>
      <c r="H67" s="146" t="e">
        <f>VLOOKUP(U67,'CDV3 DTL'!E:G,2,FALSE)</f>
        <v>#N/A</v>
      </c>
      <c r="I67" s="335"/>
      <c r="J67" s="335"/>
      <c r="K67" s="336"/>
      <c r="L67" s="395"/>
      <c r="M67" s="335"/>
      <c r="N67" s="335"/>
      <c r="O67" s="327" t="s">
        <v>1711</v>
      </c>
      <c r="P67" s="329" t="s">
        <v>1712</v>
      </c>
      <c r="Q67" s="346" t="str">
        <f>HYPERLINK("https://drive.google.com/open?id=10iKtlZaO-_RHS7KTJm8StCcN1OAfnZF5","UN ECE R26r1 Am1 External Projections")</f>
        <v>UN ECE R26r1 Am1 External Projections</v>
      </c>
      <c r="R67" s="331"/>
      <c r="S67" s="332">
        <v>2</v>
      </c>
      <c r="T67" s="333" t="s">
        <v>1713</v>
      </c>
      <c r="U67" s="334" t="s">
        <v>822</v>
      </c>
      <c r="V67" s="335"/>
      <c r="W67" s="335" t="str">
        <f>IF(VLOOKUP(U67,'CDV2 DTL'!P:P,1,FALSE)=U67,"OK","Missing")</f>
        <v>OK</v>
      </c>
      <c r="X67" s="335" t="e">
        <f>IF(VLOOKUP(U67,'CDV3 DTL'!E:E,1,FALSE)=U67,"OK","Missing")</f>
        <v>#N/A</v>
      </c>
      <c r="Y67" s="335"/>
      <c r="Z67" s="336"/>
      <c r="AA67" s="145"/>
      <c r="AB67" s="332"/>
      <c r="AC67" s="335"/>
      <c r="AD67" s="335"/>
      <c r="AE67" s="332" t="str">
        <f>IF(AD67="x",VLOOKUP($U67,DVS!A:A,1,FALSE),"-")</f>
        <v>-</v>
      </c>
      <c r="AF67" s="335"/>
      <c r="AG67" s="335"/>
      <c r="AH67" s="335"/>
      <c r="AI67" s="335"/>
      <c r="AJ67" s="335"/>
      <c r="AK67" s="335"/>
      <c r="AL67" s="335"/>
      <c r="AM67" s="335"/>
      <c r="AN67" s="332" t="str">
        <f>IF(AM67="x",VLOOKUP($U67,'Domain ControllerECU'!A:A,1,FALSE),"-")</f>
        <v>-</v>
      </c>
      <c r="AO67" s="335"/>
      <c r="AP67" s="335"/>
      <c r="AQ67" s="332" t="str">
        <f>IF(AP67="x",VLOOKUP($U67,RLT!A:A,1,FALSE),"-")</f>
        <v>-</v>
      </c>
      <c r="AR67" s="335"/>
      <c r="AS67" s="335"/>
      <c r="AT67" s="332" t="str">
        <f>IF(AS67="x",VLOOKUP($U67,ULSECU!A:A,1,FALSE),"-")</f>
        <v>-</v>
      </c>
      <c r="AU67" s="335"/>
      <c r="AV67" s="335"/>
      <c r="AW67" s="332" t="str">
        <f>IF(AV67="x",VLOOKUP($U67,'Radar 7779GHz'!A:A,1,FALSE),"-")</f>
        <v>-</v>
      </c>
      <c r="AX67" s="335"/>
      <c r="AY67" s="335"/>
      <c r="AZ67" s="332" t="str">
        <f>IF(AY67="x",VLOOKUP($U67,LiDAR!A:A,1,FALSE),"-")</f>
        <v>-</v>
      </c>
      <c r="BA67" s="335"/>
      <c r="BB67" s="335"/>
      <c r="BC67" s="335"/>
      <c r="BD67" s="335"/>
      <c r="BE67" s="335"/>
      <c r="BF67" s="332" t="str">
        <f>IF(BE67="x",VLOOKUP($U67,DFC!A:A,1,FALSE),"-")</f>
        <v>-</v>
      </c>
      <c r="BG67" s="335"/>
      <c r="BH67" s="335"/>
      <c r="BI67" s="332" t="str">
        <f>IF(BH67="x",VLOOKUP(U67,'DSF ADSP'!A:A,1,FALSE),"-")</f>
        <v>-</v>
      </c>
      <c r="BJ67" s="335"/>
      <c r="BK67" s="335"/>
      <c r="BL67" s="332" t="str">
        <f>IF(BK67="x",VLOOKUP($U67,'DSF LSMS'!$A:$A,1,FALSE),"-")</f>
        <v>-</v>
      </c>
      <c r="BM67" s="340"/>
      <c r="BN67" s="167"/>
      <c r="BO67" s="167"/>
      <c r="BP67" s="167"/>
    </row>
    <row r="68" ht="25.5" spans="1:68">
      <c r="A68" s="138"/>
      <c r="B68" s="321" t="s">
        <v>1822</v>
      </c>
      <c r="C68" s="322">
        <v>65</v>
      </c>
      <c r="D68" s="323" t="s">
        <v>1709</v>
      </c>
      <c r="E68" s="324" t="s">
        <v>1710</v>
      </c>
      <c r="F68" s="146"/>
      <c r="G68" s="146"/>
      <c r="H68" s="146" t="e">
        <f>VLOOKUP(U68,'CDV3 DTL'!E:G,2,FALSE)</f>
        <v>#N/A</v>
      </c>
      <c r="I68" s="323"/>
      <c r="J68" s="323"/>
      <c r="K68" s="138"/>
      <c r="L68" s="365"/>
      <c r="M68" s="323"/>
      <c r="N68" s="323"/>
      <c r="O68" s="365"/>
      <c r="P68" s="323" t="s">
        <v>968</v>
      </c>
      <c r="Q68" s="369" t="str">
        <f>HYPERLINK("https://drive.google.com/open?id=0B41cx_IVa9ynOUFTbXJ5VGM2Nml4YXB6eHJzMHp1bnBENFpz","BlueBook_Japan_Attachment 81_2017")</f>
        <v>BlueBook_Japan_Attachment 81_2017</v>
      </c>
      <c r="R68" s="331"/>
      <c r="S68" s="332">
        <v>10</v>
      </c>
      <c r="T68" s="368" t="s">
        <v>1713</v>
      </c>
      <c r="U68" s="334" t="s">
        <v>976</v>
      </c>
      <c r="V68" s="335"/>
      <c r="W68" s="335" t="str">
        <f>IF(VLOOKUP(U68,'CDV2 DTL'!P:P,1,FALSE)=U68,"OK","Missing")</f>
        <v>OK</v>
      </c>
      <c r="X68" s="335" t="e">
        <f>IF(VLOOKUP(U68,'CDV3 DTL'!E:E,1,FALSE)=U68,"OK","Missing")</f>
        <v>#N/A</v>
      </c>
      <c r="Y68" s="335"/>
      <c r="Z68" s="336"/>
      <c r="AA68" s="136"/>
      <c r="AB68" s="337"/>
      <c r="AC68" s="368"/>
      <c r="AD68" s="368" t="s">
        <v>1714</v>
      </c>
      <c r="AE68" s="332" t="e">
        <f>IF(AD68="x",VLOOKUP($U68,DVS!A:A,1,FALSE),"-")</f>
        <v>#N/A</v>
      </c>
      <c r="AF68" s="410"/>
      <c r="AG68" s="368" t="s">
        <v>1714</v>
      </c>
      <c r="AH68" s="368"/>
      <c r="AI68" s="368"/>
      <c r="AJ68" s="368" t="s">
        <v>1714</v>
      </c>
      <c r="AK68" s="368"/>
      <c r="AL68" s="368"/>
      <c r="AM68" s="368"/>
      <c r="AN68" s="332" t="str">
        <f>IF(AM68="x",VLOOKUP($U68,'Domain ControllerECU'!A:A,1,FALSE),"-")</f>
        <v>-</v>
      </c>
      <c r="AO68" s="410"/>
      <c r="AP68" s="368"/>
      <c r="AQ68" s="332" t="str">
        <f>IF(AP68="x",VLOOKUP($U68,RLT!A:A,1,FALSE),"-")</f>
        <v>-</v>
      </c>
      <c r="AR68" s="410"/>
      <c r="AS68" s="368"/>
      <c r="AT68" s="332" t="str">
        <f>IF(AS68="x",VLOOKUP($U68,ULSECU!A:A,1,FALSE),"-")</f>
        <v>-</v>
      </c>
      <c r="AU68" s="410"/>
      <c r="AV68" s="368"/>
      <c r="AW68" s="332" t="str">
        <f>IF(AV68="x",VLOOKUP($U68,'Radar 7779GHz'!A:A,1,FALSE),"-")</f>
        <v>-</v>
      </c>
      <c r="AX68" s="410"/>
      <c r="AY68" s="368"/>
      <c r="AZ68" s="332" t="str">
        <f>IF(AY68="x",VLOOKUP($U68,LiDAR!A:A,1,FALSE),"-")</f>
        <v>-</v>
      </c>
      <c r="BA68" s="410"/>
      <c r="BB68" s="410"/>
      <c r="BC68" s="410"/>
      <c r="BD68" s="410"/>
      <c r="BE68" s="368"/>
      <c r="BF68" s="332" t="str">
        <f>IF(BE68="x",VLOOKUP($U68,DFC!A:A,1,FALSE),"-")</f>
        <v>-</v>
      </c>
      <c r="BG68" s="410"/>
      <c r="BH68" s="368"/>
      <c r="BI68" s="332" t="str">
        <f>IF(BH68="x",VLOOKUP(U68,'DSF ADSP'!A:A,1,FALSE),"-")</f>
        <v>-</v>
      </c>
      <c r="BJ68" s="410"/>
      <c r="BK68" s="368"/>
      <c r="BL68" s="332" t="str">
        <f>IF(BK68="x",VLOOKUP($U68,'DSF LSMS'!$A:$A,1,FALSE),"-")</f>
        <v>-</v>
      </c>
      <c r="BM68" s="340"/>
      <c r="BN68" s="167"/>
      <c r="BO68" s="167"/>
      <c r="BP68" s="167"/>
    </row>
    <row r="69" ht="25.5" spans="1:68">
      <c r="A69" s="138"/>
      <c r="B69" s="321" t="s">
        <v>1823</v>
      </c>
      <c r="C69" s="322">
        <v>66</v>
      </c>
      <c r="D69" s="323" t="s">
        <v>1716</v>
      </c>
      <c r="E69" s="324" t="s">
        <v>1710</v>
      </c>
      <c r="F69" s="336"/>
      <c r="G69" s="336"/>
      <c r="H69" s="146" t="e">
        <f>VLOOKUP(U69,'CDV3 DTL'!E:G,2,FALSE)</f>
        <v>#N/A</v>
      </c>
      <c r="I69" s="323"/>
      <c r="J69" s="323"/>
      <c r="K69" s="138"/>
      <c r="L69" s="365"/>
      <c r="M69" s="323"/>
      <c r="N69" s="323"/>
      <c r="O69" s="365"/>
      <c r="P69" s="364" t="s">
        <v>103</v>
      </c>
      <c r="Q69" s="346" t="str">
        <f>HYPERLINK("https://drive.google.com/open?id=1bMcr521yb8fpmQVQMMhQwptbaeYzjm51","CN_GB_34660-2017_EN_2018-09-03")</f>
        <v>CN_GB_34660-2017_EN_2018-09-03</v>
      </c>
      <c r="R69" s="331"/>
      <c r="S69" s="332">
        <v>24</v>
      </c>
      <c r="T69" s="368" t="s">
        <v>1713</v>
      </c>
      <c r="U69" s="334" t="s">
        <v>886</v>
      </c>
      <c r="V69" s="335"/>
      <c r="W69" s="335" t="str">
        <f>IF(VLOOKUP(U69,'CDV2 DTL'!P:P,1,FALSE)=U69,"OK","Missing")</f>
        <v>OK</v>
      </c>
      <c r="X69" s="335" t="e">
        <f>IF(VLOOKUP(U69,'CDV3 DTL'!E:E,1,FALSE)=U69,"OK","Missing")</f>
        <v>#N/A</v>
      </c>
      <c r="Y69" s="335"/>
      <c r="Z69" s="336"/>
      <c r="AA69" s="136"/>
      <c r="AB69" s="332"/>
      <c r="AC69" s="366"/>
      <c r="AD69" s="366"/>
      <c r="AE69" s="332" t="str">
        <f>IF(AD69="x",VLOOKUP($U69,DVS!A:A,1,FALSE),"-")</f>
        <v>-</v>
      </c>
      <c r="AF69" s="367"/>
      <c r="AG69" s="366"/>
      <c r="AH69" s="366"/>
      <c r="AI69" s="366"/>
      <c r="AJ69" s="366"/>
      <c r="AK69" s="366"/>
      <c r="AL69" s="366"/>
      <c r="AM69" s="366"/>
      <c r="AN69" s="332" t="str">
        <f>IF(AM69="x",VLOOKUP($U69,'Domain ControllerECU'!A:A,1,FALSE),"-")</f>
        <v>-</v>
      </c>
      <c r="AO69" s="367"/>
      <c r="AP69" s="366"/>
      <c r="AQ69" s="332" t="str">
        <f>IF(AP69="x",VLOOKUP($U69,RLT!A:A,1,FALSE),"-")</f>
        <v>-</v>
      </c>
      <c r="AR69" s="322"/>
      <c r="AS69" s="323"/>
      <c r="AT69" s="332" t="str">
        <f>IF(AS69="x",VLOOKUP($U69,ULSECU!A:A,1,FALSE),"-")</f>
        <v>-</v>
      </c>
      <c r="AU69" s="367"/>
      <c r="AV69" s="366"/>
      <c r="AW69" s="332" t="str">
        <f>IF(AV69="x",VLOOKUP($U69,'Radar 7779GHz'!A:A,1,FALSE),"-")</f>
        <v>-</v>
      </c>
      <c r="AX69" s="367"/>
      <c r="AY69" s="366"/>
      <c r="AZ69" s="332" t="str">
        <f>IF(AY69="x",VLOOKUP($U69,LiDAR!A:A,1,FALSE),"-")</f>
        <v>-</v>
      </c>
      <c r="BA69" s="322"/>
      <c r="BB69" s="322"/>
      <c r="BC69" s="322"/>
      <c r="BD69" s="322"/>
      <c r="BE69" s="323"/>
      <c r="BF69" s="332" t="str">
        <f>IF(BE69="x",VLOOKUP($U69,DFC!A:A,1,FALSE),"-")</f>
        <v>-</v>
      </c>
      <c r="BG69" s="322"/>
      <c r="BH69" s="323"/>
      <c r="BI69" s="332" t="str">
        <f>IF(BH69="x",VLOOKUP(U69,'DSF ADSP'!A:A,1,FALSE),"-")</f>
        <v>-</v>
      </c>
      <c r="BJ69" s="367"/>
      <c r="BK69" s="366"/>
      <c r="BL69" s="332" t="str">
        <f>IF(BK69="x",VLOOKUP($U69,'DSF LSMS'!$A:$A,1,FALSE),"-")</f>
        <v>-</v>
      </c>
      <c r="BM69" s="340"/>
      <c r="BN69" s="167"/>
      <c r="BO69" s="167"/>
      <c r="BP69" s="167"/>
    </row>
    <row r="70" ht="25.5" spans="1:68">
      <c r="A70" s="138"/>
      <c r="B70" s="321" t="s">
        <v>1824</v>
      </c>
      <c r="C70" s="322">
        <v>67</v>
      </c>
      <c r="D70" s="323" t="s">
        <v>1709</v>
      </c>
      <c r="E70" s="324" t="s">
        <v>1710</v>
      </c>
      <c r="F70" s="146"/>
      <c r="G70" s="146"/>
      <c r="H70" s="146" t="e">
        <f>VLOOKUP(U70,'CDV3 DTL'!E:G,2,FALSE)</f>
        <v>#N/A</v>
      </c>
      <c r="I70" s="323"/>
      <c r="J70" s="323"/>
      <c r="K70" s="138"/>
      <c r="L70" s="365"/>
      <c r="M70" s="323"/>
      <c r="N70" s="323"/>
      <c r="O70" s="365"/>
      <c r="P70" s="345" t="s">
        <v>105</v>
      </c>
      <c r="Q70" s="374" t="str">
        <f>HYPERLINK("https://drive.google.com/open?id=1AG9m8Z23mhEBixeiNP7ZLcOYn1TUM9i-","AIS-145_2018-04_Additional Safety features for
Category M &amp; N Vehicles")</f>
        <v>AIS-145_2018-04_Additional Safety features for
Category M &amp; N Vehicles</v>
      </c>
      <c r="R70" s="331"/>
      <c r="S70" s="332">
        <v>29</v>
      </c>
      <c r="T70" s="368" t="s">
        <v>1713</v>
      </c>
      <c r="U70" s="334" t="s">
        <v>950</v>
      </c>
      <c r="V70" s="335"/>
      <c r="W70" s="335" t="str">
        <f>IF(VLOOKUP(U70,'CDV2 DTL'!P:P,1,FALSE)=U70,"OK","Missing")</f>
        <v>OK</v>
      </c>
      <c r="X70" s="335" t="e">
        <f>IF(VLOOKUP(U70,'CDV3 DTL'!E:E,1,FALSE)=U70,"OK","Missing")</f>
        <v>#N/A</v>
      </c>
      <c r="Y70" s="335"/>
      <c r="Z70" s="336"/>
      <c r="AA70" s="136" t="s">
        <v>1825</v>
      </c>
      <c r="AB70" s="411" t="s">
        <v>1826</v>
      </c>
      <c r="AC70" s="366"/>
      <c r="AD70" s="366" t="s">
        <v>1732</v>
      </c>
      <c r="AE70" s="332" t="e">
        <f>IF(AD70="x",VLOOKUP($U70,DVS!A:A,1,FALSE),"-")</f>
        <v>#N/A</v>
      </c>
      <c r="AF70" s="367"/>
      <c r="AG70" s="366"/>
      <c r="AH70" s="366"/>
      <c r="AI70" s="366"/>
      <c r="AJ70" s="366" t="s">
        <v>1732</v>
      </c>
      <c r="AK70" s="366"/>
      <c r="AL70" s="366"/>
      <c r="AM70" s="366"/>
      <c r="AN70" s="332" t="str">
        <f>IF(AM70="x",VLOOKUP($U70,'Domain ControllerECU'!A:A,1,FALSE),"-")</f>
        <v>-</v>
      </c>
      <c r="AO70" s="367"/>
      <c r="AP70" s="366"/>
      <c r="AQ70" s="332" t="str">
        <f>IF(AP70="x",VLOOKUP($U70,RLT!A:A,1,FALSE),"-")</f>
        <v>-</v>
      </c>
      <c r="AR70" s="344"/>
      <c r="AS70" s="343" t="s">
        <v>1714</v>
      </c>
      <c r="AT70" s="332" t="e">
        <f>IF(AS70="x",VLOOKUP($U70,ULSECU!A:A,1,FALSE),"-")</f>
        <v>#N/A</v>
      </c>
      <c r="AU70" s="367"/>
      <c r="AV70" s="366"/>
      <c r="AW70" s="332" t="str">
        <f>IF(AV70="x",VLOOKUP($U70,'Radar 7779GHz'!A:A,1,FALSE),"-")</f>
        <v>-</v>
      </c>
      <c r="AX70" s="367"/>
      <c r="AY70" s="366"/>
      <c r="AZ70" s="332" t="str">
        <f>IF(AY70="x",VLOOKUP($U70,LiDAR!A:A,1,FALSE),"-")</f>
        <v>-</v>
      </c>
      <c r="BA70" s="367"/>
      <c r="BB70" s="367"/>
      <c r="BC70" s="367"/>
      <c r="BD70" s="367"/>
      <c r="BE70" s="366"/>
      <c r="BF70" s="332" t="str">
        <f>IF(BE70="x",VLOOKUP($U70,DFC!A:A,1,FALSE),"-")</f>
        <v>-</v>
      </c>
      <c r="BG70" s="335"/>
      <c r="BH70" s="345"/>
      <c r="BI70" s="332" t="str">
        <f>IF(BH70="x",VLOOKUP(U70,'DSF ADSP'!A:A,1,FALSE),"-")</f>
        <v>-</v>
      </c>
      <c r="BJ70" s="367"/>
      <c r="BK70" s="366" t="s">
        <v>1714</v>
      </c>
      <c r="BL70" s="332" t="e">
        <f>IF(BK70="x",VLOOKUP($U70,'DSF LSMS'!$A:$A,1,FALSE),"-")</f>
        <v>#N/A</v>
      </c>
      <c r="BM70" s="340" t="s">
        <v>1827</v>
      </c>
      <c r="BN70" s="7"/>
      <c r="BO70" s="7"/>
      <c r="BP70" s="7"/>
    </row>
    <row r="71" ht="25.5" spans="1:68">
      <c r="A71" s="138"/>
      <c r="B71" s="321" t="s">
        <v>1828</v>
      </c>
      <c r="C71" s="322">
        <v>68</v>
      </c>
      <c r="D71" s="323" t="s">
        <v>1716</v>
      </c>
      <c r="E71" s="324" t="s">
        <v>1710</v>
      </c>
      <c r="F71" s="336"/>
      <c r="G71" s="336"/>
      <c r="H71" s="146" t="e">
        <f>VLOOKUP(U71,'CDV3 DTL'!E:G,2,FALSE)</f>
        <v>#N/A</v>
      </c>
      <c r="I71" s="322"/>
      <c r="J71" s="322"/>
      <c r="K71" s="405"/>
      <c r="L71" s="406"/>
      <c r="M71" s="322"/>
      <c r="N71" s="322"/>
      <c r="O71" s="406"/>
      <c r="P71" s="322" t="s">
        <v>1829</v>
      </c>
      <c r="Q71" s="374" t="str">
        <f>HYPERLINK("https://drive.google.com/open?id=1_y823l7iNlZf-CHn0w-hWNQRHgVW8R4d","SG_Master_Plan_Radio_Spectrum_2012-11_EN_2013-04-09")</f>
        <v>SG_Master_Plan_Radio_Spectrum_2012-11_EN_2013-04-09</v>
      </c>
      <c r="R71" s="331"/>
      <c r="S71" s="332">
        <v>21</v>
      </c>
      <c r="T71" s="368" t="s">
        <v>1713</v>
      </c>
      <c r="U71" s="334" t="s">
        <v>585</v>
      </c>
      <c r="V71" s="335"/>
      <c r="W71" s="335" t="str">
        <f>IF(VLOOKUP(U71,'CDV2 DTL'!P:P,1,FALSE)=U71,"OK","Missing")</f>
        <v>OK</v>
      </c>
      <c r="X71" s="335" t="e">
        <f>IF(VLOOKUP(U71,'CDV3 DTL'!E:E,1,FALSE)=U71,"OK","Missing")</f>
        <v>#N/A</v>
      </c>
      <c r="Y71" s="335"/>
      <c r="Z71" s="336"/>
      <c r="AA71" s="136"/>
      <c r="AB71" s="332"/>
      <c r="AC71" s="367"/>
      <c r="AD71" s="367"/>
      <c r="AE71" s="332" t="str">
        <f>IF(AD71="x",VLOOKUP($U71,DVS!A:A,1,FALSE),"-")</f>
        <v>-</v>
      </c>
      <c r="AF71" s="367"/>
      <c r="AG71" s="367"/>
      <c r="AH71" s="367"/>
      <c r="AI71" s="367"/>
      <c r="AJ71" s="367"/>
      <c r="AK71" s="367"/>
      <c r="AL71" s="367"/>
      <c r="AM71" s="367"/>
      <c r="AN71" s="332" t="str">
        <f>IF(AM71="x",VLOOKUP($U71,'Domain ControllerECU'!A:A,1,FALSE),"-")</f>
        <v>-</v>
      </c>
      <c r="AO71" s="367"/>
      <c r="AP71" s="367"/>
      <c r="AQ71" s="332" t="str">
        <f>IF(AP71="x",VLOOKUP($U71,RLT!A:A,1,FALSE),"-")</f>
        <v>-</v>
      </c>
      <c r="AR71" s="367"/>
      <c r="AS71" s="367"/>
      <c r="AT71" s="332" t="str">
        <f>IF(AS71="x",VLOOKUP($U71,ULSECU!A:A,1,FALSE),"-")</f>
        <v>-</v>
      </c>
      <c r="AU71" s="367"/>
      <c r="AV71" s="367" t="s">
        <v>1714</v>
      </c>
      <c r="AW71" s="332" t="e">
        <f>IF(AV71="x",VLOOKUP($U71,'Radar 7779GHz'!A:A,1,FALSE),"-")</f>
        <v>#N/A</v>
      </c>
      <c r="AX71" s="367"/>
      <c r="AY71" s="367"/>
      <c r="AZ71" s="332" t="str">
        <f>IF(AY71="x",VLOOKUP($U71,LiDAR!A:A,1,FALSE),"-")</f>
        <v>-</v>
      </c>
      <c r="BA71" s="367"/>
      <c r="BB71" s="367"/>
      <c r="BC71" s="367"/>
      <c r="BD71" s="367"/>
      <c r="BE71" s="367"/>
      <c r="BF71" s="332" t="str">
        <f>IF(BE71="x",VLOOKUP($U71,DFC!A:A,1,FALSE),"-")</f>
        <v>-</v>
      </c>
      <c r="BG71" s="322"/>
      <c r="BH71" s="322"/>
      <c r="BI71" s="332" t="str">
        <f>IF(BH71="x",VLOOKUP(U71,'DSF ADSP'!A:A,1,FALSE),"-")</f>
        <v>-</v>
      </c>
      <c r="BJ71" s="367"/>
      <c r="BK71" s="367"/>
      <c r="BL71" s="332" t="str">
        <f>IF(BK71="x",VLOOKUP($U71,'DSF LSMS'!$A:$A,1,FALSE),"-")</f>
        <v>-</v>
      </c>
      <c r="BM71" s="340"/>
      <c r="BN71" s="167"/>
      <c r="BO71" s="167"/>
      <c r="BP71" s="167"/>
    </row>
    <row r="72" ht="38.25" spans="1:68">
      <c r="A72" s="138"/>
      <c r="B72" s="321" t="s">
        <v>1830</v>
      </c>
      <c r="C72" s="322">
        <v>69</v>
      </c>
      <c r="D72" s="323" t="s">
        <v>1716</v>
      </c>
      <c r="E72" s="324" t="s">
        <v>1710</v>
      </c>
      <c r="F72" s="146"/>
      <c r="G72" s="146"/>
      <c r="H72" s="146" t="e">
        <f>VLOOKUP(U72,'CDV3 DTL'!E:G,2,FALSE)</f>
        <v>#N/A</v>
      </c>
      <c r="I72" s="323"/>
      <c r="J72" s="323"/>
      <c r="K72" s="138"/>
      <c r="L72" s="365"/>
      <c r="M72" s="323"/>
      <c r="N72" s="323"/>
      <c r="O72" s="365"/>
      <c r="P72" s="323" t="s">
        <v>1831</v>
      </c>
      <c r="Q72" s="346" t="str">
        <f>HYPERLINK("https://drive.google.com/open?id=1H8Xthmv_TcskMLIo6n_HLn2uXca-hdA6","2018-01-10_Taiwan_Low-power Radio-frequency Devices Technical Regulations")</f>
        <v>2018-01-10_Taiwan_Low-power Radio-frequency Devices Technical Regulations</v>
      </c>
      <c r="R72" s="331"/>
      <c r="S72" s="332">
        <v>66</v>
      </c>
      <c r="T72" s="368" t="s">
        <v>1713</v>
      </c>
      <c r="U72" s="334" t="s">
        <v>591</v>
      </c>
      <c r="V72" s="335"/>
      <c r="W72" s="335" t="str">
        <f>IF(VLOOKUP(U72,'CDV2 DTL'!P:P,1,FALSE)=U72,"OK","Missing")</f>
        <v>OK</v>
      </c>
      <c r="X72" s="335" t="e">
        <f>IF(VLOOKUP(U72,'CDV3 DTL'!E:E,1,FALSE)=U72,"OK","Missing")</f>
        <v>#N/A</v>
      </c>
      <c r="Y72" s="335"/>
      <c r="Z72" s="336"/>
      <c r="AA72" s="136"/>
      <c r="AB72" s="332"/>
      <c r="AC72" s="366"/>
      <c r="AD72" s="366"/>
      <c r="AE72" s="332" t="str">
        <f>IF(AD72="x",VLOOKUP($U72,DVS!A:A,1,FALSE),"-")</f>
        <v>-</v>
      </c>
      <c r="AF72" s="367"/>
      <c r="AG72" s="366"/>
      <c r="AH72" s="366"/>
      <c r="AI72" s="366"/>
      <c r="AJ72" s="366"/>
      <c r="AK72" s="366"/>
      <c r="AL72" s="366"/>
      <c r="AM72" s="366"/>
      <c r="AN72" s="332" t="str">
        <f>IF(AM72="x",VLOOKUP($U72,'Domain ControllerECU'!A:A,1,FALSE),"-")</f>
        <v>-</v>
      </c>
      <c r="AO72" s="367"/>
      <c r="AP72" s="366"/>
      <c r="AQ72" s="332" t="str">
        <f>IF(AP72="x",VLOOKUP($U72,RLT!A:A,1,FALSE),"-")</f>
        <v>-</v>
      </c>
      <c r="AR72" s="367"/>
      <c r="AS72" s="366"/>
      <c r="AT72" s="332" t="str">
        <f>IF(AS72="x",VLOOKUP($U72,ULSECU!A:A,1,FALSE),"-")</f>
        <v>-</v>
      </c>
      <c r="AU72" s="367"/>
      <c r="AV72" s="366" t="s">
        <v>1714</v>
      </c>
      <c r="AW72" s="332" t="e">
        <f>IF(AV72="x",VLOOKUP($U72,'Radar 7779GHz'!A:A,1,FALSE),"-")</f>
        <v>#N/A</v>
      </c>
      <c r="AX72" s="367"/>
      <c r="AY72" s="366"/>
      <c r="AZ72" s="332" t="str">
        <f>IF(AY72="x",VLOOKUP($U72,LiDAR!A:A,1,FALSE),"-")</f>
        <v>-</v>
      </c>
      <c r="BA72" s="367"/>
      <c r="BB72" s="367"/>
      <c r="BC72" s="367"/>
      <c r="BD72" s="367"/>
      <c r="BE72" s="366"/>
      <c r="BF72" s="332" t="str">
        <f>IF(BE72="x",VLOOKUP($U72,DFC!A:A,1,FALSE),"-")</f>
        <v>-</v>
      </c>
      <c r="BG72" s="322"/>
      <c r="BH72" s="323"/>
      <c r="BI72" s="332" t="str">
        <f>IF(BH72="x",VLOOKUP(U72,'DSF ADSP'!A:A,1,FALSE),"-")</f>
        <v>-</v>
      </c>
      <c r="BJ72" s="367"/>
      <c r="BK72" s="366"/>
      <c r="BL72" s="332" t="str">
        <f>IF(BK72="x",VLOOKUP($U72,'DSF LSMS'!$A:$A,1,FALSE),"-")</f>
        <v>-</v>
      </c>
      <c r="BM72" s="393"/>
      <c r="BN72" s="394"/>
      <c r="BO72" s="394"/>
      <c r="BP72" s="394"/>
    </row>
    <row r="73" ht="12.75" spans="1:68">
      <c r="A73" s="138"/>
      <c r="B73" s="321" t="s">
        <v>1832</v>
      </c>
      <c r="C73" s="322">
        <v>70</v>
      </c>
      <c r="D73" s="323" t="s">
        <v>1716</v>
      </c>
      <c r="E73" s="324" t="s">
        <v>1717</v>
      </c>
      <c r="F73" s="146"/>
      <c r="G73" s="146"/>
      <c r="H73" s="146" t="e">
        <f>VLOOKUP(U73,'CDV3 DTL'!E:G,2,FALSE)</f>
        <v>#N/A</v>
      </c>
      <c r="I73" s="322"/>
      <c r="J73" s="322"/>
      <c r="K73" s="405"/>
      <c r="L73" s="406"/>
      <c r="M73" s="322"/>
      <c r="N73" s="322"/>
      <c r="O73" s="406"/>
      <c r="P73" s="325" t="s">
        <v>1721</v>
      </c>
      <c r="Q73" s="374" t="str">
        <f>HYPERLINK("https://drive.google.com/open?id=1VAGxCDaniU_0JecQ6BhnPmNLSftxlyVM","EUNCAP_AEB Car2Car V2.0.1")</f>
        <v>EUNCAP_AEB Car2Car V2.0.1</v>
      </c>
      <c r="R73" s="331"/>
      <c r="S73" s="332">
        <v>25</v>
      </c>
      <c r="T73" s="333" t="s">
        <v>1735</v>
      </c>
      <c r="U73" s="334"/>
      <c r="V73" s="335"/>
      <c r="W73" s="335" t="e">
        <f>IF(VLOOKUP(U73,'CDV2 DTL'!P:P,1,FALSE)=U73,"OK","Missing")</f>
        <v>#N/A</v>
      </c>
      <c r="X73" s="335" t="e">
        <f>IF(VLOOKUP(U73,'CDV3 DTL'!E:E,1,FALSE)=U73,"OK","Missing")</f>
        <v>#N/A</v>
      </c>
      <c r="Y73" s="335"/>
      <c r="Z73" s="336"/>
      <c r="AA73" s="136"/>
      <c r="AB73" s="332"/>
      <c r="AC73" s="367"/>
      <c r="AD73" s="367"/>
      <c r="AE73" s="332" t="str">
        <f>IF(AD73="x",VLOOKUP($U73,DVS!A:A,1,FALSE),"-")</f>
        <v>-</v>
      </c>
      <c r="AF73" s="367"/>
      <c r="AG73" s="367"/>
      <c r="AH73" s="367"/>
      <c r="AI73" s="367"/>
      <c r="AJ73" s="367"/>
      <c r="AK73" s="367"/>
      <c r="AL73" s="367"/>
      <c r="AM73" s="367"/>
      <c r="AN73" s="332" t="str">
        <f>IF(AM73="x",VLOOKUP($U73,'Domain ControllerECU'!A:A,1,FALSE),"-")</f>
        <v>-</v>
      </c>
      <c r="AO73" s="367"/>
      <c r="AP73" s="367"/>
      <c r="AQ73" s="332" t="str">
        <f>IF(AP73="x",VLOOKUP($U73,RLT!A:A,1,FALSE),"-")</f>
        <v>-</v>
      </c>
      <c r="AR73" s="367"/>
      <c r="AS73" s="367"/>
      <c r="AT73" s="332" t="str">
        <f>IF(AS73="x",VLOOKUP($U73,ULSECU!A:A,1,FALSE),"-")</f>
        <v>-</v>
      </c>
      <c r="AU73" s="367"/>
      <c r="AV73" s="367"/>
      <c r="AW73" s="332" t="str">
        <f>IF(AV73="x",VLOOKUP($U73,'Radar 7779GHz'!A:A,1,FALSE),"-")</f>
        <v>-</v>
      </c>
      <c r="AX73" s="367"/>
      <c r="AY73" s="367"/>
      <c r="AZ73" s="332" t="str">
        <f>IF(AY73="x",VLOOKUP($U73,LiDAR!A:A,1,FALSE),"-")</f>
        <v>-</v>
      </c>
      <c r="BA73" s="367"/>
      <c r="BB73" s="367"/>
      <c r="BC73" s="367"/>
      <c r="BD73" s="367"/>
      <c r="BE73" s="367"/>
      <c r="BF73" s="332" t="str">
        <f>IF(BE73="x",VLOOKUP($U73,DFC!A:A,1,FALSE),"-")</f>
        <v>-</v>
      </c>
      <c r="BG73" s="322"/>
      <c r="BH73" s="322"/>
      <c r="BI73" s="332" t="str">
        <f>IF(BH73="x",VLOOKUP(U73,'DSF ADSP'!A:A,1,FALSE),"-")</f>
        <v>-</v>
      </c>
      <c r="BJ73" s="367"/>
      <c r="BK73" s="367"/>
      <c r="BL73" s="332" t="str">
        <f>IF(BK73="x",VLOOKUP($U73,'DSF LSMS'!$A:$A,1,FALSE),"-")</f>
        <v>-</v>
      </c>
      <c r="BM73" s="340"/>
      <c r="BN73" s="167"/>
      <c r="BO73" s="167"/>
      <c r="BP73" s="167"/>
    </row>
    <row r="74" ht="25.5" spans="1:68">
      <c r="A74" s="138"/>
      <c r="B74" s="321" t="s">
        <v>1833</v>
      </c>
      <c r="C74" s="322">
        <v>71</v>
      </c>
      <c r="D74" s="323" t="s">
        <v>1716</v>
      </c>
      <c r="E74" s="324" t="s">
        <v>1710</v>
      </c>
      <c r="F74" s="336"/>
      <c r="G74" s="336"/>
      <c r="H74" s="146" t="e">
        <f>VLOOKUP(U74,'CDV3 DTL'!E:G,2,FALSE)</f>
        <v>#N/A</v>
      </c>
      <c r="I74" s="323"/>
      <c r="J74" s="323"/>
      <c r="K74" s="138"/>
      <c r="L74" s="365"/>
      <c r="M74" s="323"/>
      <c r="N74" s="323"/>
      <c r="O74" s="365"/>
      <c r="P74" s="322" t="s">
        <v>563</v>
      </c>
      <c r="Q74" s="346" t="str">
        <f>HYPERLINK("https://drive.google.com/open?id=1CAyaBOt29KQat-osgV1d8m1_bOXZ-hKd","CFR 47 Part95 Subpart M_76–81 GHz Band
Radar Service")</f>
        <v>CFR 47 Part95 Subpart M_76–81 GHz Band
Radar Service</v>
      </c>
      <c r="R74" s="331"/>
      <c r="S74" s="332">
        <v>2</v>
      </c>
      <c r="T74" s="368" t="s">
        <v>1713</v>
      </c>
      <c r="U74" s="334" t="s">
        <v>1834</v>
      </c>
      <c r="V74" s="335"/>
      <c r="W74" s="335" t="s">
        <v>1801</v>
      </c>
      <c r="X74" s="335" t="e">
        <f>IF(VLOOKUP(U74,'CDV3 DTL'!E:E,1,FALSE)=U74,"OK","Missing")</f>
        <v>#N/A</v>
      </c>
      <c r="Y74" s="335"/>
      <c r="Z74" s="336"/>
      <c r="AA74" s="136"/>
      <c r="AB74" s="332"/>
      <c r="AC74" s="367"/>
      <c r="AD74" s="367"/>
      <c r="AE74" s="332" t="str">
        <f>IF(AD74="x",VLOOKUP($U74,DVS!A:A,1,FALSE),"-")</f>
        <v>-</v>
      </c>
      <c r="AF74" s="367"/>
      <c r="AG74" s="367"/>
      <c r="AH74" s="367"/>
      <c r="AI74" s="367"/>
      <c r="AJ74" s="367"/>
      <c r="AK74" s="367"/>
      <c r="AL74" s="367"/>
      <c r="AM74" s="367"/>
      <c r="AN74" s="332" t="str">
        <f>IF(AM74="x",VLOOKUP($U74,'Domain ControllerECU'!A:A,1,FALSE),"-")</f>
        <v>-</v>
      </c>
      <c r="AO74" s="367"/>
      <c r="AP74" s="367"/>
      <c r="AQ74" s="332" t="str">
        <f>IF(AP74="x",VLOOKUP($U74,RLT!A:A,1,FALSE),"-")</f>
        <v>-</v>
      </c>
      <c r="AR74" s="367"/>
      <c r="AS74" s="367"/>
      <c r="AT74" s="332" t="str">
        <f>IF(AS74="x",VLOOKUP($U74,ULSECU!A:A,1,FALSE),"-")</f>
        <v>-</v>
      </c>
      <c r="AU74" s="367"/>
      <c r="AV74" s="367" t="s">
        <v>1714</v>
      </c>
      <c r="AW74" s="332" t="e">
        <f>IF(AV74="x",VLOOKUP($U74,'Radar 7779GHz'!A:A,1,FALSE),"-")</f>
        <v>#N/A</v>
      </c>
      <c r="AX74" s="367"/>
      <c r="AY74" s="367"/>
      <c r="AZ74" s="332" t="str">
        <f>IF(AY74="x",VLOOKUP($U74,LiDAR!A:A,1,FALSE),"-")</f>
        <v>-</v>
      </c>
      <c r="BA74" s="367"/>
      <c r="BB74" s="367"/>
      <c r="BC74" s="367"/>
      <c r="BD74" s="367"/>
      <c r="BE74" s="367"/>
      <c r="BF74" s="332" t="str">
        <f>IF(BE74="x",VLOOKUP($U74,DFC!A:A,1,FALSE),"-")</f>
        <v>-</v>
      </c>
      <c r="BG74" s="322"/>
      <c r="BH74" s="322"/>
      <c r="BI74" s="332" t="str">
        <f>IF(BH74="x",VLOOKUP(U74,'DSF ADSP'!A:A,1,FALSE),"-")</f>
        <v>-</v>
      </c>
      <c r="BJ74" s="367"/>
      <c r="BK74" s="367"/>
      <c r="BL74" s="332" t="str">
        <f>IF(BK74="x",VLOOKUP($U74,'DSF LSMS'!$A:$A,1,FALSE),"-")</f>
        <v>-</v>
      </c>
      <c r="BM74" s="340"/>
      <c r="BN74" s="167"/>
      <c r="BO74" s="167"/>
      <c r="BP74" s="167"/>
    </row>
    <row r="75" ht="12.75" spans="1:68">
      <c r="A75" s="138"/>
      <c r="B75" s="321" t="s">
        <v>1835</v>
      </c>
      <c r="C75" s="322">
        <v>72</v>
      </c>
      <c r="D75" s="323" t="s">
        <v>1720</v>
      </c>
      <c r="E75" s="324" t="s">
        <v>1710</v>
      </c>
      <c r="F75" s="336"/>
      <c r="G75" s="336"/>
      <c r="H75" s="146" t="e">
        <f>VLOOKUP(U75,'CDV3 DTL'!E:G,2,FALSE)</f>
        <v>#N/A</v>
      </c>
      <c r="I75" s="345"/>
      <c r="J75" s="345"/>
      <c r="K75" s="146"/>
      <c r="L75" s="377"/>
      <c r="M75" s="345"/>
      <c r="N75" s="345"/>
      <c r="O75" s="377"/>
      <c r="P75" s="364" t="s">
        <v>103</v>
      </c>
      <c r="Q75" s="369" t="str">
        <f>HYPERLINK("https://drive.google.com/open?id=1Q9WLbjY5RSIrzY_WeoDlCIFZ5FRHzkli","GB 21670-2008_Braking")</f>
        <v>GB 21670-2008_Braking</v>
      </c>
      <c r="R75" s="399"/>
      <c r="S75" s="400">
        <v>90</v>
      </c>
      <c r="T75" s="333" t="s">
        <v>1713</v>
      </c>
      <c r="U75" s="401" t="s">
        <v>1087</v>
      </c>
      <c r="V75" s="335"/>
      <c r="W75" s="335" t="str">
        <f>IF(VLOOKUP(U75,'CDV2 DTL'!P:P,1,FALSE)=U75,"OK","Missing")</f>
        <v>OK</v>
      </c>
      <c r="X75" s="335" t="e">
        <f>IF(VLOOKUP(U75,'CDV3 DTL'!E:E,1,FALSE)=U75,"OK","Missing")</f>
        <v>#N/A</v>
      </c>
      <c r="Y75" s="335"/>
      <c r="Z75" s="336"/>
      <c r="AA75" s="145"/>
      <c r="AB75" s="400"/>
      <c r="AC75" s="412"/>
      <c r="AD75" s="412"/>
      <c r="AE75" s="332" t="str">
        <f>IF(AD75="x",VLOOKUP($U75,DVS!A:A,1,FALSE),"-")</f>
        <v>-</v>
      </c>
      <c r="AF75" s="413"/>
      <c r="AG75" s="412"/>
      <c r="AH75" s="412"/>
      <c r="AI75" s="412"/>
      <c r="AJ75" s="412"/>
      <c r="AK75" s="412"/>
      <c r="AL75" s="412"/>
      <c r="AM75" s="412"/>
      <c r="AN75" s="332" t="str">
        <f>IF(AM75="x",VLOOKUP($U75,'Domain ControllerECU'!A:A,1,FALSE),"-")</f>
        <v>-</v>
      </c>
      <c r="AO75" s="413"/>
      <c r="AP75" s="412"/>
      <c r="AQ75" s="332" t="str">
        <f>IF(AP75="x",VLOOKUP($U75,RLT!A:A,1,FALSE),"-")</f>
        <v>-</v>
      </c>
      <c r="AR75" s="413"/>
      <c r="AS75" s="412"/>
      <c r="AT75" s="332" t="str">
        <f>IF(AS75="x",VLOOKUP($U75,ULSECU!A:A,1,FALSE),"-")</f>
        <v>-</v>
      </c>
      <c r="AU75" s="413"/>
      <c r="AV75" s="412"/>
      <c r="AW75" s="332" t="str">
        <f>IF(AV75="x",VLOOKUP($U75,'Radar 7779GHz'!A:A,1,FALSE),"-")</f>
        <v>-</v>
      </c>
      <c r="AX75" s="413"/>
      <c r="AY75" s="412"/>
      <c r="AZ75" s="332" t="str">
        <f>IF(AY75="x",VLOOKUP($U75,LiDAR!A:A,1,FALSE),"-")</f>
        <v>-</v>
      </c>
      <c r="BA75" s="413"/>
      <c r="BB75" s="413"/>
      <c r="BC75" s="413"/>
      <c r="BD75" s="413"/>
      <c r="BE75" s="412"/>
      <c r="BF75" s="332" t="str">
        <f>IF(BE75="x",VLOOKUP($U75,DFC!A:A,1,FALSE),"-")</f>
        <v>-</v>
      </c>
      <c r="BG75" s="383"/>
      <c r="BH75" s="402"/>
      <c r="BI75" s="332" t="str">
        <f>IF(BH75="x",VLOOKUP(U75,'DSF ADSP'!A:A,1,FALSE),"-")</f>
        <v>-</v>
      </c>
      <c r="BJ75" s="413"/>
      <c r="BK75" s="412"/>
      <c r="BL75" s="332" t="str">
        <f>IF(BK75="x",VLOOKUP($U75,'DSF LSMS'!$A:$A,1,FALSE),"-")</f>
        <v>-</v>
      </c>
      <c r="BM75" s="392"/>
      <c r="BN75" s="414"/>
      <c r="BO75" s="414"/>
      <c r="BP75" s="414"/>
    </row>
    <row r="76" ht="12.75" spans="1:68">
      <c r="A76" s="138"/>
      <c r="B76" s="321" t="s">
        <v>1836</v>
      </c>
      <c r="C76" s="322">
        <v>73</v>
      </c>
      <c r="D76" s="323" t="s">
        <v>1716</v>
      </c>
      <c r="E76" s="324" t="s">
        <v>1710</v>
      </c>
      <c r="F76" s="336"/>
      <c r="G76" s="336"/>
      <c r="H76" s="146" t="e">
        <f>VLOOKUP(U76,'CDV3 DTL'!E:G,2,FALSE)</f>
        <v>#N/A</v>
      </c>
      <c r="I76" s="323"/>
      <c r="J76" s="323"/>
      <c r="K76" s="138"/>
      <c r="L76" s="365"/>
      <c r="M76" s="323"/>
      <c r="N76" s="323"/>
      <c r="O76" s="365"/>
      <c r="P76" s="322" t="s">
        <v>563</v>
      </c>
      <c r="Q76" s="330" t="str">
        <f>HYPERLINK("https://drive.google.com/open?id=1x7a0nCalJFtuGgpqtNGaX-uQh15vxpM4","CFR 21 Section 1010 General")</f>
        <v>CFR 21 Section 1010 General</v>
      </c>
      <c r="R76" s="371"/>
      <c r="S76" s="372">
        <v>6</v>
      </c>
      <c r="T76" s="368" t="s">
        <v>1713</v>
      </c>
      <c r="U76" s="363" t="s">
        <v>714</v>
      </c>
      <c r="V76" s="335"/>
      <c r="W76" s="335" t="str">
        <f>IF(VLOOKUP(U76,'CDV2 DTL'!P:P,1,FALSE)=U76,"OK","Missing")</f>
        <v>OK</v>
      </c>
      <c r="X76" s="335" t="e">
        <f>IF(VLOOKUP(U76,'CDV3 DTL'!E:E,1,FALSE)=U76,"OK","Missing")</f>
        <v>#N/A</v>
      </c>
      <c r="Y76" s="335"/>
      <c r="Z76" s="336"/>
      <c r="AA76" s="136"/>
      <c r="AB76" s="372"/>
      <c r="AC76" s="366"/>
      <c r="AD76" s="366"/>
      <c r="AE76" s="332" t="str">
        <f>IF(AD76="x",VLOOKUP($U76,DVS!A:A,1,FALSE),"-")</f>
        <v>-</v>
      </c>
      <c r="AF76" s="367"/>
      <c r="AG76" s="366"/>
      <c r="AH76" s="366"/>
      <c r="AI76" s="366"/>
      <c r="AJ76" s="366"/>
      <c r="AK76" s="366"/>
      <c r="AL76" s="366"/>
      <c r="AM76" s="366"/>
      <c r="AN76" s="332" t="str">
        <f>IF(AM76="x",VLOOKUP($U76,'Domain ControllerECU'!A:A,1,FALSE),"-")</f>
        <v>-</v>
      </c>
      <c r="AO76" s="367"/>
      <c r="AP76" s="366"/>
      <c r="AQ76" s="332" t="str">
        <f>IF(AP76="x",VLOOKUP($U76,RLT!A:A,1,FALSE),"-")</f>
        <v>-</v>
      </c>
      <c r="AR76" s="367"/>
      <c r="AS76" s="366"/>
      <c r="AT76" s="332" t="str">
        <f>IF(AS76="x",VLOOKUP($U76,ULSECU!A:A,1,FALSE),"-")</f>
        <v>-</v>
      </c>
      <c r="AU76" s="367"/>
      <c r="AV76" s="366"/>
      <c r="AW76" s="332" t="str">
        <f>IF(AV76="x",VLOOKUP($U76,'Radar 7779GHz'!A:A,1,FALSE),"-")</f>
        <v>-</v>
      </c>
      <c r="AX76" s="367"/>
      <c r="AY76" s="366" t="s">
        <v>1714</v>
      </c>
      <c r="AZ76" s="332" t="e">
        <f>IF(AY76="x",VLOOKUP($U76,LiDAR!A:A,1,FALSE),"-")</f>
        <v>#N/A</v>
      </c>
      <c r="BA76" s="367"/>
      <c r="BB76" s="367"/>
      <c r="BC76" s="367"/>
      <c r="BD76" s="367"/>
      <c r="BE76" s="366"/>
      <c r="BF76" s="332" t="str">
        <f>IF(BE76="x",VLOOKUP($U76,DFC!A:A,1,FALSE),"-")</f>
        <v>-</v>
      </c>
      <c r="BG76" s="322"/>
      <c r="BH76" s="323"/>
      <c r="BI76" s="332" t="str">
        <f>IF(BH76="x",VLOOKUP(U76,'DSF ADSP'!A:A,1,FALSE),"-")</f>
        <v>-</v>
      </c>
      <c r="BJ76" s="367"/>
      <c r="BK76" s="366"/>
      <c r="BL76" s="332" t="str">
        <f>IF(BK76="x",VLOOKUP($U76,'DSF LSMS'!$A:$A,1,FALSE),"-")</f>
        <v>-</v>
      </c>
      <c r="BM76" s="340"/>
      <c r="BN76" s="167"/>
      <c r="BO76" s="167"/>
      <c r="BP76" s="167"/>
    </row>
    <row r="77" ht="12.75" spans="1:68">
      <c r="A77" s="138"/>
      <c r="B77" s="321" t="s">
        <v>1837</v>
      </c>
      <c r="C77" s="322">
        <v>74</v>
      </c>
      <c r="D77" s="323" t="s">
        <v>1720</v>
      </c>
      <c r="E77" s="324" t="s">
        <v>1710</v>
      </c>
      <c r="F77" s="146"/>
      <c r="G77" s="146"/>
      <c r="H77" s="146" t="e">
        <f>VLOOKUP(U77,'CDV3 DTL'!E:G,2,FALSE)</f>
        <v>#N/A</v>
      </c>
      <c r="I77" s="345"/>
      <c r="J77" s="345"/>
      <c r="K77" s="146"/>
      <c r="L77" s="377"/>
      <c r="M77" s="345"/>
      <c r="N77" s="345"/>
      <c r="O77" s="377"/>
      <c r="P77" s="329" t="s">
        <v>1712</v>
      </c>
      <c r="Q77" s="346" t="str">
        <f>HYPERLINK("https://drive.google.com/open?id=1m4XY8cBp2pWNcmCD5_WS7RU4w34ef-d0","UN ECE R121r2 Am1_HMI")</f>
        <v>UN ECE R121r2 Am1_HMI</v>
      </c>
      <c r="R77" s="331"/>
      <c r="S77" s="332">
        <v>2</v>
      </c>
      <c r="T77" s="333" t="s">
        <v>1713</v>
      </c>
      <c r="U77" s="334" t="s">
        <v>865</v>
      </c>
      <c r="V77" s="335"/>
      <c r="W77" s="335" t="str">
        <f>IF(VLOOKUP(U77,'CDV2 DTL'!P:P,1,FALSE)=U77,"OK","Missing")</f>
        <v>OK</v>
      </c>
      <c r="X77" s="335" t="e">
        <f>IF(VLOOKUP(U77,'CDV3 DTL'!E:E,1,FALSE)=U77,"OK","Missing")</f>
        <v>#N/A</v>
      </c>
      <c r="Y77" s="335"/>
      <c r="Z77" s="336"/>
      <c r="AA77" s="145"/>
      <c r="AB77" s="332"/>
      <c r="AC77" s="415"/>
      <c r="AD77" s="415"/>
      <c r="AE77" s="332" t="str">
        <f>IF(AD77="x",VLOOKUP($U77,DVS!A:A,1,FALSE),"-")</f>
        <v>-</v>
      </c>
      <c r="AF77" s="416"/>
      <c r="AG77" s="415"/>
      <c r="AH77" s="415"/>
      <c r="AI77" s="415"/>
      <c r="AJ77" s="415"/>
      <c r="AK77" s="415"/>
      <c r="AL77" s="415"/>
      <c r="AM77" s="415"/>
      <c r="AN77" s="332" t="str">
        <f>IF(AM77="x",VLOOKUP($U77,'Domain ControllerECU'!A:A,1,FALSE),"-")</f>
        <v>-</v>
      </c>
      <c r="AO77" s="416"/>
      <c r="AP77" s="415"/>
      <c r="AQ77" s="332" t="str">
        <f>IF(AP77="x",VLOOKUP($U77,RLT!A:A,1,FALSE),"-")</f>
        <v>-</v>
      </c>
      <c r="AR77" s="416"/>
      <c r="AS77" s="415"/>
      <c r="AT77" s="332" t="str">
        <f>IF(AS77="x",VLOOKUP($U77,ULSECU!A:A,1,FALSE),"-")</f>
        <v>-</v>
      </c>
      <c r="AU77" s="416"/>
      <c r="AV77" s="415"/>
      <c r="AW77" s="332" t="str">
        <f>IF(AV77="x",VLOOKUP($U77,'Radar 7779GHz'!A:A,1,FALSE),"-")</f>
        <v>-</v>
      </c>
      <c r="AX77" s="416"/>
      <c r="AY77" s="415"/>
      <c r="AZ77" s="332" t="str">
        <f>IF(AY77="x",VLOOKUP($U77,LiDAR!A:A,1,FALSE),"-")</f>
        <v>-</v>
      </c>
      <c r="BA77" s="416"/>
      <c r="BB77" s="416"/>
      <c r="BC77" s="416"/>
      <c r="BD77" s="416"/>
      <c r="BE77" s="415"/>
      <c r="BF77" s="332" t="str">
        <f>IF(BE77="x",VLOOKUP($U77,DFC!A:A,1,FALSE),"-")</f>
        <v>-</v>
      </c>
      <c r="BG77" s="335"/>
      <c r="BH77" s="345"/>
      <c r="BI77" s="332" t="str">
        <f>IF(BH77="x",VLOOKUP(U77,'DSF ADSP'!A:A,1,FALSE),"-")</f>
        <v>-</v>
      </c>
      <c r="BJ77" s="416"/>
      <c r="BK77" s="415"/>
      <c r="BL77" s="332" t="str">
        <f>IF(BK77="x",VLOOKUP($U77,'DSF LSMS'!$A:$A,1,FALSE),"-")</f>
        <v>-</v>
      </c>
      <c r="BM77" s="340"/>
      <c r="BN77" s="167"/>
      <c r="BO77" s="167"/>
      <c r="BP77" s="167"/>
    </row>
    <row r="78" ht="25.5" spans="1:68">
      <c r="A78" s="138"/>
      <c r="B78" s="321" t="s">
        <v>1838</v>
      </c>
      <c r="C78" s="322">
        <v>75</v>
      </c>
      <c r="D78" s="323" t="s">
        <v>1720</v>
      </c>
      <c r="E78" s="324" t="s">
        <v>1717</v>
      </c>
      <c r="F78" s="146"/>
      <c r="G78" s="146"/>
      <c r="H78" s="146" t="e">
        <f>VLOOKUP(U78,'CDV3 DTL'!E:G,2,FALSE)</f>
        <v>#N/A</v>
      </c>
      <c r="I78" s="345"/>
      <c r="J78" s="345" t="s">
        <v>1714</v>
      </c>
      <c r="K78" s="146"/>
      <c r="L78" s="377"/>
      <c r="M78" s="345"/>
      <c r="N78" s="345"/>
      <c r="O78" s="327" t="s">
        <v>1796</v>
      </c>
      <c r="P78" s="329" t="s">
        <v>1712</v>
      </c>
      <c r="Q78" s="346" t="str">
        <f>HYPERLINK("https://drive.google.com/open?id=14DlF2P_CeERMuY6tddCY3NiWIwQHybPS","UN ECE R130 Am1_LDWS_Trucks")</f>
        <v>UN ECE R130 Am1_LDWS_Trucks</v>
      </c>
      <c r="R78" s="331"/>
      <c r="S78" s="332">
        <v>2</v>
      </c>
      <c r="T78" s="333" t="s">
        <v>1713</v>
      </c>
      <c r="U78" s="334" t="s">
        <v>1839</v>
      </c>
      <c r="V78" s="335"/>
      <c r="W78" s="335" t="e">
        <f>IF(VLOOKUP(U78,'CDV2 DTL'!P:P,1,FALSE)=U78,"OK","Missing")</f>
        <v>#N/A</v>
      </c>
      <c r="X78" s="335" t="e">
        <f>IF(VLOOKUP(U78,'CDV3 DTL'!E:E,1,FALSE)=U78,"OK","Missing")</f>
        <v>#N/A</v>
      </c>
      <c r="Y78" s="335"/>
      <c r="Z78" s="336"/>
      <c r="AA78" s="145"/>
      <c r="AB78" s="332"/>
      <c r="AC78" s="415"/>
      <c r="AD78" s="415"/>
      <c r="AE78" s="332" t="str">
        <f>IF(AD78="x",VLOOKUP($U78,DVS!A:A,1,FALSE),"-")</f>
        <v>-</v>
      </c>
      <c r="AF78" s="416"/>
      <c r="AG78" s="415"/>
      <c r="AH78" s="415"/>
      <c r="AI78" s="415"/>
      <c r="AJ78" s="415"/>
      <c r="AK78" s="415"/>
      <c r="AL78" s="415"/>
      <c r="AM78" s="415"/>
      <c r="AN78" s="332" t="str">
        <f>IF(AM78="x",VLOOKUP($U78,'Domain ControllerECU'!A:A,1,FALSE),"-")</f>
        <v>-</v>
      </c>
      <c r="AO78" s="416"/>
      <c r="AP78" s="415"/>
      <c r="AQ78" s="332" t="str">
        <f>IF(AP78="x",VLOOKUP($U78,RLT!A:A,1,FALSE),"-")</f>
        <v>-</v>
      </c>
      <c r="AR78" s="416"/>
      <c r="AS78" s="415"/>
      <c r="AT78" s="332" t="str">
        <f>IF(AS78="x",VLOOKUP($U78,ULSECU!A:A,1,FALSE),"-")</f>
        <v>-</v>
      </c>
      <c r="AU78" s="416"/>
      <c r="AV78" s="415"/>
      <c r="AW78" s="332" t="str">
        <f>IF(AV78="x",VLOOKUP($U78,'Radar 7779GHz'!A:A,1,FALSE),"-")</f>
        <v>-</v>
      </c>
      <c r="AX78" s="416"/>
      <c r="AY78" s="415"/>
      <c r="AZ78" s="332" t="str">
        <f>IF(AY78="x",VLOOKUP($U78,LiDAR!A:A,1,FALSE),"-")</f>
        <v>-</v>
      </c>
      <c r="BA78" s="335"/>
      <c r="BB78" s="335"/>
      <c r="BC78" s="335"/>
      <c r="BD78" s="335"/>
      <c r="BE78" s="345"/>
      <c r="BF78" s="332" t="str">
        <f>IF(BE78="x",VLOOKUP($U78,DFC!A:A,1,FALSE),"-")</f>
        <v>-</v>
      </c>
      <c r="BG78" s="335"/>
      <c r="BH78" s="345" t="s">
        <v>1714</v>
      </c>
      <c r="BI78" s="332" t="e">
        <f>IF(BH78="x",VLOOKUP(U78,'DSF ADSP'!A:A,1,FALSE),"-")</f>
        <v>#N/A</v>
      </c>
      <c r="BJ78" s="416"/>
      <c r="BK78" s="415"/>
      <c r="BL78" s="332" t="str">
        <f>IF(BK78="x",VLOOKUP($U78,'DSF LSMS'!$A:$A,1,FALSE),"-")</f>
        <v>-</v>
      </c>
      <c r="BM78" s="340"/>
      <c r="BN78" s="7"/>
      <c r="BO78" s="7"/>
      <c r="BP78" s="7"/>
    </row>
    <row r="79" ht="25.5" spans="1:68">
      <c r="A79" s="138"/>
      <c r="B79" s="321" t="s">
        <v>1840</v>
      </c>
      <c r="C79" s="322">
        <v>76</v>
      </c>
      <c r="D79" s="323" t="s">
        <v>1720</v>
      </c>
      <c r="E79" s="324" t="s">
        <v>1717</v>
      </c>
      <c r="F79" s="146"/>
      <c r="G79" s="146"/>
      <c r="H79" s="146" t="e">
        <f>VLOOKUP(U79,'CDV3 DTL'!E:G,2,FALSE)</f>
        <v>#N/A</v>
      </c>
      <c r="I79" s="345"/>
      <c r="J79" s="345" t="s">
        <v>1714</v>
      </c>
      <c r="K79" s="146"/>
      <c r="L79" s="377"/>
      <c r="M79" s="345">
        <v>2016</v>
      </c>
      <c r="N79" s="345"/>
      <c r="O79" s="327" t="s">
        <v>1796</v>
      </c>
      <c r="P79" s="329" t="s">
        <v>1712</v>
      </c>
      <c r="Q79" s="346" t="str">
        <f>HYPERLINK("https://drive.google.com/open?id=11cq9uDPCMvp7wa1Hthw3NJ4R8kwiJzjy","UN ECE R 131 r1_Am1_AEBS_Trucks")</f>
        <v>UN ECE R 131 r1_Am1_AEBS_Trucks</v>
      </c>
      <c r="R79" s="331"/>
      <c r="S79" s="332">
        <v>2</v>
      </c>
      <c r="T79" s="333" t="s">
        <v>1713</v>
      </c>
      <c r="U79" s="334" t="s">
        <v>1841</v>
      </c>
      <c r="V79" s="335"/>
      <c r="W79" s="335" t="e">
        <f>IF(VLOOKUP(U79,'CDV2 DTL'!P:P,1,FALSE)=U79,"OK","Missing")</f>
        <v>#N/A</v>
      </c>
      <c r="X79" s="335" t="e">
        <f>IF(VLOOKUP(U79,'CDV3 DTL'!E:E,1,FALSE)=U79,"OK","Missing")</f>
        <v>#N/A</v>
      </c>
      <c r="Y79" s="335"/>
      <c r="Z79" s="336"/>
      <c r="AA79" s="145"/>
      <c r="AB79" s="332"/>
      <c r="AC79" s="415"/>
      <c r="AD79" s="415"/>
      <c r="AE79" s="332" t="str">
        <f>IF(AD79="x",VLOOKUP($U79,DVS!A:A,1,FALSE),"-")</f>
        <v>-</v>
      </c>
      <c r="AF79" s="416"/>
      <c r="AG79" s="415"/>
      <c r="AH79" s="415"/>
      <c r="AI79" s="415"/>
      <c r="AJ79" s="415"/>
      <c r="AK79" s="415"/>
      <c r="AL79" s="415"/>
      <c r="AM79" s="415"/>
      <c r="AN79" s="332" t="str">
        <f>IF(AM79="x",VLOOKUP($U79,'Domain ControllerECU'!A:A,1,FALSE),"-")</f>
        <v>-</v>
      </c>
      <c r="AO79" s="416"/>
      <c r="AP79" s="415"/>
      <c r="AQ79" s="332" t="str">
        <f>IF(AP79="x",VLOOKUP($U79,RLT!A:A,1,FALSE),"-")</f>
        <v>-</v>
      </c>
      <c r="AR79" s="416"/>
      <c r="AS79" s="415"/>
      <c r="AT79" s="332" t="str">
        <f>IF(AS79="x",VLOOKUP($U79,ULSECU!A:A,1,FALSE),"-")</f>
        <v>-</v>
      </c>
      <c r="AU79" s="416"/>
      <c r="AV79" s="415" t="s">
        <v>1714</v>
      </c>
      <c r="AW79" s="332" t="e">
        <f>IF(AV79="x",VLOOKUP($U79,'Radar 7779GHz'!A:A,1,FALSE),"-")</f>
        <v>#N/A</v>
      </c>
      <c r="AX79" s="416"/>
      <c r="AY79" s="415"/>
      <c r="AZ79" s="332" t="str">
        <f>IF(AY79="x",VLOOKUP($U79,LiDAR!A:A,1,FALSE),"-")</f>
        <v>-</v>
      </c>
      <c r="BA79" s="335"/>
      <c r="BB79" s="335"/>
      <c r="BC79" s="335"/>
      <c r="BD79" s="335"/>
      <c r="BE79" s="345" t="s">
        <v>1714</v>
      </c>
      <c r="BF79" s="332" t="e">
        <f>IF(BE79="x",VLOOKUP($U79,DFC!A:A,1,FALSE),"-")</f>
        <v>#N/A</v>
      </c>
      <c r="BG79" s="335"/>
      <c r="BH79" s="345"/>
      <c r="BI79" s="332" t="str">
        <f>IF(BH79="x",VLOOKUP(U79,'DSF ADSP'!A:A,1,FALSE),"-")</f>
        <v>-</v>
      </c>
      <c r="BJ79" s="416"/>
      <c r="BK79" s="415"/>
      <c r="BL79" s="332" t="str">
        <f>IF(BK79="x",VLOOKUP($U79,'DSF LSMS'!$A:$A,1,FALSE),"-")</f>
        <v>-</v>
      </c>
      <c r="BM79" s="340"/>
      <c r="BN79" s="167"/>
      <c r="BO79" s="167"/>
      <c r="BP79" s="167"/>
    </row>
    <row r="80" ht="12.75" spans="1:68">
      <c r="A80" s="138"/>
      <c r="B80" s="321" t="s">
        <v>1842</v>
      </c>
      <c r="C80" s="322">
        <v>77</v>
      </c>
      <c r="D80" s="323" t="s">
        <v>1720</v>
      </c>
      <c r="E80" s="324" t="s">
        <v>1717</v>
      </c>
      <c r="F80" s="146"/>
      <c r="G80" s="146"/>
      <c r="H80" s="146" t="e">
        <f>VLOOKUP(U80,'CDV3 DTL'!E:G,2,FALSE)</f>
        <v>#N/A</v>
      </c>
      <c r="I80" s="323"/>
      <c r="J80" s="323"/>
      <c r="K80" s="138"/>
      <c r="L80" s="365"/>
      <c r="M80" s="323"/>
      <c r="N80" s="323"/>
      <c r="O80" s="365"/>
      <c r="P80" s="323" t="s">
        <v>1721</v>
      </c>
      <c r="Q80" s="346" t="str">
        <f>HYPERLINK("https://drive.google.com/open?id=11erleIhncQyJaBQj0KX-RKl93nL-jBSA","Decision_2004/545/EC_79GHz range")</f>
        <v>Decision_2004/545/EC_79GHz range</v>
      </c>
      <c r="R80" s="331"/>
      <c r="S80" s="332">
        <v>2</v>
      </c>
      <c r="T80" s="368" t="s">
        <v>1713</v>
      </c>
      <c r="U80" s="334" t="s">
        <v>1718</v>
      </c>
      <c r="V80" s="335"/>
      <c r="W80" s="335" t="e">
        <f>IF(VLOOKUP(U80,'CDV2 DTL'!P:P,1,FALSE)=U80,"OK","Missing")</f>
        <v>#N/A</v>
      </c>
      <c r="X80" s="335" t="e">
        <f>IF(VLOOKUP(U80,'CDV3 DTL'!E:E,1,FALSE)=U80,"OK","Missing")</f>
        <v>#N/A</v>
      </c>
      <c r="Y80" s="335"/>
      <c r="Z80" s="336"/>
      <c r="AA80" s="136"/>
      <c r="AB80" s="332"/>
      <c r="AC80" s="366"/>
      <c r="AD80" s="366"/>
      <c r="AE80" s="332" t="str">
        <f>IF(AD80="x",VLOOKUP($U80,DVS!A:A,1,FALSE),"-")</f>
        <v>-</v>
      </c>
      <c r="AF80" s="367"/>
      <c r="AG80" s="366"/>
      <c r="AH80" s="366"/>
      <c r="AI80" s="366"/>
      <c r="AJ80" s="366"/>
      <c r="AK80" s="366"/>
      <c r="AL80" s="366"/>
      <c r="AM80" s="366"/>
      <c r="AN80" s="332" t="str">
        <f>IF(AM80="x",VLOOKUP($U80,'Domain ControllerECU'!A:A,1,FALSE),"-")</f>
        <v>-</v>
      </c>
      <c r="AO80" s="367"/>
      <c r="AP80" s="366"/>
      <c r="AQ80" s="332" t="str">
        <f>IF(AP80="x",VLOOKUP($U80,RLT!A:A,1,FALSE),"-")</f>
        <v>-</v>
      </c>
      <c r="AR80" s="367"/>
      <c r="AS80" s="366"/>
      <c r="AT80" s="332" t="str">
        <f>IF(AS80="x",VLOOKUP($U80,ULSECU!A:A,1,FALSE),"-")</f>
        <v>-</v>
      </c>
      <c r="AU80" s="367"/>
      <c r="AV80" s="366" t="s">
        <v>1714</v>
      </c>
      <c r="AW80" s="332" t="e">
        <f>IF(AV80="x",VLOOKUP($U80,'Radar 7779GHz'!A:A,1,FALSE),"-")</f>
        <v>#N/A</v>
      </c>
      <c r="AX80" s="367"/>
      <c r="AY80" s="366"/>
      <c r="AZ80" s="332" t="str">
        <f>IF(AY80="x",VLOOKUP($U80,LiDAR!A:A,1,FALSE),"-")</f>
        <v>-</v>
      </c>
      <c r="BA80" s="367"/>
      <c r="BB80" s="367"/>
      <c r="BC80" s="367"/>
      <c r="BD80" s="367"/>
      <c r="BE80" s="366"/>
      <c r="BF80" s="332" t="str">
        <f>IF(BE80="x",VLOOKUP($U80,DFC!A:A,1,FALSE),"-")</f>
        <v>-</v>
      </c>
      <c r="BG80" s="322"/>
      <c r="BH80" s="323"/>
      <c r="BI80" s="332" t="str">
        <f>IF(BH80="x",VLOOKUP(U80,'DSF ADSP'!A:A,1,FALSE),"-")</f>
        <v>-</v>
      </c>
      <c r="BJ80" s="367"/>
      <c r="BK80" s="366"/>
      <c r="BL80" s="332" t="str">
        <f>IF(BK80="x",VLOOKUP($U80,'DSF LSMS'!$A:$A,1,FALSE),"-")</f>
        <v>-</v>
      </c>
      <c r="BM80" s="340"/>
      <c r="BN80" s="7"/>
      <c r="BO80" s="7"/>
      <c r="BP80" s="7"/>
    </row>
    <row r="81" ht="12.75" spans="1:68">
      <c r="A81" s="138"/>
      <c r="B81" s="321" t="s">
        <v>1843</v>
      </c>
      <c r="C81" s="322">
        <v>78</v>
      </c>
      <c r="D81" s="323" t="s">
        <v>1844</v>
      </c>
      <c r="E81" s="324" t="s">
        <v>1717</v>
      </c>
      <c r="F81" s="336"/>
      <c r="G81" s="336"/>
      <c r="H81" s="146" t="e">
        <f>VLOOKUP(U81,'CDV3 DTL'!E:G,2,FALSE)</f>
        <v>#N/A</v>
      </c>
      <c r="I81" s="322"/>
      <c r="J81" s="322"/>
      <c r="K81" s="405"/>
      <c r="L81" s="406"/>
      <c r="M81" s="322"/>
      <c r="N81" s="322"/>
      <c r="O81" s="406"/>
      <c r="P81" s="322" t="s">
        <v>563</v>
      </c>
      <c r="Q81" s="346" t="str">
        <f>HYPERLINK("https://drive.google.com/open?id=1srRO18LzjDr6JHCKg2HlNaZ3OJRmyLds","CFR 49 Part 581 Bumber Standard")</f>
        <v>CFR 49 Part 581 Bumber Standard</v>
      </c>
      <c r="R81" s="331"/>
      <c r="S81" s="332">
        <v>5</v>
      </c>
      <c r="T81" s="368" t="s">
        <v>1713</v>
      </c>
      <c r="U81" s="334" t="s">
        <v>1718</v>
      </c>
      <c r="V81" s="335"/>
      <c r="W81" s="335" t="e">
        <f>IF(VLOOKUP(U81,'CDV2 DTL'!P:P,1,FALSE)=U81,"OK","Missing")</f>
        <v>#N/A</v>
      </c>
      <c r="X81" s="335" t="e">
        <f>IF(VLOOKUP(U81,'CDV3 DTL'!E:E,1,FALSE)=U81,"OK","Missing")</f>
        <v>#N/A</v>
      </c>
      <c r="Y81" s="335"/>
      <c r="Z81" s="336"/>
      <c r="AA81" s="136"/>
      <c r="AB81" s="332"/>
      <c r="AC81" s="367"/>
      <c r="AD81" s="367"/>
      <c r="AE81" s="332" t="str">
        <f>IF(AD81="x",VLOOKUP($U81,DVS!A:A,1,FALSE),"-")</f>
        <v>-</v>
      </c>
      <c r="AF81" s="367"/>
      <c r="AG81" s="367" t="s">
        <v>1714</v>
      </c>
      <c r="AH81" s="367"/>
      <c r="AI81" s="367"/>
      <c r="AJ81" s="367" t="s">
        <v>1714</v>
      </c>
      <c r="AK81" s="367"/>
      <c r="AL81" s="367"/>
      <c r="AM81" s="367"/>
      <c r="AN81" s="332" t="str">
        <f>IF(AM81="x",VLOOKUP($U81,'Domain ControllerECU'!A:A,1,FALSE),"-")</f>
        <v>-</v>
      </c>
      <c r="AO81" s="367"/>
      <c r="AP81" s="367"/>
      <c r="AQ81" s="332" t="str">
        <f>IF(AP81="x",VLOOKUP($U81,RLT!A:A,1,FALSE),"-")</f>
        <v>-</v>
      </c>
      <c r="AR81" s="367"/>
      <c r="AS81" s="366"/>
      <c r="AT81" s="332" t="str">
        <f>IF(AS81="x",VLOOKUP($U81,ULSECU!A:A,1,FALSE),"-")</f>
        <v>-</v>
      </c>
      <c r="AU81" s="367"/>
      <c r="AV81" s="367"/>
      <c r="AW81" s="332" t="str">
        <f>IF(AV81="x",VLOOKUP($U81,'Radar 7779GHz'!A:A,1,FALSE),"-")</f>
        <v>-</v>
      </c>
      <c r="AX81" s="367"/>
      <c r="AY81" s="367"/>
      <c r="AZ81" s="332" t="str">
        <f>IF(AY81="x",VLOOKUP($U81,LiDAR!A:A,1,FALSE),"-")</f>
        <v>-</v>
      </c>
      <c r="BA81" s="367"/>
      <c r="BB81" s="367"/>
      <c r="BC81" s="367"/>
      <c r="BD81" s="367"/>
      <c r="BE81" s="367"/>
      <c r="BF81" s="332" t="str">
        <f>IF(BE81="x",VLOOKUP($U81,DFC!A:A,1,FALSE),"-")</f>
        <v>-</v>
      </c>
      <c r="BG81" s="322"/>
      <c r="BH81" s="322"/>
      <c r="BI81" s="332" t="str">
        <f>IF(BH81="x",VLOOKUP(U81,'DSF ADSP'!A:A,1,FALSE),"-")</f>
        <v>-</v>
      </c>
      <c r="BJ81" s="367"/>
      <c r="BK81" s="367"/>
      <c r="BL81" s="332" t="str">
        <f>IF(BK81="x",VLOOKUP($U81,'DSF LSMS'!$A:$A,1,FALSE),"-")</f>
        <v>-</v>
      </c>
      <c r="BM81" s="340"/>
      <c r="BN81" s="167"/>
      <c r="BO81" s="167"/>
      <c r="BP81" s="167"/>
    </row>
    <row r="82" ht="25.5" spans="1:68">
      <c r="A82" s="138"/>
      <c r="B82" s="321" t="s">
        <v>1845</v>
      </c>
      <c r="C82" s="322">
        <v>79</v>
      </c>
      <c r="D82" s="323" t="s">
        <v>1720</v>
      </c>
      <c r="E82" s="324" t="s">
        <v>1717</v>
      </c>
      <c r="F82" s="146"/>
      <c r="G82" s="146"/>
      <c r="H82" s="146" t="e">
        <f>VLOOKUP(U82,'CDV3 DTL'!E:G,2,FALSE)</f>
        <v>#N/A</v>
      </c>
      <c r="I82" s="323"/>
      <c r="J82" s="323"/>
      <c r="K82" s="138"/>
      <c r="L82" s="365"/>
      <c r="M82" s="323"/>
      <c r="N82" s="323"/>
      <c r="O82" s="365"/>
      <c r="P82" s="325" t="s">
        <v>1721</v>
      </c>
      <c r="Q82" s="346" t="str">
        <f>HYPERLINK("https://drive.google.com/open?id=0B41cx_IVa9ynNFJ0WWJxcERrdFdOcjdXMUZGaGlCR2NNMDJB","2019-02_Version4.1.GUIDELINE EU APPROVAL OF AD VEHICLES")</f>
        <v>2019-02_Version4.1.GUIDELINE EU APPROVAL OF AD VEHICLES</v>
      </c>
      <c r="R82" s="331"/>
      <c r="S82" s="332">
        <v>10</v>
      </c>
      <c r="T82" s="368" t="s">
        <v>1713</v>
      </c>
      <c r="U82" s="334"/>
      <c r="V82" s="335"/>
      <c r="W82" s="335" t="e">
        <f>IF(VLOOKUP(U82,'CDV2 DTL'!P:P,1,FALSE)=U82,"OK","Missing")</f>
        <v>#N/A</v>
      </c>
      <c r="X82" s="335" t="e">
        <f>IF(VLOOKUP(U82,'CDV3 DTL'!E:E,1,FALSE)=U82,"OK","Missing")</f>
        <v>#N/A</v>
      </c>
      <c r="Y82" s="335"/>
      <c r="Z82" s="336"/>
      <c r="AA82" s="136"/>
      <c r="AB82" s="332"/>
      <c r="AC82" s="323"/>
      <c r="AD82" s="323"/>
      <c r="AE82" s="332" t="str">
        <f>IF(AD82="x",VLOOKUP($U82,DVS!A:A,1,FALSE),"-")</f>
        <v>-</v>
      </c>
      <c r="AF82" s="322"/>
      <c r="AG82" s="323"/>
      <c r="AH82" s="323"/>
      <c r="AI82" s="323"/>
      <c r="AJ82" s="323"/>
      <c r="AK82" s="323"/>
      <c r="AL82" s="323"/>
      <c r="AM82" s="323"/>
      <c r="AN82" s="332" t="str">
        <f>IF(AM82="x",VLOOKUP($U82,'Domain ControllerECU'!A:A,1,FALSE),"-")</f>
        <v>-</v>
      </c>
      <c r="AO82" s="322"/>
      <c r="AP82" s="323"/>
      <c r="AQ82" s="332" t="str">
        <f>IF(AP82="x",VLOOKUP($U82,RLT!A:A,1,FALSE),"-")</f>
        <v>-</v>
      </c>
      <c r="AR82" s="322"/>
      <c r="AS82" s="323"/>
      <c r="AT82" s="332" t="str">
        <f>IF(AS82="x",VLOOKUP($U82,ULSECU!A:A,1,FALSE),"-")</f>
        <v>-</v>
      </c>
      <c r="AU82" s="322"/>
      <c r="AV82" s="323"/>
      <c r="AW82" s="332" t="str">
        <f>IF(AV82="x",VLOOKUP($U82,'Radar 7779GHz'!A:A,1,FALSE),"-")</f>
        <v>-</v>
      </c>
      <c r="AX82" s="322"/>
      <c r="AY82" s="323"/>
      <c r="AZ82" s="332" t="str">
        <f>IF(AY82="x",VLOOKUP($U82,LiDAR!A:A,1,FALSE),"-")</f>
        <v>-</v>
      </c>
      <c r="BA82" s="322"/>
      <c r="BB82" s="322"/>
      <c r="BC82" s="322"/>
      <c r="BD82" s="322"/>
      <c r="BE82" s="323"/>
      <c r="BF82" s="332" t="str">
        <f>IF(BE82="x",VLOOKUP($U82,DFC!A:A,1,FALSE),"-")</f>
        <v>-</v>
      </c>
      <c r="BG82" s="322"/>
      <c r="BH82" s="323" t="s">
        <v>1714</v>
      </c>
      <c r="BI82" s="332" t="e">
        <f>IF(BH82="x",VLOOKUP(U82,'DSF ADSP'!A:A,1,FALSE),"-")</f>
        <v>#N/A</v>
      </c>
      <c r="BJ82" s="322"/>
      <c r="BK82" s="323"/>
      <c r="BL82" s="332" t="str">
        <f>IF(BK82="x",VLOOKUP($U82,'DSF LSMS'!$A:$A,1,FALSE),"-")</f>
        <v>-</v>
      </c>
      <c r="BM82" s="321"/>
      <c r="BN82" s="417"/>
      <c r="BO82" s="417"/>
      <c r="BP82" s="417"/>
    </row>
    <row r="83" ht="12.75" spans="1:68">
      <c r="A83" s="138"/>
      <c r="B83" s="321" t="s">
        <v>1846</v>
      </c>
      <c r="C83" s="322">
        <v>80</v>
      </c>
      <c r="D83" s="323" t="s">
        <v>1720</v>
      </c>
      <c r="E83" s="324" t="s">
        <v>1710</v>
      </c>
      <c r="F83" s="146"/>
      <c r="G83" s="146"/>
      <c r="H83" s="146" t="e">
        <f>VLOOKUP(U83,'CDV3 DTL'!E:G,2,FALSE)</f>
        <v>#N/A</v>
      </c>
      <c r="I83" s="333"/>
      <c r="J83" s="333"/>
      <c r="K83" s="341"/>
      <c r="L83" s="328"/>
      <c r="M83" s="333"/>
      <c r="N83" s="333"/>
      <c r="O83" s="328"/>
      <c r="P83" s="325" t="s">
        <v>1721</v>
      </c>
      <c r="Q83" s="346" t="str">
        <f>HYPERLINK("https://drive.google.com/open?id=1Ij3OXRsCeFyRPADMHyIBhT2gcBg0JsbZ","2014/53/EU_RED")</f>
        <v>2014/53/EU_RED</v>
      </c>
      <c r="R83" s="331"/>
      <c r="S83" s="332">
        <v>45</v>
      </c>
      <c r="T83" s="333" t="s">
        <v>1713</v>
      </c>
      <c r="U83" s="334" t="s">
        <v>628</v>
      </c>
      <c r="V83" s="335"/>
      <c r="W83" s="335" t="str">
        <f>IF(VLOOKUP(U83,'CDV2 DTL'!P:P,1,FALSE)=U83,"OK","Missing")</f>
        <v>OK</v>
      </c>
      <c r="X83" s="335" t="e">
        <f>IF(VLOOKUP(U83,'CDV3 DTL'!E:E,1,FALSE)=U83,"OK","Missing")</f>
        <v>#N/A</v>
      </c>
      <c r="Y83" s="335"/>
      <c r="Z83" s="336"/>
      <c r="AA83" s="145"/>
      <c r="AB83" s="332"/>
      <c r="AC83" s="345"/>
      <c r="AD83" s="345"/>
      <c r="AE83" s="332" t="str">
        <f>IF(AD83="x",VLOOKUP($U83,DVS!A:A,1,FALSE),"-")</f>
        <v>-</v>
      </c>
      <c r="AF83" s="335"/>
      <c r="AG83" s="345"/>
      <c r="AH83" s="345"/>
      <c r="AI83" s="345"/>
      <c r="AJ83" s="345"/>
      <c r="AK83" s="345"/>
      <c r="AL83" s="345"/>
      <c r="AM83" s="345"/>
      <c r="AN83" s="332" t="str">
        <f>IF(AM83="x",VLOOKUP($U83,'Domain ControllerECU'!A:A,1,FALSE),"-")</f>
        <v>-</v>
      </c>
      <c r="AO83" s="335"/>
      <c r="AP83" s="345"/>
      <c r="AQ83" s="332" t="str">
        <f>IF(AP83="x",VLOOKUP($U83,RLT!A:A,1,FALSE),"-")</f>
        <v>-</v>
      </c>
      <c r="AR83" s="335"/>
      <c r="AS83" s="345"/>
      <c r="AT83" s="332" t="str">
        <f>IF(AS83="x",VLOOKUP($U83,ULSECU!A:A,1,FALSE),"-")</f>
        <v>-</v>
      </c>
      <c r="AU83" s="335"/>
      <c r="AV83" s="345" t="s">
        <v>1714</v>
      </c>
      <c r="AW83" s="332" t="e">
        <f>IF(AV83="x",VLOOKUP($U83,'Radar 7779GHz'!A:A,1,FALSE),"-")</f>
        <v>#N/A</v>
      </c>
      <c r="AX83" s="335"/>
      <c r="AY83" s="345"/>
      <c r="AZ83" s="332" t="str">
        <f>IF(AY83="x",VLOOKUP($U83,LiDAR!A:A,1,FALSE),"-")</f>
        <v>-</v>
      </c>
      <c r="BA83" s="335"/>
      <c r="BB83" s="335"/>
      <c r="BC83" s="335"/>
      <c r="BD83" s="335"/>
      <c r="BE83" s="345"/>
      <c r="BF83" s="332" t="str">
        <f>IF(BE83="x",VLOOKUP($U83,DFC!A:A,1,FALSE),"-")</f>
        <v>-</v>
      </c>
      <c r="BG83" s="335"/>
      <c r="BH83" s="345"/>
      <c r="BI83" s="332" t="str">
        <f>IF(BH83="x",VLOOKUP(U83,'DSF ADSP'!A:A,1,FALSE),"-")</f>
        <v>-</v>
      </c>
      <c r="BJ83" s="335"/>
      <c r="BK83" s="345"/>
      <c r="BL83" s="332" t="str">
        <f>IF(BK83="x",VLOOKUP($U83,'DSF LSMS'!$A:$A,1,FALSE),"-")</f>
        <v>-</v>
      </c>
      <c r="BM83" s="321"/>
      <c r="BN83" s="417"/>
      <c r="BO83" s="417"/>
      <c r="BP83" s="417"/>
    </row>
    <row r="84" ht="12.75" spans="1:68">
      <c r="A84" s="138"/>
      <c r="B84" s="321" t="s">
        <v>1847</v>
      </c>
      <c r="C84" s="322">
        <v>81</v>
      </c>
      <c r="D84" s="323" t="s">
        <v>1720</v>
      </c>
      <c r="E84" s="324" t="s">
        <v>1710</v>
      </c>
      <c r="F84" s="146"/>
      <c r="G84" s="146"/>
      <c r="H84" s="146" t="e">
        <f>VLOOKUP(U84,'CDV3 DTL'!E:G,2,FALSE)</f>
        <v>#N/A</v>
      </c>
      <c r="I84" s="345"/>
      <c r="J84" s="345"/>
      <c r="K84" s="146" t="s">
        <v>752</v>
      </c>
      <c r="L84" s="377"/>
      <c r="M84" s="345"/>
      <c r="N84" s="345"/>
      <c r="O84" s="377"/>
      <c r="P84" s="325" t="s">
        <v>1721</v>
      </c>
      <c r="Q84" s="334" t="s">
        <v>753</v>
      </c>
      <c r="R84" s="331"/>
      <c r="S84" s="332">
        <v>218</v>
      </c>
      <c r="T84" s="333" t="s">
        <v>1713</v>
      </c>
      <c r="U84" s="334"/>
      <c r="V84" s="335"/>
      <c r="W84" s="335" t="e">
        <f>IF(VLOOKUP(U84,'CDV2 DTL'!P:P,1,FALSE)=U84,"OK","Missing")</f>
        <v>#N/A</v>
      </c>
      <c r="X84" s="335" t="e">
        <f>IF(VLOOKUP(U84,'CDV3 DTL'!E:E,1,FALSE)=U84,"OK","Missing")</f>
        <v>#N/A</v>
      </c>
      <c r="Y84" s="335"/>
      <c r="Z84" s="336"/>
      <c r="AA84" s="145"/>
      <c r="AB84" s="332"/>
      <c r="AC84" s="418"/>
      <c r="AD84" s="418"/>
      <c r="AE84" s="332" t="str">
        <f>IF(AD84="x",VLOOKUP($U84,DVS!A:A,1,FALSE),"-")</f>
        <v>-</v>
      </c>
      <c r="AF84" s="419"/>
      <c r="AG84" s="418"/>
      <c r="AH84" s="418"/>
      <c r="AI84" s="418"/>
      <c r="AJ84" s="418"/>
      <c r="AK84" s="418"/>
      <c r="AL84" s="418"/>
      <c r="AM84" s="418"/>
      <c r="AN84" s="332" t="str">
        <f>IF(AM84="x",VLOOKUP($U84,'Domain ControllerECU'!A:A,1,FALSE),"-")</f>
        <v>-</v>
      </c>
      <c r="AO84" s="419"/>
      <c r="AP84" s="418"/>
      <c r="AQ84" s="332" t="str">
        <f>IF(AP84="x",VLOOKUP($U84,RLT!A:A,1,FALSE),"-")</f>
        <v>-</v>
      </c>
      <c r="AR84" s="419"/>
      <c r="AS84" s="418"/>
      <c r="AT84" s="332" t="str">
        <f>IF(AS84="x",VLOOKUP($U84,ULSECU!A:A,1,FALSE),"-")</f>
        <v>-</v>
      </c>
      <c r="AU84" s="419"/>
      <c r="AV84" s="418"/>
      <c r="AW84" s="332" t="str">
        <f>IF(AV84="x",VLOOKUP($U84,'Radar 7779GHz'!A:A,1,FALSE),"-")</f>
        <v>-</v>
      </c>
      <c r="AX84" s="419"/>
      <c r="AY84" s="418"/>
      <c r="AZ84" s="332" t="str">
        <f>IF(AY84="x",VLOOKUP($U84,LiDAR!A:A,1,FALSE),"-")</f>
        <v>-</v>
      </c>
      <c r="BA84" s="419"/>
      <c r="BB84" s="419"/>
      <c r="BC84" s="419"/>
      <c r="BD84" s="419"/>
      <c r="BE84" s="418"/>
      <c r="BF84" s="332" t="str">
        <f>IF(BE84="x",VLOOKUP($U84,DFC!A:A,1,FALSE),"-")</f>
        <v>-</v>
      </c>
      <c r="BG84" s="383"/>
      <c r="BH84" s="402"/>
      <c r="BI84" s="332" t="str">
        <f>IF(BH84="x",VLOOKUP(U84,'DSF ADSP'!A:A,1,FALSE),"-")</f>
        <v>-</v>
      </c>
      <c r="BJ84" s="419"/>
      <c r="BK84" s="418"/>
      <c r="BL84" s="332" t="str">
        <f>IF(BK84="x",VLOOKUP($U84,'DSF LSMS'!$A:$A,1,FALSE),"-")</f>
        <v>-</v>
      </c>
      <c r="BM84" s="420"/>
      <c r="BN84" s="421"/>
      <c r="BO84" s="421"/>
      <c r="BP84" s="421"/>
    </row>
    <row r="85" ht="12.75" spans="1:68">
      <c r="A85" s="138"/>
      <c r="B85" s="321" t="s">
        <v>1848</v>
      </c>
      <c r="C85" s="322">
        <v>82</v>
      </c>
      <c r="D85" s="323" t="s">
        <v>1720</v>
      </c>
      <c r="E85" s="324" t="s">
        <v>1717</v>
      </c>
      <c r="F85" s="146"/>
      <c r="G85" s="146"/>
      <c r="H85" s="146" t="e">
        <f>VLOOKUP(U85,'CDV3 DTL'!E:G,2,FALSE)</f>
        <v>#N/A</v>
      </c>
      <c r="I85" s="345"/>
      <c r="J85" s="345"/>
      <c r="K85" s="146" t="s">
        <v>1849</v>
      </c>
      <c r="L85" s="377"/>
      <c r="M85" s="345"/>
      <c r="N85" s="345"/>
      <c r="O85" s="377"/>
      <c r="P85" s="325" t="s">
        <v>1721</v>
      </c>
      <c r="Q85" s="346" t="str">
        <f>HYPERLINK("https://drive.google.com/open?id=1ZwS4UrdaifJHz0uSw1sEiTnf2akiYI2x","EU 428/2009_Consolidated_2018.12.15")</f>
        <v>EU 428/2009_Consolidated_2018.12.15</v>
      </c>
      <c r="R85" s="331"/>
      <c r="S85" s="332">
        <v>347</v>
      </c>
      <c r="T85" s="333" t="s">
        <v>1713</v>
      </c>
      <c r="U85" s="334"/>
      <c r="V85" s="335"/>
      <c r="W85" s="335" t="e">
        <f>IF(VLOOKUP(U85,'CDV2 DTL'!P:P,1,FALSE)=U85,"OK","Missing")</f>
        <v>#N/A</v>
      </c>
      <c r="X85" s="335" t="e">
        <f>IF(VLOOKUP(U85,'CDV3 DTL'!E:E,1,FALSE)=U85,"OK","Missing")</f>
        <v>#N/A</v>
      </c>
      <c r="Y85" s="335"/>
      <c r="Z85" s="336"/>
      <c r="AA85" s="145"/>
      <c r="AB85" s="332"/>
      <c r="AC85" s="338"/>
      <c r="AD85" s="338"/>
      <c r="AE85" s="332" t="str">
        <f>IF(AD85="x",VLOOKUP($U85,DVS!A:A,1,FALSE),"-")</f>
        <v>-</v>
      </c>
      <c r="AF85" s="339"/>
      <c r="AG85" s="338"/>
      <c r="AH85" s="338"/>
      <c r="AI85" s="338"/>
      <c r="AJ85" s="338"/>
      <c r="AK85" s="338"/>
      <c r="AL85" s="338"/>
      <c r="AM85" s="338"/>
      <c r="AN85" s="332" t="str">
        <f>IF(AM85="x",VLOOKUP($U85,'Domain ControllerECU'!A:A,1,FALSE),"-")</f>
        <v>-</v>
      </c>
      <c r="AO85" s="339"/>
      <c r="AP85" s="338"/>
      <c r="AQ85" s="332" t="str">
        <f>IF(AP85="x",VLOOKUP($U85,RLT!A:A,1,FALSE),"-")</f>
        <v>-</v>
      </c>
      <c r="AR85" s="339"/>
      <c r="AS85" s="338"/>
      <c r="AT85" s="332" t="str">
        <f>IF(AS85="x",VLOOKUP($U85,ULSECU!A:A,1,FALSE),"-")</f>
        <v>-</v>
      </c>
      <c r="AU85" s="339"/>
      <c r="AV85" s="338"/>
      <c r="AW85" s="332" t="str">
        <f>IF(AV85="x",VLOOKUP($U85,'Radar 7779GHz'!A:A,1,FALSE),"-")</f>
        <v>-</v>
      </c>
      <c r="AX85" s="339"/>
      <c r="AY85" s="338"/>
      <c r="AZ85" s="332" t="str">
        <f>IF(AY85="x",VLOOKUP($U85,LiDAR!A:A,1,FALSE),"-")</f>
        <v>-</v>
      </c>
      <c r="BA85" s="339"/>
      <c r="BB85" s="339"/>
      <c r="BC85" s="339"/>
      <c r="BD85" s="339"/>
      <c r="BE85" s="338"/>
      <c r="BF85" s="332" t="str">
        <f>IF(BE85="x",VLOOKUP($U85,DFC!A:A,1,FALSE),"-")</f>
        <v>-</v>
      </c>
      <c r="BG85" s="339"/>
      <c r="BH85" s="338"/>
      <c r="BI85" s="332" t="str">
        <f>IF(BH85="x",VLOOKUP(U85,'DSF ADSP'!A:A,1,FALSE),"-")</f>
        <v>-</v>
      </c>
      <c r="BJ85" s="339"/>
      <c r="BK85" s="338"/>
      <c r="BL85" s="332" t="str">
        <f>IF(BK85="x",VLOOKUP($U85,'DSF LSMS'!$A:$A,1,FALSE),"-")</f>
        <v>-</v>
      </c>
      <c r="BM85" s="321"/>
      <c r="BN85" s="417"/>
      <c r="BO85" s="417"/>
      <c r="BP85" s="417"/>
    </row>
    <row r="86" ht="12.75" spans="1:68">
      <c r="A86" s="138"/>
      <c r="B86" s="321" t="s">
        <v>1850</v>
      </c>
      <c r="C86" s="322">
        <v>83</v>
      </c>
      <c r="D86" s="323" t="s">
        <v>1720</v>
      </c>
      <c r="E86" s="324" t="s">
        <v>1717</v>
      </c>
      <c r="F86" s="146"/>
      <c r="G86" s="146"/>
      <c r="H86" s="146" t="e">
        <f>VLOOKUP(U86,'CDV3 DTL'!E:G,2,FALSE)</f>
        <v>#N/A</v>
      </c>
      <c r="I86" s="345"/>
      <c r="J86" s="345"/>
      <c r="K86" s="146" t="s">
        <v>1849</v>
      </c>
      <c r="L86" s="377"/>
      <c r="M86" s="345"/>
      <c r="N86" s="345"/>
      <c r="O86" s="377"/>
      <c r="P86" s="345" t="s">
        <v>563</v>
      </c>
      <c r="Q86" s="346" t="str">
        <f>HYPERLINK("https://drive.google.com/open?id=1QNKC4_qFynrUbzIk3CfFYTxZejQxDFXM","EAR_CCL5_PT1_Telecommunication_2018-10-24")</f>
        <v>EAR_CCL5_PT1_Telecommunication_2018-10-24</v>
      </c>
      <c r="R86" s="331"/>
      <c r="S86" s="332">
        <v>20</v>
      </c>
      <c r="T86" s="333" t="s">
        <v>1713</v>
      </c>
      <c r="U86" s="334" t="s">
        <v>1718</v>
      </c>
      <c r="V86" s="335"/>
      <c r="W86" s="335" t="e">
        <f>IF(VLOOKUP(U86,'CDV2 DTL'!P:P,1,FALSE)=U86,"OK","Missing")</f>
        <v>#N/A</v>
      </c>
      <c r="X86" s="335" t="e">
        <f>IF(VLOOKUP(U86,'CDV3 DTL'!E:E,1,FALSE)=U86,"OK","Missing")</f>
        <v>#N/A</v>
      </c>
      <c r="Y86" s="335"/>
      <c r="Z86" s="336"/>
      <c r="AA86" s="145"/>
      <c r="AB86" s="332"/>
      <c r="AC86" s="338"/>
      <c r="AD86" s="338"/>
      <c r="AE86" s="332" t="str">
        <f>IF(AD86="x",VLOOKUP($U86,DVS!A:A,1,FALSE),"-")</f>
        <v>-</v>
      </c>
      <c r="AF86" s="339"/>
      <c r="AG86" s="338"/>
      <c r="AH86" s="338"/>
      <c r="AI86" s="338"/>
      <c r="AJ86" s="338"/>
      <c r="AK86" s="338"/>
      <c r="AL86" s="338"/>
      <c r="AM86" s="338"/>
      <c r="AN86" s="332" t="str">
        <f>IF(AM86="x",VLOOKUP($U86,'Domain ControllerECU'!A:A,1,FALSE),"-")</f>
        <v>-</v>
      </c>
      <c r="AO86" s="339"/>
      <c r="AP86" s="338"/>
      <c r="AQ86" s="332" t="str">
        <f>IF(AP86="x",VLOOKUP($U86,RLT!A:A,1,FALSE),"-")</f>
        <v>-</v>
      </c>
      <c r="AR86" s="339"/>
      <c r="AS86" s="338"/>
      <c r="AT86" s="332" t="str">
        <f>IF(AS86="x",VLOOKUP($U86,ULSECU!A:A,1,FALSE),"-")</f>
        <v>-</v>
      </c>
      <c r="AU86" s="339"/>
      <c r="AV86" s="338"/>
      <c r="AW86" s="332" t="str">
        <f>IF(AV86="x",VLOOKUP($U86,'Radar 7779GHz'!A:A,1,FALSE),"-")</f>
        <v>-</v>
      </c>
      <c r="AX86" s="339"/>
      <c r="AY86" s="338"/>
      <c r="AZ86" s="332" t="str">
        <f>IF(AY86="x",VLOOKUP($U86,LiDAR!A:A,1,FALSE),"-")</f>
        <v>-</v>
      </c>
      <c r="BA86" s="339"/>
      <c r="BB86" s="339"/>
      <c r="BC86" s="339"/>
      <c r="BD86" s="339"/>
      <c r="BE86" s="338"/>
      <c r="BF86" s="332" t="str">
        <f>IF(BE86="x",VLOOKUP($U86,DFC!A:A,1,FALSE),"-")</f>
        <v>-</v>
      </c>
      <c r="BG86" s="339"/>
      <c r="BH86" s="338"/>
      <c r="BI86" s="332" t="str">
        <f>IF(BH86="x",VLOOKUP(U86,'DSF ADSP'!A:A,1,FALSE),"-")</f>
        <v>-</v>
      </c>
      <c r="BJ86" s="339"/>
      <c r="BK86" s="338"/>
      <c r="BL86" s="332" t="str">
        <f>IF(BK86="x",VLOOKUP($U86,'DSF LSMS'!$A:$A,1,FALSE),"-")</f>
        <v>-</v>
      </c>
      <c r="BM86" s="321"/>
      <c r="BN86" s="422"/>
      <c r="BO86" s="422"/>
      <c r="BP86" s="422"/>
    </row>
    <row r="87" ht="12.75" spans="1:68">
      <c r="A87" s="138"/>
      <c r="B87" s="321" t="s">
        <v>1851</v>
      </c>
      <c r="C87" s="322">
        <v>84</v>
      </c>
      <c r="D87" s="323" t="s">
        <v>1720</v>
      </c>
      <c r="E87" s="324" t="s">
        <v>1717</v>
      </c>
      <c r="F87" s="146"/>
      <c r="G87" s="146"/>
      <c r="H87" s="146" t="e">
        <f>VLOOKUP(U87,'CDV3 DTL'!E:G,2,FALSE)</f>
        <v>#N/A</v>
      </c>
      <c r="I87" s="345"/>
      <c r="J87" s="345"/>
      <c r="K87" s="146" t="s">
        <v>1849</v>
      </c>
      <c r="L87" s="377"/>
      <c r="M87" s="345"/>
      <c r="N87" s="345"/>
      <c r="O87" s="146"/>
      <c r="P87" s="345" t="s">
        <v>563</v>
      </c>
      <c r="Q87" s="346" t="str">
        <f>HYPERLINK("https://drive.google.com/open?id=1gdPg6K7BILiwFYaOZWh81G2NoBn-XDzA","EAR_CCL4_Computers_2018-10-29")</f>
        <v>EAR_CCL4_Computers_2018-10-29</v>
      </c>
      <c r="R87" s="331"/>
      <c r="S87" s="332">
        <v>12</v>
      </c>
      <c r="T87" s="333" t="s">
        <v>1713</v>
      </c>
      <c r="U87" s="334" t="s">
        <v>1718</v>
      </c>
      <c r="V87" s="335"/>
      <c r="W87" s="335" t="e">
        <f>IF(VLOOKUP(U87,'CDV2 DTL'!P:P,1,FALSE)=U87,"OK","Missing")</f>
        <v>#N/A</v>
      </c>
      <c r="X87" s="335" t="e">
        <f>IF(VLOOKUP(U87,'CDV3 DTL'!E:E,1,FALSE)=U87,"OK","Missing")</f>
        <v>#N/A</v>
      </c>
      <c r="Y87" s="335"/>
      <c r="Z87" s="336"/>
      <c r="AA87" s="345"/>
      <c r="AB87" s="332"/>
      <c r="AC87" s="338"/>
      <c r="AD87" s="338"/>
      <c r="AE87" s="332" t="str">
        <f>IF(AD87="x",VLOOKUP($U87,DVS!A:A,1,FALSE),"-")</f>
        <v>-</v>
      </c>
      <c r="AF87" s="339"/>
      <c r="AG87" s="338"/>
      <c r="AH87" s="338"/>
      <c r="AI87" s="338"/>
      <c r="AJ87" s="338"/>
      <c r="AK87" s="338"/>
      <c r="AL87" s="338"/>
      <c r="AM87" s="338"/>
      <c r="AN87" s="332" t="str">
        <f>IF(AM87="x",VLOOKUP($U87,'Domain ControllerECU'!A:A,1,FALSE),"-")</f>
        <v>-</v>
      </c>
      <c r="AO87" s="339"/>
      <c r="AP87" s="338"/>
      <c r="AQ87" s="332" t="str">
        <f>IF(AP87="x",VLOOKUP($U87,RLT!A:A,1,FALSE),"-")</f>
        <v>-</v>
      </c>
      <c r="AR87" s="339"/>
      <c r="AS87" s="338"/>
      <c r="AT87" s="332" t="str">
        <f>IF(AS87="x",VLOOKUP($U87,ULSECU!A:A,1,FALSE),"-")</f>
        <v>-</v>
      </c>
      <c r="AU87" s="339"/>
      <c r="AV87" s="338"/>
      <c r="AW87" s="332" t="str">
        <f>IF(AV87="x",VLOOKUP($U87,'Radar 7779GHz'!A:A,1,FALSE),"-")</f>
        <v>-</v>
      </c>
      <c r="AX87" s="339"/>
      <c r="AY87" s="338"/>
      <c r="AZ87" s="332" t="str">
        <f>IF(AY87="x",VLOOKUP($U87,LiDAR!A:A,1,FALSE),"-")</f>
        <v>-</v>
      </c>
      <c r="BA87" s="339"/>
      <c r="BB87" s="339"/>
      <c r="BC87" s="339"/>
      <c r="BD87" s="339"/>
      <c r="BE87" s="338"/>
      <c r="BF87" s="332" t="str">
        <f>IF(BE87="x",VLOOKUP($U87,DFC!A:A,1,FALSE),"-")</f>
        <v>-</v>
      </c>
      <c r="BG87" s="339"/>
      <c r="BH87" s="338"/>
      <c r="BI87" s="332" t="str">
        <f>IF(BH87="x",VLOOKUP(U87,'DSF ADSP'!A:A,1,FALSE),"-")</f>
        <v>-</v>
      </c>
      <c r="BJ87" s="339"/>
      <c r="BK87" s="338"/>
      <c r="BL87" s="332" t="str">
        <f>IF(BK87="x",VLOOKUP($U87,'DSF LSMS'!$A:$A,1,FALSE),"-")</f>
        <v>-</v>
      </c>
      <c r="BM87" s="321"/>
      <c r="BN87" s="417"/>
      <c r="BO87" s="417"/>
      <c r="BP87" s="417"/>
    </row>
    <row r="88" ht="12.75" spans="1:68">
      <c r="A88" s="138"/>
      <c r="B88" s="321" t="s">
        <v>1852</v>
      </c>
      <c r="C88" s="322">
        <v>85</v>
      </c>
      <c r="D88" s="323" t="s">
        <v>1720</v>
      </c>
      <c r="E88" s="324" t="s">
        <v>1717</v>
      </c>
      <c r="F88" s="146"/>
      <c r="G88" s="146"/>
      <c r="H88" s="146" t="e">
        <f>VLOOKUP(U88,'CDV3 DTL'!E:G,2,FALSE)</f>
        <v>#N/A</v>
      </c>
      <c r="I88" s="345"/>
      <c r="J88" s="345"/>
      <c r="K88" s="146" t="s">
        <v>1849</v>
      </c>
      <c r="L88" s="377"/>
      <c r="M88" s="345"/>
      <c r="N88" s="345"/>
      <c r="O88" s="377"/>
      <c r="P88" s="345" t="s">
        <v>563</v>
      </c>
      <c r="Q88" s="346" t="str">
        <f>HYPERLINK("https://drive.google.com/open?id=1p1d8DIKwoYjR6QO0nJSQJMvLidIaZ0co","EAR_CCL7_Navigation&amp;Avionics_2018-12-20")</f>
        <v>EAR_CCL7_Navigation&amp;Avionics_2018-12-20</v>
      </c>
      <c r="R88" s="331"/>
      <c r="S88" s="332">
        <v>29</v>
      </c>
      <c r="T88" s="333" t="s">
        <v>1713</v>
      </c>
      <c r="U88" s="334" t="s">
        <v>1718</v>
      </c>
      <c r="V88" s="335"/>
      <c r="W88" s="335" t="e">
        <f>IF(VLOOKUP(U88,'CDV2 DTL'!P:P,1,FALSE)=U88,"OK","Missing")</f>
        <v>#N/A</v>
      </c>
      <c r="X88" s="335" t="e">
        <f>IF(VLOOKUP(U88,'CDV3 DTL'!E:E,1,FALSE)=U88,"OK","Missing")</f>
        <v>#N/A</v>
      </c>
      <c r="Y88" s="335"/>
      <c r="Z88" s="336"/>
      <c r="AA88" s="145"/>
      <c r="AB88" s="332"/>
      <c r="AC88" s="338"/>
      <c r="AD88" s="338"/>
      <c r="AE88" s="332" t="str">
        <f>IF(AD88="x",VLOOKUP($U88,DVS!A:A,1,FALSE),"-")</f>
        <v>-</v>
      </c>
      <c r="AF88" s="339"/>
      <c r="AG88" s="338"/>
      <c r="AH88" s="338"/>
      <c r="AI88" s="338"/>
      <c r="AJ88" s="338"/>
      <c r="AK88" s="338"/>
      <c r="AL88" s="338"/>
      <c r="AM88" s="338"/>
      <c r="AN88" s="332" t="str">
        <f>IF(AM88="x",VLOOKUP($U88,'Domain ControllerECU'!A:A,1,FALSE),"-")</f>
        <v>-</v>
      </c>
      <c r="AO88" s="339"/>
      <c r="AP88" s="338"/>
      <c r="AQ88" s="332" t="str">
        <f>IF(AP88="x",VLOOKUP($U88,RLT!A:A,1,FALSE),"-")</f>
        <v>-</v>
      </c>
      <c r="AR88" s="339"/>
      <c r="AS88" s="338"/>
      <c r="AT88" s="332" t="str">
        <f>IF(AS88="x",VLOOKUP($U88,ULSECU!A:A,1,FALSE),"-")</f>
        <v>-</v>
      </c>
      <c r="AU88" s="339"/>
      <c r="AV88" s="338"/>
      <c r="AW88" s="332" t="str">
        <f>IF(AV88="x",VLOOKUP($U88,'Radar 7779GHz'!A:A,1,FALSE),"-")</f>
        <v>-</v>
      </c>
      <c r="AX88" s="339"/>
      <c r="AY88" s="338"/>
      <c r="AZ88" s="332" t="str">
        <f>IF(AY88="x",VLOOKUP($U88,LiDAR!A:A,1,FALSE),"-")</f>
        <v>-</v>
      </c>
      <c r="BA88" s="339"/>
      <c r="BB88" s="339"/>
      <c r="BC88" s="339"/>
      <c r="BD88" s="339"/>
      <c r="BE88" s="338"/>
      <c r="BF88" s="332" t="str">
        <f>IF(BE88="x",VLOOKUP($U88,DFC!A:A,1,FALSE),"-")</f>
        <v>-</v>
      </c>
      <c r="BG88" s="339"/>
      <c r="BH88" s="338"/>
      <c r="BI88" s="332" t="str">
        <f>IF(BH88="x",VLOOKUP(U88,'DSF ADSP'!A:A,1,FALSE),"-")</f>
        <v>-</v>
      </c>
      <c r="BJ88" s="339"/>
      <c r="BK88" s="338"/>
      <c r="BL88" s="332" t="str">
        <f>IF(BK88="x",VLOOKUP($U88,'DSF LSMS'!$A:$A,1,FALSE),"-")</f>
        <v>-</v>
      </c>
      <c r="BM88" s="321"/>
      <c r="BN88" s="417"/>
      <c r="BO88" s="417"/>
      <c r="BP88" s="417"/>
    </row>
    <row r="89" ht="12.75" spans="1:68">
      <c r="A89" s="138"/>
      <c r="B89" s="321" t="s">
        <v>1853</v>
      </c>
      <c r="C89" s="322">
        <v>86</v>
      </c>
      <c r="D89" s="323" t="s">
        <v>1720</v>
      </c>
      <c r="E89" s="324" t="s">
        <v>1717</v>
      </c>
      <c r="F89" s="146"/>
      <c r="G89" s="146"/>
      <c r="H89" s="146" t="e">
        <f>VLOOKUP(U89,'CDV3 DTL'!E:G,2,FALSE)</f>
        <v>#N/A</v>
      </c>
      <c r="I89" s="345"/>
      <c r="J89" s="345"/>
      <c r="K89" s="146" t="s">
        <v>1849</v>
      </c>
      <c r="L89" s="377"/>
      <c r="M89" s="345"/>
      <c r="N89" s="345"/>
      <c r="O89" s="377"/>
      <c r="P89" s="345" t="s">
        <v>563</v>
      </c>
      <c r="Q89" s="346" t="str">
        <f>HYPERLINK("https://drive.google.com/open?id=1yQvy06sPTybIHiFrJ-5ibCfTwvDdyJ74","EAR_CCL3_Electronics_2019-05-23")</f>
        <v>EAR_CCL3_Electronics_2019-05-23</v>
      </c>
      <c r="R89" s="331"/>
      <c r="S89" s="332">
        <v>61</v>
      </c>
      <c r="T89" s="333" t="s">
        <v>1713</v>
      </c>
      <c r="U89" s="334" t="s">
        <v>1718</v>
      </c>
      <c r="V89" s="335"/>
      <c r="W89" s="335" t="e">
        <f>IF(VLOOKUP(U89,'CDV2 DTL'!P:P,1,FALSE)=U89,"OK","Missing")</f>
        <v>#N/A</v>
      </c>
      <c r="X89" s="335" t="e">
        <f>IF(VLOOKUP(U89,'CDV3 DTL'!E:E,1,FALSE)=U89,"OK","Missing")</f>
        <v>#N/A</v>
      </c>
      <c r="Y89" s="335"/>
      <c r="Z89" s="336"/>
      <c r="AA89" s="145"/>
      <c r="AB89" s="332"/>
      <c r="AC89" s="338"/>
      <c r="AD89" s="338"/>
      <c r="AE89" s="332" t="str">
        <f>IF(AD89="x",VLOOKUP($U89,DVS!A:A,1,FALSE),"-")</f>
        <v>-</v>
      </c>
      <c r="AF89" s="339"/>
      <c r="AG89" s="338"/>
      <c r="AH89" s="338"/>
      <c r="AI89" s="338"/>
      <c r="AJ89" s="338"/>
      <c r="AK89" s="338"/>
      <c r="AL89" s="338"/>
      <c r="AM89" s="338"/>
      <c r="AN89" s="332" t="str">
        <f>IF(AM89="x",VLOOKUP($U89,'Domain ControllerECU'!A:A,1,FALSE),"-")</f>
        <v>-</v>
      </c>
      <c r="AO89" s="339"/>
      <c r="AP89" s="338"/>
      <c r="AQ89" s="332" t="str">
        <f>IF(AP89="x",VLOOKUP($U89,RLT!A:A,1,FALSE),"-")</f>
        <v>-</v>
      </c>
      <c r="AR89" s="339"/>
      <c r="AS89" s="338"/>
      <c r="AT89" s="332" t="str">
        <f>IF(AS89="x",VLOOKUP($U89,ULSECU!A:A,1,FALSE),"-")</f>
        <v>-</v>
      </c>
      <c r="AU89" s="339"/>
      <c r="AV89" s="338"/>
      <c r="AW89" s="332" t="str">
        <f>IF(AV89="x",VLOOKUP($U89,'Radar 7779GHz'!A:A,1,FALSE),"-")</f>
        <v>-</v>
      </c>
      <c r="AX89" s="339"/>
      <c r="AY89" s="338"/>
      <c r="AZ89" s="332" t="str">
        <f>IF(AY89="x",VLOOKUP($U89,LiDAR!A:A,1,FALSE),"-")</f>
        <v>-</v>
      </c>
      <c r="BA89" s="339"/>
      <c r="BB89" s="339"/>
      <c r="BC89" s="339"/>
      <c r="BD89" s="339"/>
      <c r="BE89" s="338"/>
      <c r="BF89" s="332" t="str">
        <f>IF(BE89="x",VLOOKUP($U89,DFC!A:A,1,FALSE),"-")</f>
        <v>-</v>
      </c>
      <c r="BG89" s="339"/>
      <c r="BH89" s="338"/>
      <c r="BI89" s="332" t="str">
        <f>IF(BH89="x",VLOOKUP(U89,'DSF ADSP'!A:A,1,FALSE),"-")</f>
        <v>-</v>
      </c>
      <c r="BJ89" s="339"/>
      <c r="BK89" s="338"/>
      <c r="BL89" s="332" t="str">
        <f>IF(BK89="x",VLOOKUP($U89,'DSF LSMS'!$A:$A,1,FALSE),"-")</f>
        <v>-</v>
      </c>
      <c r="BM89" s="321"/>
      <c r="BN89" s="422"/>
      <c r="BO89" s="422"/>
      <c r="BP89" s="422"/>
    </row>
    <row r="90" ht="12.75" spans="1:68">
      <c r="A90" s="138"/>
      <c r="B90" s="321" t="s">
        <v>1854</v>
      </c>
      <c r="C90" s="322">
        <v>87</v>
      </c>
      <c r="D90" s="323" t="s">
        <v>1720</v>
      </c>
      <c r="E90" s="324" t="s">
        <v>1717</v>
      </c>
      <c r="F90" s="146"/>
      <c r="G90" s="146"/>
      <c r="H90" s="146" t="e">
        <f>VLOOKUP(U90,'CDV3 DTL'!E:G,2,FALSE)</f>
        <v>#N/A</v>
      </c>
      <c r="I90" s="345"/>
      <c r="J90" s="345"/>
      <c r="K90" s="146" t="s">
        <v>1849</v>
      </c>
      <c r="L90" s="377"/>
      <c r="M90" s="345"/>
      <c r="N90" s="345"/>
      <c r="O90" s="377"/>
      <c r="P90" s="345" t="s">
        <v>563</v>
      </c>
      <c r="Q90" s="346" t="str">
        <f>HYPERLINK("https://drive.google.com/open?id=1zt0eNK2rRPAzSX09DxamBevZQLSc01Jk","EAR_CCL6_Sensors&amp;Lasers_2019-05-23")</f>
        <v>EAR_CCL6_Sensors&amp;Lasers_2019-05-23</v>
      </c>
      <c r="R90" s="331"/>
      <c r="S90" s="332">
        <v>70</v>
      </c>
      <c r="T90" s="333" t="s">
        <v>1713</v>
      </c>
      <c r="U90" s="334" t="s">
        <v>1718</v>
      </c>
      <c r="V90" s="335"/>
      <c r="W90" s="335" t="e">
        <f>IF(VLOOKUP(U90,'CDV2 DTL'!P:P,1,FALSE)=U90,"OK","Missing")</f>
        <v>#N/A</v>
      </c>
      <c r="X90" s="335" t="e">
        <f>IF(VLOOKUP(U90,'CDV3 DTL'!E:E,1,FALSE)=U90,"OK","Missing")</f>
        <v>#N/A</v>
      </c>
      <c r="Y90" s="335"/>
      <c r="Z90" s="336"/>
      <c r="AA90" s="145"/>
      <c r="AB90" s="332"/>
      <c r="AC90" s="338"/>
      <c r="AD90" s="338"/>
      <c r="AE90" s="332" t="str">
        <f>IF(AD90="x",VLOOKUP($U90,DVS!A:A,1,FALSE),"-")</f>
        <v>-</v>
      </c>
      <c r="AF90" s="339"/>
      <c r="AG90" s="338"/>
      <c r="AH90" s="338"/>
      <c r="AI90" s="338"/>
      <c r="AJ90" s="338"/>
      <c r="AK90" s="338"/>
      <c r="AL90" s="338"/>
      <c r="AM90" s="338"/>
      <c r="AN90" s="332" t="str">
        <f>IF(AM90="x",VLOOKUP($U90,'Domain ControllerECU'!A:A,1,FALSE),"-")</f>
        <v>-</v>
      </c>
      <c r="AO90" s="339"/>
      <c r="AP90" s="338"/>
      <c r="AQ90" s="332" t="str">
        <f>IF(AP90="x",VLOOKUP($U90,RLT!A:A,1,FALSE),"-")</f>
        <v>-</v>
      </c>
      <c r="AR90" s="339"/>
      <c r="AS90" s="338"/>
      <c r="AT90" s="332" t="str">
        <f>IF(AS90="x",VLOOKUP($U90,ULSECU!A:A,1,FALSE),"-")</f>
        <v>-</v>
      </c>
      <c r="AU90" s="339"/>
      <c r="AV90" s="338"/>
      <c r="AW90" s="332" t="str">
        <f>IF(AV90="x",VLOOKUP($U90,'Radar 7779GHz'!A:A,1,FALSE),"-")</f>
        <v>-</v>
      </c>
      <c r="AX90" s="339"/>
      <c r="AY90" s="338"/>
      <c r="AZ90" s="332" t="str">
        <f>IF(AY90="x",VLOOKUP($U90,LiDAR!A:A,1,FALSE),"-")</f>
        <v>-</v>
      </c>
      <c r="BA90" s="339"/>
      <c r="BB90" s="339"/>
      <c r="BC90" s="339"/>
      <c r="BD90" s="339"/>
      <c r="BE90" s="338"/>
      <c r="BF90" s="332" t="str">
        <f>IF(BE90="x",VLOOKUP($U90,DFC!A:A,1,FALSE),"-")</f>
        <v>-</v>
      </c>
      <c r="BG90" s="339"/>
      <c r="BH90" s="338"/>
      <c r="BI90" s="332" t="str">
        <f>IF(BH90="x",VLOOKUP(U90,'DSF ADSP'!A:A,1,FALSE),"-")</f>
        <v>-</v>
      </c>
      <c r="BJ90" s="339"/>
      <c r="BK90" s="338"/>
      <c r="BL90" s="332" t="str">
        <f>IF(BK90="x",VLOOKUP($U90,'DSF LSMS'!$A:$A,1,FALSE),"-")</f>
        <v>-</v>
      </c>
      <c r="BM90" s="321"/>
      <c r="BN90" s="422"/>
      <c r="BO90" s="422"/>
      <c r="BP90" s="422"/>
    </row>
    <row r="91" ht="12.75" spans="1:68">
      <c r="A91" s="138"/>
      <c r="B91" s="321" t="s">
        <v>1855</v>
      </c>
      <c r="C91" s="322">
        <v>88</v>
      </c>
      <c r="D91" s="323" t="s">
        <v>1720</v>
      </c>
      <c r="E91" s="324" t="s">
        <v>1717</v>
      </c>
      <c r="F91" s="146"/>
      <c r="G91" s="146"/>
      <c r="H91" s="146" t="e">
        <f>VLOOKUP(U91,'CDV3 DTL'!E:G,2,FALSE)</f>
        <v>#N/A</v>
      </c>
      <c r="I91" s="345"/>
      <c r="J91" s="345"/>
      <c r="K91" s="146" t="s">
        <v>1849</v>
      </c>
      <c r="L91" s="377"/>
      <c r="M91" s="345"/>
      <c r="N91" s="345"/>
      <c r="O91" s="377"/>
      <c r="P91" s="345" t="s">
        <v>563</v>
      </c>
      <c r="Q91" s="346" t="str">
        <f>HYPERLINK("https://drive.google.com/open?id=1JeesBR13qGduKpf4NNeBZkhZ7o1hvrF7","EAR_CCL5_PT2_Information Security_2019-05-23")</f>
        <v>EAR_CCL5_PT2_Information Security_2019-05-23</v>
      </c>
      <c r="R91" s="331"/>
      <c r="S91" s="332">
        <v>12</v>
      </c>
      <c r="T91" s="333" t="s">
        <v>1713</v>
      </c>
      <c r="U91" s="334" t="s">
        <v>1718</v>
      </c>
      <c r="V91" s="335"/>
      <c r="W91" s="335" t="e">
        <f>IF(VLOOKUP(U91,'CDV2 DTL'!P:P,1,FALSE)=U91,"OK","Missing")</f>
        <v>#N/A</v>
      </c>
      <c r="X91" s="335" t="e">
        <f>IF(VLOOKUP(U91,'CDV3 DTL'!E:E,1,FALSE)=U91,"OK","Missing")</f>
        <v>#N/A</v>
      </c>
      <c r="Y91" s="335"/>
      <c r="Z91" s="336"/>
      <c r="AA91" s="145"/>
      <c r="AB91" s="332"/>
      <c r="AC91" s="338"/>
      <c r="AD91" s="338"/>
      <c r="AE91" s="332" t="str">
        <f>IF(AD91="x",VLOOKUP($U91,DVS!A:A,1,FALSE),"-")</f>
        <v>-</v>
      </c>
      <c r="AF91" s="339"/>
      <c r="AG91" s="338"/>
      <c r="AH91" s="338"/>
      <c r="AI91" s="338"/>
      <c r="AJ91" s="338"/>
      <c r="AK91" s="338"/>
      <c r="AL91" s="338"/>
      <c r="AM91" s="338"/>
      <c r="AN91" s="332" t="str">
        <f>IF(AM91="x",VLOOKUP($U91,'Domain ControllerECU'!A:A,1,FALSE),"-")</f>
        <v>-</v>
      </c>
      <c r="AO91" s="339"/>
      <c r="AP91" s="338"/>
      <c r="AQ91" s="332" t="str">
        <f>IF(AP91="x",VLOOKUP($U91,RLT!A:A,1,FALSE),"-")</f>
        <v>-</v>
      </c>
      <c r="AR91" s="339"/>
      <c r="AS91" s="338"/>
      <c r="AT91" s="332" t="str">
        <f>IF(AS91="x",VLOOKUP($U91,ULSECU!A:A,1,FALSE),"-")</f>
        <v>-</v>
      </c>
      <c r="AU91" s="339"/>
      <c r="AV91" s="338"/>
      <c r="AW91" s="332" t="str">
        <f>IF(AV91="x",VLOOKUP($U91,'Radar 7779GHz'!A:A,1,FALSE),"-")</f>
        <v>-</v>
      </c>
      <c r="AX91" s="339"/>
      <c r="AY91" s="338"/>
      <c r="AZ91" s="332" t="str">
        <f>IF(AY91="x",VLOOKUP($U91,LiDAR!A:A,1,FALSE),"-")</f>
        <v>-</v>
      </c>
      <c r="BA91" s="339"/>
      <c r="BB91" s="339"/>
      <c r="BC91" s="339"/>
      <c r="BD91" s="339"/>
      <c r="BE91" s="338"/>
      <c r="BF91" s="332" t="str">
        <f>IF(BE91="x",VLOOKUP($U91,DFC!A:A,1,FALSE),"-")</f>
        <v>-</v>
      </c>
      <c r="BG91" s="339"/>
      <c r="BH91" s="338"/>
      <c r="BI91" s="332" t="str">
        <f>IF(BH91="x",VLOOKUP(U91,'DSF ADSP'!A:A,1,FALSE),"-")</f>
        <v>-</v>
      </c>
      <c r="BJ91" s="339"/>
      <c r="BK91" s="338"/>
      <c r="BL91" s="332" t="str">
        <f>IF(BK91="x",VLOOKUP($U91,'DSF LSMS'!$A:$A,1,FALSE),"-")</f>
        <v>-</v>
      </c>
      <c r="BM91" s="321"/>
      <c r="BN91" s="422"/>
      <c r="BO91" s="422"/>
      <c r="BP91" s="422"/>
    </row>
    <row r="92" ht="38.25" spans="1:68">
      <c r="A92" s="138"/>
      <c r="B92" s="321" t="s">
        <v>1856</v>
      </c>
      <c r="C92" s="322">
        <v>89</v>
      </c>
      <c r="D92" s="323" t="s">
        <v>1716</v>
      </c>
      <c r="E92" s="324" t="s">
        <v>1710</v>
      </c>
      <c r="F92" s="146"/>
      <c r="G92" s="146"/>
      <c r="H92" s="146" t="e">
        <f>VLOOKUP(U92,'CDV3 DTL'!E:G,2,FALSE)</f>
        <v>#N/A</v>
      </c>
      <c r="I92" s="345"/>
      <c r="J92" s="345"/>
      <c r="K92" s="146" t="s">
        <v>1857</v>
      </c>
      <c r="L92" s="377"/>
      <c r="M92" s="345"/>
      <c r="N92" s="345"/>
      <c r="O92" s="377"/>
      <c r="P92" s="345" t="s">
        <v>103</v>
      </c>
      <c r="Q92" s="330" t="str">
        <f>HYPERLINK("https://drive.google.com/open?id=1uOHuXBBFBRNCsvGjF9h_XydH4b1sOdX8","i-VISTA SM-ADAS-IPAT-A0-2019")</f>
        <v>i-VISTA SM-ADAS-IPAT-A0-2019</v>
      </c>
      <c r="R92" s="331"/>
      <c r="S92" s="332">
        <v>22</v>
      </c>
      <c r="T92" s="333" t="s">
        <v>1735</v>
      </c>
      <c r="U92" s="334" t="s">
        <v>1858</v>
      </c>
      <c r="V92" s="335"/>
      <c r="W92" s="335" t="e">
        <f>IF(VLOOKUP(U92,'CDV2 DTL'!P:P,1,FALSE)=U92,"OK","Missing")</f>
        <v>#N/A</v>
      </c>
      <c r="X92" s="335" t="e">
        <f>IF(VLOOKUP(U92,'CDV3 DTL'!E:E,1,FALSE)=U92,"OK","Missing")</f>
        <v>#N/A</v>
      </c>
      <c r="Y92" s="335"/>
      <c r="Z92" s="336"/>
      <c r="AA92" s="145" t="s">
        <v>1859</v>
      </c>
      <c r="AB92" s="332"/>
      <c r="AC92" s="338"/>
      <c r="AD92" s="338"/>
      <c r="AE92" s="332" t="str">
        <f>IF(AD92="x",VLOOKUP($U92,DVS!A:A,1,FALSE),"-")</f>
        <v>-</v>
      </c>
      <c r="AF92" s="339"/>
      <c r="AG92" s="338"/>
      <c r="AH92" s="338"/>
      <c r="AI92" s="338"/>
      <c r="AJ92" s="338"/>
      <c r="AK92" s="338"/>
      <c r="AL92" s="338"/>
      <c r="AM92" s="338"/>
      <c r="AN92" s="332" t="str">
        <f>IF(AM92="x",VLOOKUP($U92,'Domain ControllerECU'!A:A,1,FALSE),"-")</f>
        <v>-</v>
      </c>
      <c r="AO92" s="339"/>
      <c r="AP92" s="338"/>
      <c r="AQ92" s="332" t="str">
        <f>IF(AP92="x",VLOOKUP($U92,RLT!A:A,1,FALSE),"-")</f>
        <v>-</v>
      </c>
      <c r="AR92" s="339"/>
      <c r="AS92" s="338"/>
      <c r="AT92" s="332" t="str">
        <f>IF(AS92="x",VLOOKUP($U92,ULSECU!A:A,1,FALSE),"-")</f>
        <v>-</v>
      </c>
      <c r="AU92" s="339"/>
      <c r="AV92" s="338"/>
      <c r="AW92" s="332" t="str">
        <f>IF(AV92="x",VLOOKUP($U92,'Radar 7779GHz'!A:A,1,FALSE),"-")</f>
        <v>-</v>
      </c>
      <c r="AX92" s="339"/>
      <c r="AY92" s="338"/>
      <c r="AZ92" s="332" t="str">
        <f>IF(AY92="x",VLOOKUP($U92,LiDAR!A:A,1,FALSE),"-")</f>
        <v>-</v>
      </c>
      <c r="BA92" s="339"/>
      <c r="BB92" s="339"/>
      <c r="BC92" s="339"/>
      <c r="BD92" s="339"/>
      <c r="BE92" s="338"/>
      <c r="BF92" s="332" t="str">
        <f>IF(BE92="x",VLOOKUP($U92,DFC!A:A,1,FALSE),"-")</f>
        <v>-</v>
      </c>
      <c r="BG92" s="339"/>
      <c r="BH92" s="338"/>
      <c r="BI92" s="332" t="str">
        <f>IF(BH92="x",VLOOKUP(U92,'DSF ADSP'!A:A,1,FALSE),"-")</f>
        <v>-</v>
      </c>
      <c r="BJ92" s="339"/>
      <c r="BK92" s="338"/>
      <c r="BL92" s="332" t="str">
        <f>IF(BK92="x",VLOOKUP($U92,'DSF LSMS'!$A:$A,1,FALSE),"-")</f>
        <v>-</v>
      </c>
      <c r="BM92" s="321"/>
      <c r="BN92" s="417"/>
      <c r="BO92" s="417"/>
      <c r="BP92" s="417"/>
    </row>
    <row r="93" ht="25.5" spans="1:68">
      <c r="A93" s="138"/>
      <c r="B93" s="321" t="s">
        <v>1860</v>
      </c>
      <c r="C93" s="322">
        <v>90</v>
      </c>
      <c r="D93" s="323" t="s">
        <v>1720</v>
      </c>
      <c r="E93" s="324" t="s">
        <v>1710</v>
      </c>
      <c r="F93" s="146"/>
      <c r="G93" s="146"/>
      <c r="H93" s="146" t="e">
        <f>VLOOKUP(U93,'CDV3 DTL'!E:G,2,FALSE)</f>
        <v>#N/A</v>
      </c>
      <c r="I93" s="323"/>
      <c r="J93" s="323" t="s">
        <v>1714</v>
      </c>
      <c r="K93" s="138" t="s">
        <v>1861</v>
      </c>
      <c r="L93" s="423"/>
      <c r="M93" s="424">
        <v>43800</v>
      </c>
      <c r="N93" s="424">
        <v>44743</v>
      </c>
      <c r="O93" s="365" t="s">
        <v>1711</v>
      </c>
      <c r="P93" s="323" t="s">
        <v>1721</v>
      </c>
      <c r="Q93" s="330" t="str">
        <f>HYPERLINK("https://drive.google.com/open?id=1Duh-yJu6UANY7nC7oo9vlgDlgjyPyZVV","Regulation (EU) 2019/2144_General Safety Regulation")</f>
        <v>Regulation (EU) 2019/2144_General Safety Regulation</v>
      </c>
      <c r="R93" s="331"/>
      <c r="S93" s="332">
        <v>40</v>
      </c>
      <c r="T93" s="368" t="s">
        <v>1713</v>
      </c>
      <c r="U93" s="334" t="s">
        <v>763</v>
      </c>
      <c r="V93" s="335"/>
      <c r="W93" s="335" t="str">
        <f>IF(VLOOKUP(U93,'CDV2 DTL'!P:P,1,FALSE)=U93,"OK","Missing")</f>
        <v>OK</v>
      </c>
      <c r="X93" s="335" t="e">
        <f>IF(VLOOKUP(U93,'CDV3 DTL'!E:E,1,FALSE)=U93,"OK","Missing")</f>
        <v>#N/A</v>
      </c>
      <c r="Y93" s="335"/>
      <c r="Z93" s="336"/>
      <c r="AA93" s="145" t="s">
        <v>1862</v>
      </c>
      <c r="AB93" s="332"/>
      <c r="AC93" s="345"/>
      <c r="AD93" s="345"/>
      <c r="AE93" s="332" t="str">
        <f>IF(AD93="x",VLOOKUP($U93,DVS!A:A,1,FALSE),"-")</f>
        <v>-</v>
      </c>
      <c r="AF93" s="335"/>
      <c r="AG93" s="345"/>
      <c r="AH93" s="345"/>
      <c r="AI93" s="345"/>
      <c r="AJ93" s="345"/>
      <c r="AK93" s="345"/>
      <c r="AL93" s="345"/>
      <c r="AM93" s="345"/>
      <c r="AN93" s="332" t="str">
        <f>IF(AM93="x",VLOOKUP($U93,'Domain ControllerECU'!A:A,1,FALSE),"-")</f>
        <v>-</v>
      </c>
      <c r="AO93" s="335"/>
      <c r="AP93" s="345"/>
      <c r="AQ93" s="332" t="str">
        <f>IF(AP93="x",VLOOKUP($U93,RLT!A:A,1,FALSE),"-")</f>
        <v>-</v>
      </c>
      <c r="AR93" s="335"/>
      <c r="AS93" s="345"/>
      <c r="AT93" s="332" t="str">
        <f>IF(AS93="x",VLOOKUP($U93,ULSECU!A:A,1,FALSE),"-")</f>
        <v>-</v>
      </c>
      <c r="AU93" s="335"/>
      <c r="AV93" s="345"/>
      <c r="AW93" s="332" t="str">
        <f>IF(AV93="x",VLOOKUP($U93,'Radar 7779GHz'!A:A,1,FALSE),"-")</f>
        <v>-</v>
      </c>
      <c r="AX93" s="335"/>
      <c r="AY93" s="345"/>
      <c r="AZ93" s="332" t="str">
        <f>IF(AY93="x",VLOOKUP($U93,LiDAR!A:A,1,FALSE),"-")</f>
        <v>-</v>
      </c>
      <c r="BA93" s="335"/>
      <c r="BB93" s="335"/>
      <c r="BC93" s="335"/>
      <c r="BD93" s="335"/>
      <c r="BE93" s="345"/>
      <c r="BF93" s="332" t="str">
        <f>IF(BE93="x",VLOOKUP($U93,DFC!A:A,1,FALSE),"-")</f>
        <v>-</v>
      </c>
      <c r="BG93" s="425"/>
      <c r="BH93" s="426"/>
      <c r="BI93" s="332" t="str">
        <f>IF(BH93="x",VLOOKUP(U93,'DSF ADSP'!A:A,1,FALSE),"-")</f>
        <v>-</v>
      </c>
      <c r="BJ93" s="335"/>
      <c r="BK93" s="345"/>
      <c r="BL93" s="332" t="str">
        <f>IF(BK93="x",VLOOKUP($U93,'DSF LSMS'!$A:$A,1,FALSE),"-")</f>
        <v>-</v>
      </c>
      <c r="BM93" s="321"/>
      <c r="BN93" s="417"/>
      <c r="BO93" s="417"/>
      <c r="BP93" s="417"/>
    </row>
    <row r="94" ht="25.5" spans="1:68">
      <c r="A94" s="138"/>
      <c r="B94" s="321" t="s">
        <v>1863</v>
      </c>
      <c r="C94" s="322">
        <v>91</v>
      </c>
      <c r="D94" s="323" t="s">
        <v>1716</v>
      </c>
      <c r="E94" s="324" t="s">
        <v>1710</v>
      </c>
      <c r="F94" s="146"/>
      <c r="G94" s="146"/>
      <c r="H94" s="146" t="e">
        <f>VLOOKUP(U94,'CDV3 DTL'!E:G,2,FALSE)</f>
        <v>#N/A</v>
      </c>
      <c r="I94" s="323"/>
      <c r="J94" s="323"/>
      <c r="K94" s="138" t="s">
        <v>239</v>
      </c>
      <c r="L94" s="365"/>
      <c r="M94" s="323">
        <v>2019</v>
      </c>
      <c r="N94" s="323"/>
      <c r="O94" s="365"/>
      <c r="P94" s="325" t="s">
        <v>1721</v>
      </c>
      <c r="Q94" s="330" t="str">
        <f>HYPERLINK("https://drive.google.com/open?id=1tQJ_K9yLut65WXmBZk80KiR7kgKW1m9d","EU NCAP AEB C2C Test Protocol - v3.0.2")</f>
        <v>EU NCAP AEB C2C Test Protocol - v3.0.2</v>
      </c>
      <c r="R94" s="331"/>
      <c r="S94" s="332">
        <v>28</v>
      </c>
      <c r="T94" s="333" t="s">
        <v>255</v>
      </c>
      <c r="U94" s="334" t="s">
        <v>1518</v>
      </c>
      <c r="V94" s="335"/>
      <c r="W94" s="335" t="str">
        <f>IF(VLOOKUP(U94,'CDV2 DTL'!P:P,1,FALSE)=U94,"OK","Missing")</f>
        <v>OK</v>
      </c>
      <c r="X94" s="335" t="e">
        <f>IF(VLOOKUP(U94,'CDV3 DTL'!E:E,1,FALSE)=U94,"OK","Missing")</f>
        <v>#N/A</v>
      </c>
      <c r="Y94" s="335"/>
      <c r="Z94" s="336"/>
      <c r="AA94" s="145"/>
      <c r="AB94" s="332"/>
      <c r="AC94" s="345"/>
      <c r="AD94" s="345"/>
      <c r="AE94" s="332" t="str">
        <f>IF(AD94="x",VLOOKUP($U94,DVS!A:A,1,FALSE),"-")</f>
        <v>-</v>
      </c>
      <c r="AF94" s="335"/>
      <c r="AG94" s="345"/>
      <c r="AH94" s="345"/>
      <c r="AI94" s="345"/>
      <c r="AJ94" s="345"/>
      <c r="AK94" s="345"/>
      <c r="AL94" s="345"/>
      <c r="AM94" s="345"/>
      <c r="AN94" s="332" t="str">
        <f>IF(AM94="x",VLOOKUP($U94,'Domain ControllerECU'!A:A,1,FALSE),"-")</f>
        <v>-</v>
      </c>
      <c r="AO94" s="335"/>
      <c r="AP94" s="345"/>
      <c r="AQ94" s="332" t="str">
        <f>IF(AP94="x",VLOOKUP($U94,RLT!A:A,1,FALSE),"-")</f>
        <v>-</v>
      </c>
      <c r="AR94" s="335"/>
      <c r="AS94" s="345"/>
      <c r="AT94" s="332" t="str">
        <f>IF(AS94="x",VLOOKUP($U94,ULSECU!A:A,1,FALSE),"-")</f>
        <v>-</v>
      </c>
      <c r="AU94" s="335"/>
      <c r="AV94" s="345"/>
      <c r="AW94" s="332" t="str">
        <f>IF(AV94="x",VLOOKUP($U94,'Radar 7779GHz'!A:A,1,FALSE),"-")</f>
        <v>-</v>
      </c>
      <c r="AX94" s="335"/>
      <c r="AY94" s="345"/>
      <c r="AZ94" s="332" t="str">
        <f>IF(AY94="x",VLOOKUP($U94,LiDAR!A:A,1,FALSE),"-")</f>
        <v>-</v>
      </c>
      <c r="BA94" s="335"/>
      <c r="BB94" s="335"/>
      <c r="BC94" s="335"/>
      <c r="BD94" s="335"/>
      <c r="BE94" s="345" t="s">
        <v>1714</v>
      </c>
      <c r="BF94" s="332" t="e">
        <f>IF(BE94="x",VLOOKUP($U94,DFC!A:A,1,FALSE),"-")</f>
        <v>#N/A</v>
      </c>
      <c r="BG94" s="425"/>
      <c r="BH94" s="426" t="s">
        <v>1714</v>
      </c>
      <c r="BI94" s="332" t="e">
        <f>IF(BH94="x",VLOOKUP(U94,'DSF ADSP'!A:A,1,FALSE),"-")</f>
        <v>#N/A</v>
      </c>
      <c r="BJ94" s="335"/>
      <c r="BK94" s="345"/>
      <c r="BL94" s="332" t="str">
        <f>IF(BK94="x",VLOOKUP($U94,'DSF LSMS'!$A:$A,1,FALSE),"-")</f>
        <v>-</v>
      </c>
      <c r="BM94" s="321"/>
      <c r="BN94" s="417"/>
      <c r="BO94" s="417"/>
      <c r="BP94" s="417"/>
    </row>
    <row r="95" ht="25.5" spans="1:68">
      <c r="A95" s="138"/>
      <c r="B95" s="321" t="s">
        <v>1864</v>
      </c>
      <c r="C95" s="322">
        <v>92</v>
      </c>
      <c r="D95" s="323" t="s">
        <v>1716</v>
      </c>
      <c r="E95" s="324" t="s">
        <v>1710</v>
      </c>
      <c r="F95" s="146"/>
      <c r="G95" s="146"/>
      <c r="H95" s="146" t="e">
        <f>VLOOKUP(U95,'CDV3 DTL'!E:G,2,FALSE)</f>
        <v>#N/A</v>
      </c>
      <c r="I95" s="323"/>
      <c r="J95" s="323"/>
      <c r="K95" s="138" t="s">
        <v>239</v>
      </c>
      <c r="L95" s="365"/>
      <c r="M95" s="323">
        <v>2019</v>
      </c>
      <c r="N95" s="323"/>
      <c r="O95" s="365"/>
      <c r="P95" s="325" t="s">
        <v>1721</v>
      </c>
      <c r="Q95" s="330" t="str">
        <f>HYPERLINK("https://drive.google.com/open?id=1yJUHJrkDD9Yh6TZnjXVEpFxc00rWOrsn","EU NCAP AEB VRU Test Protocol - v3.0.2")</f>
        <v>EU NCAP AEB VRU Test Protocol - v3.0.2</v>
      </c>
      <c r="R95" s="331"/>
      <c r="S95" s="332">
        <v>50</v>
      </c>
      <c r="T95" s="333" t="s">
        <v>255</v>
      </c>
      <c r="U95" s="334" t="s">
        <v>1524</v>
      </c>
      <c r="V95" s="335"/>
      <c r="W95" s="335" t="str">
        <f>IF(VLOOKUP(U95,'CDV2 DTL'!P:P,1,FALSE)=U95,"OK","Missing")</f>
        <v>OK</v>
      </c>
      <c r="X95" s="335" t="e">
        <f>IF(VLOOKUP(U95,'CDV3 DTL'!E:E,1,FALSE)=U95,"OK","Missing")</f>
        <v>#N/A</v>
      </c>
      <c r="Y95" s="335"/>
      <c r="Z95" s="336"/>
      <c r="AA95" s="145"/>
      <c r="AB95" s="332"/>
      <c r="AC95" s="345"/>
      <c r="AD95" s="345"/>
      <c r="AE95" s="332" t="str">
        <f>IF(AD95="x",VLOOKUP($U95,DVS!A:A,1,FALSE),"-")</f>
        <v>-</v>
      </c>
      <c r="AF95" s="335"/>
      <c r="AG95" s="345"/>
      <c r="AH95" s="345"/>
      <c r="AI95" s="345"/>
      <c r="AJ95" s="345"/>
      <c r="AK95" s="345"/>
      <c r="AL95" s="345"/>
      <c r="AM95" s="345"/>
      <c r="AN95" s="332" t="str">
        <f>IF(AM95="x",VLOOKUP($U95,'Domain ControllerECU'!A:A,1,FALSE),"-")</f>
        <v>-</v>
      </c>
      <c r="AO95" s="335"/>
      <c r="AP95" s="345"/>
      <c r="AQ95" s="332" t="str">
        <f>IF(AP95="x",VLOOKUP($U95,RLT!A:A,1,FALSE),"-")</f>
        <v>-</v>
      </c>
      <c r="AR95" s="335"/>
      <c r="AS95" s="345"/>
      <c r="AT95" s="332" t="str">
        <f>IF(AS95="x",VLOOKUP($U95,ULSECU!A:A,1,FALSE),"-")</f>
        <v>-</v>
      </c>
      <c r="AU95" s="335"/>
      <c r="AV95" s="345"/>
      <c r="AW95" s="332" t="str">
        <f>IF(AV95="x",VLOOKUP($U95,'Radar 7779GHz'!A:A,1,FALSE),"-")</f>
        <v>-</v>
      </c>
      <c r="AX95" s="335"/>
      <c r="AY95" s="345"/>
      <c r="AZ95" s="332" t="str">
        <f>IF(AY95="x",VLOOKUP($U95,LiDAR!A:A,1,FALSE),"-")</f>
        <v>-</v>
      </c>
      <c r="BA95" s="335"/>
      <c r="BB95" s="335"/>
      <c r="BC95" s="335"/>
      <c r="BD95" s="335"/>
      <c r="BE95" s="345" t="s">
        <v>1714</v>
      </c>
      <c r="BF95" s="332" t="e">
        <f>IF(BE95="x",VLOOKUP($U95,DFC!A:A,1,FALSE),"-")</f>
        <v>#N/A</v>
      </c>
      <c r="BG95" s="425"/>
      <c r="BH95" s="426" t="s">
        <v>1714</v>
      </c>
      <c r="BI95" s="332" t="e">
        <f>IF(BH95="x",VLOOKUP(U95,'DSF ADSP'!A:A,1,FALSE),"-")</f>
        <v>#N/A</v>
      </c>
      <c r="BJ95" s="335"/>
      <c r="BK95" s="345"/>
      <c r="BL95" s="332" t="str">
        <f>IF(BK95="x",VLOOKUP($U95,'DSF LSMS'!$A:$A,1,FALSE),"-")</f>
        <v>-</v>
      </c>
      <c r="BM95" s="321"/>
      <c r="BN95" s="417"/>
      <c r="BO95" s="417"/>
      <c r="BP95" s="417"/>
    </row>
    <row r="96" ht="25.5" spans="1:68">
      <c r="A96" s="138"/>
      <c r="B96" s="321" t="s">
        <v>1865</v>
      </c>
      <c r="C96" s="322">
        <v>93</v>
      </c>
      <c r="D96" s="323" t="s">
        <v>1716</v>
      </c>
      <c r="E96" s="324" t="s">
        <v>1710</v>
      </c>
      <c r="F96" s="146"/>
      <c r="G96" s="146"/>
      <c r="H96" s="146" t="e">
        <f>VLOOKUP(U96,'CDV3 DTL'!E:G,2,FALSE)</f>
        <v>#N/A</v>
      </c>
      <c r="I96" s="323"/>
      <c r="J96" s="323"/>
      <c r="K96" s="138" t="s">
        <v>1656</v>
      </c>
      <c r="L96" s="365"/>
      <c r="M96" s="323">
        <v>2017</v>
      </c>
      <c r="N96" s="323"/>
      <c r="O96" s="365"/>
      <c r="P96" s="325" t="s">
        <v>1721</v>
      </c>
      <c r="Q96" s="330" t="str">
        <f>HYPERLINK("https://drive.google.com/file/d/1Ot2A9aIqvWtGxMopuZSSD_2Z4H7ml_zp/view?usp=sharing","EU NCAP SPEED ASSIST Test Protocol - v2.0")</f>
        <v>EU NCAP SPEED ASSIST Test Protocol - v2.0</v>
      </c>
      <c r="R96" s="331"/>
      <c r="S96" s="332">
        <v>7</v>
      </c>
      <c r="T96" s="333" t="s">
        <v>255</v>
      </c>
      <c r="U96" s="334" t="s">
        <v>1578</v>
      </c>
      <c r="V96" s="335"/>
      <c r="W96" s="335" t="str">
        <f>IF(VLOOKUP(U96,'CDV2 DTL'!P:P,1,FALSE)=U96,"OK","Missing")</f>
        <v>OK</v>
      </c>
      <c r="X96" s="335" t="e">
        <f>IF(VLOOKUP(U96,'CDV3 DTL'!E:E,1,FALSE)=U96,"OK","Missing")</f>
        <v>#N/A</v>
      </c>
      <c r="Y96" s="335"/>
      <c r="Z96" s="336"/>
      <c r="AA96" s="145"/>
      <c r="AB96" s="332"/>
      <c r="AC96" s="345"/>
      <c r="AD96" s="345"/>
      <c r="AE96" s="332" t="str">
        <f>IF(AD96="x",VLOOKUP($U96,DVS!A:A,1,FALSE),"-")</f>
        <v>-</v>
      </c>
      <c r="AF96" s="335"/>
      <c r="AG96" s="345"/>
      <c r="AH96" s="345"/>
      <c r="AI96" s="345"/>
      <c r="AJ96" s="345"/>
      <c r="AK96" s="345"/>
      <c r="AL96" s="345"/>
      <c r="AM96" s="345"/>
      <c r="AN96" s="332" t="str">
        <f>IF(AM96="x",VLOOKUP($U96,'Domain ControllerECU'!A:A,1,FALSE),"-")</f>
        <v>-</v>
      </c>
      <c r="AO96" s="335"/>
      <c r="AP96" s="345"/>
      <c r="AQ96" s="332" t="str">
        <f>IF(AP96="x",VLOOKUP($U96,RLT!A:A,1,FALSE),"-")</f>
        <v>-</v>
      </c>
      <c r="AR96" s="335"/>
      <c r="AS96" s="345"/>
      <c r="AT96" s="332" t="str">
        <f>IF(AS96="x",VLOOKUP($U96,ULSECU!A:A,1,FALSE),"-")</f>
        <v>-</v>
      </c>
      <c r="AU96" s="335"/>
      <c r="AV96" s="345"/>
      <c r="AW96" s="332" t="str">
        <f>IF(AV96="x",VLOOKUP($U96,'Radar 7779GHz'!A:A,1,FALSE),"-")</f>
        <v>-</v>
      </c>
      <c r="AX96" s="335"/>
      <c r="AY96" s="345"/>
      <c r="AZ96" s="332" t="str">
        <f>IF(AY96="x",VLOOKUP($U96,LiDAR!A:A,1,FALSE),"-")</f>
        <v>-</v>
      </c>
      <c r="BA96" s="335"/>
      <c r="BB96" s="335"/>
      <c r="BC96" s="335"/>
      <c r="BD96" s="335"/>
      <c r="BE96" s="345" t="s">
        <v>1714</v>
      </c>
      <c r="BF96" s="332" t="e">
        <f>IF(BE96="x",VLOOKUP($U96,DFC!A:A,1,FALSE),"-")</f>
        <v>#N/A</v>
      </c>
      <c r="BG96" s="425"/>
      <c r="BH96" s="426" t="s">
        <v>1714</v>
      </c>
      <c r="BI96" s="332" t="e">
        <f>IF(BH96="x",VLOOKUP(U96,'DSF ADSP'!A:A,1,FALSE),"-")</f>
        <v>#N/A</v>
      </c>
      <c r="BJ96" s="335"/>
      <c r="BK96" s="345"/>
      <c r="BL96" s="332" t="str">
        <f>IF(BK96="x",VLOOKUP($U96,'DSF LSMS'!$A:$A,1,FALSE),"-")</f>
        <v>-</v>
      </c>
      <c r="BM96" s="321"/>
      <c r="BN96" s="417"/>
      <c r="BO96" s="417"/>
      <c r="BP96" s="417"/>
    </row>
    <row r="97" ht="25.5" spans="1:68">
      <c r="A97" s="138"/>
      <c r="B97" s="321" t="s">
        <v>1866</v>
      </c>
      <c r="C97" s="322">
        <v>94</v>
      </c>
      <c r="D97" s="323" t="s">
        <v>1716</v>
      </c>
      <c r="E97" s="324" t="s">
        <v>1710</v>
      </c>
      <c r="F97" s="146"/>
      <c r="G97" s="146"/>
      <c r="H97" s="146" t="e">
        <f>VLOOKUP(U97,'CDV3 DTL'!E:G,2,FALSE)</f>
        <v>#N/A</v>
      </c>
      <c r="I97" s="323"/>
      <c r="J97" s="323"/>
      <c r="K97" s="138" t="s">
        <v>280</v>
      </c>
      <c r="L97" s="365"/>
      <c r="M97" s="323">
        <v>2019</v>
      </c>
      <c r="N97" s="323"/>
      <c r="O97" s="365"/>
      <c r="P97" s="325" t="s">
        <v>1721</v>
      </c>
      <c r="Q97" s="330" t="str">
        <f>HYPERLINK("https://drive.google.com/file/d/1hrF-wLA8Ig-HnHPD8ToLgSUh-ecGmP_d/view?usp=sharing","EU NCAP Lane Support Test Protocol - v3.0.2")</f>
        <v>EU NCAP Lane Support Test Protocol - v3.0.2</v>
      </c>
      <c r="R97" s="331"/>
      <c r="S97" s="332">
        <v>25</v>
      </c>
      <c r="T97" s="333" t="s">
        <v>255</v>
      </c>
      <c r="U97" s="334" t="s">
        <v>1473</v>
      </c>
      <c r="V97" s="335"/>
      <c r="W97" s="335" t="str">
        <f>IF(VLOOKUP(U97,'CDV2 DTL'!P:P,1,FALSE)=U97,"OK","Missing")</f>
        <v>OK</v>
      </c>
      <c r="X97" s="335" t="e">
        <f>IF(VLOOKUP(U97,'CDV3 DTL'!E:E,1,FALSE)=U97,"OK","Missing")</f>
        <v>#N/A</v>
      </c>
      <c r="Y97" s="335"/>
      <c r="Z97" s="336"/>
      <c r="AA97" s="145"/>
      <c r="AB97" s="332"/>
      <c r="AC97" s="345"/>
      <c r="AD97" s="345"/>
      <c r="AE97" s="332" t="str">
        <f>IF(AD97="x",VLOOKUP($U97,DVS!A:A,1,FALSE),"-")</f>
        <v>-</v>
      </c>
      <c r="AF97" s="335"/>
      <c r="AG97" s="345"/>
      <c r="AH97" s="345"/>
      <c r="AI97" s="345"/>
      <c r="AJ97" s="345"/>
      <c r="AK97" s="345"/>
      <c r="AL97" s="345"/>
      <c r="AM97" s="345"/>
      <c r="AN97" s="332" t="str">
        <f>IF(AM97="x",VLOOKUP($U97,'Domain ControllerECU'!A:A,1,FALSE),"-")</f>
        <v>-</v>
      </c>
      <c r="AO97" s="335"/>
      <c r="AP97" s="345"/>
      <c r="AQ97" s="332" t="str">
        <f>IF(AP97="x",VLOOKUP($U97,RLT!A:A,1,FALSE),"-")</f>
        <v>-</v>
      </c>
      <c r="AR97" s="335"/>
      <c r="AS97" s="345"/>
      <c r="AT97" s="332" t="str">
        <f>IF(AS97="x",VLOOKUP($U97,ULSECU!A:A,1,FALSE),"-")</f>
        <v>-</v>
      </c>
      <c r="AU97" s="335"/>
      <c r="AV97" s="345"/>
      <c r="AW97" s="332" t="str">
        <f>IF(AV97="x",VLOOKUP($U97,'Radar 7779GHz'!A:A,1,FALSE),"-")</f>
        <v>-</v>
      </c>
      <c r="AX97" s="335"/>
      <c r="AY97" s="345"/>
      <c r="AZ97" s="332" t="str">
        <f>IF(AY97="x",VLOOKUP($U97,LiDAR!A:A,1,FALSE),"-")</f>
        <v>-</v>
      </c>
      <c r="BA97" s="335"/>
      <c r="BB97" s="335"/>
      <c r="BC97" s="335"/>
      <c r="BD97" s="335"/>
      <c r="BE97" s="345"/>
      <c r="BF97" s="332" t="str">
        <f>IF(BE97="x",VLOOKUP($U97,DFC!A:A,1,FALSE),"-")</f>
        <v>-</v>
      </c>
      <c r="BG97" s="425"/>
      <c r="BH97" s="426" t="s">
        <v>1714</v>
      </c>
      <c r="BI97" s="332" t="e">
        <f>IF(BH97="x",VLOOKUP(U97,'DSF ADSP'!A:A,1,FALSE),"-")</f>
        <v>#N/A</v>
      </c>
      <c r="BJ97" s="335"/>
      <c r="BK97" s="345"/>
      <c r="BL97" s="332" t="str">
        <f>IF(BK97="x",VLOOKUP($U97,'DSF LSMS'!$A:$A,1,FALSE),"-")</f>
        <v>-</v>
      </c>
      <c r="BM97" s="321"/>
      <c r="BN97" s="417"/>
      <c r="BO97" s="417"/>
      <c r="BP97" s="417"/>
    </row>
    <row r="98" ht="25.5" spans="1:68">
      <c r="A98" s="138"/>
      <c r="B98" s="321" t="s">
        <v>1867</v>
      </c>
      <c r="C98" s="322">
        <v>95</v>
      </c>
      <c r="D98" s="323" t="s">
        <v>1709</v>
      </c>
      <c r="E98" s="324" t="s">
        <v>1710</v>
      </c>
      <c r="F98" s="146"/>
      <c r="G98" s="146"/>
      <c r="H98" s="146" t="e">
        <f>VLOOKUP(U98,'CDV3 DTL'!E:G,2,FALSE)</f>
        <v>#N/A</v>
      </c>
      <c r="I98" s="323"/>
      <c r="J98" s="323" t="s">
        <v>1714</v>
      </c>
      <c r="K98" s="138" t="s">
        <v>435</v>
      </c>
      <c r="L98" s="427"/>
      <c r="M98" s="428">
        <v>43435</v>
      </c>
      <c r="N98" s="424">
        <v>44743</v>
      </c>
      <c r="O98" s="327" t="s">
        <v>1796</v>
      </c>
      <c r="P98" s="329" t="s">
        <v>1712</v>
      </c>
      <c r="Q98" s="330" t="str">
        <f>HYPERLINK("https://drive.google.com/open?id=17oy9Uxo_0mc_uHrRuhtUO_0xnEmh2ebp","UN Regulation 151_Blind Spot Information System")</f>
        <v>UN Regulation 151_Blind Spot Information System</v>
      </c>
      <c r="R98" s="331"/>
      <c r="S98" s="332">
        <v>21</v>
      </c>
      <c r="T98" s="368" t="s">
        <v>1713</v>
      </c>
      <c r="U98" s="334" t="s">
        <v>985</v>
      </c>
      <c r="V98" s="335"/>
      <c r="W98" s="335" t="str">
        <f>IF(VLOOKUP(U98,'CDV2 DTL'!P:P,1,FALSE)=U98,"OK","Missing")</f>
        <v>OK</v>
      </c>
      <c r="X98" s="335" t="e">
        <f>IF(VLOOKUP(U98,'CDV3 DTL'!E:E,1,FALSE)=U98,"OK","Missing")</f>
        <v>#N/A</v>
      </c>
      <c r="Y98" s="335"/>
      <c r="Z98" s="336"/>
      <c r="AA98" s="145" t="s">
        <v>1674</v>
      </c>
      <c r="AB98" s="429" t="s">
        <v>1868</v>
      </c>
      <c r="AC98" s="345"/>
      <c r="AD98" s="345"/>
      <c r="AE98" s="332" t="str">
        <f>IF(AD98="x",VLOOKUP($U98,DVS!A:A,1,FALSE),"-")</f>
        <v>-</v>
      </c>
      <c r="AF98" s="335"/>
      <c r="AG98" s="345"/>
      <c r="AH98" s="345"/>
      <c r="AI98" s="345"/>
      <c r="AJ98" s="345"/>
      <c r="AK98" s="345"/>
      <c r="AL98" s="345"/>
      <c r="AM98" s="345"/>
      <c r="AN98" s="332" t="str">
        <f>IF(AM98="x",VLOOKUP($U98,'Domain ControllerECU'!A:A,1,FALSE),"-")</f>
        <v>-</v>
      </c>
      <c r="AO98" s="335"/>
      <c r="AP98" s="345"/>
      <c r="AQ98" s="332" t="str">
        <f>IF(AP98="x",VLOOKUP($U98,RLT!A:A,1,FALSE),"-")</f>
        <v>-</v>
      </c>
      <c r="AR98" s="335"/>
      <c r="AS98" s="345"/>
      <c r="AT98" s="332" t="str">
        <f>IF(AS98="x",VLOOKUP($U98,ULSECU!A:A,1,FALSE),"-")</f>
        <v>-</v>
      </c>
      <c r="AU98" s="335"/>
      <c r="AV98" s="345"/>
      <c r="AW98" s="332" t="str">
        <f>IF(AV98="x",VLOOKUP($U98,'Radar 7779GHz'!A:A,1,FALSE),"-")</f>
        <v>-</v>
      </c>
      <c r="AX98" s="335"/>
      <c r="AY98" s="345"/>
      <c r="AZ98" s="332" t="str">
        <f>IF(AY98="x",VLOOKUP($U98,LiDAR!A:A,1,FALSE),"-")</f>
        <v>-</v>
      </c>
      <c r="BA98" s="335"/>
      <c r="BB98" s="335"/>
      <c r="BC98" s="335"/>
      <c r="BD98" s="335"/>
      <c r="BE98" s="345"/>
      <c r="BF98" s="332" t="str">
        <f>IF(BE98="x",VLOOKUP($U98,DFC!A:A,1,FALSE),"-")</f>
        <v>-</v>
      </c>
      <c r="BG98" s="335"/>
      <c r="BH98" s="345"/>
      <c r="BI98" s="332" t="str">
        <f>IF(BH98="x",VLOOKUP(U98,'DSF ADSP'!A:A,1,FALSE),"-")</f>
        <v>-</v>
      </c>
      <c r="BJ98" s="335"/>
      <c r="BK98" s="345"/>
      <c r="BL98" s="332" t="str">
        <f>IF(BK98="x",VLOOKUP($U98,'DSF LSMS'!$A:$A,1,FALSE),"-")</f>
        <v>-</v>
      </c>
      <c r="BM98" s="321"/>
      <c r="BN98" s="417"/>
      <c r="BO98" s="417"/>
      <c r="BP98" s="417"/>
    </row>
    <row r="99" ht="38.25" spans="1:68">
      <c r="A99" s="138"/>
      <c r="B99" s="321" t="s">
        <v>1869</v>
      </c>
      <c r="C99" s="322">
        <v>96</v>
      </c>
      <c r="D99" s="323" t="s">
        <v>1709</v>
      </c>
      <c r="E99" s="324" t="s">
        <v>1717</v>
      </c>
      <c r="F99" s="146"/>
      <c r="G99" s="146"/>
      <c r="H99" s="146" t="e">
        <f>VLOOKUP(U99,'CDV3 DTL'!E:G,2,FALSE)</f>
        <v>#N/A</v>
      </c>
      <c r="I99" s="323"/>
      <c r="J99" s="323"/>
      <c r="K99" s="430" t="s">
        <v>239</v>
      </c>
      <c r="L99" s="423"/>
      <c r="M99" s="424">
        <v>43831</v>
      </c>
      <c r="N99" s="424">
        <v>44743</v>
      </c>
      <c r="O99" s="365" t="s">
        <v>1772</v>
      </c>
      <c r="P99" s="329" t="s">
        <v>1712</v>
      </c>
      <c r="Q99" s="330" t="str">
        <f>HYPERLINK("https://drive.google.com/open?id=1W-tFVDw-Z2fzkyWTaUIplaF0m7Hx8TLu","UN Regulation 152_AEB")</f>
        <v>UN Regulation 152_AEB</v>
      </c>
      <c r="R99" s="331"/>
      <c r="S99" s="332">
        <v>26</v>
      </c>
      <c r="T99" s="372" t="s">
        <v>1713</v>
      </c>
      <c r="U99" s="334" t="s">
        <v>1870</v>
      </c>
      <c r="V99" s="335"/>
      <c r="W99" s="335" t="e">
        <f>IF(VLOOKUP(U99,'CDV2 DTL'!P:P,1,FALSE)=U99,"OK","Missing")</f>
        <v>#N/A</v>
      </c>
      <c r="X99" s="335" t="e">
        <f>IF(VLOOKUP(U99,'CDV3 DTL'!E:E,1,FALSE)=U99,"OK","Missing")</f>
        <v>#N/A</v>
      </c>
      <c r="Y99" s="335"/>
      <c r="Z99" s="336"/>
      <c r="AA99" s="145" t="s">
        <v>1871</v>
      </c>
      <c r="AB99" s="337"/>
      <c r="AC99" s="345"/>
      <c r="AD99" s="345"/>
      <c r="AE99" s="332" t="str">
        <f>IF(AD99="x",VLOOKUP($U99,DVS!A:A,1,FALSE),"-")</f>
        <v>-</v>
      </c>
      <c r="AF99" s="335"/>
      <c r="AG99" s="345"/>
      <c r="AH99" s="345"/>
      <c r="AI99" s="345"/>
      <c r="AJ99" s="345"/>
      <c r="AK99" s="345"/>
      <c r="AL99" s="345"/>
      <c r="AM99" s="345"/>
      <c r="AN99" s="332" t="str">
        <f>IF(AM99="x",VLOOKUP($U99,'Domain ControllerECU'!A:A,1,FALSE),"-")</f>
        <v>-</v>
      </c>
      <c r="AO99" s="335"/>
      <c r="AP99" s="345"/>
      <c r="AQ99" s="332" t="str">
        <f>IF(AP99="x",VLOOKUP($U99,RLT!A:A,1,FALSE),"-")</f>
        <v>-</v>
      </c>
      <c r="AR99" s="335"/>
      <c r="AS99" s="345"/>
      <c r="AT99" s="332" t="str">
        <f>IF(AS99="x",VLOOKUP($U99,ULSECU!A:A,1,FALSE),"-")</f>
        <v>-</v>
      </c>
      <c r="AU99" s="335"/>
      <c r="AV99" s="345"/>
      <c r="AW99" s="332" t="str">
        <f>IF(AV99="x",VLOOKUP($U99,'Radar 7779GHz'!A:A,1,FALSE),"-")</f>
        <v>-</v>
      </c>
      <c r="AX99" s="335"/>
      <c r="AY99" s="345"/>
      <c r="AZ99" s="332" t="str">
        <f>IF(AY99="x",VLOOKUP($U99,LiDAR!A:A,1,FALSE),"-")</f>
        <v>-</v>
      </c>
      <c r="BA99" s="335"/>
      <c r="BB99" s="335"/>
      <c r="BC99" s="335"/>
      <c r="BD99" s="335"/>
      <c r="BE99" s="345"/>
      <c r="BF99" s="332" t="str">
        <f>IF(BE99="x",VLOOKUP($U99,DFC!A:A,1,FALSE),"-")</f>
        <v>-</v>
      </c>
      <c r="BG99" s="335"/>
      <c r="BH99" s="345"/>
      <c r="BI99" s="332" t="str">
        <f>IF(BH99="x",VLOOKUP(U99,'DSF ADSP'!A:A,1,FALSE),"-")</f>
        <v>-</v>
      </c>
      <c r="BJ99" s="335"/>
      <c r="BK99" s="345"/>
      <c r="BL99" s="332" t="str">
        <f>IF(BK99="x",VLOOKUP($U99,'DSF LSMS'!$A:$A,1,FALSE),"-")</f>
        <v>-</v>
      </c>
      <c r="BM99" s="321"/>
      <c r="BN99" s="417"/>
      <c r="BO99" s="417"/>
      <c r="BP99" s="417"/>
    </row>
    <row r="100" ht="25.5" spans="1:68">
      <c r="A100" s="138"/>
      <c r="B100" s="321" t="s">
        <v>1872</v>
      </c>
      <c r="C100" s="322">
        <v>97</v>
      </c>
      <c r="D100" s="323" t="s">
        <v>1716</v>
      </c>
      <c r="E100" s="324" t="s">
        <v>1710</v>
      </c>
      <c r="F100" s="146"/>
      <c r="G100" s="146"/>
      <c r="H100" s="146" t="e">
        <f>VLOOKUP(U100,'CDV3 DTL'!E:G,2,FALSE)</f>
        <v>#N/A</v>
      </c>
      <c r="I100" s="345"/>
      <c r="J100" s="345"/>
      <c r="K100" s="146" t="s">
        <v>609</v>
      </c>
      <c r="L100" s="376"/>
      <c r="M100" s="329">
        <v>43739</v>
      </c>
      <c r="N100" s="329">
        <v>44805</v>
      </c>
      <c r="O100" s="377"/>
      <c r="P100" s="329" t="s">
        <v>1712</v>
      </c>
      <c r="Q100" s="330" t="str">
        <f>HYPERLINK("https://drive.google.com/open?id=12wYzet4Px5olcS2qHWVFEaY95cd7q-hM","UN Regulation 10_Rev.6_EMC")</f>
        <v>UN Regulation 10_Rev.6_EMC</v>
      </c>
      <c r="R100" s="331"/>
      <c r="S100" s="332">
        <v>159</v>
      </c>
      <c r="T100" s="333" t="s">
        <v>1713</v>
      </c>
      <c r="U100" s="334" t="s">
        <v>877</v>
      </c>
      <c r="V100" s="335"/>
      <c r="W100" s="335" t="str">
        <f>IF(VLOOKUP(U100,'CDV2 DTL'!P:P,1,FALSE)=U100,"OK","Missing")</f>
        <v>OK</v>
      </c>
      <c r="X100" s="335" t="e">
        <f>IF(VLOOKUP(U100,'CDV3 DTL'!E:E,1,FALSE)=U100,"OK","Missing")</f>
        <v>#N/A</v>
      </c>
      <c r="Y100" s="335"/>
      <c r="Z100" s="336"/>
      <c r="AA100" s="145" t="s">
        <v>1873</v>
      </c>
      <c r="AB100" s="332"/>
      <c r="AC100" s="345"/>
      <c r="AD100" s="345"/>
      <c r="AE100" s="332" t="str">
        <f>IF(AD100="x",VLOOKUP($U100,DVS!A:A,1,FALSE),"-")</f>
        <v>-</v>
      </c>
      <c r="AF100" s="335"/>
      <c r="AG100" s="345"/>
      <c r="AH100" s="345"/>
      <c r="AI100" s="345"/>
      <c r="AJ100" s="345"/>
      <c r="AK100" s="345"/>
      <c r="AL100" s="345"/>
      <c r="AM100" s="345"/>
      <c r="AN100" s="332" t="str">
        <f>IF(AM100="x",VLOOKUP($U100,'Domain ControllerECU'!A:A,1,FALSE),"-")</f>
        <v>-</v>
      </c>
      <c r="AO100" s="335"/>
      <c r="AP100" s="345"/>
      <c r="AQ100" s="332" t="str">
        <f>IF(AP100="x",VLOOKUP($U100,RLT!A:A,1,FALSE),"-")</f>
        <v>-</v>
      </c>
      <c r="AR100" s="335"/>
      <c r="AS100" s="345"/>
      <c r="AT100" s="332" t="str">
        <f>IF(AS100="x",VLOOKUP($U100,ULSECU!A:A,1,FALSE),"-")</f>
        <v>-</v>
      </c>
      <c r="AU100" s="335"/>
      <c r="AV100" s="345"/>
      <c r="AW100" s="332" t="str">
        <f>IF(AV100="x",VLOOKUP($U100,'Radar 7779GHz'!A:A,1,FALSE),"-")</f>
        <v>-</v>
      </c>
      <c r="AX100" s="335"/>
      <c r="AY100" s="345"/>
      <c r="AZ100" s="332" t="str">
        <f>IF(AY100="x",VLOOKUP($U100,LiDAR!A:A,1,FALSE),"-")</f>
        <v>-</v>
      </c>
      <c r="BA100" s="335"/>
      <c r="BB100" s="335"/>
      <c r="BC100" s="335"/>
      <c r="BD100" s="335"/>
      <c r="BE100" s="345"/>
      <c r="BF100" s="332" t="str">
        <f>IF(BE100="x",VLOOKUP($U100,DFC!A:A,1,FALSE),"-")</f>
        <v>-</v>
      </c>
      <c r="BG100" s="335"/>
      <c r="BH100" s="345"/>
      <c r="BI100" s="332" t="str">
        <f>IF(BH100="x",VLOOKUP(U100,'DSF ADSP'!A:A,1,FALSE),"-")</f>
        <v>-</v>
      </c>
      <c r="BJ100" s="335"/>
      <c r="BK100" s="345"/>
      <c r="BL100" s="332" t="str">
        <f>IF(BK100="x",VLOOKUP($U100,'DSF LSMS'!$A:$A,1,FALSE),"-")</f>
        <v>-</v>
      </c>
      <c r="BM100" s="321"/>
      <c r="BN100" s="417"/>
      <c r="BO100" s="417"/>
      <c r="BP100" s="417"/>
    </row>
    <row r="101" ht="25.5" spans="1:68">
      <c r="A101" s="138"/>
      <c r="B101" s="321" t="s">
        <v>1874</v>
      </c>
      <c r="C101" s="322">
        <v>98</v>
      </c>
      <c r="D101" s="323" t="s">
        <v>1709</v>
      </c>
      <c r="E101" s="324" t="s">
        <v>1710</v>
      </c>
      <c r="F101" s="146"/>
      <c r="G101" s="146"/>
      <c r="H101" s="146" t="e">
        <f>VLOOKUP(U101,'CDV3 DTL'!E:G,2,FALSE)</f>
        <v>#N/A</v>
      </c>
      <c r="I101" s="345"/>
      <c r="J101" s="345"/>
      <c r="K101" s="146" t="s">
        <v>303</v>
      </c>
      <c r="L101" s="377"/>
      <c r="M101" s="345"/>
      <c r="N101" s="329">
        <v>42583</v>
      </c>
      <c r="O101" s="377"/>
      <c r="P101" s="345" t="s">
        <v>563</v>
      </c>
      <c r="Q101" s="330" t="str">
        <f>HYPERLINK("https://drive.google.com/open?id=1GaLsSpb8LNVPvQRGqWamsPyB1DxBDalU","FMVSS 571.108_lamps, reflective devices, and associated equipment_2016")</f>
        <v>FMVSS 571.108_lamps, reflective devices, and associated equipment_2016</v>
      </c>
      <c r="R101" s="331"/>
      <c r="S101" s="332">
        <v>139</v>
      </c>
      <c r="T101" s="333" t="s">
        <v>1713</v>
      </c>
      <c r="U101" s="334" t="s">
        <v>1028</v>
      </c>
      <c r="V101" s="335"/>
      <c r="W101" s="335" t="str">
        <f>IF(VLOOKUP(U101,'CDV2 DTL'!P:P,1,FALSE)=U101,"OK","Missing")</f>
        <v>OK</v>
      </c>
      <c r="X101" s="335" t="e">
        <f>IF(VLOOKUP(U101,'CDV3 DTL'!E:E,1,FALSE)=U101,"OK","Missing")</f>
        <v>#N/A</v>
      </c>
      <c r="Y101" s="335"/>
      <c r="Z101" s="336"/>
      <c r="AA101" s="145" t="s">
        <v>1672</v>
      </c>
      <c r="AB101" s="337"/>
      <c r="AC101" s="345"/>
      <c r="AD101" s="345"/>
      <c r="AE101" s="332" t="str">
        <f>IF(AD101="x",VLOOKUP($U101,DVS!A:A,1,FALSE),"-")</f>
        <v>-</v>
      </c>
      <c r="AF101" s="335"/>
      <c r="AG101" s="345"/>
      <c r="AH101" s="345"/>
      <c r="AI101" s="345"/>
      <c r="AJ101" s="345"/>
      <c r="AK101" s="345"/>
      <c r="AL101" s="345"/>
      <c r="AM101" s="345"/>
      <c r="AN101" s="332" t="str">
        <f>IF(AM101="x",VLOOKUP($U101,'Domain ControllerECU'!A:A,1,FALSE),"-")</f>
        <v>-</v>
      </c>
      <c r="AO101" s="335"/>
      <c r="AP101" s="345"/>
      <c r="AQ101" s="332" t="str">
        <f>IF(AP101="x",VLOOKUP($U101,RLT!A:A,1,FALSE),"-")</f>
        <v>-</v>
      </c>
      <c r="AR101" s="335"/>
      <c r="AS101" s="345"/>
      <c r="AT101" s="332" t="str">
        <f>IF(AS101="x",VLOOKUP($U101,ULSECU!A:A,1,FALSE),"-")</f>
        <v>-</v>
      </c>
      <c r="AU101" s="335"/>
      <c r="AV101" s="345"/>
      <c r="AW101" s="332" t="str">
        <f>IF(AV101="x",VLOOKUP($U101,'Radar 7779GHz'!A:A,1,FALSE),"-")</f>
        <v>-</v>
      </c>
      <c r="AX101" s="335"/>
      <c r="AY101" s="345"/>
      <c r="AZ101" s="332" t="str">
        <f>IF(AY101="x",VLOOKUP($U101,LiDAR!A:A,1,FALSE),"-")</f>
        <v>-</v>
      </c>
      <c r="BA101" s="335"/>
      <c r="BB101" s="335"/>
      <c r="BC101" s="335"/>
      <c r="BD101" s="335"/>
      <c r="BE101" s="345" t="s">
        <v>1714</v>
      </c>
      <c r="BF101" s="332" t="e">
        <f>IF(BE101="x",VLOOKUP($U101,DFC!A:A,1,FALSE),"-")</f>
        <v>#N/A</v>
      </c>
      <c r="BG101" s="335"/>
      <c r="BH101" s="345"/>
      <c r="BI101" s="332" t="str">
        <f>IF(BH101="x",VLOOKUP(U101,'DSF ADSP'!A:A,1,FALSE),"-")</f>
        <v>-</v>
      </c>
      <c r="BJ101" s="335"/>
      <c r="BK101" s="345"/>
      <c r="BL101" s="332" t="str">
        <f>IF(BK101="x",VLOOKUP($U101,'DSF LSMS'!$A:$A,1,FALSE),"-")</f>
        <v>-</v>
      </c>
      <c r="BM101" s="321"/>
      <c r="BN101" s="417"/>
      <c r="BO101" s="417"/>
      <c r="BP101" s="417"/>
    </row>
    <row r="102" ht="25.5" spans="1:68">
      <c r="A102" s="138"/>
      <c r="B102" s="321" t="s">
        <v>1875</v>
      </c>
      <c r="C102" s="322">
        <v>99</v>
      </c>
      <c r="D102" s="323" t="s">
        <v>1709</v>
      </c>
      <c r="E102" s="324" t="s">
        <v>1710</v>
      </c>
      <c r="F102" s="146"/>
      <c r="G102" s="146"/>
      <c r="H102" s="146" t="e">
        <f>VLOOKUP(U102,'CDV3 DTL'!E:G,2,FALSE)</f>
        <v>#N/A</v>
      </c>
      <c r="I102" s="428"/>
      <c r="J102" s="428"/>
      <c r="K102" s="146" t="s">
        <v>1876</v>
      </c>
      <c r="L102" s="427"/>
      <c r="M102" s="428">
        <v>43435</v>
      </c>
      <c r="N102" s="329">
        <v>45658</v>
      </c>
      <c r="O102" s="377" t="s">
        <v>1711</v>
      </c>
      <c r="P102" s="323" t="s">
        <v>71</v>
      </c>
      <c r="Q102" s="330" t="str">
        <f>HYPERLINK("https://drive.google.com/open?id=1PwBSOlg5ebhdr-eYFWKtKp4FiXVRsXMd","Brazil: Resolution CONTRAN 759/2018 - Camera-monitor devices")</f>
        <v>Brazil: Resolution CONTRAN 759/2018 - Camera-monitor devices</v>
      </c>
      <c r="R102" s="331"/>
      <c r="S102" s="332">
        <v>14</v>
      </c>
      <c r="T102" s="333" t="s">
        <v>1713</v>
      </c>
      <c r="U102" s="334" t="s">
        <v>959</v>
      </c>
      <c r="V102" s="335"/>
      <c r="W102" s="335" t="str">
        <f>IF(VLOOKUP(U102,'CDV2 DTL'!P:P,1,FALSE)=U102,"OK","Missing")</f>
        <v>OK</v>
      </c>
      <c r="X102" s="335" t="e">
        <f>IF(VLOOKUP(U102,'CDV3 DTL'!E:E,1,FALSE)=U102,"OK","Missing")</f>
        <v>#N/A</v>
      </c>
      <c r="Y102" s="335"/>
      <c r="Z102" s="336"/>
      <c r="AA102" s="145" t="s">
        <v>1877</v>
      </c>
      <c r="AB102" s="337"/>
      <c r="AC102" s="345"/>
      <c r="AD102" s="345" t="s">
        <v>1714</v>
      </c>
      <c r="AE102" s="332" t="e">
        <f>IF(AD102="x",VLOOKUP($U102,DVS!A:A,1,FALSE),"-")</f>
        <v>#N/A</v>
      </c>
      <c r="AF102" s="335"/>
      <c r="AG102" s="345"/>
      <c r="AH102" s="345"/>
      <c r="AI102" s="345"/>
      <c r="AJ102" s="345" t="s">
        <v>1732</v>
      </c>
      <c r="AK102" s="345"/>
      <c r="AL102" s="345"/>
      <c r="AM102" s="345"/>
      <c r="AN102" s="332" t="str">
        <f>IF(AM102="x",VLOOKUP($U102,'Domain ControllerECU'!A:A,1,FALSE),"-")</f>
        <v>-</v>
      </c>
      <c r="AO102" s="335"/>
      <c r="AP102" s="345"/>
      <c r="AQ102" s="332" t="str">
        <f>IF(AP102="x",VLOOKUP($U102,RLT!A:A,1,FALSE),"-")</f>
        <v>-</v>
      </c>
      <c r="AR102" s="344"/>
      <c r="AS102" s="343" t="s">
        <v>1714</v>
      </c>
      <c r="AT102" s="332" t="e">
        <f>IF(AS102="x",VLOOKUP($U102,ULSECU!A:A,1,FALSE),"-")</f>
        <v>#N/A</v>
      </c>
      <c r="AU102" s="335"/>
      <c r="AV102" s="345"/>
      <c r="AW102" s="332" t="str">
        <f>IF(AV102="x",VLOOKUP($U102,'Radar 7779GHz'!A:A,1,FALSE),"-")</f>
        <v>-</v>
      </c>
      <c r="AX102" s="335"/>
      <c r="AY102" s="345"/>
      <c r="AZ102" s="332" t="str">
        <f>IF(AY102="x",VLOOKUP($U102,LiDAR!A:A,1,FALSE),"-")</f>
        <v>-</v>
      </c>
      <c r="BA102" s="335"/>
      <c r="BB102" s="335"/>
      <c r="BC102" s="335"/>
      <c r="BD102" s="335"/>
      <c r="BE102" s="345"/>
      <c r="BF102" s="332" t="str">
        <f>IF(BE102="x",VLOOKUP($U102,DFC!A:A,1,FALSE),"-")</f>
        <v>-</v>
      </c>
      <c r="BG102" s="335"/>
      <c r="BH102" s="345"/>
      <c r="BI102" s="332" t="str">
        <f>IF(BH102="x",VLOOKUP(U102,'DSF ADSP'!A:A,1,FALSE),"-")</f>
        <v>-</v>
      </c>
      <c r="BJ102" s="335"/>
      <c r="BK102" s="345" t="s">
        <v>1714</v>
      </c>
      <c r="BL102" s="339" t="e">
        <f>IF(BK102="x",VLOOKUP($U102,'DSF LSMS'!$A:$A,1,FALSE),"-")</f>
        <v>#N/A</v>
      </c>
      <c r="BM102" s="340" t="s">
        <v>1827</v>
      </c>
      <c r="BN102" s="417"/>
      <c r="BO102" s="417"/>
      <c r="BP102" s="417"/>
    </row>
    <row r="103" ht="12.75" spans="1:68">
      <c r="A103" s="138"/>
      <c r="B103" s="321" t="s">
        <v>1878</v>
      </c>
      <c r="C103" s="322">
        <v>100</v>
      </c>
      <c r="D103" s="323" t="s">
        <v>1720</v>
      </c>
      <c r="E103" s="324" t="s">
        <v>806</v>
      </c>
      <c r="F103" s="336"/>
      <c r="G103" s="336"/>
      <c r="H103" s="146" t="e">
        <f>VLOOKUP(U103,'CDV3 DTL'!E:G,2,FALSE)</f>
        <v>#N/A</v>
      </c>
      <c r="I103" s="345"/>
      <c r="J103" s="345"/>
      <c r="K103" s="146" t="s">
        <v>303</v>
      </c>
      <c r="L103" s="377"/>
      <c r="M103" s="345"/>
      <c r="N103" s="345"/>
      <c r="O103" s="377"/>
      <c r="P103" s="364" t="s">
        <v>103</v>
      </c>
      <c r="Q103" s="363" t="s">
        <v>1879</v>
      </c>
      <c r="R103" s="331"/>
      <c r="S103" s="332">
        <v>121</v>
      </c>
      <c r="T103" s="333" t="s">
        <v>1713</v>
      </c>
      <c r="U103" s="334" t="s">
        <v>1880</v>
      </c>
      <c r="V103" s="335"/>
      <c r="W103" s="335" t="e">
        <f>IF(VLOOKUP(U103,'CDV2 DTL'!P:P,1,FALSE)=U103,"OK","Missing")</f>
        <v>#N/A</v>
      </c>
      <c r="X103" s="335" t="e">
        <f>IF(VLOOKUP(U103,'CDV3 DTL'!E:E,1,FALSE)=U103,"OK","Missing")</f>
        <v>#N/A</v>
      </c>
      <c r="Y103" s="335"/>
      <c r="Z103" s="336"/>
      <c r="AA103" s="145"/>
      <c r="AB103" s="332"/>
      <c r="AC103" s="345"/>
      <c r="AD103" s="345"/>
      <c r="AE103" s="332" t="str">
        <f>IF(AD103="x",VLOOKUP($U103,DVS!A:A,1,FALSE),"-")</f>
        <v>-</v>
      </c>
      <c r="AF103" s="335"/>
      <c r="AG103" s="345"/>
      <c r="AH103" s="345"/>
      <c r="AI103" s="345"/>
      <c r="AJ103" s="345"/>
      <c r="AK103" s="345"/>
      <c r="AL103" s="345"/>
      <c r="AM103" s="345"/>
      <c r="AN103" s="332" t="str">
        <f>IF(AM103="x",VLOOKUP($U103,'Domain ControllerECU'!A:A,1,FALSE),"-")</f>
        <v>-</v>
      </c>
      <c r="AO103" s="335"/>
      <c r="AP103" s="345"/>
      <c r="AQ103" s="332" t="str">
        <f>IF(AP103="x",VLOOKUP($U103,RLT!A:A,1,FALSE),"-")</f>
        <v>-</v>
      </c>
      <c r="AR103" s="335"/>
      <c r="AS103" s="345"/>
      <c r="AT103" s="332" t="str">
        <f>IF(AS103="x",VLOOKUP($U103,ULSECU!A:A,1,FALSE),"-")</f>
        <v>-</v>
      </c>
      <c r="AU103" s="335"/>
      <c r="AV103" s="345"/>
      <c r="AW103" s="332" t="str">
        <f>IF(AV103="x",VLOOKUP($U103,'Radar 7779GHz'!A:A,1,FALSE),"-")</f>
        <v>-</v>
      </c>
      <c r="AX103" s="335"/>
      <c r="AY103" s="345"/>
      <c r="AZ103" s="332" t="str">
        <f>IF(AY103="x",VLOOKUP($U103,LiDAR!A:A,1,FALSE),"-")</f>
        <v>-</v>
      </c>
      <c r="BA103" s="335"/>
      <c r="BB103" s="335"/>
      <c r="BC103" s="335"/>
      <c r="BD103" s="335"/>
      <c r="BE103" s="345"/>
      <c r="BF103" s="332" t="str">
        <f>IF(BE103="x",VLOOKUP($U103,DFC!A:A,1,FALSE),"-")</f>
        <v>-</v>
      </c>
      <c r="BG103" s="335"/>
      <c r="BH103" s="345"/>
      <c r="BI103" s="332" t="str">
        <f>IF(BH103="x",VLOOKUP(U103,'DSF ADSP'!A:A,1,FALSE),"-")</f>
        <v>-</v>
      </c>
      <c r="BJ103" s="335"/>
      <c r="BK103" s="345"/>
      <c r="BL103" s="332" t="str">
        <f>IF(BK103="x",VLOOKUP($U103,'DSF LSMS'!$A:$A,1,FALSE),"-")</f>
        <v>-</v>
      </c>
      <c r="BM103" s="321"/>
      <c r="BN103" s="417"/>
      <c r="BO103" s="417"/>
      <c r="BP103" s="417"/>
    </row>
    <row r="104" ht="25.5" spans="1:68">
      <c r="A104" s="138"/>
      <c r="B104" s="321" t="s">
        <v>1881</v>
      </c>
      <c r="C104" s="322">
        <v>101</v>
      </c>
      <c r="D104" s="323" t="s">
        <v>1844</v>
      </c>
      <c r="E104" s="324" t="s">
        <v>1710</v>
      </c>
      <c r="F104" s="146"/>
      <c r="G104" s="146"/>
      <c r="H104" s="146" t="e">
        <f>VLOOKUP(U104,'CDV3 DTL'!E:G,2,FALSE)</f>
        <v>#N/A</v>
      </c>
      <c r="I104" s="431"/>
      <c r="J104" s="431"/>
      <c r="K104" s="146" t="s">
        <v>1876</v>
      </c>
      <c r="L104" s="432"/>
      <c r="M104" s="431">
        <v>43800</v>
      </c>
      <c r="N104" s="345"/>
      <c r="O104" s="377" t="s">
        <v>1711</v>
      </c>
      <c r="P104" s="345" t="s">
        <v>1882</v>
      </c>
      <c r="Q104" s="433" t="s">
        <v>1883</v>
      </c>
      <c r="R104" s="331"/>
      <c r="S104" s="332">
        <v>355</v>
      </c>
      <c r="T104" s="333" t="s">
        <v>1713</v>
      </c>
      <c r="U104" s="334" t="s">
        <v>773</v>
      </c>
      <c r="V104" s="335"/>
      <c r="W104" s="335" t="str">
        <f>IF(VLOOKUP(U104,'CDV2 DTL'!P:P,1,FALSE)=U104,"OK","Missing")</f>
        <v>OK</v>
      </c>
      <c r="X104" s="335" t="e">
        <f>IF(VLOOKUP(U104,'CDV3 DTL'!E:E,1,FALSE)=U104,"OK","Missing")</f>
        <v>#N/A</v>
      </c>
      <c r="Y104" s="335"/>
      <c r="Z104" s="336"/>
      <c r="AA104" s="145" t="s">
        <v>1877</v>
      </c>
      <c r="AB104" s="332"/>
      <c r="AC104" s="345"/>
      <c r="AD104" s="345"/>
      <c r="AE104" s="332" t="str">
        <f>IF(AD104="x",VLOOKUP($U104,DVS!A:A,1,FALSE),"-")</f>
        <v>-</v>
      </c>
      <c r="AF104" s="335"/>
      <c r="AG104" s="345"/>
      <c r="AH104" s="345"/>
      <c r="AI104" s="345"/>
      <c r="AJ104" s="345"/>
      <c r="AK104" s="345"/>
      <c r="AL104" s="345"/>
      <c r="AM104" s="345"/>
      <c r="AN104" s="332" t="str">
        <f>IF(AM104="x",VLOOKUP($U104,'Domain ControllerECU'!A:A,1,FALSE),"-")</f>
        <v>-</v>
      </c>
      <c r="AO104" s="335"/>
      <c r="AP104" s="345"/>
      <c r="AQ104" s="332" t="str">
        <f>IF(AP104="x",VLOOKUP($U104,RLT!A:A,1,FALSE),"-")</f>
        <v>-</v>
      </c>
      <c r="AR104" s="335"/>
      <c r="AS104" s="345"/>
      <c r="AT104" s="332" t="str">
        <f>IF(AS104="x",VLOOKUP($U104,ULSECU!A:A,1,FALSE),"-")</f>
        <v>-</v>
      </c>
      <c r="AU104" s="335"/>
      <c r="AV104" s="345"/>
      <c r="AW104" s="332" t="str">
        <f>IF(AV104="x",VLOOKUP($U104,'Radar 7779GHz'!A:A,1,FALSE),"-")</f>
        <v>-</v>
      </c>
      <c r="AX104" s="335"/>
      <c r="AY104" s="345"/>
      <c r="AZ104" s="332" t="str">
        <f>IF(AY104="x",VLOOKUP($U104,LiDAR!A:A,1,FALSE),"-")</f>
        <v>-</v>
      </c>
      <c r="BA104" s="335"/>
      <c r="BB104" s="335"/>
      <c r="BC104" s="335"/>
      <c r="BD104" s="335"/>
      <c r="BE104" s="345"/>
      <c r="BF104" s="332" t="str">
        <f>IF(BE104="x",VLOOKUP($U104,DFC!A:A,1,FALSE),"-")</f>
        <v>-</v>
      </c>
      <c r="BG104" s="425"/>
      <c r="BH104" s="426"/>
      <c r="BI104" s="332" t="str">
        <f>IF(BH104="x",VLOOKUP(U104,'DSF ADSP'!A:A,1,FALSE),"-")</f>
        <v>-</v>
      </c>
      <c r="BJ104" s="335"/>
      <c r="BK104" s="345"/>
      <c r="BL104" s="332" t="str">
        <f>IF(BK104="x",VLOOKUP($U104,'DSF LSMS'!$A:$A,1,FALSE),"-")</f>
        <v>-</v>
      </c>
      <c r="BM104" s="321"/>
      <c r="BN104" s="417"/>
      <c r="BO104" s="417"/>
      <c r="BP104" s="417"/>
    </row>
    <row r="105" ht="25.5" spans="1:68">
      <c r="A105" s="138"/>
      <c r="B105" s="321" t="s">
        <v>1884</v>
      </c>
      <c r="C105" s="322">
        <v>102</v>
      </c>
      <c r="D105" s="323" t="s">
        <v>1709</v>
      </c>
      <c r="E105" s="324" t="s">
        <v>1710</v>
      </c>
      <c r="F105" s="146"/>
      <c r="G105" s="146"/>
      <c r="H105" s="146" t="e">
        <f>VLOOKUP(U105,'CDV3 DTL'!E:G,2,FALSE)</f>
        <v>#N/A</v>
      </c>
      <c r="I105" s="329"/>
      <c r="J105" s="329"/>
      <c r="K105" s="146" t="s">
        <v>1885</v>
      </c>
      <c r="L105" s="376"/>
      <c r="M105" s="329">
        <v>44197</v>
      </c>
      <c r="N105" s="345" t="s">
        <v>1886</v>
      </c>
      <c r="O105" s="365" t="s">
        <v>1126</v>
      </c>
      <c r="P105" s="329" t="s">
        <v>1712</v>
      </c>
      <c r="Q105" s="433" t="s">
        <v>1887</v>
      </c>
      <c r="R105" s="331"/>
      <c r="S105" s="332">
        <v>63</v>
      </c>
      <c r="T105" s="333" t="s">
        <v>1713</v>
      </c>
      <c r="U105" s="334" t="s">
        <v>1185</v>
      </c>
      <c r="V105" s="335"/>
      <c r="W105" s="335" t="str">
        <f>IF(VLOOKUP(U105,'CDV2 DTL'!P:P,1,FALSE)=U105,"OK","Missing")</f>
        <v>OK</v>
      </c>
      <c r="X105" s="335" t="e">
        <f>IF(VLOOKUP(U105,'CDV3 DTL'!E:E,1,FALSE)=U105,"OK","Missing")</f>
        <v>#N/A</v>
      </c>
      <c r="Y105" s="335"/>
      <c r="Z105" s="336"/>
      <c r="AA105" s="145" t="s">
        <v>1888</v>
      </c>
      <c r="AB105" s="337"/>
      <c r="AC105" s="345"/>
      <c r="AD105" s="345"/>
      <c r="AE105" s="332" t="str">
        <f>IF(AD105="x",VLOOKUP($U105,DVS!A:A,1,FALSE),"-")</f>
        <v>-</v>
      </c>
      <c r="AF105" s="335"/>
      <c r="AG105" s="345"/>
      <c r="AH105" s="345"/>
      <c r="AI105" s="345"/>
      <c r="AJ105" s="345"/>
      <c r="AK105" s="345"/>
      <c r="AL105" s="345"/>
      <c r="AM105" s="345"/>
      <c r="AN105" s="332" t="str">
        <f>IF(AM105="x",VLOOKUP($U105,'Domain ControllerECU'!A:A,1,FALSE),"-")</f>
        <v>-</v>
      </c>
      <c r="AO105" s="335"/>
      <c r="AP105" s="345"/>
      <c r="AQ105" s="332" t="str">
        <f>IF(AP105="x",VLOOKUP($U105,RLT!A:A,1,FALSE),"-")</f>
        <v>-</v>
      </c>
      <c r="AR105" s="335"/>
      <c r="AS105" s="345"/>
      <c r="AT105" s="332" t="str">
        <f>IF(AS105="x",VLOOKUP($U105,ULSECU!A:A,1,FALSE),"-")</f>
        <v>-</v>
      </c>
      <c r="AU105" s="335"/>
      <c r="AV105" s="345"/>
      <c r="AW105" s="332" t="str">
        <f>IF(AV105="x",VLOOKUP($U105,'Radar 7779GHz'!A:A,1,FALSE),"-")</f>
        <v>-</v>
      </c>
      <c r="AX105" s="335"/>
      <c r="AY105" s="345"/>
      <c r="AZ105" s="332" t="str">
        <f>IF(AY105="x",VLOOKUP($U105,LiDAR!A:A,1,FALSE),"-")</f>
        <v>-</v>
      </c>
      <c r="BA105" s="434"/>
      <c r="BB105" s="434"/>
      <c r="BC105" s="434"/>
      <c r="BD105" s="434"/>
      <c r="BE105" s="244"/>
      <c r="BF105" s="332" t="str">
        <f>IF(BE105="x",VLOOKUP($U105,DFC!A:A,1,FALSE),"-")</f>
        <v>-</v>
      </c>
      <c r="BG105" s="434"/>
      <c r="BH105" s="244" t="s">
        <v>1714</v>
      </c>
      <c r="BI105" s="332" t="e">
        <f>IF(BH105="x",VLOOKUP(U105,'DSF ADSP'!A:A,1,FALSE),"-")</f>
        <v>#N/A</v>
      </c>
      <c r="BJ105" s="335"/>
      <c r="BK105" s="345"/>
      <c r="BL105" s="332" t="str">
        <f>IF(BK105="x",VLOOKUP($U105,'DSF LSMS'!$A:$A,1,FALSE),"-")</f>
        <v>-</v>
      </c>
      <c r="BM105" s="321"/>
      <c r="BN105" s="417"/>
      <c r="BO105" s="417"/>
      <c r="BP105" s="417"/>
    </row>
    <row r="106" ht="25.5" spans="1:68">
      <c r="A106" s="138"/>
      <c r="B106" s="321" t="s">
        <v>1889</v>
      </c>
      <c r="C106" s="322">
        <v>103</v>
      </c>
      <c r="D106" s="323" t="s">
        <v>1709</v>
      </c>
      <c r="E106" s="324" t="s">
        <v>1717</v>
      </c>
      <c r="F106" s="146"/>
      <c r="G106" s="146"/>
      <c r="H106" s="146" t="e">
        <f>VLOOKUP(U106,'CDV3 DTL'!E:G,2,FALSE)</f>
        <v>#N/A</v>
      </c>
      <c r="I106" s="345"/>
      <c r="J106" s="345"/>
      <c r="K106" s="430" t="s">
        <v>239</v>
      </c>
      <c r="L106" s="376"/>
      <c r="M106" s="329">
        <v>44197</v>
      </c>
      <c r="N106" s="345" t="s">
        <v>1886</v>
      </c>
      <c r="O106" s="365" t="s">
        <v>1772</v>
      </c>
      <c r="P106" s="329" t="s">
        <v>1712</v>
      </c>
      <c r="Q106" s="433" t="s">
        <v>1890</v>
      </c>
      <c r="R106" s="331"/>
      <c r="S106" s="332">
        <v>26</v>
      </c>
      <c r="T106" s="333" t="s">
        <v>1713</v>
      </c>
      <c r="U106" s="334" t="s">
        <v>1891</v>
      </c>
      <c r="V106" s="335"/>
      <c r="W106" s="335" t="e">
        <f>IF(VLOOKUP(U106,'CDV2 DTL'!P:P,1,FALSE)=U106,"OK","Missing")</f>
        <v>#N/A</v>
      </c>
      <c r="X106" s="335" t="e">
        <f>IF(VLOOKUP(U106,'CDV3 DTL'!E:E,1,FALSE)=U106,"OK","Missing")</f>
        <v>#N/A</v>
      </c>
      <c r="Y106" s="335"/>
      <c r="Z106" s="336"/>
      <c r="AA106" s="145" t="s">
        <v>1892</v>
      </c>
      <c r="AB106" s="337"/>
      <c r="AC106" s="345"/>
      <c r="AD106" s="345"/>
      <c r="AE106" s="332" t="str">
        <f>IF(AD106="x",VLOOKUP($U106,DVS!A:A,1,FALSE),"-")</f>
        <v>-</v>
      </c>
      <c r="AF106" s="335"/>
      <c r="AG106" s="345"/>
      <c r="AH106" s="345"/>
      <c r="AI106" s="345"/>
      <c r="AJ106" s="345"/>
      <c r="AK106" s="345"/>
      <c r="AL106" s="345"/>
      <c r="AM106" s="345"/>
      <c r="AN106" s="332" t="str">
        <f>IF(AM106="x",VLOOKUP($U106,'Domain ControllerECU'!A:A,1,FALSE),"-")</f>
        <v>-</v>
      </c>
      <c r="AO106" s="335"/>
      <c r="AP106" s="345"/>
      <c r="AQ106" s="332" t="str">
        <f>IF(AP106="x",VLOOKUP($U106,RLT!A:A,1,FALSE),"-")</f>
        <v>-</v>
      </c>
      <c r="AR106" s="335"/>
      <c r="AS106" s="345"/>
      <c r="AT106" s="332" t="str">
        <f>IF(AS106="x",VLOOKUP($U106,ULSECU!A:A,1,FALSE),"-")</f>
        <v>-</v>
      </c>
      <c r="AU106" s="335"/>
      <c r="AV106" s="345"/>
      <c r="AW106" s="332" t="str">
        <f>IF(AV106="x",VLOOKUP($U106,'Radar 7779GHz'!A:A,1,FALSE),"-")</f>
        <v>-</v>
      </c>
      <c r="AX106" s="335"/>
      <c r="AY106" s="345"/>
      <c r="AZ106" s="332" t="str">
        <f>IF(AY106="x",VLOOKUP($U106,LiDAR!A:A,1,FALSE),"-")</f>
        <v>-</v>
      </c>
      <c r="BA106" s="434"/>
      <c r="BB106" s="434"/>
      <c r="BC106" s="434"/>
      <c r="BD106" s="434"/>
      <c r="BE106" s="244"/>
      <c r="BF106" s="332" t="str">
        <f>IF(BE106="x",VLOOKUP($U106,DFC!A:A,1,FALSE),"-")</f>
        <v>-</v>
      </c>
      <c r="BG106" s="434"/>
      <c r="BH106" s="244"/>
      <c r="BI106" s="332" t="str">
        <f>IF(BH106="x",VLOOKUP(U106,'DSF ADSP'!A:A,1,FALSE),"-")</f>
        <v>-</v>
      </c>
      <c r="BJ106" s="335"/>
      <c r="BK106" s="345"/>
      <c r="BL106" s="332" t="str">
        <f>IF(BK106="x",VLOOKUP($U106,'DSF LSMS'!$A:$A,1,FALSE),"-")</f>
        <v>-</v>
      </c>
      <c r="BM106" s="321"/>
      <c r="BN106" s="417"/>
      <c r="BO106" s="417"/>
      <c r="BP106" s="417"/>
    </row>
    <row r="107" ht="25.5" spans="1:68">
      <c r="A107" s="138"/>
      <c r="B107" s="321" t="s">
        <v>1893</v>
      </c>
      <c r="C107" s="322">
        <v>104</v>
      </c>
      <c r="D107" s="323" t="s">
        <v>1709</v>
      </c>
      <c r="E107" s="324" t="s">
        <v>1717</v>
      </c>
      <c r="F107" s="146"/>
      <c r="G107" s="146"/>
      <c r="H107" s="146" t="e">
        <f>VLOOKUP(U107,'CDV3 DTL'!E:G,2,FALSE)</f>
        <v>#N/A</v>
      </c>
      <c r="I107" s="345"/>
      <c r="J107" s="345"/>
      <c r="K107" s="430" t="s">
        <v>1894</v>
      </c>
      <c r="L107" s="376"/>
      <c r="M107" s="329">
        <v>44197</v>
      </c>
      <c r="N107" s="345" t="s">
        <v>1886</v>
      </c>
      <c r="O107" s="365" t="s">
        <v>1772</v>
      </c>
      <c r="P107" s="329" t="s">
        <v>1712</v>
      </c>
      <c r="Q107" s="433" t="s">
        <v>1895</v>
      </c>
      <c r="R107" s="331"/>
      <c r="S107" s="332">
        <v>2</v>
      </c>
      <c r="T107" s="333" t="s">
        <v>1713</v>
      </c>
      <c r="U107" s="334" t="s">
        <v>1896</v>
      </c>
      <c r="V107" s="335"/>
      <c r="W107" s="335" t="e">
        <f>IF(VLOOKUP(U107,'CDV2 DTL'!P:P,1,FALSE)=U107,"OK","Missing")</f>
        <v>#N/A</v>
      </c>
      <c r="X107" s="335" t="e">
        <f>IF(VLOOKUP(U107,'CDV3 DTL'!E:E,1,FALSE)=U107,"OK","Missing")</f>
        <v>#N/A</v>
      </c>
      <c r="Y107" s="335"/>
      <c r="Z107" s="336"/>
      <c r="AA107" s="145" t="s">
        <v>1888</v>
      </c>
      <c r="AB107" s="337"/>
      <c r="AC107" s="345"/>
      <c r="AD107" s="345"/>
      <c r="AE107" s="332" t="str">
        <f>IF(AD107="x",VLOOKUP($U107,DVS!A:A,1,FALSE),"-")</f>
        <v>-</v>
      </c>
      <c r="AF107" s="335"/>
      <c r="AG107" s="345"/>
      <c r="AH107" s="345"/>
      <c r="AI107" s="345"/>
      <c r="AJ107" s="345"/>
      <c r="AK107" s="345"/>
      <c r="AL107" s="345"/>
      <c r="AM107" s="345"/>
      <c r="AN107" s="332" t="str">
        <f>IF(AM107="x",VLOOKUP($U107,'Domain ControllerECU'!A:A,1,FALSE),"-")</f>
        <v>-</v>
      </c>
      <c r="AO107" s="335"/>
      <c r="AP107" s="345"/>
      <c r="AQ107" s="332" t="str">
        <f>IF(AP107="x",VLOOKUP($U107,RLT!A:A,1,FALSE),"-")</f>
        <v>-</v>
      </c>
      <c r="AR107" s="335"/>
      <c r="AS107" s="345"/>
      <c r="AT107" s="332" t="str">
        <f>IF(AS107="x",VLOOKUP($U107,ULSECU!A:A,1,FALSE),"-")</f>
        <v>-</v>
      </c>
      <c r="AU107" s="335"/>
      <c r="AV107" s="345"/>
      <c r="AW107" s="332" t="str">
        <f>IF(AV107="x",VLOOKUP($U107,'Radar 7779GHz'!A:A,1,FALSE),"-")</f>
        <v>-</v>
      </c>
      <c r="AX107" s="335"/>
      <c r="AY107" s="345"/>
      <c r="AZ107" s="332" t="str">
        <f>IF(AY107="x",VLOOKUP($U107,LiDAR!A:A,1,FALSE),"-")</f>
        <v>-</v>
      </c>
      <c r="BA107" s="434"/>
      <c r="BB107" s="434"/>
      <c r="BC107" s="434"/>
      <c r="BD107" s="434"/>
      <c r="BE107" s="244"/>
      <c r="BF107" s="332" t="str">
        <f>IF(BE107="x",VLOOKUP($U107,DFC!A:A,1,FALSE),"-")</f>
        <v>-</v>
      </c>
      <c r="BG107" s="434"/>
      <c r="BH107" s="244"/>
      <c r="BI107" s="332" t="str">
        <f>IF(BH107="x",VLOOKUP(U107,'DSF ADSP'!A:A,1,FALSE),"-")</f>
        <v>-</v>
      </c>
      <c r="BJ107" s="335"/>
      <c r="BK107" s="345"/>
      <c r="BL107" s="332" t="str">
        <f>IF(BK107="x",VLOOKUP($U107,'DSF LSMS'!$A:$A,1,FALSE),"-")</f>
        <v>-</v>
      </c>
      <c r="BM107" s="321"/>
      <c r="BN107" s="417"/>
      <c r="BO107" s="417"/>
      <c r="BP107" s="417"/>
    </row>
    <row r="108" ht="25.5" spans="1:68">
      <c r="A108" s="138"/>
      <c r="B108" s="321" t="s">
        <v>1897</v>
      </c>
      <c r="C108" s="322">
        <v>105</v>
      </c>
      <c r="D108" s="323" t="s">
        <v>1709</v>
      </c>
      <c r="E108" s="324" t="s">
        <v>1717</v>
      </c>
      <c r="F108" s="146"/>
      <c r="G108" s="146"/>
      <c r="H108" s="146" t="e">
        <f>VLOOKUP(U108,'CDV3 DTL'!E:G,2,FALSE)</f>
        <v>#N/A</v>
      </c>
      <c r="I108" s="345"/>
      <c r="J108" s="345"/>
      <c r="K108" s="430" t="s">
        <v>1898</v>
      </c>
      <c r="L108" s="376"/>
      <c r="M108" s="329">
        <v>44197</v>
      </c>
      <c r="N108" s="329">
        <v>45413</v>
      </c>
      <c r="O108" s="365" t="s">
        <v>1772</v>
      </c>
      <c r="P108" s="329" t="s">
        <v>1712</v>
      </c>
      <c r="Q108" s="330" t="s">
        <v>1899</v>
      </c>
      <c r="R108" s="331"/>
      <c r="S108" s="339">
        <v>3</v>
      </c>
      <c r="T108" s="333" t="s">
        <v>1713</v>
      </c>
      <c r="U108" s="334" t="s">
        <v>1900</v>
      </c>
      <c r="V108" s="335"/>
      <c r="W108" s="335" t="e">
        <f>IF(VLOOKUP(U108,'CDV2 DTL'!P:P,1,FALSE)=U108,"OK","Missing")</f>
        <v>#N/A</v>
      </c>
      <c r="X108" s="335" t="e">
        <f>IF(VLOOKUP(U108,'CDV3 DTL'!E:E,1,FALSE)=U108,"OK","Missing")</f>
        <v>#N/A</v>
      </c>
      <c r="Y108" s="335"/>
      <c r="Z108" s="336"/>
      <c r="AA108" s="145" t="s">
        <v>1892</v>
      </c>
      <c r="AB108" s="337"/>
      <c r="AC108" s="345"/>
      <c r="AD108" s="345"/>
      <c r="AE108" s="332" t="str">
        <f>IF(AD108="x",VLOOKUP($U108,DVS!A:A,1,FALSE),"-")</f>
        <v>-</v>
      </c>
      <c r="AF108" s="335"/>
      <c r="AG108" s="345"/>
      <c r="AH108" s="345"/>
      <c r="AI108" s="345"/>
      <c r="AJ108" s="345"/>
      <c r="AK108" s="345"/>
      <c r="AL108" s="345"/>
      <c r="AM108" s="345"/>
      <c r="AN108" s="332" t="str">
        <f>IF(AM108="x",VLOOKUP($U108,'Domain ControllerECU'!A:A,1,FALSE),"-")</f>
        <v>-</v>
      </c>
      <c r="AO108" s="335"/>
      <c r="AP108" s="345"/>
      <c r="AQ108" s="332" t="str">
        <f>IF(AP108="x",VLOOKUP($U108,RLT!A:A,1,FALSE),"-")</f>
        <v>-</v>
      </c>
      <c r="AR108" s="335"/>
      <c r="AS108" s="345"/>
      <c r="AT108" s="332" t="str">
        <f>IF(AS108="x",VLOOKUP($U108,ULSECU!A:A,1,FALSE),"-")</f>
        <v>-</v>
      </c>
      <c r="AU108" s="335"/>
      <c r="AV108" s="345"/>
      <c r="AW108" s="332" t="str">
        <f>IF(AV108="x",VLOOKUP($U108,'Radar 7779GHz'!A:A,1,FALSE),"-")</f>
        <v>-</v>
      </c>
      <c r="AX108" s="335"/>
      <c r="AY108" s="345"/>
      <c r="AZ108" s="332" t="str">
        <f>IF(AY108="x",VLOOKUP($U108,LiDAR!A:A,1,FALSE),"-")</f>
        <v>-</v>
      </c>
      <c r="BA108" s="434"/>
      <c r="BB108" s="434"/>
      <c r="BC108" s="434"/>
      <c r="BD108" s="434"/>
      <c r="BE108" s="244"/>
      <c r="BF108" s="332" t="str">
        <f>IF(BE108="x",VLOOKUP($U108,DFC!A:A,1,FALSE),"-")</f>
        <v>-</v>
      </c>
      <c r="BG108" s="434"/>
      <c r="BH108" s="244"/>
      <c r="BI108" s="332" t="str">
        <f>IF(BH108="x",VLOOKUP(U108,'DSF ADSP'!A:A,1,FALSE),"-")</f>
        <v>-</v>
      </c>
      <c r="BJ108" s="335"/>
      <c r="BK108" s="345"/>
      <c r="BL108" s="332" t="str">
        <f>IF(BK108="x",VLOOKUP($U108,'DSF LSMS'!$A:$A,1,FALSE),"-")</f>
        <v>-</v>
      </c>
      <c r="BM108" s="321"/>
      <c r="BN108" s="417"/>
      <c r="BO108" s="417"/>
      <c r="BP108" s="417"/>
    </row>
    <row r="109" ht="25.5" spans="1:68">
      <c r="A109" s="138"/>
      <c r="B109" s="321" t="s">
        <v>1901</v>
      </c>
      <c r="C109" s="322">
        <v>106</v>
      </c>
      <c r="D109" s="323" t="s">
        <v>1709</v>
      </c>
      <c r="E109" s="324" t="s">
        <v>1717</v>
      </c>
      <c r="F109" s="146"/>
      <c r="G109" s="146"/>
      <c r="H109" s="146" t="e">
        <f>VLOOKUP(U109,'CDV3 DTL'!E:G,2,FALSE)</f>
        <v>#N/A</v>
      </c>
      <c r="I109" s="345"/>
      <c r="J109" s="345"/>
      <c r="K109" s="430" t="s">
        <v>1902</v>
      </c>
      <c r="L109" s="376"/>
      <c r="M109" s="329">
        <v>44197</v>
      </c>
      <c r="N109" s="329">
        <v>45413</v>
      </c>
      <c r="O109" s="365" t="s">
        <v>1772</v>
      </c>
      <c r="P109" s="329" t="s">
        <v>1712</v>
      </c>
      <c r="Q109" s="433" t="s">
        <v>1903</v>
      </c>
      <c r="R109" s="331"/>
      <c r="S109" s="332">
        <v>2</v>
      </c>
      <c r="T109" s="333" t="s">
        <v>1713</v>
      </c>
      <c r="U109" s="334" t="s">
        <v>1904</v>
      </c>
      <c r="V109" s="335"/>
      <c r="W109" s="335" t="e">
        <f>IF(VLOOKUP(U109,'CDV2 DTL'!P:P,1,FALSE)=U109,"OK","Missing")</f>
        <v>#N/A</v>
      </c>
      <c r="X109" s="335" t="e">
        <f>IF(VLOOKUP(U109,'CDV3 DTL'!E:E,1,FALSE)=U109,"OK","Missing")</f>
        <v>#N/A</v>
      </c>
      <c r="Y109" s="335"/>
      <c r="Z109" s="336"/>
      <c r="AA109" s="145" t="s">
        <v>1888</v>
      </c>
      <c r="AB109" s="337"/>
      <c r="AC109" s="345"/>
      <c r="AD109" s="345"/>
      <c r="AE109" s="332" t="str">
        <f>IF(AD109="x",VLOOKUP($U109,DVS!A:A,1,FALSE),"-")</f>
        <v>-</v>
      </c>
      <c r="AF109" s="335"/>
      <c r="AG109" s="345"/>
      <c r="AH109" s="345"/>
      <c r="AI109" s="345"/>
      <c r="AJ109" s="345"/>
      <c r="AK109" s="345"/>
      <c r="AL109" s="345"/>
      <c r="AM109" s="345"/>
      <c r="AN109" s="332" t="str">
        <f>IF(AM109="x",VLOOKUP($U109,'Domain ControllerECU'!A:A,1,FALSE),"-")</f>
        <v>-</v>
      </c>
      <c r="AO109" s="335"/>
      <c r="AP109" s="345"/>
      <c r="AQ109" s="332" t="str">
        <f>IF(AP109="x",VLOOKUP($U109,RLT!A:A,1,FALSE),"-")</f>
        <v>-</v>
      </c>
      <c r="AR109" s="335"/>
      <c r="AS109" s="345"/>
      <c r="AT109" s="332" t="str">
        <f>IF(AS109="x",VLOOKUP($U109,ULSECU!A:A,1,FALSE),"-")</f>
        <v>-</v>
      </c>
      <c r="AU109" s="335"/>
      <c r="AV109" s="345"/>
      <c r="AW109" s="332" t="str">
        <f>IF(AV109="x",VLOOKUP($U109,'Radar 7779GHz'!A:A,1,FALSE),"-")</f>
        <v>-</v>
      </c>
      <c r="AX109" s="335"/>
      <c r="AY109" s="345"/>
      <c r="AZ109" s="332" t="str">
        <f>IF(AY109="x",VLOOKUP($U109,LiDAR!A:A,1,FALSE),"-")</f>
        <v>-</v>
      </c>
      <c r="BA109" s="335"/>
      <c r="BB109" s="335"/>
      <c r="BC109" s="335"/>
      <c r="BD109" s="335"/>
      <c r="BE109" s="345"/>
      <c r="BF109" s="332" t="str">
        <f>IF(BE109="x",VLOOKUP($U109,DFC!A:A,1,FALSE),"-")</f>
        <v>-</v>
      </c>
      <c r="BG109" s="335"/>
      <c r="BH109" s="345"/>
      <c r="BI109" s="332" t="str">
        <f>IF(BH109="x",VLOOKUP(U109,'DSF ADSP'!A:A,1,FALSE),"-")</f>
        <v>-</v>
      </c>
      <c r="BJ109" s="335"/>
      <c r="BK109" s="345"/>
      <c r="BL109" s="332" t="str">
        <f>IF(BK109="x",VLOOKUP($U109,'DSF LSMS'!$A:$A,1,FALSE),"-")</f>
        <v>-</v>
      </c>
      <c r="BM109" s="321"/>
      <c r="BN109" s="417"/>
      <c r="BO109" s="417"/>
      <c r="BP109" s="417"/>
    </row>
    <row r="110" ht="25.5" spans="1:68">
      <c r="A110" s="138"/>
      <c r="B110" s="321" t="s">
        <v>1905</v>
      </c>
      <c r="C110" s="322">
        <v>107</v>
      </c>
      <c r="D110" s="323" t="s">
        <v>1709</v>
      </c>
      <c r="E110" s="324" t="s">
        <v>1710</v>
      </c>
      <c r="F110" s="146"/>
      <c r="G110" s="146"/>
      <c r="H110" s="146" t="e">
        <f>VLOOKUP(U110,'CDV3 DTL'!E:G,2,FALSE)</f>
        <v>#N/A</v>
      </c>
      <c r="I110" s="345"/>
      <c r="J110" s="345" t="s">
        <v>1714</v>
      </c>
      <c r="K110" s="146" t="s">
        <v>1906</v>
      </c>
      <c r="L110" s="376"/>
      <c r="M110" s="329">
        <v>44317</v>
      </c>
      <c r="N110" s="424">
        <v>44743</v>
      </c>
      <c r="O110" s="327" t="s">
        <v>1796</v>
      </c>
      <c r="P110" s="329" t="s">
        <v>1712</v>
      </c>
      <c r="Q110" s="433" t="s">
        <v>1907</v>
      </c>
      <c r="R110" s="331"/>
      <c r="S110" s="332">
        <v>20</v>
      </c>
      <c r="T110" s="333" t="s">
        <v>1713</v>
      </c>
      <c r="U110" s="334" t="s">
        <v>991</v>
      </c>
      <c r="V110" s="335"/>
      <c r="W110" s="335" t="e">
        <f>IF(VLOOKUP(U110,'CDV2 DTL'!P:P,1,FALSE)=U110,"OK","Missing")</f>
        <v>#N/A</v>
      </c>
      <c r="X110" s="335" t="e">
        <f>IF(VLOOKUP(U110,'CDV3 DTL'!E:E,1,FALSE)=U110,"OK","Missing")</f>
        <v>#N/A</v>
      </c>
      <c r="Y110" s="335"/>
      <c r="Z110" s="336"/>
      <c r="AA110" s="145" t="s">
        <v>1908</v>
      </c>
      <c r="AB110" s="337"/>
      <c r="AC110" s="335"/>
      <c r="AD110" s="335" t="s">
        <v>1809</v>
      </c>
      <c r="AE110" s="332" t="str">
        <f>IF(AD110="x",VLOOKUP($U110,DVS!A:A,1,FALSE),"-")</f>
        <v>-</v>
      </c>
      <c r="AF110" s="335"/>
      <c r="AG110" s="335" t="s">
        <v>1714</v>
      </c>
      <c r="AH110" s="332" t="e">
        <f>IF(AG110="x",VLOOKUP($U110,DVS!A:A,1,FALSE),"-")</f>
        <v>#N/A</v>
      </c>
      <c r="AI110" s="335"/>
      <c r="AJ110" s="335" t="s">
        <v>1809</v>
      </c>
      <c r="AK110" s="335"/>
      <c r="AL110" s="335"/>
      <c r="AM110" s="335" t="s">
        <v>1809</v>
      </c>
      <c r="AN110" s="332" t="str">
        <f>IF(AM110="x",VLOOKUP($U110,'Domain ControllerECU'!A:A,1,FALSE),"-")</f>
        <v>-</v>
      </c>
      <c r="AO110" s="335"/>
      <c r="AP110" s="335"/>
      <c r="AQ110" s="332" t="str">
        <f>IF(AP110="x",VLOOKUP($U110,RLT!A:A,1,FALSE),"-")</f>
        <v>-</v>
      </c>
      <c r="AR110" s="335"/>
      <c r="AS110" s="335"/>
      <c r="AT110" s="332" t="str">
        <f>IF(AS110="x",VLOOKUP($U110,ULSECU!A:A,1,FALSE),"-")</f>
        <v>-</v>
      </c>
      <c r="AU110" s="335"/>
      <c r="AV110" s="335"/>
      <c r="AW110" s="332" t="str">
        <f>IF(AV110="x",VLOOKUP($U110,'Radar 7779GHz'!A:A,1,FALSE),"-")</f>
        <v>-</v>
      </c>
      <c r="AX110" s="335"/>
      <c r="AY110" s="335"/>
      <c r="AZ110" s="332" t="str">
        <f>IF(AY110="x",VLOOKUP($U110,LiDAR!A:A,1,FALSE),"-")</f>
        <v>-</v>
      </c>
      <c r="BA110" s="335"/>
      <c r="BB110" s="335"/>
      <c r="BC110" s="335"/>
      <c r="BD110" s="335"/>
      <c r="BE110" s="335"/>
      <c r="BF110" s="332" t="str">
        <f>IF(BE110="x",VLOOKUP($U110,DFC!A:A,1,FALSE),"-")</f>
        <v>-</v>
      </c>
      <c r="BG110" s="335"/>
      <c r="BH110" s="335"/>
      <c r="BI110" s="332" t="str">
        <f>IF(BH110="x",VLOOKUP(U110,'DSF ADSP'!A:A,1,FALSE),"-")</f>
        <v>-</v>
      </c>
      <c r="BJ110" s="335"/>
      <c r="BK110" s="335"/>
      <c r="BL110" s="332" t="str">
        <f>IF(BK110="x",VLOOKUP($U110,'DSF LSMS'!$A:$A,1,FALSE),"-")</f>
        <v>-</v>
      </c>
      <c r="BM110" s="435"/>
      <c r="BN110" s="436"/>
      <c r="BO110" s="436"/>
      <c r="BP110" s="436"/>
    </row>
    <row r="111" ht="38.25" spans="1:68">
      <c r="A111" s="138"/>
      <c r="B111" s="321" t="s">
        <v>1909</v>
      </c>
      <c r="C111" s="322">
        <v>108</v>
      </c>
      <c r="D111" s="323" t="s">
        <v>1709</v>
      </c>
      <c r="E111" s="324" t="s">
        <v>1710</v>
      </c>
      <c r="F111" s="146"/>
      <c r="G111" s="146"/>
      <c r="H111" s="146" t="e">
        <f>VLOOKUP(U111,'CDV3 DTL'!E:G,2,FALSE)</f>
        <v>#N/A</v>
      </c>
      <c r="I111" s="345"/>
      <c r="J111" s="345" t="s">
        <v>1714</v>
      </c>
      <c r="K111" s="146" t="s">
        <v>1876</v>
      </c>
      <c r="L111" s="376"/>
      <c r="M111" s="329">
        <v>44317</v>
      </c>
      <c r="N111" s="424">
        <v>44743</v>
      </c>
      <c r="O111" s="377" t="s">
        <v>1711</v>
      </c>
      <c r="P111" s="329" t="s">
        <v>1712</v>
      </c>
      <c r="Q111" s="378" t="s">
        <v>1910</v>
      </c>
      <c r="R111" s="331"/>
      <c r="S111" s="332">
        <v>42</v>
      </c>
      <c r="T111" s="333" t="s">
        <v>1713</v>
      </c>
      <c r="U111" s="363" t="s">
        <v>996</v>
      </c>
      <c r="V111" s="335"/>
      <c r="W111" s="335" t="str">
        <f>IF(VLOOKUP(U111,'CDV2 DTL'!P:P,1,FALSE)=U111,"OK","Missing")</f>
        <v>OK</v>
      </c>
      <c r="X111" s="335" t="e">
        <f>IF(VLOOKUP(U111,'CDV3 DTL'!E:E,1,FALSE)=U111,"OK","Missing")</f>
        <v>#N/A</v>
      </c>
      <c r="Y111" s="335"/>
      <c r="Z111" s="336"/>
      <c r="AA111" s="145" t="s">
        <v>1911</v>
      </c>
      <c r="AB111" s="337"/>
      <c r="AC111" s="345"/>
      <c r="AD111" s="345" t="s">
        <v>1714</v>
      </c>
      <c r="AE111" s="332" t="e">
        <f>IF(AD111="x",VLOOKUP($U111,DVS!A:A,1,FALSE),"-")</f>
        <v>#N/A</v>
      </c>
      <c r="AF111" s="335"/>
      <c r="AG111" s="345"/>
      <c r="AH111" s="345"/>
      <c r="AI111" s="345"/>
      <c r="AJ111" s="345"/>
      <c r="AK111" s="345"/>
      <c r="AL111" s="345"/>
      <c r="AM111" s="345" t="s">
        <v>1714</v>
      </c>
      <c r="AN111" s="332" t="e">
        <f>IF(AM111="x",VLOOKUP($U111,'Domain ControllerECU'!A:A,1,FALSE),"-")</f>
        <v>#N/A</v>
      </c>
      <c r="AO111" s="335"/>
      <c r="AP111" s="345"/>
      <c r="AQ111" s="332" t="str">
        <f>IF(AP111="x",VLOOKUP($U111,RLT!A:A,1,FALSE),"-")</f>
        <v>-</v>
      </c>
      <c r="AR111" s="344"/>
      <c r="AS111" s="343" t="s">
        <v>1714</v>
      </c>
      <c r="AT111" s="332" t="e">
        <f>IF(AS111="x",VLOOKUP($U111,ULSECU!A:A,1,FALSE),"-")</f>
        <v>#N/A</v>
      </c>
      <c r="AU111" s="335"/>
      <c r="AV111" s="345"/>
      <c r="AW111" s="332" t="str">
        <f>IF(AV111="x",VLOOKUP($U111,'Radar 7779GHz'!A:A,1,FALSE),"-")</f>
        <v>-</v>
      </c>
      <c r="AX111" s="335"/>
      <c r="AY111" s="345"/>
      <c r="AZ111" s="332" t="str">
        <f>IF(AY111="x",VLOOKUP($U111,LiDAR!A:A,1,FALSE),"-")</f>
        <v>-</v>
      </c>
      <c r="BA111" s="335"/>
      <c r="BB111" s="335"/>
      <c r="BC111" s="335"/>
      <c r="BD111" s="335"/>
      <c r="BE111" s="345"/>
      <c r="BF111" s="332" t="str">
        <f>IF(BE111="x",VLOOKUP($U111,DFC!A:A,1,FALSE),"-")</f>
        <v>-</v>
      </c>
      <c r="BG111" s="335"/>
      <c r="BH111" s="345"/>
      <c r="BI111" s="332" t="str">
        <f>IF(BH111="x",VLOOKUP(U111,'DSF ADSP'!A:A,1,FALSE),"-")</f>
        <v>-</v>
      </c>
      <c r="BJ111" s="335"/>
      <c r="BK111" s="345" t="s">
        <v>1714</v>
      </c>
      <c r="BL111" s="332" t="e">
        <f>IF(BK111="x",VLOOKUP($U111,'DSF LSMS'!$A:$A,1,FALSE),"-")</f>
        <v>#N/A</v>
      </c>
      <c r="BM111" s="340" t="s">
        <v>1827</v>
      </c>
      <c r="BN111" s="417"/>
      <c r="BO111" s="417"/>
      <c r="BP111" s="417"/>
    </row>
    <row r="112" ht="12.75" spans="1:68">
      <c r="A112" s="138"/>
      <c r="B112" s="321" t="s">
        <v>1912</v>
      </c>
      <c r="C112" s="322">
        <v>109</v>
      </c>
      <c r="D112" s="323"/>
      <c r="E112" s="324" t="s">
        <v>1710</v>
      </c>
      <c r="F112" s="146"/>
      <c r="G112" s="146"/>
      <c r="H112" s="146" t="e">
        <f>VLOOKUP(U112,'CDV3 DTL'!E:G,2,FALSE)</f>
        <v>#N/A</v>
      </c>
      <c r="I112" s="345"/>
      <c r="J112" s="345" t="s">
        <v>1714</v>
      </c>
      <c r="K112" s="146"/>
      <c r="L112" s="376"/>
      <c r="M112" s="329">
        <v>44197</v>
      </c>
      <c r="N112" s="424">
        <v>44743</v>
      </c>
      <c r="O112" s="377"/>
      <c r="P112" s="329" t="s">
        <v>1712</v>
      </c>
      <c r="Q112" s="433" t="s">
        <v>1913</v>
      </c>
      <c r="R112" s="371"/>
      <c r="S112" s="332">
        <v>27</v>
      </c>
      <c r="T112" s="333" t="s">
        <v>1713</v>
      </c>
      <c r="U112" s="363" t="s">
        <v>1043</v>
      </c>
      <c r="V112" s="335"/>
      <c r="W112" s="335" t="str">
        <f>IF(VLOOKUP(U112,'CDV2 DTL'!P:P,1,FALSE)=U112,"OK","Missing")</f>
        <v>OK</v>
      </c>
      <c r="X112" s="335" t="e">
        <f>IF(VLOOKUP(U112,'CDV3 DTL'!E:E,1,FALSE)=U112,"OK","Missing")</f>
        <v>#N/A</v>
      </c>
      <c r="Y112" s="335"/>
      <c r="Z112" s="336"/>
      <c r="AA112" s="145" t="s">
        <v>1672</v>
      </c>
      <c r="AB112" s="337"/>
      <c r="AC112" s="345"/>
      <c r="AD112" s="345"/>
      <c r="AE112" s="332" t="str">
        <f>IF(AD112="x",VLOOKUP($U112,DVS!A:A,1,FALSE),"-")</f>
        <v>-</v>
      </c>
      <c r="AF112" s="335"/>
      <c r="AG112" s="345"/>
      <c r="AH112" s="345"/>
      <c r="AI112" s="345"/>
      <c r="AJ112" s="345"/>
      <c r="AK112" s="345"/>
      <c r="AL112" s="345"/>
      <c r="AM112" s="345"/>
      <c r="AN112" s="332" t="str">
        <f>IF(AM112="x",VLOOKUP($U112,'Domain ControllerECU'!A:A,1,FALSE),"-")</f>
        <v>-</v>
      </c>
      <c r="AO112" s="335"/>
      <c r="AP112" s="345"/>
      <c r="AQ112" s="332" t="str">
        <f>IF(AP112="x",VLOOKUP($U112,RLT!A:A,1,FALSE),"-")</f>
        <v>-</v>
      </c>
      <c r="AR112" s="335"/>
      <c r="AS112" s="345"/>
      <c r="AT112" s="332" t="str">
        <f>IF(AS112="x",VLOOKUP($U112,ULSECU!A:A,1,FALSE),"-")</f>
        <v>-</v>
      </c>
      <c r="AU112" s="335"/>
      <c r="AV112" s="345"/>
      <c r="AW112" s="332" t="str">
        <f>IF(AV112="x",VLOOKUP($U112,'Radar 7779GHz'!A:A,1,FALSE),"-")</f>
        <v>-</v>
      </c>
      <c r="AX112" s="335"/>
      <c r="AY112" s="345"/>
      <c r="AZ112" s="332" t="str">
        <f>IF(AY112="x",VLOOKUP($U112,LiDAR!A:A,1,FALSE),"-")</f>
        <v>-</v>
      </c>
      <c r="BA112" s="335"/>
      <c r="BB112" s="335"/>
      <c r="BC112" s="335"/>
      <c r="BD112" s="335"/>
      <c r="BE112" s="345"/>
      <c r="BF112" s="332" t="str">
        <f>IF(BE112="x",VLOOKUP($U112,DFC!A:A,1,FALSE),"-")</f>
        <v>-</v>
      </c>
      <c r="BG112" s="335"/>
      <c r="BH112" s="345"/>
      <c r="BI112" s="332" t="str">
        <f>IF(BH112="x",VLOOKUP(U112,'DSF ADSP'!A:A,1,FALSE),"-")</f>
        <v>-</v>
      </c>
      <c r="BJ112" s="335"/>
      <c r="BK112" s="345"/>
      <c r="BL112" s="332" t="str">
        <f>IF(BK112="x",VLOOKUP($U112,'DSF LSMS'!$A:$A,1,FALSE),"-")</f>
        <v>-</v>
      </c>
      <c r="BM112" s="321"/>
      <c r="BN112" s="417"/>
      <c r="BO112" s="417"/>
      <c r="BP112" s="417"/>
    </row>
    <row r="113" ht="25.5" spans="1:68">
      <c r="A113" s="138"/>
      <c r="B113" s="321" t="s">
        <v>1914</v>
      </c>
      <c r="C113" s="322">
        <v>110</v>
      </c>
      <c r="D113" s="323"/>
      <c r="E113" s="324" t="s">
        <v>1710</v>
      </c>
      <c r="F113" s="146"/>
      <c r="G113" s="146"/>
      <c r="H113" s="146" t="e">
        <f>VLOOKUP(U113,'CDV3 DTL'!E:G,2,FALSE)</f>
        <v>#N/A</v>
      </c>
      <c r="I113" s="345"/>
      <c r="J113" s="345" t="s">
        <v>1714</v>
      </c>
      <c r="K113" s="146"/>
      <c r="L113" s="376"/>
      <c r="M113" s="329">
        <v>44197</v>
      </c>
      <c r="N113" s="424">
        <v>44743</v>
      </c>
      <c r="O113" s="377"/>
      <c r="P113" s="329" t="s">
        <v>1712</v>
      </c>
      <c r="Q113" s="378" t="s">
        <v>1915</v>
      </c>
      <c r="R113" s="331"/>
      <c r="S113" s="332">
        <v>15</v>
      </c>
      <c r="T113" s="333" t="s">
        <v>1713</v>
      </c>
      <c r="U113" s="363" t="s">
        <v>1069</v>
      </c>
      <c r="V113" s="335"/>
      <c r="W113" s="335" t="str">
        <f>IF(VLOOKUP(U113,'CDV2 DTL'!P:P,1,FALSE)=U113,"OK","Missing")</f>
        <v>OK</v>
      </c>
      <c r="X113" s="335" t="e">
        <f>IF(VLOOKUP(U113,'CDV3 DTL'!E:E,1,FALSE)=U113,"OK","Missing")</f>
        <v>#N/A</v>
      </c>
      <c r="Y113" s="335"/>
      <c r="Z113" s="336"/>
      <c r="AA113" s="145" t="s">
        <v>1672</v>
      </c>
      <c r="AB113" s="337"/>
      <c r="AC113" s="345"/>
      <c r="AD113" s="345"/>
      <c r="AE113" s="332" t="str">
        <f>IF(AD113="x",VLOOKUP($U113,DVS!A:A,1,FALSE),"-")</f>
        <v>-</v>
      </c>
      <c r="AF113" s="335"/>
      <c r="AG113" s="345"/>
      <c r="AH113" s="345"/>
      <c r="AI113" s="345"/>
      <c r="AJ113" s="345"/>
      <c r="AK113" s="345"/>
      <c r="AL113" s="345"/>
      <c r="AM113" s="345"/>
      <c r="AN113" s="332" t="str">
        <f>IF(AM113="x",VLOOKUP($U113,'Domain ControllerECU'!A:A,1,FALSE),"-")</f>
        <v>-</v>
      </c>
      <c r="AO113" s="335"/>
      <c r="AP113" s="345"/>
      <c r="AQ113" s="332" t="str">
        <f>IF(AP113="x",VLOOKUP($U113,RLT!A:A,1,FALSE),"-")</f>
        <v>-</v>
      </c>
      <c r="AR113" s="335"/>
      <c r="AS113" s="345"/>
      <c r="AT113" s="332" t="str">
        <f>IF(AS113="x",VLOOKUP($U113,ULSECU!A:A,1,FALSE),"-")</f>
        <v>-</v>
      </c>
      <c r="AU113" s="335"/>
      <c r="AV113" s="345"/>
      <c r="AW113" s="332" t="str">
        <f>IF(AV113="x",VLOOKUP($U113,'Radar 7779GHz'!A:A,1,FALSE),"-")</f>
        <v>-</v>
      </c>
      <c r="AX113" s="335"/>
      <c r="AY113" s="345"/>
      <c r="AZ113" s="332" t="str">
        <f>IF(AY113="x",VLOOKUP($U113,LiDAR!A:A,1,FALSE),"-")</f>
        <v>-</v>
      </c>
      <c r="BA113" s="335"/>
      <c r="BB113" s="335"/>
      <c r="BC113" s="335"/>
      <c r="BD113" s="335"/>
      <c r="BE113" s="345"/>
      <c r="BF113" s="332" t="str">
        <f>IF(BE113="x",VLOOKUP($U113,DFC!A:A,1,FALSE),"-")</f>
        <v>-</v>
      </c>
      <c r="BG113" s="335"/>
      <c r="BH113" s="345"/>
      <c r="BI113" s="332" t="str">
        <f>IF(BH113="x",VLOOKUP(U113,'DSF ADSP'!A:A,1,FALSE),"-")</f>
        <v>-</v>
      </c>
      <c r="BJ113" s="335"/>
      <c r="BK113" s="345"/>
      <c r="BL113" s="332" t="str">
        <f>IF(BK113="x",VLOOKUP($U113,'DSF LSMS'!$A:$A,1,FALSE),"-")</f>
        <v>-</v>
      </c>
      <c r="BM113" s="321"/>
      <c r="BN113" s="417"/>
      <c r="BO113" s="417"/>
      <c r="BP113" s="417"/>
    </row>
    <row r="114" ht="25.5" spans="1:68">
      <c r="A114" s="138"/>
      <c r="B114" s="321" t="s">
        <v>1916</v>
      </c>
      <c r="C114" s="322">
        <v>111</v>
      </c>
      <c r="D114" s="323" t="s">
        <v>1709</v>
      </c>
      <c r="E114" s="324" t="s">
        <v>1710</v>
      </c>
      <c r="F114" s="146"/>
      <c r="G114" s="146"/>
      <c r="H114" s="146" t="e">
        <f>VLOOKUP(U114,'CDV3 DTL'!E:G,2,FALSE)</f>
        <v>#N/A</v>
      </c>
      <c r="I114" s="329"/>
      <c r="J114" s="329"/>
      <c r="K114" s="146"/>
      <c r="L114" s="377"/>
      <c r="M114" s="345">
        <v>2021</v>
      </c>
      <c r="N114" s="424">
        <v>44562</v>
      </c>
      <c r="O114" s="377"/>
      <c r="P114" s="345" t="s">
        <v>563</v>
      </c>
      <c r="Q114" s="296" t="s">
        <v>1917</v>
      </c>
      <c r="R114" s="11"/>
      <c r="S114" s="332">
        <v>137</v>
      </c>
      <c r="T114" s="333" t="s">
        <v>255</v>
      </c>
      <c r="U114" s="363" t="s">
        <v>1918</v>
      </c>
      <c r="V114" s="335"/>
      <c r="W114" s="335" t="e">
        <f>IF(VLOOKUP(U114,'CDV2 DTL'!P:P,1,FALSE)=U114,"OK","Missing")</f>
        <v>#N/A</v>
      </c>
      <c r="X114" s="335" t="e">
        <f>IF(VLOOKUP(U114,'CDV3 DTL'!E:E,1,FALSE)=U114,"OK","Missing")</f>
        <v>#N/A</v>
      </c>
      <c r="Y114" s="335"/>
      <c r="Z114" s="336"/>
      <c r="AA114" s="145"/>
      <c r="AB114" s="337"/>
      <c r="AC114" s="345"/>
      <c r="AD114" s="345" t="s">
        <v>1714</v>
      </c>
      <c r="AE114" s="332" t="e">
        <f>IF(AD114="x",VLOOKUP($U114,DVS!A:A,1,FALSE),"-")</f>
        <v>#N/A</v>
      </c>
      <c r="AF114" s="335"/>
      <c r="AG114" s="345"/>
      <c r="AH114" s="345"/>
      <c r="AI114" s="345"/>
      <c r="AJ114" s="345"/>
      <c r="AK114" s="345"/>
      <c r="AL114" s="345"/>
      <c r="AM114" s="345"/>
      <c r="AN114" s="332" t="str">
        <f>IF(AM114="x",VLOOKUP($U114,'Domain ControllerECU'!A:A,1,FALSE),"-")</f>
        <v>-</v>
      </c>
      <c r="AO114" s="335"/>
      <c r="AP114" s="345"/>
      <c r="AQ114" s="332" t="str">
        <f>IF(AP114="x",VLOOKUP($U114,RLT!A:A,1,FALSE),"-")</f>
        <v>-</v>
      </c>
      <c r="AR114" s="335"/>
      <c r="AS114" s="345" t="s">
        <v>362</v>
      </c>
      <c r="AT114" s="332" t="str">
        <f>IF(AS114="x",VLOOKUP($U114,ULSECU!A:A,1,FALSE),"-")</f>
        <v>-</v>
      </c>
      <c r="AU114" s="335"/>
      <c r="AV114" s="345"/>
      <c r="AW114" s="332" t="str">
        <f>IF(AV114="x",VLOOKUP($U114,'Radar 7779GHz'!A:A,1,FALSE),"-")</f>
        <v>-</v>
      </c>
      <c r="AX114" s="335"/>
      <c r="AY114" s="345"/>
      <c r="AZ114" s="332" t="str">
        <f>IF(AY114="x",VLOOKUP($U114,LiDAR!A:A,1,FALSE),"-")</f>
        <v>-</v>
      </c>
      <c r="BA114" s="335"/>
      <c r="BB114" s="335"/>
      <c r="BC114" s="335"/>
      <c r="BD114" s="335"/>
      <c r="BE114" s="345" t="s">
        <v>1714</v>
      </c>
      <c r="BF114" s="332" t="e">
        <f>IF(BE114="x",VLOOKUP($U114,DFC!A:A,1,FALSE),"-")</f>
        <v>#N/A</v>
      </c>
      <c r="BG114" s="335"/>
      <c r="BH114" s="345" t="s">
        <v>1714</v>
      </c>
      <c r="BI114" s="332" t="e">
        <f>IF(BH114="x",VLOOKUP(U114,'DSF ADSP'!A:A,1,FALSE),"-")</f>
        <v>#N/A</v>
      </c>
      <c r="BJ114" s="335"/>
      <c r="BK114" s="345"/>
      <c r="BL114" s="332" t="str">
        <f>IF(BK114="x",VLOOKUP($U114,'DSF LSMS'!$A:$A,1,FALSE),"-")</f>
        <v>-</v>
      </c>
      <c r="BM114" s="321"/>
      <c r="BN114" s="417"/>
      <c r="BO114" s="417"/>
      <c r="BP114" s="417"/>
    </row>
    <row r="115" ht="25.5" spans="1:68">
      <c r="A115" s="138"/>
      <c r="B115" s="321" t="s">
        <v>1919</v>
      </c>
      <c r="C115" s="322">
        <v>112</v>
      </c>
      <c r="D115" s="323" t="s">
        <v>1709</v>
      </c>
      <c r="E115" s="324" t="s">
        <v>1710</v>
      </c>
      <c r="F115" s="146"/>
      <c r="G115" s="146"/>
      <c r="H115" s="146" t="e">
        <f>VLOOKUP(U115,'CDV3 DTL'!E:G,2,FALSE)</f>
        <v>#N/A</v>
      </c>
      <c r="I115" s="345"/>
      <c r="J115" s="345" t="s">
        <v>1714</v>
      </c>
      <c r="K115" s="146" t="s">
        <v>1920</v>
      </c>
      <c r="L115" s="376"/>
      <c r="M115" s="329">
        <v>44136</v>
      </c>
      <c r="N115" s="329">
        <v>44075</v>
      </c>
      <c r="O115" s="327" t="s">
        <v>1796</v>
      </c>
      <c r="P115" s="329" t="s">
        <v>1712</v>
      </c>
      <c r="Q115" s="370" t="s">
        <v>1921</v>
      </c>
      <c r="R115" s="371"/>
      <c r="S115" s="332">
        <v>4</v>
      </c>
      <c r="T115" s="333" t="s">
        <v>1713</v>
      </c>
      <c r="U115" s="363" t="s">
        <v>1922</v>
      </c>
      <c r="V115" s="335"/>
      <c r="W115" s="335" t="e">
        <f>IF(VLOOKUP(U115,'CDV2 DTL'!P:P,1,FALSE)=U115,"OK","Missing")</f>
        <v>#N/A</v>
      </c>
      <c r="X115" s="335" t="e">
        <f>IF(VLOOKUP(U115,'CDV3 DTL'!E:E,1,FALSE)=U115,"OK","Missing")</f>
        <v>#N/A</v>
      </c>
      <c r="Y115" s="335"/>
      <c r="Z115" s="336"/>
      <c r="AA115" s="145" t="s">
        <v>1674</v>
      </c>
      <c r="AB115" s="337"/>
      <c r="AC115" s="345"/>
      <c r="AD115" s="345"/>
      <c r="AE115" s="332" t="str">
        <f>IF(AD115="x",VLOOKUP($U115,DVS!A:A,1,FALSE),"-")</f>
        <v>-</v>
      </c>
      <c r="AF115" s="335"/>
      <c r="AG115" s="345"/>
      <c r="AH115" s="345"/>
      <c r="AI115" s="345"/>
      <c r="AJ115" s="345"/>
      <c r="AK115" s="345"/>
      <c r="AL115" s="345"/>
      <c r="AM115" s="345"/>
      <c r="AN115" s="332" t="str">
        <f>IF(AM115="x",VLOOKUP($U115,'Domain ControllerECU'!A:A,1,FALSE),"-")</f>
        <v>-</v>
      </c>
      <c r="AO115" s="335"/>
      <c r="AP115" s="345"/>
      <c r="AQ115" s="332" t="str">
        <f>IF(AP115="x",VLOOKUP($U115,RLT!A:A,1,FALSE),"-")</f>
        <v>-</v>
      </c>
      <c r="AR115" s="425"/>
      <c r="AS115" s="426" t="s">
        <v>362</v>
      </c>
      <c r="AT115" s="332" t="str">
        <f>IF(AS115="x",VLOOKUP($U115,ULSECU!A:A,1,FALSE),"-")</f>
        <v>-</v>
      </c>
      <c r="AU115" s="335"/>
      <c r="AV115" s="345"/>
      <c r="AW115" s="332" t="str">
        <f>IF(AV115="x",VLOOKUP($U115,'Radar 7779GHz'!A:A,1,FALSE),"-")</f>
        <v>-</v>
      </c>
      <c r="AX115" s="335"/>
      <c r="AY115" s="345"/>
      <c r="AZ115" s="332" t="str">
        <f>IF(AY115="x",VLOOKUP($U115,LiDAR!A:A,1,FALSE),"-")</f>
        <v>-</v>
      </c>
      <c r="BA115" s="335"/>
      <c r="BB115" s="335"/>
      <c r="BC115" s="335"/>
      <c r="BD115" s="335"/>
      <c r="BE115" s="345"/>
      <c r="BF115" s="332" t="str">
        <f>IF(BE115="x",VLOOKUP($U115,DFC!A:A,1,FALSE),"-")</f>
        <v>-</v>
      </c>
      <c r="BG115" s="335"/>
      <c r="BH115" s="345"/>
      <c r="BI115" s="332" t="str">
        <f>IF(BH115="x",VLOOKUP(U115,'DSF ADSP'!A:A,1,FALSE),"-")</f>
        <v>-</v>
      </c>
      <c r="BJ115" s="335"/>
      <c r="BK115" s="345"/>
      <c r="BL115" s="332" t="str">
        <f>IF(BK115="x",VLOOKUP($U115,'DSF LSMS'!$A:$A,1,FALSE),"-")</f>
        <v>-</v>
      </c>
      <c r="BM115" s="437"/>
      <c r="BN115" s="438"/>
      <c r="BO115" s="439" t="s">
        <v>1923</v>
      </c>
      <c r="BP115" s="438"/>
    </row>
    <row r="116" ht="12.75" spans="1:68">
      <c r="A116" s="138"/>
      <c r="B116" s="321" t="s">
        <v>1924</v>
      </c>
      <c r="C116" s="322">
        <v>113</v>
      </c>
      <c r="D116" s="323" t="s">
        <v>1716</v>
      </c>
      <c r="E116" s="324" t="s">
        <v>1710</v>
      </c>
      <c r="F116" s="146"/>
      <c r="G116" s="146"/>
      <c r="H116" s="146" t="e">
        <f>VLOOKUP(U116,'CDV3 DTL'!E:G,2,FALSE)</f>
        <v>#N/A</v>
      </c>
      <c r="I116" s="345"/>
      <c r="J116" s="345"/>
      <c r="K116" s="146" t="s">
        <v>1925</v>
      </c>
      <c r="L116" s="377"/>
      <c r="M116" s="345">
        <v>2017</v>
      </c>
      <c r="N116" s="345" t="s">
        <v>1886</v>
      </c>
      <c r="O116" s="377"/>
      <c r="P116" s="345"/>
      <c r="Q116" s="433" t="s">
        <v>1926</v>
      </c>
      <c r="R116" s="331"/>
      <c r="S116" s="332">
        <v>13</v>
      </c>
      <c r="T116" s="333" t="s">
        <v>1735</v>
      </c>
      <c r="U116" s="334" t="s">
        <v>1927</v>
      </c>
      <c r="V116" s="335"/>
      <c r="W116" s="335" t="e">
        <f>IF(VLOOKUP(U116,'CDV2 DTL'!P:P,1,FALSE)=U116,"OK","Missing")</f>
        <v>#N/A</v>
      </c>
      <c r="X116" s="335" t="e">
        <f>IF(VLOOKUP(U116,'CDV3 DTL'!E:E,1,FALSE)=U116,"OK","Missing")</f>
        <v>#N/A</v>
      </c>
      <c r="Y116" s="335"/>
      <c r="Z116" s="336"/>
      <c r="AA116" s="145" t="s">
        <v>1674</v>
      </c>
      <c r="AB116" s="372"/>
      <c r="AC116" s="345"/>
      <c r="AD116" s="345"/>
      <c r="AE116" s="332" t="str">
        <f>IF(AD116="x",VLOOKUP($U116,DVS!A:A,1,FALSE),"-")</f>
        <v>-</v>
      </c>
      <c r="AF116" s="335"/>
      <c r="AG116" s="345"/>
      <c r="AH116" s="345"/>
      <c r="AI116" s="345"/>
      <c r="AJ116" s="345"/>
      <c r="AK116" s="345"/>
      <c r="AL116" s="345"/>
      <c r="AM116" s="345"/>
      <c r="AN116" s="332" t="str">
        <f>IF(AM116="x",VLOOKUP($U116,'Domain ControllerECU'!A:A,1,FALSE),"-")</f>
        <v>-</v>
      </c>
      <c r="AO116" s="335"/>
      <c r="AP116" s="345"/>
      <c r="AQ116" s="332" t="str">
        <f>IF(AP116="x",VLOOKUP($U116,RLT!A:A,1,FALSE),"-")</f>
        <v>-</v>
      </c>
      <c r="AR116" s="335"/>
      <c r="AS116" s="345"/>
      <c r="AT116" s="332" t="str">
        <f>IF(AS116="x",VLOOKUP($U116,ULSECU!A:A,1,FALSE),"-")</f>
        <v>-</v>
      </c>
      <c r="AU116" s="335"/>
      <c r="AV116" s="345"/>
      <c r="AW116" s="332" t="str">
        <f>IF(AV116="x",VLOOKUP($U116,'Radar 7779GHz'!A:A,1,FALSE),"-")</f>
        <v>-</v>
      </c>
      <c r="AX116" s="335"/>
      <c r="AY116" s="345"/>
      <c r="AZ116" s="332" t="str">
        <f>IF(AY116="x",VLOOKUP($U116,LiDAR!A:A,1,FALSE),"-")</f>
        <v>-</v>
      </c>
      <c r="BA116" s="335"/>
      <c r="BB116" s="335"/>
      <c r="BC116" s="335"/>
      <c r="BD116" s="335"/>
      <c r="BE116" s="345"/>
      <c r="BF116" s="332" t="str">
        <f>IF(BE116="x",VLOOKUP($U116,DFC!A:A,1,FALSE),"-")</f>
        <v>-</v>
      </c>
      <c r="BG116" s="335"/>
      <c r="BH116" s="345"/>
      <c r="BI116" s="332" t="str">
        <f>IF(BH116="x",VLOOKUP(U116,'DSF ADSP'!A:A,1,FALSE),"-")</f>
        <v>-</v>
      </c>
      <c r="BJ116" s="335"/>
      <c r="BK116" s="345" t="s">
        <v>1714</v>
      </c>
      <c r="BL116" s="332" t="e">
        <f>IF(BK116="x",VLOOKUP($U116,'DSF LSMS'!$A:$A,1,FALSE),"-")</f>
        <v>#N/A</v>
      </c>
      <c r="BM116" s="340" t="s">
        <v>1733</v>
      </c>
      <c r="BN116" s="167" t="s">
        <v>1928</v>
      </c>
      <c r="BO116" s="167"/>
      <c r="BP116" s="167"/>
    </row>
    <row r="117" ht="12.75" spans="1:68">
      <c r="A117" s="138"/>
      <c r="B117" s="321" t="s">
        <v>1929</v>
      </c>
      <c r="C117" s="322">
        <v>114</v>
      </c>
      <c r="D117" s="323" t="s">
        <v>1716</v>
      </c>
      <c r="E117" s="324" t="s">
        <v>1710</v>
      </c>
      <c r="F117" s="146"/>
      <c r="G117" s="146"/>
      <c r="H117" s="146" t="e">
        <f>VLOOKUP(U117,'CDV3 DTL'!E:G,2,FALSE)</f>
        <v>#N/A</v>
      </c>
      <c r="I117" s="431"/>
      <c r="J117" s="431"/>
      <c r="K117" s="146" t="s">
        <v>1925</v>
      </c>
      <c r="L117" s="432"/>
      <c r="M117" s="431">
        <v>42339</v>
      </c>
      <c r="N117" s="345" t="s">
        <v>1809</v>
      </c>
      <c r="O117" s="377"/>
      <c r="P117" s="431"/>
      <c r="Q117" s="346" t="s">
        <v>1930</v>
      </c>
      <c r="R117" s="331"/>
      <c r="S117" s="332">
        <v>22</v>
      </c>
      <c r="T117" s="333" t="s">
        <v>1735</v>
      </c>
      <c r="U117" s="334" t="s">
        <v>1931</v>
      </c>
      <c r="V117" s="335"/>
      <c r="W117" s="335" t="e">
        <f>IF(VLOOKUP(U117,'CDV2 DTL'!P:P,1,FALSE)=U117,"OK","Missing")</f>
        <v>#N/A</v>
      </c>
      <c r="X117" s="335" t="e">
        <f>IF(VLOOKUP(U117,'CDV3 DTL'!E:E,1,FALSE)=U117,"OK","Missing")</f>
        <v>#N/A</v>
      </c>
      <c r="Y117" s="335"/>
      <c r="Z117" s="336"/>
      <c r="AA117" s="145" t="s">
        <v>1674</v>
      </c>
      <c r="AB117" s="332"/>
      <c r="AC117" s="345"/>
      <c r="AD117" s="345"/>
      <c r="AE117" s="332" t="str">
        <f>IF(AD117="x",VLOOKUP($U117,DVS!A:A,1,FALSE),"-")</f>
        <v>-</v>
      </c>
      <c r="AF117" s="335"/>
      <c r="AG117" s="345"/>
      <c r="AH117" s="345"/>
      <c r="AI117" s="345"/>
      <c r="AJ117" s="345"/>
      <c r="AK117" s="345"/>
      <c r="AL117" s="345"/>
      <c r="AM117" s="345"/>
      <c r="AN117" s="332" t="str">
        <f>IF(AM117="x",VLOOKUP($U117,'Domain ControllerECU'!A:A,1,FALSE),"-")</f>
        <v>-</v>
      </c>
      <c r="AO117" s="335"/>
      <c r="AP117" s="345"/>
      <c r="AQ117" s="332" t="str">
        <f>IF(AP117="x",VLOOKUP($U117,RLT!A:A,1,FALSE),"-")</f>
        <v>-</v>
      </c>
      <c r="AR117" s="335"/>
      <c r="AS117" s="345"/>
      <c r="AT117" s="332" t="str">
        <f>IF(AS117="x",VLOOKUP($U117,ULSECU!A:A,1,FALSE),"-")</f>
        <v>-</v>
      </c>
      <c r="AU117" s="335"/>
      <c r="AV117" s="345"/>
      <c r="AW117" s="332" t="str">
        <f>IF(AV117="x",VLOOKUP($U117,'Radar 7779GHz'!A:A,1,FALSE),"-")</f>
        <v>-</v>
      </c>
      <c r="AX117" s="335"/>
      <c r="AY117" s="345"/>
      <c r="AZ117" s="332" t="str">
        <f>IF(AY117="x",VLOOKUP($U117,LiDAR!A:A,1,FALSE),"-")</f>
        <v>-</v>
      </c>
      <c r="BA117" s="335"/>
      <c r="BB117" s="335"/>
      <c r="BC117" s="335"/>
      <c r="BD117" s="335"/>
      <c r="BE117" s="345"/>
      <c r="BF117" s="332" t="str">
        <f>IF(BE117="x",VLOOKUP($U117,DFC!A:A,1,FALSE),"-")</f>
        <v>-</v>
      </c>
      <c r="BG117" s="335"/>
      <c r="BH117" s="345"/>
      <c r="BI117" s="332" t="str">
        <f>IF(BH117="x",VLOOKUP(U117,'DSF ADSP'!A:A,1,FALSE),"-")</f>
        <v>-</v>
      </c>
      <c r="BJ117" s="335"/>
      <c r="BK117" s="345" t="s">
        <v>1714</v>
      </c>
      <c r="BL117" s="332" t="e">
        <f>IF(BK117="x",VLOOKUP($U117,'DSF LSMS'!$A:$A,1,FALSE),"-")</f>
        <v>#N/A</v>
      </c>
      <c r="BM117" s="340" t="s">
        <v>1733</v>
      </c>
      <c r="BN117" s="167" t="s">
        <v>1928</v>
      </c>
      <c r="BO117" s="167"/>
      <c r="BP117" s="167"/>
    </row>
    <row r="118" ht="25.5" spans="1:68">
      <c r="A118" s="138"/>
      <c r="B118" s="321" t="s">
        <v>1932</v>
      </c>
      <c r="C118" s="322">
        <v>115</v>
      </c>
      <c r="D118" s="323" t="s">
        <v>1709</v>
      </c>
      <c r="E118" s="324" t="s">
        <v>1710</v>
      </c>
      <c r="F118" s="336"/>
      <c r="G118" s="336"/>
      <c r="H118" s="146" t="e">
        <f>VLOOKUP(U118,'CDV3 DTL'!E:G,2,FALSE)</f>
        <v>#N/A</v>
      </c>
      <c r="I118" s="329"/>
      <c r="J118" s="329"/>
      <c r="K118" s="146" t="s">
        <v>1933</v>
      </c>
      <c r="L118" s="376"/>
      <c r="M118" s="329">
        <v>44317</v>
      </c>
      <c r="N118" s="329">
        <v>44470</v>
      </c>
      <c r="O118" s="365" t="s">
        <v>1772</v>
      </c>
      <c r="P118" s="364" t="s">
        <v>103</v>
      </c>
      <c r="Q118" s="346" t="s">
        <v>1934</v>
      </c>
      <c r="R118" s="331"/>
      <c r="S118" s="332">
        <v>15</v>
      </c>
      <c r="T118" s="333" t="s">
        <v>1713</v>
      </c>
      <c r="U118" s="334" t="s">
        <v>1150</v>
      </c>
      <c r="V118" s="335"/>
      <c r="W118" s="335" t="str">
        <f>IF(VLOOKUP(U118,'CDV2 DTL'!P:P,1,FALSE)=U118,"OK","Missing")</f>
        <v>OK</v>
      </c>
      <c r="X118" s="335" t="e">
        <f>IF(VLOOKUP(U118,'CDV3 DTL'!E:E,1,FALSE)=U118,"OK","Missing")</f>
        <v>#N/A</v>
      </c>
      <c r="Y118" s="335"/>
      <c r="Z118" s="336"/>
      <c r="AA118" s="145" t="s">
        <v>1892</v>
      </c>
      <c r="AB118" s="337"/>
      <c r="AC118" s="345"/>
      <c r="AD118" s="345"/>
      <c r="AE118" s="332" t="str">
        <f>IF(AD118="x",VLOOKUP($U118,DVS!A:A,1,FALSE),"-")</f>
        <v>-</v>
      </c>
      <c r="AF118" s="335"/>
      <c r="AG118" s="345"/>
      <c r="AH118" s="345"/>
      <c r="AI118" s="345"/>
      <c r="AJ118" s="345"/>
      <c r="AK118" s="345"/>
      <c r="AL118" s="345"/>
      <c r="AM118" s="345"/>
      <c r="AN118" s="332" t="str">
        <f>IF(AM118="x",VLOOKUP($U118,'Domain ControllerECU'!A:A,1,FALSE),"-")</f>
        <v>-</v>
      </c>
      <c r="AO118" s="335"/>
      <c r="AP118" s="345"/>
      <c r="AQ118" s="332" t="str">
        <f>IF(AP118="x",VLOOKUP($U118,RLT!A:A,1,FALSE),"-")</f>
        <v>-</v>
      </c>
      <c r="AR118" s="335"/>
      <c r="AS118" s="345"/>
      <c r="AT118" s="332" t="str">
        <f>IF(AS118="x",VLOOKUP($U118,ULSECU!A:A,1,FALSE),"-")</f>
        <v>-</v>
      </c>
      <c r="AU118" s="335"/>
      <c r="AV118" s="345"/>
      <c r="AW118" s="332" t="str">
        <f>IF(AV118="x",VLOOKUP($U118,'Radar 7779GHz'!A:A,1,FALSE),"-")</f>
        <v>-</v>
      </c>
      <c r="AX118" s="335"/>
      <c r="AY118" s="345"/>
      <c r="AZ118" s="332" t="str">
        <f>IF(AY118="x",VLOOKUP($U118,LiDAR!A:A,1,FALSE),"-")</f>
        <v>-</v>
      </c>
      <c r="BA118" s="335"/>
      <c r="BB118" s="335"/>
      <c r="BC118" s="335"/>
      <c r="BD118" s="335"/>
      <c r="BE118" s="345" t="s">
        <v>1714</v>
      </c>
      <c r="BF118" s="332" t="e">
        <f>IF(BE118="x",VLOOKUP($U118,DFC!A:A,1,FALSE),"-")</f>
        <v>#N/A</v>
      </c>
      <c r="BG118" s="335"/>
      <c r="BH118" s="345" t="s">
        <v>1714</v>
      </c>
      <c r="BI118" s="332" t="e">
        <f>IF(BH118="x",VLOOKUP(U118,'DSF ADSP'!A:A,1,FALSE),"-")</f>
        <v>#N/A</v>
      </c>
      <c r="BJ118" s="335"/>
      <c r="BK118" s="345"/>
      <c r="BL118" s="332" t="str">
        <f>IF(BK118="x",VLOOKUP($U118,'DSF LSMS'!$A:$A,1,FALSE),"-")</f>
        <v>-</v>
      </c>
      <c r="BM118" s="340"/>
      <c r="BN118" s="167"/>
      <c r="BO118" s="167"/>
      <c r="BP118" s="167"/>
    </row>
    <row r="119" ht="25.5" spans="1:68">
      <c r="A119" s="138"/>
      <c r="B119" s="321" t="s">
        <v>1935</v>
      </c>
      <c r="C119" s="322">
        <v>116</v>
      </c>
      <c r="D119" s="323" t="s">
        <v>1716</v>
      </c>
      <c r="E119" s="324" t="s">
        <v>1717</v>
      </c>
      <c r="F119" s="146"/>
      <c r="G119" s="146"/>
      <c r="H119" s="146" t="e">
        <f>VLOOKUP(U119,'CDV3 DTL'!E:G,2,FALSE)</f>
        <v>#N/A</v>
      </c>
      <c r="I119" s="345"/>
      <c r="J119" s="345"/>
      <c r="K119" s="430" t="s">
        <v>1936</v>
      </c>
      <c r="L119" s="376"/>
      <c r="M119" s="329">
        <v>44256</v>
      </c>
      <c r="N119" s="345" t="s">
        <v>1886</v>
      </c>
      <c r="O119" s="365" t="s">
        <v>1772</v>
      </c>
      <c r="P119" s="329" t="s">
        <v>1712</v>
      </c>
      <c r="Q119" s="330" t="s">
        <v>1937</v>
      </c>
      <c r="R119" s="331"/>
      <c r="S119" s="332">
        <v>10</v>
      </c>
      <c r="T119" s="333" t="s">
        <v>1713</v>
      </c>
      <c r="U119" s="334" t="s">
        <v>1938</v>
      </c>
      <c r="V119" s="335"/>
      <c r="W119" s="335" t="e">
        <f>IF(VLOOKUP(U119,'CDV2 DTL'!P:P,1,FALSE)=U119,"OK","Missing")</f>
        <v>#N/A</v>
      </c>
      <c r="X119" s="335" t="e">
        <f>IF(VLOOKUP(U119,'CDV3 DTL'!E:E,1,FALSE)=U119,"OK","Missing")</f>
        <v>#N/A</v>
      </c>
      <c r="Y119" s="335"/>
      <c r="Z119" s="336"/>
      <c r="AA119" s="145" t="s">
        <v>1892</v>
      </c>
      <c r="AB119" s="332"/>
      <c r="AC119" s="345"/>
      <c r="AD119" s="345"/>
      <c r="AE119" s="332" t="str">
        <f>IF(AD119="x",VLOOKUP($U119,DVS!A:A,1,FALSE),"-")</f>
        <v>-</v>
      </c>
      <c r="AF119" s="335"/>
      <c r="AG119" s="345"/>
      <c r="AH119" s="345"/>
      <c r="AI119" s="345"/>
      <c r="AJ119" s="345"/>
      <c r="AK119" s="345"/>
      <c r="AL119" s="345"/>
      <c r="AM119" s="345"/>
      <c r="AN119" s="332" t="str">
        <f>IF(AM119="x",VLOOKUP($U119,'Domain ControllerECU'!A:A,1,FALSE),"-")</f>
        <v>-</v>
      </c>
      <c r="AO119" s="335"/>
      <c r="AP119" s="345"/>
      <c r="AQ119" s="332" t="str">
        <f>IF(AP119="x",VLOOKUP($U119,RLT!A:A,1,FALSE),"-")</f>
        <v>-</v>
      </c>
      <c r="AR119" s="335"/>
      <c r="AS119" s="345"/>
      <c r="AT119" s="332" t="str">
        <f>IF(AS119="x",VLOOKUP($U119,ULSECU!A:A,1,FALSE),"-")</f>
        <v>-</v>
      </c>
      <c r="AU119" s="335"/>
      <c r="AV119" s="345"/>
      <c r="AW119" s="332" t="str">
        <f>IF(AV119="x",VLOOKUP($U119,'Radar 7779GHz'!A:A,1,FALSE),"-")</f>
        <v>-</v>
      </c>
      <c r="AX119" s="335"/>
      <c r="AY119" s="345"/>
      <c r="AZ119" s="332" t="str">
        <f>IF(AY119="x",VLOOKUP($U119,LiDAR!A:A,1,FALSE),"-")</f>
        <v>-</v>
      </c>
      <c r="BA119" s="335"/>
      <c r="BB119" s="335"/>
      <c r="BC119" s="335"/>
      <c r="BD119" s="335"/>
      <c r="BE119" s="345"/>
      <c r="BF119" s="332" t="str">
        <f>IF(BE119="x",VLOOKUP($U119,DFC!A:A,1,FALSE),"-")</f>
        <v>-</v>
      </c>
      <c r="BG119" s="335"/>
      <c r="BH119" s="345"/>
      <c r="BI119" s="332" t="str">
        <f>IF(BH119="x",VLOOKUP(U119,'DSF ADSP'!A:A,1,FALSE),"-")</f>
        <v>-</v>
      </c>
      <c r="BJ119" s="335"/>
      <c r="BK119" s="345"/>
      <c r="BL119" s="332" t="str">
        <f>IF(BK119="x",VLOOKUP($U119,'DSF LSMS'!$A:$A,1,FALSE),"-")</f>
        <v>-</v>
      </c>
      <c r="BM119" s="340"/>
      <c r="BN119" s="167"/>
      <c r="BO119" s="167"/>
      <c r="BP119" s="167"/>
    </row>
    <row r="120" ht="25.5" spans="1:68">
      <c r="A120" s="138"/>
      <c r="B120" s="321" t="s">
        <v>1939</v>
      </c>
      <c r="C120" s="322">
        <v>117</v>
      </c>
      <c r="D120" s="323" t="s">
        <v>1716</v>
      </c>
      <c r="E120" s="324" t="s">
        <v>1717</v>
      </c>
      <c r="F120" s="146"/>
      <c r="G120" s="146"/>
      <c r="H120" s="146" t="e">
        <f>VLOOKUP(U120,'CDV3 DTL'!E:G,2,FALSE)</f>
        <v>#N/A</v>
      </c>
      <c r="I120" s="345"/>
      <c r="J120" s="345"/>
      <c r="K120" s="430" t="s">
        <v>1940</v>
      </c>
      <c r="L120" s="376"/>
      <c r="M120" s="329">
        <v>44256</v>
      </c>
      <c r="N120" s="329">
        <v>45413</v>
      </c>
      <c r="O120" s="365" t="s">
        <v>1772</v>
      </c>
      <c r="P120" s="329" t="s">
        <v>1712</v>
      </c>
      <c r="Q120" s="330" t="s">
        <v>1941</v>
      </c>
      <c r="R120" s="331"/>
      <c r="S120" s="332">
        <v>10</v>
      </c>
      <c r="T120" s="333" t="s">
        <v>1713</v>
      </c>
      <c r="U120" s="334" t="s">
        <v>1942</v>
      </c>
      <c r="V120" s="335"/>
      <c r="W120" s="335" t="e">
        <f>IF(VLOOKUP(U120,'CDV2 DTL'!P:P,1,FALSE)=U120,"OK","Missing")</f>
        <v>#N/A</v>
      </c>
      <c r="X120" s="335" t="e">
        <f>IF(VLOOKUP(U120,'CDV3 DTL'!E:E,1,FALSE)=U120,"OK","Missing")</f>
        <v>#N/A</v>
      </c>
      <c r="Y120" s="335"/>
      <c r="Z120" s="336"/>
      <c r="AA120" s="145" t="s">
        <v>1892</v>
      </c>
      <c r="AB120" s="372"/>
      <c r="AC120" s="345"/>
      <c r="AD120" s="345"/>
      <c r="AE120" s="332" t="str">
        <f>IF(AD120="x",VLOOKUP($U120,DVS!A:A,1,FALSE),"-")</f>
        <v>-</v>
      </c>
      <c r="AF120" s="335"/>
      <c r="AG120" s="345"/>
      <c r="AH120" s="345"/>
      <c r="AI120" s="345"/>
      <c r="AJ120" s="345"/>
      <c r="AK120" s="345"/>
      <c r="AL120" s="345"/>
      <c r="AM120" s="345"/>
      <c r="AN120" s="332" t="str">
        <f>IF(AM120="x",VLOOKUP($U120,'Domain ControllerECU'!A:A,1,FALSE),"-")</f>
        <v>-</v>
      </c>
      <c r="AO120" s="335"/>
      <c r="AP120" s="345"/>
      <c r="AQ120" s="332" t="str">
        <f>IF(AP120="x",VLOOKUP($U120,RLT!A:A,1,FALSE),"-")</f>
        <v>-</v>
      </c>
      <c r="AR120" s="335"/>
      <c r="AS120" s="345"/>
      <c r="AT120" s="332" t="str">
        <f>IF(AS120="x",VLOOKUP($U120,ULSECU!A:A,1,FALSE),"-")</f>
        <v>-</v>
      </c>
      <c r="AU120" s="335"/>
      <c r="AV120" s="345"/>
      <c r="AW120" s="332" t="str">
        <f>IF(AV120="x",VLOOKUP($U120,'Radar 7779GHz'!A:A,1,FALSE),"-")</f>
        <v>-</v>
      </c>
      <c r="AX120" s="335"/>
      <c r="AY120" s="345"/>
      <c r="AZ120" s="332" t="str">
        <f>IF(AY120="x",VLOOKUP($U120,LiDAR!A:A,1,FALSE),"-")</f>
        <v>-</v>
      </c>
      <c r="BA120" s="335"/>
      <c r="BB120" s="335"/>
      <c r="BC120" s="335"/>
      <c r="BD120" s="335"/>
      <c r="BE120" s="345"/>
      <c r="BF120" s="332" t="str">
        <f>IF(BE120="x",VLOOKUP($U120,DFC!A:A,1,FALSE),"-")</f>
        <v>-</v>
      </c>
      <c r="BG120" s="335"/>
      <c r="BH120" s="345"/>
      <c r="BI120" s="332" t="str">
        <f>IF(BH120="x",VLOOKUP(U120,'DSF ADSP'!A:A,1,FALSE),"-")</f>
        <v>-</v>
      </c>
      <c r="BJ120" s="335"/>
      <c r="BK120" s="345"/>
      <c r="BL120" s="332" t="str">
        <f>IF(BK120="x",VLOOKUP($U120,'DSF LSMS'!$A:$A,1,FALSE),"-")</f>
        <v>-</v>
      </c>
      <c r="BM120" s="340"/>
      <c r="BN120" s="167"/>
      <c r="BO120" s="167"/>
      <c r="BP120" s="167"/>
    </row>
    <row r="121" ht="25.5" spans="1:68">
      <c r="A121" s="138"/>
      <c r="B121" s="321" t="s">
        <v>1943</v>
      </c>
      <c r="C121" s="322">
        <v>118</v>
      </c>
      <c r="D121" s="323" t="s">
        <v>1709</v>
      </c>
      <c r="E121" s="324" t="s">
        <v>1717</v>
      </c>
      <c r="F121" s="146"/>
      <c r="G121" s="146"/>
      <c r="H121" s="146" t="e">
        <f>VLOOKUP(U121,'CDV3 DTL'!E:G,2,FALSE)</f>
        <v>#N/A</v>
      </c>
      <c r="I121" s="345"/>
      <c r="J121" s="345"/>
      <c r="K121" s="430" t="s">
        <v>1944</v>
      </c>
      <c r="L121" s="376"/>
      <c r="M121" s="329">
        <v>44256</v>
      </c>
      <c r="N121" s="329">
        <v>45413</v>
      </c>
      <c r="O121" s="365" t="s">
        <v>1772</v>
      </c>
      <c r="P121" s="329" t="s">
        <v>1712</v>
      </c>
      <c r="Q121" s="433" t="s">
        <v>1945</v>
      </c>
      <c r="R121" s="331"/>
      <c r="S121" s="332">
        <v>7</v>
      </c>
      <c r="T121" s="333" t="s">
        <v>1713</v>
      </c>
      <c r="U121" s="334" t="s">
        <v>1946</v>
      </c>
      <c r="V121" s="335"/>
      <c r="W121" s="335" t="e">
        <f>IF(VLOOKUP(U121,'CDV2 DTL'!P:P,1,FALSE)=U121,"OK","Missing")</f>
        <v>#N/A</v>
      </c>
      <c r="X121" s="335" t="e">
        <f>IF(VLOOKUP(U121,'CDV3 DTL'!E:E,1,FALSE)=U121,"OK","Missing")</f>
        <v>#N/A</v>
      </c>
      <c r="Y121" s="335"/>
      <c r="Z121" s="336"/>
      <c r="AA121" s="145" t="s">
        <v>1892</v>
      </c>
      <c r="AB121" s="332"/>
      <c r="AC121" s="345"/>
      <c r="AD121" s="345"/>
      <c r="AE121" s="332" t="str">
        <f>IF(AD121="x",VLOOKUP($U121,DVS!A:A,1,FALSE),"-")</f>
        <v>-</v>
      </c>
      <c r="AF121" s="335"/>
      <c r="AG121" s="345"/>
      <c r="AH121" s="345"/>
      <c r="AI121" s="345"/>
      <c r="AJ121" s="345"/>
      <c r="AK121" s="345"/>
      <c r="AL121" s="345"/>
      <c r="AM121" s="345"/>
      <c r="AN121" s="332" t="str">
        <f>IF(AM121="x",VLOOKUP($U121,'Domain ControllerECU'!A:A,1,FALSE),"-")</f>
        <v>-</v>
      </c>
      <c r="AO121" s="335"/>
      <c r="AP121" s="345"/>
      <c r="AQ121" s="332" t="str">
        <f>IF(AP121="x",VLOOKUP($U121,RLT!A:A,1,FALSE),"-")</f>
        <v>-</v>
      </c>
      <c r="AR121" s="335"/>
      <c r="AS121" s="345"/>
      <c r="AT121" s="332" t="str">
        <f>IF(AS121="x",VLOOKUP($U121,ULSECU!A:A,1,FALSE),"-")</f>
        <v>-</v>
      </c>
      <c r="AU121" s="335"/>
      <c r="AV121" s="345"/>
      <c r="AW121" s="332" t="str">
        <f>IF(AV121="x",VLOOKUP($U121,'Radar 7779GHz'!A:A,1,FALSE),"-")</f>
        <v>-</v>
      </c>
      <c r="AX121" s="335"/>
      <c r="AY121" s="345"/>
      <c r="AZ121" s="332" t="str">
        <f>IF(AY121="x",VLOOKUP($U121,LiDAR!A:A,1,FALSE),"-")</f>
        <v>-</v>
      </c>
      <c r="BA121" s="335"/>
      <c r="BB121" s="335"/>
      <c r="BC121" s="335"/>
      <c r="BD121" s="335"/>
      <c r="BE121" s="345"/>
      <c r="BF121" s="332" t="str">
        <f>IF(BE121="x",VLOOKUP($U121,DFC!A:A,1,FALSE),"-")</f>
        <v>-</v>
      </c>
      <c r="BG121" s="335"/>
      <c r="BH121" s="345"/>
      <c r="BI121" s="332" t="str">
        <f>IF(BH121="x",VLOOKUP(U121,'DSF ADSP'!A:A,1,FALSE),"-")</f>
        <v>-</v>
      </c>
      <c r="BJ121" s="335"/>
      <c r="BK121" s="345"/>
      <c r="BL121" s="332" t="str">
        <f>IF(BK121="x",VLOOKUP($U121,'DSF LSMS'!$A:$A,1,FALSE),"-")</f>
        <v>-</v>
      </c>
      <c r="BM121" s="340"/>
      <c r="BN121" s="167"/>
      <c r="BO121" s="167"/>
      <c r="BP121" s="167"/>
    </row>
    <row r="122" ht="12.75" spans="1:68">
      <c r="A122" s="138"/>
      <c r="B122" s="321" t="s">
        <v>1947</v>
      </c>
      <c r="C122" s="322">
        <v>119</v>
      </c>
      <c r="D122" s="323" t="s">
        <v>1716</v>
      </c>
      <c r="E122" s="324" t="s">
        <v>1710</v>
      </c>
      <c r="F122" s="146"/>
      <c r="G122" s="146"/>
      <c r="H122" s="146" t="e">
        <f>VLOOKUP(U122,'CDV3 DTL'!E:G,2,FALSE)</f>
        <v>#N/A</v>
      </c>
      <c r="I122" s="345"/>
      <c r="J122" s="345"/>
      <c r="K122" s="146" t="s">
        <v>1948</v>
      </c>
      <c r="L122" s="377"/>
      <c r="M122" s="345">
        <v>2018</v>
      </c>
      <c r="N122" s="424"/>
      <c r="O122" s="377"/>
      <c r="P122" s="345"/>
      <c r="Q122" s="433" t="s">
        <v>1949</v>
      </c>
      <c r="R122" s="331"/>
      <c r="S122" s="332">
        <v>12</v>
      </c>
      <c r="T122" s="333" t="s">
        <v>1735</v>
      </c>
      <c r="U122" s="334" t="s">
        <v>1950</v>
      </c>
      <c r="V122" s="335"/>
      <c r="W122" s="335" t="e">
        <f>IF(VLOOKUP(U122,'CDV2 DTL'!P:P,1,FALSE)=U122,"OK","Missing")</f>
        <v>#N/A</v>
      </c>
      <c r="X122" s="335" t="e">
        <f>IF(VLOOKUP(U122,'CDV3 DTL'!E:E,1,FALSE)=U122,"OK","Missing")</f>
        <v>#N/A</v>
      </c>
      <c r="Y122" s="335"/>
      <c r="Z122" s="336"/>
      <c r="AA122" s="145" t="s">
        <v>1674</v>
      </c>
      <c r="AB122" s="332"/>
      <c r="AC122" s="345"/>
      <c r="AD122" s="345"/>
      <c r="AE122" s="332" t="str">
        <f>IF(AD122="x",VLOOKUP($U122,DVS!A:A,1,FALSE),"-")</f>
        <v>-</v>
      </c>
      <c r="AF122" s="335"/>
      <c r="AG122" s="345"/>
      <c r="AH122" s="345"/>
      <c r="AI122" s="345"/>
      <c r="AJ122" s="345"/>
      <c r="AK122" s="345"/>
      <c r="AL122" s="345"/>
      <c r="AM122" s="345"/>
      <c r="AN122" s="332" t="str">
        <f>IF(AM122="x",VLOOKUP($U122,'Domain ControllerECU'!A:A,1,FALSE),"-")</f>
        <v>-</v>
      </c>
      <c r="AO122" s="335"/>
      <c r="AP122" s="345"/>
      <c r="AQ122" s="332" t="str">
        <f>IF(AP122="x",VLOOKUP($U122,RLT!A:A,1,FALSE),"-")</f>
        <v>-</v>
      </c>
      <c r="AR122" s="335"/>
      <c r="AS122" s="345" t="s">
        <v>362</v>
      </c>
      <c r="AT122" s="332" t="str">
        <f>IF(AS122="x",VLOOKUP($U122,ULSECU!A:A,1,FALSE),"-")</f>
        <v>-</v>
      </c>
      <c r="AU122" s="335"/>
      <c r="AV122" s="345"/>
      <c r="AW122" s="332" t="str">
        <f>IF(AV122="x",VLOOKUP($U122,'Radar 7779GHz'!A:A,1,FALSE),"-")</f>
        <v>-</v>
      </c>
      <c r="AX122" s="335"/>
      <c r="AY122" s="345"/>
      <c r="AZ122" s="332" t="str">
        <f>IF(AY122="x",VLOOKUP($U122,LiDAR!A:A,1,FALSE),"-")</f>
        <v>-</v>
      </c>
      <c r="BA122" s="335"/>
      <c r="BB122" s="335"/>
      <c r="BC122" s="335"/>
      <c r="BD122" s="335"/>
      <c r="BE122" s="345"/>
      <c r="BF122" s="332" t="str">
        <f>IF(BE122="x",VLOOKUP($U122,DFC!A:A,1,FALSE),"-")</f>
        <v>-</v>
      </c>
      <c r="BG122" s="335"/>
      <c r="BH122" s="345"/>
      <c r="BI122" s="332" t="str">
        <f>IF(BH122="x",VLOOKUP(U122,'DSF ADSP'!A:A,1,FALSE),"-")</f>
        <v>-</v>
      </c>
      <c r="BJ122" s="335"/>
      <c r="BK122" s="345"/>
      <c r="BL122" s="332" t="str">
        <f>IF(BK122="x",VLOOKUP($U122,'DSF LSMS'!$A:$A,1,FALSE),"-")</f>
        <v>-</v>
      </c>
      <c r="BM122" s="340"/>
      <c r="BN122" s="167" t="s">
        <v>1951</v>
      </c>
      <c r="BO122" s="167"/>
      <c r="BP122" s="167"/>
    </row>
    <row r="123" ht="25.5" spans="1:68">
      <c r="A123" s="138"/>
      <c r="B123" s="321" t="s">
        <v>1952</v>
      </c>
      <c r="C123" s="322">
        <v>120</v>
      </c>
      <c r="D123" s="323" t="s">
        <v>1720</v>
      </c>
      <c r="E123" s="324" t="s">
        <v>1717</v>
      </c>
      <c r="F123" s="146"/>
      <c r="G123" s="146"/>
      <c r="H123" s="146" t="e">
        <f>VLOOKUP(U123,'CDV3 DTL'!E:G,2,FALSE)</f>
        <v>#N/A</v>
      </c>
      <c r="I123" s="345"/>
      <c r="J123" s="345"/>
      <c r="K123" s="146" t="s">
        <v>1136</v>
      </c>
      <c r="L123" s="377"/>
      <c r="M123" s="345" t="s">
        <v>1953</v>
      </c>
      <c r="N123" s="424"/>
      <c r="O123" s="327" t="s">
        <v>1796</v>
      </c>
      <c r="P123" s="345" t="s">
        <v>105</v>
      </c>
      <c r="Q123" s="346" t="s">
        <v>1954</v>
      </c>
      <c r="R123" s="331"/>
      <c r="S123" s="332">
        <v>19</v>
      </c>
      <c r="T123" s="333" t="s">
        <v>1713</v>
      </c>
      <c r="U123" s="334"/>
      <c r="V123" s="335"/>
      <c r="W123" s="335" t="e">
        <f>IF(VLOOKUP(U123,'CDV2 DTL'!P:P,1,FALSE)=U123,"OK","Missing")</f>
        <v>#N/A</v>
      </c>
      <c r="X123" s="335" t="e">
        <f>IF(VLOOKUP(U123,'CDV3 DTL'!E:E,1,FALSE)=U123,"OK","Missing")</f>
        <v>#N/A</v>
      </c>
      <c r="Y123" s="335"/>
      <c r="Z123" s="336"/>
      <c r="AA123" s="145" t="s">
        <v>1672</v>
      </c>
      <c r="AB123" s="332"/>
      <c r="AC123" s="345"/>
      <c r="AD123" s="345"/>
      <c r="AE123" s="332" t="str">
        <f>IF(AD123="x",VLOOKUP($U123,DVS!A:A,1,FALSE),"-")</f>
        <v>-</v>
      </c>
      <c r="AF123" s="335"/>
      <c r="AG123" s="345"/>
      <c r="AH123" s="345"/>
      <c r="AI123" s="345"/>
      <c r="AJ123" s="345"/>
      <c r="AK123" s="345"/>
      <c r="AL123" s="345"/>
      <c r="AM123" s="345"/>
      <c r="AN123" s="332" t="str">
        <f>IF(AM123="x",VLOOKUP($U123,'Domain ControllerECU'!A:A,1,FALSE),"-")</f>
        <v>-</v>
      </c>
      <c r="AO123" s="335"/>
      <c r="AP123" s="345"/>
      <c r="AQ123" s="332" t="str">
        <f>IF(AP123="x",VLOOKUP($U123,RLT!A:A,1,FALSE),"-")</f>
        <v>-</v>
      </c>
      <c r="AR123" s="335"/>
      <c r="AS123" s="345"/>
      <c r="AT123" s="332" t="str">
        <f>IF(AS123="x",VLOOKUP($U123,ULSECU!A:A,1,FALSE),"-")</f>
        <v>-</v>
      </c>
      <c r="AU123" s="335"/>
      <c r="AV123" s="345"/>
      <c r="AW123" s="332" t="str">
        <f>IF(AV123="x",VLOOKUP($U123,'Radar 7779GHz'!A:A,1,FALSE),"-")</f>
        <v>-</v>
      </c>
      <c r="AX123" s="335"/>
      <c r="AY123" s="345"/>
      <c r="AZ123" s="332" t="str">
        <f>IF(AY123="x",VLOOKUP($U123,LiDAR!A:A,1,FALSE),"-")</f>
        <v>-</v>
      </c>
      <c r="BA123" s="335"/>
      <c r="BB123" s="335"/>
      <c r="BC123" s="335"/>
      <c r="BD123" s="335"/>
      <c r="BE123" s="345"/>
      <c r="BF123" s="332" t="str">
        <f>IF(BE123="x",VLOOKUP($U123,DFC!A:A,1,FALSE),"-")</f>
        <v>-</v>
      </c>
      <c r="BG123" s="335"/>
      <c r="BH123" s="345"/>
      <c r="BI123" s="332" t="str">
        <f>IF(BH123="x",VLOOKUP(U123,'DSF ADSP'!A:A,1,FALSE),"-")</f>
        <v>-</v>
      </c>
      <c r="BJ123" s="335"/>
      <c r="BK123" s="345"/>
      <c r="BL123" s="332" t="str">
        <f>IF(BK123="x",VLOOKUP($U123,'DSF LSMS'!$A:$A,1,FALSE),"-")</f>
        <v>-</v>
      </c>
      <c r="BM123" s="340"/>
      <c r="BN123" s="167"/>
      <c r="BO123" s="167"/>
      <c r="BP123" s="167"/>
    </row>
    <row r="124" ht="12.75" spans="1:68">
      <c r="A124" s="138"/>
      <c r="B124" s="321" t="s">
        <v>1955</v>
      </c>
      <c r="C124" s="322">
        <v>121</v>
      </c>
      <c r="D124" s="323" t="s">
        <v>1716</v>
      </c>
      <c r="E124" s="324" t="s">
        <v>1710</v>
      </c>
      <c r="F124" s="146"/>
      <c r="G124" s="146"/>
      <c r="H124" s="146" t="e">
        <f>VLOOKUP(U124,'CDV3 DTL'!E:G,2,FALSE)</f>
        <v>#N/A</v>
      </c>
      <c r="I124" s="345"/>
      <c r="J124" s="345"/>
      <c r="K124" s="146" t="s">
        <v>435</v>
      </c>
      <c r="L124" s="377"/>
      <c r="M124" s="345">
        <v>2020</v>
      </c>
      <c r="N124" s="424"/>
      <c r="O124" s="377"/>
      <c r="P124" s="345"/>
      <c r="Q124" s="378" t="s">
        <v>1956</v>
      </c>
      <c r="R124" s="331"/>
      <c r="S124" s="332">
        <v>28</v>
      </c>
      <c r="T124" s="333" t="s">
        <v>255</v>
      </c>
      <c r="U124" s="334" t="s">
        <v>1957</v>
      </c>
      <c r="V124" s="335"/>
      <c r="W124" s="335" t="e">
        <f>IF(VLOOKUP(U124,'CDV2 DTL'!P:P,1,FALSE)=U124,"OK","Missing")</f>
        <v>#N/A</v>
      </c>
      <c r="X124" s="335" t="e">
        <f>IF(VLOOKUP(U124,'CDV3 DTL'!E:E,1,FALSE)=U124,"OK","Missing")</f>
        <v>#N/A</v>
      </c>
      <c r="Y124" s="335"/>
      <c r="Z124" s="336"/>
      <c r="AA124" s="145" t="s">
        <v>1673</v>
      </c>
      <c r="AB124" s="332"/>
      <c r="AC124" s="345"/>
      <c r="AD124" s="345"/>
      <c r="AE124" s="332" t="str">
        <f>IF(AD124="x",VLOOKUP($U124,DVS!A:A,1,FALSE),"-")</f>
        <v>-</v>
      </c>
      <c r="AF124" s="335"/>
      <c r="AG124" s="345"/>
      <c r="AH124" s="345"/>
      <c r="AI124" s="345"/>
      <c r="AJ124" s="345"/>
      <c r="AK124" s="345"/>
      <c r="AL124" s="345"/>
      <c r="AM124" s="345"/>
      <c r="AN124" s="332" t="str">
        <f>IF(AM124="x",VLOOKUP($U124,'Domain ControllerECU'!A:A,1,FALSE),"-")</f>
        <v>-</v>
      </c>
      <c r="AO124" s="335"/>
      <c r="AP124" s="345"/>
      <c r="AQ124" s="332" t="str">
        <f>IF(AP124="x",VLOOKUP($U124,RLT!A:A,1,FALSE),"-")</f>
        <v>-</v>
      </c>
      <c r="AR124" s="335"/>
      <c r="AS124" s="345"/>
      <c r="AT124" s="332" t="str">
        <f>IF(AS124="x",VLOOKUP($U124,ULSECU!A:A,1,FALSE),"-")</f>
        <v>-</v>
      </c>
      <c r="AU124" s="335"/>
      <c r="AV124" s="345"/>
      <c r="AW124" s="332" t="str">
        <f>IF(AV124="x",VLOOKUP($U124,'Radar 7779GHz'!A:A,1,FALSE),"-")</f>
        <v>-</v>
      </c>
      <c r="AX124" s="335"/>
      <c r="AY124" s="345"/>
      <c r="AZ124" s="332" t="str">
        <f>IF(AY124="x",VLOOKUP($U124,LiDAR!A:A,1,FALSE),"-")</f>
        <v>-</v>
      </c>
      <c r="BA124" s="335"/>
      <c r="BB124" s="335"/>
      <c r="BC124" s="335"/>
      <c r="BD124" s="335"/>
      <c r="BE124" s="345"/>
      <c r="BF124" s="332" t="str">
        <f>IF(BE124="x",VLOOKUP($U124,DFC!A:A,1,FALSE),"-")</f>
        <v>-</v>
      </c>
      <c r="BG124" s="335"/>
      <c r="BH124" s="345" t="s">
        <v>1714</v>
      </c>
      <c r="BI124" s="332" t="e">
        <f>IF(BH124="x",VLOOKUP(U124,'DSF ADSP'!A:A,1,FALSE),"-")</f>
        <v>#N/A</v>
      </c>
      <c r="BJ124" s="335"/>
      <c r="BK124" s="345"/>
      <c r="BL124" s="332" t="str">
        <f>IF(BK124="x",VLOOKUP($U124,'DSF LSMS'!$A:$A,1,FALSE),"-")</f>
        <v>-</v>
      </c>
      <c r="BM124" s="340"/>
      <c r="BN124" s="167"/>
      <c r="BO124" s="167"/>
      <c r="BP124" s="167"/>
    </row>
    <row r="125" ht="25.5" spans="1:68">
      <c r="A125" s="138"/>
      <c r="B125" s="321" t="s">
        <v>1958</v>
      </c>
      <c r="C125" s="322">
        <v>122</v>
      </c>
      <c r="D125" s="323" t="s">
        <v>1720</v>
      </c>
      <c r="E125" s="324" t="s">
        <v>1959</v>
      </c>
      <c r="F125" s="146"/>
      <c r="G125" s="146"/>
      <c r="H125" s="146" t="e">
        <f>VLOOKUP(U125,'CDV3 DTL'!E:G,2,FALSE)</f>
        <v>#N/A</v>
      </c>
      <c r="I125" s="345"/>
      <c r="J125" s="345"/>
      <c r="K125" s="146" t="s">
        <v>1960</v>
      </c>
      <c r="L125" s="377"/>
      <c r="M125" s="345" t="s">
        <v>1953</v>
      </c>
      <c r="N125" s="329"/>
      <c r="O125" s="327" t="s">
        <v>1796</v>
      </c>
      <c r="P125" s="345" t="s">
        <v>105</v>
      </c>
      <c r="Q125" s="334" t="s">
        <v>1961</v>
      </c>
      <c r="R125" s="331"/>
      <c r="S125" s="332"/>
      <c r="T125" s="333" t="s">
        <v>1713</v>
      </c>
      <c r="U125" s="334" t="s">
        <v>1880</v>
      </c>
      <c r="V125" s="335"/>
      <c r="W125" s="335" t="e">
        <f>IF(VLOOKUP(U125,'CDV2 DTL'!P:P,1,FALSE)=U125,"OK","Missing")</f>
        <v>#N/A</v>
      </c>
      <c r="X125" s="335" t="e">
        <f>IF(VLOOKUP(U125,'CDV3 DTL'!E:E,1,FALSE)=U125,"OK","Missing")</f>
        <v>#N/A</v>
      </c>
      <c r="Y125" s="335"/>
      <c r="Z125" s="336"/>
      <c r="AA125" s="145"/>
      <c r="AB125" s="332"/>
      <c r="AC125" s="345"/>
      <c r="AD125" s="345"/>
      <c r="AE125" s="332" t="str">
        <f>IF(AD125="x",VLOOKUP($U125,DVS!A:A,1,FALSE),"-")</f>
        <v>-</v>
      </c>
      <c r="AF125" s="335"/>
      <c r="AG125" s="345"/>
      <c r="AH125" s="345"/>
      <c r="AI125" s="345"/>
      <c r="AJ125" s="345"/>
      <c r="AK125" s="345"/>
      <c r="AL125" s="345"/>
      <c r="AM125" s="345"/>
      <c r="AN125" s="332" t="str">
        <f>IF(AM125="x",VLOOKUP($U125,'Domain ControllerECU'!A:A,1,FALSE),"-")</f>
        <v>-</v>
      </c>
      <c r="AO125" s="335"/>
      <c r="AP125" s="345"/>
      <c r="AQ125" s="332" t="str">
        <f>IF(AP125="x",VLOOKUP($U125,RLT!A:A,1,FALSE),"-")</f>
        <v>-</v>
      </c>
      <c r="AR125" s="335"/>
      <c r="AS125" s="345"/>
      <c r="AT125" s="332" t="str">
        <f>IF(AS125="x",VLOOKUP($U125,ULSECU!A:A,1,FALSE),"-")</f>
        <v>-</v>
      </c>
      <c r="AU125" s="335"/>
      <c r="AV125" s="345"/>
      <c r="AW125" s="332" t="str">
        <f>IF(AV125="x",VLOOKUP($U125,'Radar 7779GHz'!A:A,1,FALSE),"-")</f>
        <v>-</v>
      </c>
      <c r="AX125" s="335"/>
      <c r="AY125" s="345"/>
      <c r="AZ125" s="332" t="str">
        <f>IF(AY125="x",VLOOKUP($U125,LiDAR!A:A,1,FALSE),"-")</f>
        <v>-</v>
      </c>
      <c r="BA125" s="335"/>
      <c r="BB125" s="335"/>
      <c r="BC125" s="335"/>
      <c r="BD125" s="335"/>
      <c r="BE125" s="345"/>
      <c r="BF125" s="332" t="str">
        <f>IF(BE125="x",VLOOKUP($U125,DFC!A:A,1,FALSE),"-")</f>
        <v>-</v>
      </c>
      <c r="BG125" s="335"/>
      <c r="BH125" s="345" t="s">
        <v>1714</v>
      </c>
      <c r="BI125" s="332" t="e">
        <f>IF(BH125="x",VLOOKUP(U125,'DSF ADSP'!A:A,1,FALSE),"-")</f>
        <v>#N/A</v>
      </c>
      <c r="BJ125" s="335"/>
      <c r="BK125" s="345"/>
      <c r="BL125" s="332" t="str">
        <f>IF(BK125="x",VLOOKUP($U125,'DSF LSMS'!$A:$A,1,FALSE),"-")</f>
        <v>-</v>
      </c>
      <c r="BM125" s="340"/>
      <c r="BN125" s="167"/>
      <c r="BO125" s="167"/>
      <c r="BP125" s="167"/>
    </row>
    <row r="126" ht="38.25" spans="1:68">
      <c r="A126" s="138"/>
      <c r="B126" s="321" t="s">
        <v>1962</v>
      </c>
      <c r="C126" s="322">
        <v>123</v>
      </c>
      <c r="D126" s="323" t="s">
        <v>1709</v>
      </c>
      <c r="E126" s="324" t="s">
        <v>1710</v>
      </c>
      <c r="F126" s="146"/>
      <c r="G126" s="146"/>
      <c r="H126" s="146" t="e">
        <f>VLOOKUP(U126,'CDV3 DTL'!E:G,2,FALSE)</f>
        <v>#N/A</v>
      </c>
      <c r="I126" s="329"/>
      <c r="J126" s="329"/>
      <c r="K126" s="146" t="s">
        <v>1876</v>
      </c>
      <c r="L126" s="376"/>
      <c r="M126" s="329">
        <v>44166</v>
      </c>
      <c r="N126" s="329">
        <v>44531</v>
      </c>
      <c r="O126" s="377" t="s">
        <v>1711</v>
      </c>
      <c r="P126" s="329"/>
      <c r="Q126" s="346" t="s">
        <v>1963</v>
      </c>
      <c r="R126" s="331"/>
      <c r="S126" s="332">
        <v>3</v>
      </c>
      <c r="T126" s="333" t="s">
        <v>1713</v>
      </c>
      <c r="U126" s="334" t="s">
        <v>966</v>
      </c>
      <c r="V126" s="335"/>
      <c r="W126" s="335" t="str">
        <f>IF(VLOOKUP(U126,'CDV2 DTL'!P:P,1,FALSE)=U126,"OK","Missing")</f>
        <v>OK</v>
      </c>
      <c r="X126" s="335" t="e">
        <f>IF(VLOOKUP(U126,'CDV3 DTL'!E:E,1,FALSE)=U126,"OK","Missing")</f>
        <v>#N/A</v>
      </c>
      <c r="Y126" s="335"/>
      <c r="Z126" s="336"/>
      <c r="AA126" s="145" t="s">
        <v>1911</v>
      </c>
      <c r="AB126" s="337"/>
      <c r="AC126" s="345"/>
      <c r="AD126" s="345" t="s">
        <v>1714</v>
      </c>
      <c r="AE126" s="332" t="e">
        <f>IF(AD126="x",VLOOKUP($U126,DVS!A:A,1,FALSE),"-")</f>
        <v>#N/A</v>
      </c>
      <c r="AF126" s="335"/>
      <c r="AG126" s="345"/>
      <c r="AH126" s="345"/>
      <c r="AI126" s="345"/>
      <c r="AJ126" s="345" t="s">
        <v>1732</v>
      </c>
      <c r="AK126" s="345"/>
      <c r="AL126" s="345"/>
      <c r="AM126" s="345"/>
      <c r="AN126" s="332" t="str">
        <f>IF(AM126="x",VLOOKUP($U126,'Domain ControllerECU'!A:A,1,FALSE),"-")</f>
        <v>-</v>
      </c>
      <c r="AO126" s="335"/>
      <c r="AP126" s="345"/>
      <c r="AQ126" s="332" t="str">
        <f>IF(AP126="x",VLOOKUP($U126,RLT!A:A,1,FALSE),"-")</f>
        <v>-</v>
      </c>
      <c r="AR126" s="344"/>
      <c r="AS126" s="343" t="s">
        <v>1714</v>
      </c>
      <c r="AT126" s="332" t="e">
        <f>IF(AS126="x",VLOOKUP($U126,ULSECU!A:A,1,FALSE),"-")</f>
        <v>#N/A</v>
      </c>
      <c r="AU126" s="335"/>
      <c r="AV126" s="345"/>
      <c r="AW126" s="332" t="str">
        <f>IF(AV126="x",VLOOKUP($U126,'Radar 7779GHz'!A:A,1,FALSE),"-")</f>
        <v>-</v>
      </c>
      <c r="AX126" s="335"/>
      <c r="AY126" s="345"/>
      <c r="AZ126" s="332" t="str">
        <f>IF(AY126="x",VLOOKUP($U126,LiDAR!A:A,1,FALSE),"-")</f>
        <v>-</v>
      </c>
      <c r="BA126" s="335"/>
      <c r="BB126" s="335"/>
      <c r="BC126" s="335"/>
      <c r="BD126" s="335"/>
      <c r="BE126" s="345"/>
      <c r="BF126" s="332" t="str">
        <f>IF(BE126="x",VLOOKUP($U126,DFC!A:A,1,FALSE),"-")</f>
        <v>-</v>
      </c>
      <c r="BG126" s="335"/>
      <c r="BH126" s="345"/>
      <c r="BI126" s="332" t="str">
        <f>IF(BH126="x",VLOOKUP(U126,'DSF ADSP'!A:A,1,FALSE),"-")</f>
        <v>-</v>
      </c>
      <c r="BJ126" s="335"/>
      <c r="BK126" s="345" t="s">
        <v>1714</v>
      </c>
      <c r="BL126" s="332" t="e">
        <f>IF(BK126="x",VLOOKUP($U126,'DSF LSMS'!$A:$A,1,FALSE),"-")</f>
        <v>#N/A</v>
      </c>
      <c r="BM126" s="340" t="s">
        <v>1827</v>
      </c>
      <c r="BN126" s="167"/>
      <c r="BO126" s="167"/>
      <c r="BP126" s="167"/>
    </row>
    <row r="127" ht="38.25" spans="1:68">
      <c r="A127" s="138" t="s">
        <v>1964</v>
      </c>
      <c r="B127" s="321" t="s">
        <v>1965</v>
      </c>
      <c r="C127" s="322">
        <v>124</v>
      </c>
      <c r="D127" s="323" t="s">
        <v>1720</v>
      </c>
      <c r="E127" s="324" t="s">
        <v>1710</v>
      </c>
      <c r="F127" s="336"/>
      <c r="G127" s="336"/>
      <c r="H127" s="146" t="e">
        <f>VLOOKUP(U127,'CDV3 DTL'!E:G,2,FALSE)</f>
        <v>#N/A</v>
      </c>
      <c r="I127" s="329"/>
      <c r="J127" s="329"/>
      <c r="K127" s="146" t="s">
        <v>1966</v>
      </c>
      <c r="L127" s="376"/>
      <c r="M127" s="329">
        <v>44317</v>
      </c>
      <c r="N127" s="329">
        <v>44348</v>
      </c>
      <c r="O127" s="377"/>
      <c r="P127" s="364" t="s">
        <v>103</v>
      </c>
      <c r="Q127" s="346" t="s">
        <v>1967</v>
      </c>
      <c r="R127" s="331"/>
      <c r="S127" s="332">
        <v>12</v>
      </c>
      <c r="T127" s="333" t="s">
        <v>1713</v>
      </c>
      <c r="U127" s="334" t="s">
        <v>1968</v>
      </c>
      <c r="V127" s="335"/>
      <c r="W127" s="335" t="e">
        <f>IF(VLOOKUP(U127,'CDV2 DTL'!P:P,1,FALSE)=U127,"OK","Missing")</f>
        <v>#N/A</v>
      </c>
      <c r="X127" s="335" t="e">
        <f>IF(VLOOKUP(U127,'CDV3 DTL'!E:E,1,FALSE)=U127,"OK","Missing")</f>
        <v>#N/A</v>
      </c>
      <c r="Y127" s="335"/>
      <c r="Z127" s="336"/>
      <c r="AA127" s="145" t="s">
        <v>1892</v>
      </c>
      <c r="AB127" s="332"/>
      <c r="AC127" s="345"/>
      <c r="AD127" s="345"/>
      <c r="AE127" s="332" t="str">
        <f>IF(AD127="x",VLOOKUP($U127,DVS!A:A,1,FALSE),"-")</f>
        <v>-</v>
      </c>
      <c r="AF127" s="335"/>
      <c r="AG127" s="345"/>
      <c r="AH127" s="345"/>
      <c r="AI127" s="345"/>
      <c r="AJ127" s="345"/>
      <c r="AK127" s="345"/>
      <c r="AL127" s="345"/>
      <c r="AM127" s="345"/>
      <c r="AN127" s="332" t="str">
        <f>IF(AM127="x",VLOOKUP($U127,'Domain ControllerECU'!A:A,1,FALSE),"-")</f>
        <v>-</v>
      </c>
      <c r="AO127" s="335"/>
      <c r="AP127" s="345"/>
      <c r="AQ127" s="332" t="str">
        <f>IF(AP127="x",VLOOKUP($U127,RLT!A:A,1,FALSE),"-")</f>
        <v>-</v>
      </c>
      <c r="AR127" s="335"/>
      <c r="AS127" s="345"/>
      <c r="AT127" s="332" t="str">
        <f>IF(AS127="x",VLOOKUP($U127,ULSECU!A:A,1,FALSE),"-")</f>
        <v>-</v>
      </c>
      <c r="AU127" s="335"/>
      <c r="AV127" s="345"/>
      <c r="AW127" s="332" t="str">
        <f>IF(AV127="x",VLOOKUP($U127,'Radar 7779GHz'!A:A,1,FALSE),"-")</f>
        <v>-</v>
      </c>
      <c r="AX127" s="335"/>
      <c r="AY127" s="345"/>
      <c r="AZ127" s="332" t="str">
        <f>IF(AY127="x",VLOOKUP($U127,LiDAR!A:A,1,FALSE),"-")</f>
        <v>-</v>
      </c>
      <c r="BA127" s="335"/>
      <c r="BB127" s="335"/>
      <c r="BC127" s="335"/>
      <c r="BD127" s="335"/>
      <c r="BE127" s="345"/>
      <c r="BF127" s="332" t="str">
        <f>IF(BE127="x",VLOOKUP($U127,DFC!A:A,1,FALSE),"-")</f>
        <v>-</v>
      </c>
      <c r="BG127" s="335"/>
      <c r="BH127" s="345" t="s">
        <v>1714</v>
      </c>
      <c r="BI127" s="332" t="e">
        <f>IF(BH127="x",VLOOKUP(U127,'DSF ADSP'!A:A,1,FALSE),"-")</f>
        <v>#N/A</v>
      </c>
      <c r="BJ127" s="335"/>
      <c r="BK127" s="345"/>
      <c r="BL127" s="332" t="str">
        <f>IF(BK127="x",VLOOKUP($U127,'DSF LSMS'!$A:$A,1,FALSE),"-")</f>
        <v>-</v>
      </c>
      <c r="BM127" s="340"/>
      <c r="BN127" s="167"/>
      <c r="BO127" s="167"/>
      <c r="BP127" s="167"/>
    </row>
    <row r="128" ht="51" spans="1:68">
      <c r="A128" s="138"/>
      <c r="B128" s="321" t="s">
        <v>1969</v>
      </c>
      <c r="C128" s="322">
        <v>125</v>
      </c>
      <c r="D128" s="323" t="s">
        <v>1709</v>
      </c>
      <c r="E128" s="324" t="s">
        <v>1710</v>
      </c>
      <c r="F128" s="336"/>
      <c r="G128" s="336"/>
      <c r="H128" s="146" t="e">
        <f>VLOOKUP(U128,'CDV3 DTL'!E:G,2,FALSE)</f>
        <v>#N/A</v>
      </c>
      <c r="I128" s="329"/>
      <c r="J128" s="329"/>
      <c r="K128" s="146" t="s">
        <v>280</v>
      </c>
      <c r="L128" s="376"/>
      <c r="M128" s="329">
        <v>44287</v>
      </c>
      <c r="N128" s="329">
        <v>44348</v>
      </c>
      <c r="O128" s="377"/>
      <c r="P128" s="364" t="s">
        <v>103</v>
      </c>
      <c r="Q128" s="346" t="s">
        <v>1970</v>
      </c>
      <c r="R128" s="331"/>
      <c r="S128" s="332">
        <v>15</v>
      </c>
      <c r="T128" s="333" t="s">
        <v>1713</v>
      </c>
      <c r="U128" s="334" t="s">
        <v>1127</v>
      </c>
      <c r="V128" s="335"/>
      <c r="W128" s="335" t="e">
        <f>IF(VLOOKUP(U128,'CDV2 DTL'!P:P,1,FALSE)=U128,"OK","Missing")</f>
        <v>#N/A</v>
      </c>
      <c r="X128" s="335" t="e">
        <f>IF(VLOOKUP(U128,'CDV3 DTL'!E:E,1,FALSE)=U128,"OK","Missing")</f>
        <v>#N/A</v>
      </c>
      <c r="Y128" s="335"/>
      <c r="Z128" s="336"/>
      <c r="AA128" s="145" t="s">
        <v>1892</v>
      </c>
      <c r="AB128" s="337"/>
      <c r="AC128" s="345"/>
      <c r="AD128" s="345"/>
      <c r="AE128" s="332" t="str">
        <f>IF(AD128="x",VLOOKUP($U128,DVS!A:A,1,FALSE),"-")</f>
        <v>-</v>
      </c>
      <c r="AF128" s="335"/>
      <c r="AG128" s="345"/>
      <c r="AH128" s="345"/>
      <c r="AI128" s="345"/>
      <c r="AJ128" s="345"/>
      <c r="AK128" s="345"/>
      <c r="AL128" s="345"/>
      <c r="AM128" s="345"/>
      <c r="AN128" s="332" t="str">
        <f>IF(AM128="x",VLOOKUP($U128,'Domain ControllerECU'!A:A,1,FALSE),"-")</f>
        <v>-</v>
      </c>
      <c r="AO128" s="335"/>
      <c r="AP128" s="345"/>
      <c r="AQ128" s="332" t="str">
        <f>IF(AP128="x",VLOOKUP($U128,RLT!A:A,1,FALSE),"-")</f>
        <v>-</v>
      </c>
      <c r="AR128" s="335"/>
      <c r="AS128" s="345"/>
      <c r="AT128" s="332" t="str">
        <f>IF(AS128="x",VLOOKUP($U128,ULSECU!A:A,1,FALSE),"-")</f>
        <v>-</v>
      </c>
      <c r="AU128" s="335"/>
      <c r="AV128" s="345"/>
      <c r="AW128" s="332" t="str">
        <f>IF(AV128="x",VLOOKUP($U128,'Radar 7779GHz'!A:A,1,FALSE),"-")</f>
        <v>-</v>
      </c>
      <c r="AX128" s="335"/>
      <c r="AY128" s="345"/>
      <c r="AZ128" s="332" t="str">
        <f>IF(AY128="x",VLOOKUP($U128,LiDAR!A:A,1,FALSE),"-")</f>
        <v>-</v>
      </c>
      <c r="BA128" s="335"/>
      <c r="BB128" s="335"/>
      <c r="BC128" s="335"/>
      <c r="BD128" s="335"/>
      <c r="BE128" s="345"/>
      <c r="BF128" s="332" t="str">
        <f>IF(BE128="x",VLOOKUP($U128,DFC!A:A,1,FALSE),"-")</f>
        <v>-</v>
      </c>
      <c r="BG128" s="335"/>
      <c r="BH128" s="345" t="s">
        <v>1714</v>
      </c>
      <c r="BI128" s="332" t="e">
        <f>IF(BH128="x",VLOOKUP(U128,'DSF ADSP'!A:A,1,FALSE),"-")</f>
        <v>#N/A</v>
      </c>
      <c r="BJ128" s="335"/>
      <c r="BK128" s="345"/>
      <c r="BL128" s="332" t="str">
        <f>IF(BK128="x",VLOOKUP($U128,'DSF LSMS'!$A:$A,1,FALSE),"-")</f>
        <v>-</v>
      </c>
      <c r="BM128" s="340"/>
      <c r="BN128" s="167"/>
      <c r="BO128" s="167"/>
      <c r="BP128" s="167"/>
    </row>
    <row r="129" ht="38.25" spans="1:68">
      <c r="A129" s="138"/>
      <c r="B129" s="321" t="s">
        <v>1971</v>
      </c>
      <c r="C129" s="322">
        <v>126</v>
      </c>
      <c r="D129" s="323" t="s">
        <v>1709</v>
      </c>
      <c r="E129" s="324" t="s">
        <v>1710</v>
      </c>
      <c r="F129" s="336"/>
      <c r="G129" s="336"/>
      <c r="H129" s="146" t="e">
        <f>VLOOKUP(U129,'CDV3 DTL'!E:G,2,FALSE)</f>
        <v>#N/A</v>
      </c>
      <c r="I129" s="329"/>
      <c r="J129" s="329"/>
      <c r="K129" s="146" t="s">
        <v>435</v>
      </c>
      <c r="L129" s="376"/>
      <c r="M129" s="329">
        <v>44287</v>
      </c>
      <c r="N129" s="329">
        <v>44348</v>
      </c>
      <c r="O129" s="365" t="s">
        <v>1772</v>
      </c>
      <c r="P129" s="364" t="s">
        <v>103</v>
      </c>
      <c r="Q129" s="378" t="s">
        <v>1972</v>
      </c>
      <c r="R129" s="331"/>
      <c r="S129" s="332">
        <v>19</v>
      </c>
      <c r="T129" s="333" t="s">
        <v>1713</v>
      </c>
      <c r="U129" s="334" t="s">
        <v>1010</v>
      </c>
      <c r="V129" s="335"/>
      <c r="W129" s="335" t="e">
        <f>IF(VLOOKUP(U129,'CDV2 DTL'!P:P,1,FALSE)=U129,"OK","Missing")</f>
        <v>#N/A</v>
      </c>
      <c r="X129" s="335" t="e">
        <f>IF(VLOOKUP(U129,'CDV3 DTL'!E:E,1,FALSE)=U129,"OK","Missing")</f>
        <v>#N/A</v>
      </c>
      <c r="Y129" s="335"/>
      <c r="Z129" s="336"/>
      <c r="AA129" s="145" t="s">
        <v>1973</v>
      </c>
      <c r="AB129" s="337"/>
      <c r="AC129" s="345"/>
      <c r="AD129" s="345"/>
      <c r="AE129" s="332" t="str">
        <f>IF(AD129="x",VLOOKUP($U129,DVS!A:A,1,FALSE),"-")</f>
        <v>-</v>
      </c>
      <c r="AF129" s="335"/>
      <c r="AG129" s="345"/>
      <c r="AH129" s="345"/>
      <c r="AI129" s="345"/>
      <c r="AJ129" s="345"/>
      <c r="AK129" s="345"/>
      <c r="AL129" s="345"/>
      <c r="AM129" s="345"/>
      <c r="AN129" s="332" t="str">
        <f>IF(AM129="x",VLOOKUP($U129,'Domain ControllerECU'!A:A,1,FALSE),"-")</f>
        <v>-</v>
      </c>
      <c r="AO129" s="335"/>
      <c r="AP129" s="345"/>
      <c r="AQ129" s="332" t="str">
        <f>IF(AP129="x",VLOOKUP($U129,RLT!A:A,1,FALSE),"-")</f>
        <v>-</v>
      </c>
      <c r="AR129" s="335"/>
      <c r="AS129" s="345"/>
      <c r="AT129" s="332" t="str">
        <f>IF(AS129="x",VLOOKUP($U129,ULSECU!A:A,1,FALSE),"-")</f>
        <v>-</v>
      </c>
      <c r="AU129" s="335"/>
      <c r="AV129" s="345"/>
      <c r="AW129" s="332" t="str">
        <f>IF(AV129="x",VLOOKUP($U129,'Radar 7779GHz'!A:A,1,FALSE),"-")</f>
        <v>-</v>
      </c>
      <c r="AX129" s="335"/>
      <c r="AY129" s="345"/>
      <c r="AZ129" s="332" t="str">
        <f>IF(AY129="x",VLOOKUP($U129,LiDAR!A:A,1,FALSE),"-")</f>
        <v>-</v>
      </c>
      <c r="BA129" s="335"/>
      <c r="BB129" s="335"/>
      <c r="BC129" s="335"/>
      <c r="BD129" s="335"/>
      <c r="BE129" s="345"/>
      <c r="BF129" s="332" t="str">
        <f>IF(BE129="x",VLOOKUP($U129,DFC!A:A,1,FALSE),"-")</f>
        <v>-</v>
      </c>
      <c r="BG129" s="335"/>
      <c r="BH129" s="345" t="s">
        <v>1714</v>
      </c>
      <c r="BI129" s="332" t="e">
        <f>IF(BH129="x",VLOOKUP(U129,'DSF ADSP'!A:A,1,FALSE),"-")</f>
        <v>#N/A</v>
      </c>
      <c r="BJ129" s="335"/>
      <c r="BK129" s="345"/>
      <c r="BL129" s="332" t="str">
        <f>IF(BK129="x",VLOOKUP($U129,'DSF LSMS'!$A:$A,1,FALSE),"-")</f>
        <v>-</v>
      </c>
      <c r="BM129" s="340"/>
      <c r="BN129" s="167"/>
      <c r="BO129" s="167"/>
      <c r="BP129" s="167"/>
    </row>
    <row r="130" ht="38.25" spans="1:68">
      <c r="A130" s="138"/>
      <c r="B130" s="321" t="s">
        <v>1974</v>
      </c>
      <c r="C130" s="322">
        <v>127</v>
      </c>
      <c r="D130" s="323" t="s">
        <v>1716</v>
      </c>
      <c r="E130" s="324" t="s">
        <v>1710</v>
      </c>
      <c r="F130" s="146"/>
      <c r="G130" s="146"/>
      <c r="H130" s="146" t="e">
        <f>VLOOKUP(U130,'CDV3 DTL'!E:G,2,FALSE)</f>
        <v>#N/A</v>
      </c>
      <c r="I130" s="329"/>
      <c r="J130" s="329"/>
      <c r="K130" s="146" t="s">
        <v>1975</v>
      </c>
      <c r="L130" s="376"/>
      <c r="M130" s="329">
        <v>44287</v>
      </c>
      <c r="N130" s="329">
        <v>44927</v>
      </c>
      <c r="O130" s="377"/>
      <c r="P130" s="325" t="s">
        <v>1721</v>
      </c>
      <c r="Q130" s="330" t="s">
        <v>1976</v>
      </c>
      <c r="R130" s="371"/>
      <c r="S130" s="372">
        <v>65</v>
      </c>
      <c r="T130" s="333" t="s">
        <v>1735</v>
      </c>
      <c r="U130" s="363" t="s">
        <v>1977</v>
      </c>
      <c r="V130" s="335"/>
      <c r="W130" s="335" t="e">
        <f>IF(VLOOKUP(U130,'CDV2 DTL'!P:P,1,FALSE)=U130,"OK","Missing")</f>
        <v>#N/A</v>
      </c>
      <c r="X130" s="335" t="e">
        <f>IF(VLOOKUP(U130,'CDV3 DTL'!E:E,1,FALSE)=U130,"OK","Missing")</f>
        <v>#N/A</v>
      </c>
      <c r="Y130" s="335"/>
      <c r="Z130" s="336"/>
      <c r="AA130" s="145" t="s">
        <v>1978</v>
      </c>
      <c r="AB130" s="372"/>
      <c r="AC130" s="345"/>
      <c r="AD130" s="345"/>
      <c r="AE130" s="332" t="str">
        <f>IF(AD130="x",VLOOKUP($U130,DVS!A:A,1,FALSE),"-")</f>
        <v>-</v>
      </c>
      <c r="AF130" s="335"/>
      <c r="AG130" s="345"/>
      <c r="AH130" s="345"/>
      <c r="AI130" s="345"/>
      <c r="AJ130" s="345"/>
      <c r="AK130" s="345"/>
      <c r="AL130" s="345"/>
      <c r="AM130" s="345"/>
      <c r="AN130" s="332" t="str">
        <f>IF(AM130="x",VLOOKUP($U130,'Domain ControllerECU'!A:A,1,FALSE),"-")</f>
        <v>-</v>
      </c>
      <c r="AO130" s="335"/>
      <c r="AP130" s="345"/>
      <c r="AQ130" s="332" t="str">
        <f>IF(AP130="x",VLOOKUP($U130,RLT!A:A,1,FALSE),"-")</f>
        <v>-</v>
      </c>
      <c r="AR130" s="335"/>
      <c r="AS130" s="345"/>
      <c r="AT130" s="332" t="str">
        <f>IF(AS130="x",VLOOKUP($U130,ULSECU!A:A,1,FALSE),"-")</f>
        <v>-</v>
      </c>
      <c r="AU130" s="335"/>
      <c r="AV130" s="345"/>
      <c r="AW130" s="332" t="str">
        <f>IF(AV130="x",VLOOKUP($U130,'Radar 7779GHz'!A:A,1,FALSE),"-")</f>
        <v>-</v>
      </c>
      <c r="AX130" s="335"/>
      <c r="AY130" s="345"/>
      <c r="AZ130" s="332" t="str">
        <f>IF(AY130="x",VLOOKUP($U130,LiDAR!A:A,1,FALSE),"-")</f>
        <v>-</v>
      </c>
      <c r="BA130" s="335"/>
      <c r="BB130" s="335"/>
      <c r="BC130" s="335"/>
      <c r="BD130" s="335"/>
      <c r="BE130" s="345" t="s">
        <v>1714</v>
      </c>
      <c r="BF130" s="332" t="e">
        <f>IF(BE130="x",VLOOKUP($U130,DFC!A:A,1,FALSE),"-")</f>
        <v>#N/A</v>
      </c>
      <c r="BG130" s="335"/>
      <c r="BH130" s="345" t="s">
        <v>1714</v>
      </c>
      <c r="BI130" s="332" t="e">
        <f>IF(BH130="x",VLOOKUP(U130,'DSF ADSP'!A:A,1,FALSE),"-")</f>
        <v>#N/A</v>
      </c>
      <c r="BJ130" s="335"/>
      <c r="BK130" s="345"/>
      <c r="BL130" s="332" t="str">
        <f>IF(BK130="x",VLOOKUP($U130,'DSF LSMS'!$A:$A,1,FALSE),"-")</f>
        <v>-</v>
      </c>
      <c r="BM130" s="340"/>
      <c r="BN130" s="167"/>
      <c r="BO130" s="167"/>
      <c r="BP130" s="167"/>
    </row>
    <row r="131" ht="25.5" spans="1:68">
      <c r="A131" s="138"/>
      <c r="B131" s="321" t="s">
        <v>1979</v>
      </c>
      <c r="C131" s="322">
        <v>128</v>
      </c>
      <c r="D131" s="323" t="s">
        <v>1716</v>
      </c>
      <c r="E131" s="324" t="s">
        <v>1710</v>
      </c>
      <c r="F131" s="146"/>
      <c r="G131" s="146"/>
      <c r="H131" s="146" t="e">
        <f>VLOOKUP(U131,'CDV3 DTL'!E:G,2,FALSE)</f>
        <v>#N/A</v>
      </c>
      <c r="I131" s="329"/>
      <c r="J131" s="329"/>
      <c r="K131" s="146" t="s">
        <v>249</v>
      </c>
      <c r="L131" s="377"/>
      <c r="M131" s="345">
        <v>2021</v>
      </c>
      <c r="N131" s="329">
        <v>44287</v>
      </c>
      <c r="O131" s="377"/>
      <c r="P131" s="325" t="s">
        <v>1721</v>
      </c>
      <c r="Q131" s="433" t="s">
        <v>1980</v>
      </c>
      <c r="R131" s="371"/>
      <c r="S131" s="372">
        <v>50</v>
      </c>
      <c r="T131" s="333" t="s">
        <v>255</v>
      </c>
      <c r="U131" s="363" t="s">
        <v>1981</v>
      </c>
      <c r="V131" s="335"/>
      <c r="W131" s="335" t="e">
        <f>IF(VLOOKUP(U131,'CDV2 DTL'!P:P,1,FALSE)=U131,"OK","Missing")</f>
        <v>#N/A</v>
      </c>
      <c r="X131" s="335" t="e">
        <f>IF(VLOOKUP(U131,'CDV3 DTL'!E:E,1,FALSE)=U131,"OK","Missing")</f>
        <v>#N/A</v>
      </c>
      <c r="Y131" s="335"/>
      <c r="Z131" s="336"/>
      <c r="AA131" s="145" t="s">
        <v>1982</v>
      </c>
      <c r="AB131" s="372"/>
      <c r="AC131" s="345"/>
      <c r="AD131" s="345"/>
      <c r="AE131" s="332" t="str">
        <f>IF(AD131="x",VLOOKUP($U131,DVS!A:A,1,FALSE),"-")</f>
        <v>-</v>
      </c>
      <c r="AF131" s="335"/>
      <c r="AG131" s="345"/>
      <c r="AH131" s="345"/>
      <c r="AI131" s="345"/>
      <c r="AJ131" s="345"/>
      <c r="AK131" s="345"/>
      <c r="AL131" s="345"/>
      <c r="AM131" s="345"/>
      <c r="AN131" s="332" t="str">
        <f>IF(AM131="x",VLOOKUP($U131,'Domain ControllerECU'!A:A,1,FALSE),"-")</f>
        <v>-</v>
      </c>
      <c r="AO131" s="335"/>
      <c r="AP131" s="345"/>
      <c r="AQ131" s="332" t="str">
        <f>IF(AP131="x",VLOOKUP($U131,RLT!A:A,1,FALSE),"-")</f>
        <v>-</v>
      </c>
      <c r="AR131" s="335"/>
      <c r="AS131" s="345"/>
      <c r="AT131" s="332" t="str">
        <f>IF(AS131="x",VLOOKUP($U131,ULSECU!A:A,1,FALSE),"-")</f>
        <v>-</v>
      </c>
      <c r="AU131" s="335"/>
      <c r="AV131" s="345"/>
      <c r="AW131" s="332" t="str">
        <f>IF(AV131="x",VLOOKUP($U131,'Radar 7779GHz'!A:A,1,FALSE),"-")</f>
        <v>-</v>
      </c>
      <c r="AX131" s="335"/>
      <c r="AY131" s="345"/>
      <c r="AZ131" s="332" t="str">
        <f>IF(AY131="x",VLOOKUP($U131,LiDAR!A:A,1,FALSE),"-")</f>
        <v>-</v>
      </c>
      <c r="BA131" s="335"/>
      <c r="BB131" s="335"/>
      <c r="BC131" s="335"/>
      <c r="BD131" s="335"/>
      <c r="BE131" s="345"/>
      <c r="BF131" s="332" t="str">
        <f>IF(BE131="x",VLOOKUP($U131,DFC!A:A,1,FALSE),"-")</f>
        <v>-</v>
      </c>
      <c r="BG131" s="335"/>
      <c r="BH131" s="345" t="s">
        <v>1714</v>
      </c>
      <c r="BI131" s="332" t="e">
        <f>IF(BH131="x",VLOOKUP(U131,'DSF ADSP'!A:A,1,FALSE),"-")</f>
        <v>#N/A</v>
      </c>
      <c r="BJ131" s="335"/>
      <c r="BK131" s="345" t="s">
        <v>1714</v>
      </c>
      <c r="BL131" s="332" t="e">
        <f>IF(BK131="x",VLOOKUP($U131,'DSF LSMS'!$A:$A,1,FALSE),"-")</f>
        <v>#N/A</v>
      </c>
      <c r="BM131" s="340" t="s">
        <v>1733</v>
      </c>
      <c r="BN131" s="167"/>
      <c r="BO131" s="167"/>
      <c r="BP131" s="167"/>
    </row>
    <row r="132" ht="25.5" spans="1:68">
      <c r="A132" s="138"/>
      <c r="B132" s="321" t="s">
        <v>1983</v>
      </c>
      <c r="C132" s="322">
        <v>129</v>
      </c>
      <c r="D132" s="323" t="s">
        <v>1709</v>
      </c>
      <c r="E132" s="324" t="s">
        <v>1717</v>
      </c>
      <c r="F132" s="146"/>
      <c r="G132" s="146"/>
      <c r="H132" s="146" t="e">
        <f>VLOOKUP(U132,'CDV3 DTL'!E:G,2,FALSE)</f>
        <v>#N/A</v>
      </c>
      <c r="I132" s="345"/>
      <c r="J132" s="345" t="s">
        <v>1714</v>
      </c>
      <c r="K132" s="146" t="s">
        <v>1984</v>
      </c>
      <c r="L132" s="376"/>
      <c r="M132" s="329">
        <v>44805</v>
      </c>
      <c r="N132" s="329">
        <v>44743</v>
      </c>
      <c r="O132" s="377"/>
      <c r="P132" s="329" t="s">
        <v>1712</v>
      </c>
      <c r="Q132" s="378" t="s">
        <v>1985</v>
      </c>
      <c r="R132" s="331"/>
      <c r="S132" s="332">
        <v>20</v>
      </c>
      <c r="T132" s="333" t="s">
        <v>1713</v>
      </c>
      <c r="U132" s="334" t="s">
        <v>1986</v>
      </c>
      <c r="V132" s="335"/>
      <c r="W132" s="335" t="e">
        <f>IF(VLOOKUP(U132,'CDV2 DTL'!P:P,1,FALSE)=U132,"OK","Missing")</f>
        <v>#N/A</v>
      </c>
      <c r="X132" s="335" t="e">
        <f>IF(VLOOKUP(U132,'CDV3 DTL'!E:E,1,FALSE)=U132,"OK","Missing")</f>
        <v>#N/A</v>
      </c>
      <c r="Y132" s="335"/>
      <c r="Z132" s="336"/>
      <c r="AA132" s="145" t="s">
        <v>1888</v>
      </c>
      <c r="AB132" s="332"/>
      <c r="AC132" s="345"/>
      <c r="AD132" s="345"/>
      <c r="AE132" s="332" t="str">
        <f>IF(AD132="x",VLOOKUP($U132,DVS!A:A,1,FALSE),"-")</f>
        <v>-</v>
      </c>
      <c r="AF132" s="335"/>
      <c r="AG132" s="345"/>
      <c r="AH132" s="345"/>
      <c r="AI132" s="345"/>
      <c r="AJ132" s="345"/>
      <c r="AK132" s="345"/>
      <c r="AL132" s="345"/>
      <c r="AM132" s="345" t="s">
        <v>1714</v>
      </c>
      <c r="AN132" s="332" t="e">
        <f>IF(AM132="x",VLOOKUP($U132,'Domain ControllerECU'!A:A,1,FALSE),"-")</f>
        <v>#N/A</v>
      </c>
      <c r="AO132" s="335"/>
      <c r="AP132" s="345"/>
      <c r="AQ132" s="332" t="str">
        <f>IF(AP132="x",VLOOKUP($U132,RLT!A:A,1,FALSE),"-")</f>
        <v>-</v>
      </c>
      <c r="AR132" s="335"/>
      <c r="AS132" s="345"/>
      <c r="AT132" s="332" t="str">
        <f>IF(AS132="x",VLOOKUP($U132,ULSECU!A:A,1,FALSE),"-")</f>
        <v>-</v>
      </c>
      <c r="AU132" s="335"/>
      <c r="AV132" s="345"/>
      <c r="AW132" s="332" t="str">
        <f>IF(AV132="x",VLOOKUP($U132,'Radar 7779GHz'!A:A,1,FALSE),"-")</f>
        <v>-</v>
      </c>
      <c r="AX132" s="335"/>
      <c r="AY132" s="345"/>
      <c r="AZ132" s="332" t="str">
        <f>IF(AY132="x",VLOOKUP($U132,LiDAR!A:A,1,FALSE),"-")</f>
        <v>-</v>
      </c>
      <c r="BA132" s="335"/>
      <c r="BB132" s="335"/>
      <c r="BC132" s="335"/>
      <c r="BD132" s="335"/>
      <c r="BE132" s="345"/>
      <c r="BF132" s="332" t="str">
        <f>IF(BE132="x",VLOOKUP($U132,DFC!A:A,1,FALSE),"-")</f>
        <v>-</v>
      </c>
      <c r="BG132" s="335"/>
      <c r="BH132" s="345" t="s">
        <v>1714</v>
      </c>
      <c r="BI132" s="332" t="e">
        <f>IF(BH132="x",VLOOKUP(U132,'DSF ADSP'!A:A,1,FALSE),"-")</f>
        <v>#N/A</v>
      </c>
      <c r="BJ132" s="335"/>
      <c r="BK132" s="345"/>
      <c r="BL132" s="332" t="str">
        <f>IF(BK132="x",VLOOKUP($U132,'DSF LSMS'!$A:$A,1,FALSE),"-")</f>
        <v>-</v>
      </c>
      <c r="BM132" s="340"/>
      <c r="BN132" s="167"/>
      <c r="BO132" s="167"/>
      <c r="BP132" s="167"/>
    </row>
    <row r="133" ht="25.5" spans="1:68">
      <c r="A133" s="138"/>
      <c r="B133" s="321" t="s">
        <v>1987</v>
      </c>
      <c r="C133" s="322">
        <v>130</v>
      </c>
      <c r="D133" s="323" t="s">
        <v>1709</v>
      </c>
      <c r="E133" s="324" t="s">
        <v>1717</v>
      </c>
      <c r="F133" s="146"/>
      <c r="G133" s="146"/>
      <c r="H133" s="146" t="e">
        <f>VLOOKUP(U133,'CDV3 DTL'!E:G,2,FALSE)</f>
        <v>#N/A</v>
      </c>
      <c r="I133" s="345"/>
      <c r="J133" s="345" t="s">
        <v>1714</v>
      </c>
      <c r="K133" s="146" t="s">
        <v>1988</v>
      </c>
      <c r="L133" s="376"/>
      <c r="M133" s="329">
        <v>44805</v>
      </c>
      <c r="N133" s="440">
        <v>45474</v>
      </c>
      <c r="O133" s="377"/>
      <c r="P133" s="329" t="s">
        <v>1712</v>
      </c>
      <c r="Q133" s="369" t="s">
        <v>1989</v>
      </c>
      <c r="R133" s="331"/>
      <c r="S133" s="332">
        <v>23</v>
      </c>
      <c r="T133" s="333" t="s">
        <v>1713</v>
      </c>
      <c r="U133" s="334" t="s">
        <v>1990</v>
      </c>
      <c r="V133" s="335"/>
      <c r="W133" s="335" t="e">
        <f>IF(VLOOKUP(U133,'CDV2 DTL'!P:P,1,FALSE)=U133,"OK","Missing")</f>
        <v>#N/A</v>
      </c>
      <c r="X133" s="335" t="e">
        <f>IF(VLOOKUP(U133,'CDV3 DTL'!E:E,1,FALSE)=U133,"OK","Missing")</f>
        <v>#N/A</v>
      </c>
      <c r="Y133" s="335"/>
      <c r="Z133" s="336"/>
      <c r="AA133" s="145" t="s">
        <v>1892</v>
      </c>
      <c r="AB133" s="332"/>
      <c r="AC133" s="345"/>
      <c r="AD133" s="345"/>
      <c r="AE133" s="332" t="str">
        <f>IF(AD133="x",VLOOKUP($U133,DVS!A:A,1,FALSE),"-")</f>
        <v>-</v>
      </c>
      <c r="AF133" s="335"/>
      <c r="AG133" s="345"/>
      <c r="AH133" s="345"/>
      <c r="AI133" s="345"/>
      <c r="AJ133" s="345"/>
      <c r="AK133" s="345"/>
      <c r="AL133" s="345"/>
      <c r="AM133" s="345" t="s">
        <v>1714</v>
      </c>
      <c r="AN133" s="332" t="e">
        <f>IF(AM133="x",VLOOKUP($U133,'Domain ControllerECU'!A:A,1,FALSE),"-")</f>
        <v>#N/A</v>
      </c>
      <c r="AO133" s="335"/>
      <c r="AP133" s="345"/>
      <c r="AQ133" s="332" t="str">
        <f>IF(AP133="x",VLOOKUP($U133,RLT!A:A,1,FALSE),"-")</f>
        <v>-</v>
      </c>
      <c r="AR133" s="335"/>
      <c r="AS133" s="345"/>
      <c r="AT133" s="332" t="str">
        <f>IF(AS133="x",VLOOKUP($U133,ULSECU!A:A,1,FALSE),"-")</f>
        <v>-</v>
      </c>
      <c r="AU133" s="335"/>
      <c r="AV133" s="345"/>
      <c r="AW133" s="332" t="str">
        <f>IF(AV133="x",VLOOKUP($U133,'Radar 7779GHz'!A:A,1,FALSE),"-")</f>
        <v>-</v>
      </c>
      <c r="AX133" s="335"/>
      <c r="AY133" s="345"/>
      <c r="AZ133" s="332" t="str">
        <f>IF(AY133="x",VLOOKUP($U133,LiDAR!A:A,1,FALSE),"-")</f>
        <v>-</v>
      </c>
      <c r="BA133" s="335"/>
      <c r="BB133" s="335"/>
      <c r="BC133" s="335"/>
      <c r="BD133" s="335"/>
      <c r="BE133" s="335"/>
      <c r="BF133" s="332" t="str">
        <f>IF(BE133="x",VLOOKUP($U133,DFC!A:A,1,FALSE),"-")</f>
        <v>-</v>
      </c>
      <c r="BG133" s="335"/>
      <c r="BH133" s="345" t="s">
        <v>1714</v>
      </c>
      <c r="BI133" s="332" t="e">
        <f>IF(BH133="x",VLOOKUP(U133,'DSF ADSP'!A:A,1,FALSE),"-")</f>
        <v>#N/A</v>
      </c>
      <c r="BJ133" s="335"/>
      <c r="BK133" s="345"/>
      <c r="BL133" s="332" t="str">
        <f>IF(BK133="x",VLOOKUP($U133,'DSF LSMS'!$A:$A,1,FALSE),"-")</f>
        <v>-</v>
      </c>
      <c r="BM133" s="340"/>
      <c r="BN133" s="167"/>
      <c r="BO133" s="167"/>
      <c r="BP133" s="167"/>
    </row>
    <row r="134" ht="25.5" spans="1:68">
      <c r="A134" s="138"/>
      <c r="B134" s="321" t="s">
        <v>1991</v>
      </c>
      <c r="C134" s="322">
        <v>131</v>
      </c>
      <c r="D134" s="323" t="s">
        <v>1709</v>
      </c>
      <c r="E134" s="324" t="s">
        <v>1710</v>
      </c>
      <c r="F134" s="146"/>
      <c r="G134" s="146"/>
      <c r="H134" s="146" t="e">
        <f>VLOOKUP(U134,'CDV3 DTL'!E:G,2,FALSE)</f>
        <v>#N/A</v>
      </c>
      <c r="I134" s="345"/>
      <c r="J134" s="345" t="s">
        <v>1714</v>
      </c>
      <c r="K134" s="146" t="s">
        <v>1992</v>
      </c>
      <c r="L134" s="376"/>
      <c r="M134" s="329">
        <v>44409</v>
      </c>
      <c r="N134" s="329">
        <v>44743</v>
      </c>
      <c r="O134" s="377" t="s">
        <v>1711</v>
      </c>
      <c r="P134" s="325" t="s">
        <v>1721</v>
      </c>
      <c r="Q134" s="346" t="s">
        <v>1993</v>
      </c>
      <c r="R134" s="331"/>
      <c r="S134" s="332">
        <v>16</v>
      </c>
      <c r="T134" s="333" t="s">
        <v>1713</v>
      </c>
      <c r="U134" s="334" t="s">
        <v>1172</v>
      </c>
      <c r="V134" s="335"/>
      <c r="W134" s="335" t="str">
        <f>IF(VLOOKUP(U134,'CDV2 DTL'!P:P,1,FALSE)=U134,"OK","Missing")</f>
        <v>OK</v>
      </c>
      <c r="X134" s="335" t="e">
        <f>IF(VLOOKUP(U134,'CDV3 DTL'!E:E,1,FALSE)=U134,"OK","Missing")</f>
        <v>#N/A</v>
      </c>
      <c r="Y134" s="335"/>
      <c r="Z134" s="336"/>
      <c r="AA134" s="145" t="s">
        <v>1892</v>
      </c>
      <c r="AB134" s="337"/>
      <c r="AC134" s="345"/>
      <c r="AD134" s="345"/>
      <c r="AE134" s="332" t="str">
        <f>IF(AD134="x",VLOOKUP($U134,DVS!A:A,1,FALSE),"-")</f>
        <v>-</v>
      </c>
      <c r="AF134" s="335"/>
      <c r="AG134" s="345"/>
      <c r="AH134" s="345"/>
      <c r="AI134" s="345"/>
      <c r="AJ134" s="345"/>
      <c r="AK134" s="345"/>
      <c r="AL134" s="345"/>
      <c r="AM134" s="345"/>
      <c r="AN134" s="332" t="str">
        <f>IF(AM134="x",VLOOKUP($U134,'Domain ControllerECU'!A:A,1,FALSE),"-")</f>
        <v>-</v>
      </c>
      <c r="AO134" s="335"/>
      <c r="AP134" s="345"/>
      <c r="AQ134" s="332" t="str">
        <f>IF(AP134="x",VLOOKUP($U134,RLT!A:A,1,FALSE),"-")</f>
        <v>-</v>
      </c>
      <c r="AR134" s="335"/>
      <c r="AS134" s="345"/>
      <c r="AT134" s="332" t="str">
        <f>IF(AS134="x",VLOOKUP($U134,ULSECU!A:A,1,FALSE),"-")</f>
        <v>-</v>
      </c>
      <c r="AU134" s="335"/>
      <c r="AV134" s="345"/>
      <c r="AW134" s="332" t="str">
        <f>IF(AV134="x",VLOOKUP($U134,'Radar 7779GHz'!A:A,1,FALSE),"-")</f>
        <v>-</v>
      </c>
      <c r="AX134" s="335"/>
      <c r="AY134" s="345"/>
      <c r="AZ134" s="332" t="str">
        <f>IF(AY134="x",VLOOKUP($U134,LiDAR!A:A,1,FALSE),"-")</f>
        <v>-</v>
      </c>
      <c r="BA134" s="335"/>
      <c r="BB134" s="335"/>
      <c r="BC134" s="335"/>
      <c r="BD134" s="335"/>
      <c r="BE134" s="345"/>
      <c r="BF134" s="332" t="str">
        <f>IF(BE134="x",VLOOKUP($U134,DFC!A:A,1,FALSE),"-")</f>
        <v>-</v>
      </c>
      <c r="BG134" s="335"/>
      <c r="BH134" s="345" t="s">
        <v>1714</v>
      </c>
      <c r="BI134" s="332" t="e">
        <f>IF(BH134="x",VLOOKUP(U134,'DSF ADSP'!A:A,1,FALSE),"-")</f>
        <v>#N/A</v>
      </c>
      <c r="BJ134" s="335"/>
      <c r="BK134" s="345"/>
      <c r="BL134" s="332" t="str">
        <f>IF(BK134="x",VLOOKUP($U134,'DSF LSMS'!$A:$A,1,FALSE),"-")</f>
        <v>-</v>
      </c>
      <c r="BM134" s="340"/>
      <c r="BN134" s="167"/>
      <c r="BO134" s="167"/>
      <c r="BP134" s="167"/>
    </row>
    <row r="135" ht="25.5" spans="1:68">
      <c r="A135" s="138"/>
      <c r="B135" s="321" t="s">
        <v>1994</v>
      </c>
      <c r="C135" s="322">
        <v>132</v>
      </c>
      <c r="D135" s="323" t="s">
        <v>1709</v>
      </c>
      <c r="E135" s="324" t="s">
        <v>1710</v>
      </c>
      <c r="F135" s="146"/>
      <c r="G135" s="146"/>
      <c r="H135" s="146" t="e">
        <f>VLOOKUP(U135,'CDV3 DTL'!E:G,2,FALSE)</f>
        <v>#N/A</v>
      </c>
      <c r="I135" s="345"/>
      <c r="J135" s="345" t="s">
        <v>1714</v>
      </c>
      <c r="K135" s="146" t="s">
        <v>1995</v>
      </c>
      <c r="L135" s="377"/>
      <c r="M135" s="345" t="s">
        <v>1996</v>
      </c>
      <c r="N135" s="329">
        <v>44743</v>
      </c>
      <c r="O135" s="377" t="s">
        <v>1711</v>
      </c>
      <c r="P135" s="325" t="s">
        <v>1721</v>
      </c>
      <c r="Q135" s="346" t="s">
        <v>1997</v>
      </c>
      <c r="R135" s="331"/>
      <c r="S135" s="332">
        <v>25</v>
      </c>
      <c r="T135" s="333" t="s">
        <v>1713</v>
      </c>
      <c r="U135" s="334" t="s">
        <v>1120</v>
      </c>
      <c r="V135" s="335"/>
      <c r="W135" s="335" t="str">
        <f>IF(VLOOKUP(U135,'CDV2 DTL'!P:P,1,FALSE)=U135,"OK","Missing")</f>
        <v>OK</v>
      </c>
      <c r="X135" s="335" t="e">
        <f>IF(VLOOKUP(U135,'CDV3 DTL'!E:E,1,FALSE)=U135,"OK","Missing")</f>
        <v>#N/A</v>
      </c>
      <c r="Y135" s="335"/>
      <c r="Z135" s="336"/>
      <c r="AA135" s="145" t="s">
        <v>1892</v>
      </c>
      <c r="AB135" s="337"/>
      <c r="AC135" s="345"/>
      <c r="AD135" s="345"/>
      <c r="AE135" s="332" t="str">
        <f>IF(AD135="x",VLOOKUP($U135,DVS!A:A,1,FALSE),"-")</f>
        <v>-</v>
      </c>
      <c r="AF135" s="335"/>
      <c r="AG135" s="345"/>
      <c r="AH135" s="345"/>
      <c r="AI135" s="345"/>
      <c r="AJ135" s="345"/>
      <c r="AK135" s="345"/>
      <c r="AL135" s="345"/>
      <c r="AM135" s="345"/>
      <c r="AN135" s="332" t="str">
        <f>IF(AM135="x",VLOOKUP($U135,'Domain ControllerECU'!A:A,1,FALSE),"-")</f>
        <v>-</v>
      </c>
      <c r="AO135" s="335"/>
      <c r="AP135" s="345"/>
      <c r="AQ135" s="332" t="str">
        <f>IF(AP135="x",VLOOKUP($U135,RLT!A:A,1,FALSE),"-")</f>
        <v>-</v>
      </c>
      <c r="AR135" s="335"/>
      <c r="AS135" s="345"/>
      <c r="AT135" s="332" t="str">
        <f>IF(AS135="x",VLOOKUP($U135,ULSECU!A:A,1,FALSE),"-")</f>
        <v>-</v>
      </c>
      <c r="AU135" s="335"/>
      <c r="AV135" s="345"/>
      <c r="AW135" s="332" t="str">
        <f>IF(AV135="x",VLOOKUP($U135,'Radar 7779GHz'!A:A,1,FALSE),"-")</f>
        <v>-</v>
      </c>
      <c r="AX135" s="335"/>
      <c r="AY135" s="345"/>
      <c r="AZ135" s="332" t="str">
        <f>IF(AY135="x",VLOOKUP($U135,LiDAR!A:A,1,FALSE),"-")</f>
        <v>-</v>
      </c>
      <c r="BA135" s="335"/>
      <c r="BB135" s="335"/>
      <c r="BC135" s="335"/>
      <c r="BD135" s="335"/>
      <c r="BE135" s="345"/>
      <c r="BF135" s="332" t="str">
        <f>IF(BE135="x",VLOOKUP($U135,DFC!A:A,1,FALSE),"-")</f>
        <v>-</v>
      </c>
      <c r="BG135" s="335"/>
      <c r="BH135" s="345" t="s">
        <v>1714</v>
      </c>
      <c r="BI135" s="332" t="e">
        <f>IF(BH135="x",VLOOKUP(U135,'DSF ADSP'!A:A,1,FALSE),"-")</f>
        <v>#N/A</v>
      </c>
      <c r="BJ135" s="335"/>
      <c r="BK135" s="345"/>
      <c r="BL135" s="332" t="str">
        <f>IF(BK135="x",VLOOKUP($U135,'DSF LSMS'!$A:$A,1,FALSE),"-")</f>
        <v>-</v>
      </c>
      <c r="BM135" s="340"/>
      <c r="BN135" s="167"/>
      <c r="BO135" s="167"/>
      <c r="BP135" s="167"/>
    </row>
    <row r="136" ht="38.25" spans="1:68">
      <c r="A136" s="138"/>
      <c r="B136" s="321" t="s">
        <v>1998</v>
      </c>
      <c r="C136" s="322">
        <v>133</v>
      </c>
      <c r="D136" s="323" t="s">
        <v>1709</v>
      </c>
      <c r="E136" s="324" t="s">
        <v>1710</v>
      </c>
      <c r="F136" s="146"/>
      <c r="G136" s="146"/>
      <c r="H136" s="146" t="e">
        <f>VLOOKUP(U136,'CDV3 DTL'!E:G,2,FALSE)</f>
        <v>#N/A</v>
      </c>
      <c r="I136" s="345"/>
      <c r="J136" s="345"/>
      <c r="K136" s="146"/>
      <c r="L136" s="376"/>
      <c r="M136" s="329"/>
      <c r="N136" s="329"/>
      <c r="O136" s="377"/>
      <c r="P136" s="325" t="s">
        <v>1721</v>
      </c>
      <c r="Q136" s="346" t="s">
        <v>1999</v>
      </c>
      <c r="R136" s="331"/>
      <c r="S136" s="332">
        <v>35</v>
      </c>
      <c r="T136" s="333" t="s">
        <v>255</v>
      </c>
      <c r="U136" s="334" t="s">
        <v>2000</v>
      </c>
      <c r="V136" s="335"/>
      <c r="W136" s="335" t="e">
        <f>IF(VLOOKUP(U136,'CDV2 DTL'!P:P,1,FALSE)=U136,"OK","Missing")</f>
        <v>#N/A</v>
      </c>
      <c r="X136" s="335" t="e">
        <f>IF(VLOOKUP(U136,'CDV3 DTL'!E:E,1,FALSE)=U136,"OK","Missing")</f>
        <v>#N/A</v>
      </c>
      <c r="Y136" s="335"/>
      <c r="Z136" s="336"/>
      <c r="AA136" s="145" t="s">
        <v>1892</v>
      </c>
      <c r="AB136" s="337"/>
      <c r="AC136" s="345"/>
      <c r="AD136" s="345"/>
      <c r="AE136" s="332" t="str">
        <f>IF(AD136="x",VLOOKUP($U136,DVS!A:A,1,FALSE),"-")</f>
        <v>-</v>
      </c>
      <c r="AF136" s="335"/>
      <c r="AG136" s="345"/>
      <c r="AH136" s="345"/>
      <c r="AI136" s="345"/>
      <c r="AJ136" s="345"/>
      <c r="AK136" s="345"/>
      <c r="AL136" s="345"/>
      <c r="AM136" s="345"/>
      <c r="AN136" s="332" t="str">
        <f>IF(AM136="x",VLOOKUP($U136,'Domain ControllerECU'!A:A,1,FALSE),"-")</f>
        <v>-</v>
      </c>
      <c r="AO136" s="335"/>
      <c r="AP136" s="345"/>
      <c r="AQ136" s="332" t="str">
        <f>IF(AP136="x",VLOOKUP($U136,RLT!A:A,1,FALSE),"-")</f>
        <v>-</v>
      </c>
      <c r="AR136" s="335"/>
      <c r="AS136" s="345"/>
      <c r="AT136" s="332" t="str">
        <f>IF(AS136="x",VLOOKUP($U136,ULSECU!A:A,1,FALSE),"-")</f>
        <v>-</v>
      </c>
      <c r="AU136" s="335"/>
      <c r="AV136" s="345"/>
      <c r="AW136" s="332" t="str">
        <f>IF(AV136="x",VLOOKUP($U136,'Radar 7779GHz'!A:A,1,FALSE),"-")</f>
        <v>-</v>
      </c>
      <c r="AX136" s="335"/>
      <c r="AY136" s="345"/>
      <c r="AZ136" s="332" t="str">
        <f>IF(AY136="x",VLOOKUP($U136,LiDAR!A:A,1,FALSE),"-")</f>
        <v>-</v>
      </c>
      <c r="BA136" s="335"/>
      <c r="BB136" s="335"/>
      <c r="BC136" s="335"/>
      <c r="BD136" s="335"/>
      <c r="BE136" s="345" t="s">
        <v>1714</v>
      </c>
      <c r="BF136" s="332" t="e">
        <f>IF(BE136="x",VLOOKUP($U136,DFC!A:A,1,FALSE),"-")</f>
        <v>#N/A</v>
      </c>
      <c r="BG136" s="425"/>
      <c r="BH136" s="426" t="s">
        <v>1714</v>
      </c>
      <c r="BI136" s="332" t="e">
        <f>IF(BH136="x",VLOOKUP(U136,'DSF ADSP'!A:A,1,FALSE),"-")</f>
        <v>#N/A</v>
      </c>
      <c r="BJ136" s="335"/>
      <c r="BK136" s="345"/>
      <c r="BL136" s="332" t="str">
        <f>IF(BK136="x",VLOOKUP($U136,'DSF LSMS'!$A:$A,1,FALSE),"-")</f>
        <v>-</v>
      </c>
      <c r="BM136" s="340"/>
      <c r="BN136" s="167"/>
      <c r="BO136" s="167"/>
      <c r="BP136" s="167"/>
    </row>
    <row r="137" ht="38.25" spans="1:68">
      <c r="A137" s="138"/>
      <c r="B137" s="321" t="s">
        <v>2001</v>
      </c>
      <c r="C137" s="322">
        <v>134</v>
      </c>
      <c r="D137" s="323" t="s">
        <v>1709</v>
      </c>
      <c r="E137" s="324" t="s">
        <v>1710</v>
      </c>
      <c r="F137" s="146"/>
      <c r="G137" s="146"/>
      <c r="H137" s="146" t="e">
        <f>VLOOKUP(U137,'CDV3 DTL'!E:G,2,FALSE)</f>
        <v>#N/A</v>
      </c>
      <c r="I137" s="345"/>
      <c r="J137" s="345" t="s">
        <v>1714</v>
      </c>
      <c r="K137" s="146" t="s">
        <v>2002</v>
      </c>
      <c r="L137" s="377"/>
      <c r="M137" s="345" t="s">
        <v>2003</v>
      </c>
      <c r="N137" s="329">
        <v>44743</v>
      </c>
      <c r="O137" s="377" t="s">
        <v>1711</v>
      </c>
      <c r="P137" s="325" t="s">
        <v>1721</v>
      </c>
      <c r="Q137" s="378" t="s">
        <v>2004</v>
      </c>
      <c r="R137" s="331"/>
      <c r="S137" s="332">
        <v>161</v>
      </c>
      <c r="T137" s="333" t="s">
        <v>1713</v>
      </c>
      <c r="U137" s="334" t="s">
        <v>2005</v>
      </c>
      <c r="V137" s="335"/>
      <c r="W137" s="335" t="str">
        <f>IF(VLOOKUP(U137,'CDV2 DTL'!P:P,1,FALSE)=U137,"OK","Missing")</f>
        <v>OK</v>
      </c>
      <c r="X137" s="335" t="e">
        <f>IF(VLOOKUP(U137,'CDV3 DTL'!E:E,1,FALSE)=U137,"OK","Missing")</f>
        <v>#N/A</v>
      </c>
      <c r="Y137" s="335"/>
      <c r="Z137" s="336"/>
      <c r="AA137" s="145" t="s">
        <v>1892</v>
      </c>
      <c r="AB137" s="337"/>
      <c r="AC137" s="345"/>
      <c r="AD137" s="345"/>
      <c r="AE137" s="332" t="str">
        <f>IF(AD137="x",VLOOKUP($U137,DVS!A:A,1,FALSE),"-")</f>
        <v>-</v>
      </c>
      <c r="AF137" s="335"/>
      <c r="AG137" s="345"/>
      <c r="AH137" s="345"/>
      <c r="AI137" s="345"/>
      <c r="AJ137" s="345"/>
      <c r="AK137" s="345"/>
      <c r="AL137" s="345"/>
      <c r="AM137" s="345"/>
      <c r="AN137" s="332" t="str">
        <f>IF(AM137="x",VLOOKUP($U137,'Domain ControllerECU'!A:A,1,FALSE),"-")</f>
        <v>-</v>
      </c>
      <c r="AO137" s="335"/>
      <c r="AP137" s="345"/>
      <c r="AQ137" s="332" t="str">
        <f>IF(AP137="x",VLOOKUP($U137,RLT!A:A,1,FALSE),"-")</f>
        <v>-</v>
      </c>
      <c r="AR137" s="335"/>
      <c r="AS137" s="345"/>
      <c r="AT137" s="332" t="str">
        <f>IF(AS137="x",VLOOKUP($U137,ULSECU!A:A,1,FALSE),"-")</f>
        <v>-</v>
      </c>
      <c r="AU137" s="335"/>
      <c r="AV137" s="345"/>
      <c r="AW137" s="332" t="str">
        <f>IF(AV137="x",VLOOKUP($U137,'Radar 7779GHz'!A:A,1,FALSE),"-")</f>
        <v>-</v>
      </c>
      <c r="AX137" s="335"/>
      <c r="AY137" s="345"/>
      <c r="AZ137" s="332" t="str">
        <f>IF(AY137="x",VLOOKUP($U137,LiDAR!A:A,1,FALSE),"-")</f>
        <v>-</v>
      </c>
      <c r="BA137" s="335"/>
      <c r="BB137" s="335"/>
      <c r="BC137" s="335"/>
      <c r="BD137" s="335"/>
      <c r="BE137" s="345" t="s">
        <v>1714</v>
      </c>
      <c r="BF137" s="332" t="e">
        <f>IF(BE137="x",VLOOKUP($U137,DFC!A:A,1,FALSE),"-")</f>
        <v>#N/A</v>
      </c>
      <c r="BG137" s="335"/>
      <c r="BH137" s="345" t="s">
        <v>1714</v>
      </c>
      <c r="BI137" s="332" t="e">
        <f>IF(BH137="x",VLOOKUP(U137,'DSF ADSP'!A:A,1,FALSE),"-")</f>
        <v>#N/A</v>
      </c>
      <c r="BJ137" s="335"/>
      <c r="BK137" s="345"/>
      <c r="BL137" s="332" t="str">
        <f>IF(BK137="x",VLOOKUP($U137,'DSF LSMS'!$A:$A,1,FALSE),"-")</f>
        <v>-</v>
      </c>
      <c r="BM137" s="340"/>
      <c r="BN137" s="167"/>
      <c r="BO137" s="167"/>
      <c r="BP137" s="167"/>
    </row>
    <row r="138" ht="25.5" spans="1:68">
      <c r="A138" s="138"/>
      <c r="B138" s="321" t="s">
        <v>2006</v>
      </c>
      <c r="C138" s="322">
        <v>135</v>
      </c>
      <c r="D138" s="323" t="s">
        <v>1709</v>
      </c>
      <c r="E138" s="324" t="s">
        <v>1717</v>
      </c>
      <c r="F138" s="146"/>
      <c r="G138" s="146"/>
      <c r="H138" s="146" t="e">
        <f>VLOOKUP(U138,'CDV3 DTL'!E:G,2,FALSE)</f>
        <v>#N/A</v>
      </c>
      <c r="I138" s="345"/>
      <c r="J138" s="345"/>
      <c r="K138" s="146" t="s">
        <v>2007</v>
      </c>
      <c r="L138" s="441"/>
      <c r="M138" s="441">
        <v>44562</v>
      </c>
      <c r="N138" s="442" t="s">
        <v>1886</v>
      </c>
      <c r="O138" s="327" t="s">
        <v>1796</v>
      </c>
      <c r="P138" s="329" t="s">
        <v>1712</v>
      </c>
      <c r="Q138" s="369" t="s">
        <v>2008</v>
      </c>
      <c r="R138" s="331"/>
      <c r="S138" s="332">
        <v>2</v>
      </c>
      <c r="T138" s="333" t="s">
        <v>1713</v>
      </c>
      <c r="U138" s="334" t="s">
        <v>2009</v>
      </c>
      <c r="V138" s="335"/>
      <c r="W138" s="335" t="e">
        <f>IF(VLOOKUP(U138,'CDV2 DTL'!P:P,1,FALSE)=U138,"OK","Missing")</f>
        <v>#N/A</v>
      </c>
      <c r="X138" s="335" t="e">
        <f>IF(VLOOKUP(U138,'CDV3 DTL'!E:E,1,FALSE)=U138,"OK","Missing")</f>
        <v>#N/A</v>
      </c>
      <c r="Y138" s="335"/>
      <c r="Z138" s="336" t="s">
        <v>2010</v>
      </c>
      <c r="AA138" s="145" t="s">
        <v>1892</v>
      </c>
      <c r="AB138" s="337"/>
      <c r="AC138" s="345"/>
      <c r="AD138" s="345"/>
      <c r="AE138" s="332" t="str">
        <f>IF(AD138="x",VLOOKUP($U138,DVS!A:A,1,FALSE),"-")</f>
        <v>-</v>
      </c>
      <c r="AF138" s="335"/>
      <c r="AG138" s="345"/>
      <c r="AH138" s="345"/>
      <c r="AI138" s="345"/>
      <c r="AJ138" s="345"/>
      <c r="AK138" s="345"/>
      <c r="AL138" s="345"/>
      <c r="AM138" s="345"/>
      <c r="AN138" s="332" t="str">
        <f>IF(AM138="x",VLOOKUP($U138,'Domain ControllerECU'!A:A,1,FALSE),"-")</f>
        <v>-</v>
      </c>
      <c r="AO138" s="335"/>
      <c r="AP138" s="345"/>
      <c r="AQ138" s="332" t="str">
        <f>IF(AP138="x",VLOOKUP($U138,RLT!A:A,1,FALSE),"-")</f>
        <v>-</v>
      </c>
      <c r="AR138" s="335"/>
      <c r="AS138" s="345"/>
      <c r="AT138" s="332" t="str">
        <f>IF(AS138="x",VLOOKUP($U138,ULSECU!A:A,1,FALSE),"-")</f>
        <v>-</v>
      </c>
      <c r="AU138" s="335"/>
      <c r="AV138" s="345"/>
      <c r="AW138" s="332" t="str">
        <f>IF(AV138="x",VLOOKUP($U138,'Radar 7779GHz'!A:A,1,FALSE),"-")</f>
        <v>-</v>
      </c>
      <c r="AX138" s="335"/>
      <c r="AY138" s="345"/>
      <c r="AZ138" s="332" t="str">
        <f>IF(AY138="x",VLOOKUP($U138,LiDAR!A:A,1,FALSE),"-")</f>
        <v>-</v>
      </c>
      <c r="BA138" s="335"/>
      <c r="BB138" s="335"/>
      <c r="BC138" s="335"/>
      <c r="BD138" s="335"/>
      <c r="BE138" s="345"/>
      <c r="BF138" s="332" t="str">
        <f>IF(BE138="x",VLOOKUP($U138,DFC!A:A,1,FALSE),"-")</f>
        <v>-</v>
      </c>
      <c r="BG138" s="335"/>
      <c r="BH138" s="345"/>
      <c r="BI138" s="332" t="str">
        <f>IF(BH138="x",VLOOKUP(U138,'DSF ADSP'!A:A,1,FALSE),"-")</f>
        <v>-</v>
      </c>
      <c r="BJ138" s="335"/>
      <c r="BK138" s="345"/>
      <c r="BL138" s="332" t="str">
        <f>IF(BK138="x",VLOOKUP($U138,'DSF LSMS'!$A:$A,1,FALSE),"-")</f>
        <v>-</v>
      </c>
      <c r="BM138" s="443"/>
      <c r="BN138" s="444"/>
      <c r="BO138" s="167"/>
      <c r="BP138" s="167"/>
    </row>
    <row r="139" ht="25.5" spans="1:68">
      <c r="A139" s="138"/>
      <c r="B139" s="321" t="s">
        <v>2011</v>
      </c>
      <c r="C139" s="322">
        <v>136</v>
      </c>
      <c r="D139" s="323" t="s">
        <v>1709</v>
      </c>
      <c r="E139" s="324" t="s">
        <v>1717</v>
      </c>
      <c r="F139" s="146"/>
      <c r="G139" s="146"/>
      <c r="H139" s="146" t="e">
        <f>VLOOKUP(U139,'CDV3 DTL'!E:G,2,FALSE)</f>
        <v>#N/A</v>
      </c>
      <c r="I139" s="335"/>
      <c r="J139" s="345"/>
      <c r="K139" s="146" t="s">
        <v>2012</v>
      </c>
      <c r="L139" s="442"/>
      <c r="M139" s="445">
        <v>44713</v>
      </c>
      <c r="N139" s="404" t="s">
        <v>2013</v>
      </c>
      <c r="O139" s="377" t="s">
        <v>1711</v>
      </c>
      <c r="P139" s="329" t="s">
        <v>1712</v>
      </c>
      <c r="Q139" s="374" t="s">
        <v>2014</v>
      </c>
      <c r="R139" s="331"/>
      <c r="S139" s="332">
        <v>8</v>
      </c>
      <c r="T139" s="364" t="s">
        <v>1713</v>
      </c>
      <c r="U139" s="334" t="s">
        <v>2015</v>
      </c>
      <c r="V139" s="335"/>
      <c r="W139" s="335" t="str">
        <f>IF(VLOOKUP(U139,'CDV2 DTL'!P:P,1,FALSE)=U139,"OK","Missing")</f>
        <v>OK</v>
      </c>
      <c r="X139" s="335" t="e">
        <f>IF(VLOOKUP(U139,'CDV3 DTL'!E:E,1,FALSE)=U139,"OK","Missing")</f>
        <v>#N/A</v>
      </c>
      <c r="Y139" s="335"/>
      <c r="Z139" s="336"/>
      <c r="AA139" s="145" t="s">
        <v>2016</v>
      </c>
      <c r="AB139" s="337"/>
      <c r="AC139" s="345"/>
      <c r="AD139" s="345"/>
      <c r="AE139" s="332" t="str">
        <f>IF(AD139="x",VLOOKUP($U139,DVS!A:A,1,FALSE),"-")</f>
        <v>-</v>
      </c>
      <c r="AF139" s="335"/>
      <c r="AG139" s="345"/>
      <c r="AH139" s="345"/>
      <c r="AI139" s="345"/>
      <c r="AJ139" s="345"/>
      <c r="AK139" s="345"/>
      <c r="AL139" s="345"/>
      <c r="AM139" s="345"/>
      <c r="AN139" s="332" t="str">
        <f>IF(AM139="x",VLOOKUP($U139,'Domain ControllerECU'!A:A,1,FALSE),"-")</f>
        <v>-</v>
      </c>
      <c r="AO139" s="335"/>
      <c r="AP139" s="345" t="s">
        <v>1714</v>
      </c>
      <c r="AQ139" s="332" t="e">
        <f>IF(AP139="x",VLOOKUP($U139,RLT!A:A,1,FALSE),"-")</f>
        <v>#N/A</v>
      </c>
      <c r="AR139" s="335"/>
      <c r="AS139" s="345"/>
      <c r="AT139" s="332" t="str">
        <f>IF(AS139="x",VLOOKUP($U139,ULSECU!A:A,1,FALSE),"-")</f>
        <v>-</v>
      </c>
      <c r="AU139" s="335"/>
      <c r="AV139" s="345"/>
      <c r="AW139" s="332" t="str">
        <f>IF(AV139="x",VLOOKUP($U139,'Radar 7779GHz'!A:A,1,FALSE),"-")</f>
        <v>-</v>
      </c>
      <c r="AX139" s="335"/>
      <c r="AY139" s="345"/>
      <c r="AZ139" s="332" t="str">
        <f>IF(AY139="x",VLOOKUP($U139,LiDAR!A:A,1,FALSE),"-")</f>
        <v>-</v>
      </c>
      <c r="BA139" s="335"/>
      <c r="BB139" s="335"/>
      <c r="BC139" s="335"/>
      <c r="BD139" s="335"/>
      <c r="BE139" s="345"/>
      <c r="BF139" s="332" t="str">
        <f>IF(BE139="x",VLOOKUP($U139,DFC!A:A,1,FALSE),"-")</f>
        <v>-</v>
      </c>
      <c r="BG139" s="335"/>
      <c r="BH139" s="345"/>
      <c r="BI139" s="332" t="str">
        <f>IF(BH139="x",VLOOKUP(U139,'DSF ADSP'!A:A,1,FALSE),"-")</f>
        <v>-</v>
      </c>
      <c r="BJ139" s="335"/>
      <c r="BK139" s="345"/>
      <c r="BL139" s="332" t="str">
        <f>IF(BK139="x",VLOOKUP($U139,'DSF LSMS'!$A:$A,1,FALSE),"-")</f>
        <v>-</v>
      </c>
      <c r="BM139" s="340"/>
      <c r="BN139" s="167"/>
      <c r="BO139" s="167"/>
      <c r="BP139" s="167"/>
    </row>
    <row r="140" ht="25.5" spans="1:68">
      <c r="A140" s="138"/>
      <c r="B140" s="321" t="s">
        <v>2017</v>
      </c>
      <c r="C140" s="322">
        <v>137</v>
      </c>
      <c r="D140" s="323" t="s">
        <v>1709</v>
      </c>
      <c r="E140" s="324" t="s">
        <v>1717</v>
      </c>
      <c r="F140" s="146"/>
      <c r="G140" s="146"/>
      <c r="H140" s="146" t="e">
        <f>VLOOKUP(U140,'CDV3 DTL'!E:G,2,FALSE)</f>
        <v>#N/A</v>
      </c>
      <c r="I140" s="345"/>
      <c r="J140" s="345" t="s">
        <v>1714</v>
      </c>
      <c r="K140" s="146" t="s">
        <v>2018</v>
      </c>
      <c r="L140" s="442"/>
      <c r="M140" s="445">
        <v>44713</v>
      </c>
      <c r="N140" s="442" t="s">
        <v>1886</v>
      </c>
      <c r="O140" s="327" t="s">
        <v>1796</v>
      </c>
      <c r="P140" s="329" t="s">
        <v>1712</v>
      </c>
      <c r="Q140" s="369" t="s">
        <v>2019</v>
      </c>
      <c r="R140" s="331"/>
      <c r="S140" s="332">
        <v>2</v>
      </c>
      <c r="T140" s="333" t="s">
        <v>1713</v>
      </c>
      <c r="U140" s="334" t="s">
        <v>2020</v>
      </c>
      <c r="V140" s="335"/>
      <c r="W140" s="335" t="e">
        <f>IF(VLOOKUP(U140,'CDV2 DTL'!P:P,1,FALSE)=U140,"OK","Missing")</f>
        <v>#N/A</v>
      </c>
      <c r="X140" s="335" t="e">
        <f>IF(VLOOKUP(U140,'CDV3 DTL'!E:E,1,FALSE)=U140,"OK","Missing")</f>
        <v>#N/A</v>
      </c>
      <c r="Y140" s="335"/>
      <c r="Z140" s="336"/>
      <c r="AA140" s="145" t="s">
        <v>1674</v>
      </c>
      <c r="AB140" s="337"/>
      <c r="AC140" s="345"/>
      <c r="AD140" s="345"/>
      <c r="AE140" s="332" t="str">
        <f>IF(AD140="x",VLOOKUP($U140,DVS!A:A,1,FALSE),"-")</f>
        <v>-</v>
      </c>
      <c r="AF140" s="335"/>
      <c r="AG140" s="345"/>
      <c r="AH140" s="345"/>
      <c r="AI140" s="345"/>
      <c r="AJ140" s="345"/>
      <c r="AK140" s="345"/>
      <c r="AL140" s="345"/>
      <c r="AM140" s="345"/>
      <c r="AN140" s="332" t="str">
        <f>IF(AM140="x",VLOOKUP($U140,'Domain ControllerECU'!A:A,1,FALSE),"-")</f>
        <v>-</v>
      </c>
      <c r="AO140" s="335"/>
      <c r="AP140" s="345"/>
      <c r="AQ140" s="332" t="str">
        <f>IF(AP140="x",VLOOKUP($U140,RLT!A:A,1,FALSE),"-")</f>
        <v>-</v>
      </c>
      <c r="AR140" s="335"/>
      <c r="AS140" s="345" t="s">
        <v>362</v>
      </c>
      <c r="AT140" s="332" t="str">
        <f>IF(AS140="x",VLOOKUP($U140,ULSECU!A:A,1,FALSE),"-")</f>
        <v>-</v>
      </c>
      <c r="AU140" s="335"/>
      <c r="AV140" s="345"/>
      <c r="AW140" s="332" t="str">
        <f>IF(AV140="x",VLOOKUP($U140,'Radar 7779GHz'!A:A,1,FALSE),"-")</f>
        <v>-</v>
      </c>
      <c r="AX140" s="335"/>
      <c r="AY140" s="345"/>
      <c r="AZ140" s="332" t="str">
        <f>IF(AY140="x",VLOOKUP($U140,LiDAR!A:A,1,FALSE),"-")</f>
        <v>-</v>
      </c>
      <c r="BA140" s="335"/>
      <c r="BB140" s="335"/>
      <c r="BC140" s="335"/>
      <c r="BD140" s="335"/>
      <c r="BE140" s="345"/>
      <c r="BF140" s="332" t="str">
        <f>IF(BE140="x",VLOOKUP($U140,DFC!A:A,1,FALSE),"-")</f>
        <v>-</v>
      </c>
      <c r="BG140" s="335"/>
      <c r="BH140" s="345"/>
      <c r="BI140" s="332" t="str">
        <f>IF(BH140="x",VLOOKUP(U140,'DSF ADSP'!A:A,1,FALSE),"-")</f>
        <v>-</v>
      </c>
      <c r="BJ140" s="335"/>
      <c r="BK140" s="345"/>
      <c r="BL140" s="332" t="str">
        <f>IF(BK140="x",VLOOKUP($U140,'DSF LSMS'!$A:$A,1,FALSE),"-")</f>
        <v>-</v>
      </c>
      <c r="BM140" s="371"/>
      <c r="BO140" s="444" t="s">
        <v>2021</v>
      </c>
      <c r="BP140" s="167"/>
    </row>
    <row r="141" ht="38.25" customHeight="1" spans="1:68">
      <c r="A141" s="138"/>
      <c r="B141" s="321" t="s">
        <v>2022</v>
      </c>
      <c r="C141" s="322">
        <v>138</v>
      </c>
      <c r="D141" s="323" t="s">
        <v>1709</v>
      </c>
      <c r="E141" s="324" t="s">
        <v>1717</v>
      </c>
      <c r="F141" s="146"/>
      <c r="G141" s="146"/>
      <c r="H141" s="146" t="e">
        <f>VLOOKUP(U141,'CDV3 DTL'!E:G,2,FALSE)</f>
        <v>#N/A</v>
      </c>
      <c r="I141" s="345"/>
      <c r="J141" s="345" t="s">
        <v>1714</v>
      </c>
      <c r="K141" s="146" t="s">
        <v>2018</v>
      </c>
      <c r="L141" s="442"/>
      <c r="M141" s="445">
        <v>44713</v>
      </c>
      <c r="N141" s="442" t="s">
        <v>1886</v>
      </c>
      <c r="O141" s="327" t="s">
        <v>1796</v>
      </c>
      <c r="P141" s="329" t="s">
        <v>1712</v>
      </c>
      <c r="Q141" s="369" t="s">
        <v>2023</v>
      </c>
      <c r="R141" s="331"/>
      <c r="S141" s="332">
        <v>2</v>
      </c>
      <c r="T141" s="333" t="s">
        <v>1713</v>
      </c>
      <c r="U141" s="334" t="s">
        <v>2024</v>
      </c>
      <c r="V141" s="335"/>
      <c r="W141" s="335" t="e">
        <f>IF(VLOOKUP(U141,'CDV2 DTL'!P:P,1,FALSE)=U141,"OK","Missing")</f>
        <v>#N/A</v>
      </c>
      <c r="X141" s="335" t="e">
        <f>IF(VLOOKUP(U141,'CDV3 DTL'!E:E,1,FALSE)=U141,"OK","Missing")</f>
        <v>#N/A</v>
      </c>
      <c r="Y141" s="335"/>
      <c r="Z141" s="336"/>
      <c r="AA141" s="145" t="s">
        <v>1674</v>
      </c>
      <c r="AB141" s="337"/>
      <c r="AC141" s="345"/>
      <c r="AD141" s="345"/>
      <c r="AE141" s="332" t="str">
        <f>IF(AD141="x",VLOOKUP($U141,DVS!A:A,1,FALSE),"-")</f>
        <v>-</v>
      </c>
      <c r="AF141" s="335"/>
      <c r="AG141" s="345"/>
      <c r="AH141" s="345"/>
      <c r="AI141" s="345"/>
      <c r="AJ141" s="345"/>
      <c r="AK141" s="345"/>
      <c r="AL141" s="345"/>
      <c r="AM141" s="345"/>
      <c r="AN141" s="332" t="str">
        <f>IF(AM141="x",VLOOKUP($U141,'Domain ControllerECU'!A:A,1,FALSE),"-")</f>
        <v>-</v>
      </c>
      <c r="AO141" s="335"/>
      <c r="AP141" s="345"/>
      <c r="AQ141" s="332" t="str">
        <f>IF(AP141="x",VLOOKUP($U141,RLT!A:A,1,FALSE),"-")</f>
        <v>-</v>
      </c>
      <c r="AR141" s="335"/>
      <c r="AS141" s="345" t="s">
        <v>362</v>
      </c>
      <c r="AT141" s="332" t="str">
        <f>IF(AS141="x",VLOOKUP($U141,ULSECU!A:A,1,FALSE),"-")</f>
        <v>-</v>
      </c>
      <c r="AU141" s="335"/>
      <c r="AV141" s="345"/>
      <c r="AW141" s="332" t="str">
        <f>IF(AV141="x",VLOOKUP($U141,'Radar 7779GHz'!A:A,1,FALSE),"-")</f>
        <v>-</v>
      </c>
      <c r="AX141" s="335"/>
      <c r="AY141" s="345"/>
      <c r="AZ141" s="332" t="str">
        <f>IF(AY141="x",VLOOKUP($U141,LiDAR!A:A,1,FALSE),"-")</f>
        <v>-</v>
      </c>
      <c r="BA141" s="335"/>
      <c r="BB141" s="335"/>
      <c r="BC141" s="335"/>
      <c r="BD141" s="335"/>
      <c r="BE141" s="345"/>
      <c r="BF141" s="332" t="str">
        <f>IF(BE141="x",VLOOKUP($U141,DFC!A:A,1,FALSE),"-")</f>
        <v>-</v>
      </c>
      <c r="BG141" s="335"/>
      <c r="BH141" s="345"/>
      <c r="BI141" s="332" t="str">
        <f>IF(BH141="x",VLOOKUP(U141,'DSF ADSP'!A:A,1,FALSE),"-")</f>
        <v>-</v>
      </c>
      <c r="BJ141" s="335"/>
      <c r="BK141" s="345"/>
      <c r="BL141" s="332" t="str">
        <f>IF(BK141="x",VLOOKUP($U141,'DSF LSMS'!$A:$A,1,FALSE),"-")</f>
        <v>-</v>
      </c>
      <c r="BM141" s="371"/>
      <c r="BO141" s="444" t="s">
        <v>2021</v>
      </c>
      <c r="BP141" s="167"/>
    </row>
    <row r="142" ht="38.25" spans="1:68">
      <c r="A142" s="138"/>
      <c r="B142" s="321" t="s">
        <v>2025</v>
      </c>
      <c r="C142" s="322">
        <v>139</v>
      </c>
      <c r="D142" s="323" t="s">
        <v>1709</v>
      </c>
      <c r="E142" s="324" t="s">
        <v>1710</v>
      </c>
      <c r="F142" s="146"/>
      <c r="G142" s="146"/>
      <c r="H142" s="146" t="e">
        <f>VLOOKUP(U142,'CDV3 DTL'!E:G,2,FALSE)</f>
        <v>#N/A</v>
      </c>
      <c r="I142" s="345"/>
      <c r="J142" s="345" t="s">
        <v>1714</v>
      </c>
      <c r="K142" s="146" t="s">
        <v>2026</v>
      </c>
      <c r="L142" s="442"/>
      <c r="M142" s="445">
        <v>44713</v>
      </c>
      <c r="N142" s="442" t="s">
        <v>1886</v>
      </c>
      <c r="O142" s="377" t="s">
        <v>1711</v>
      </c>
      <c r="P142" s="329" t="s">
        <v>1712</v>
      </c>
      <c r="Q142" s="374" t="s">
        <v>2027</v>
      </c>
      <c r="R142" s="331"/>
      <c r="S142" s="332">
        <v>14</v>
      </c>
      <c r="T142" s="333" t="s">
        <v>1713</v>
      </c>
      <c r="U142" s="334" t="s">
        <v>2028</v>
      </c>
      <c r="V142" s="335"/>
      <c r="W142" s="335" t="e">
        <f>IF(VLOOKUP(U142,'CDV2 DTL'!P:P,1,FALSE)=U142,"OK","Missing")</f>
        <v>#N/A</v>
      </c>
      <c r="X142" s="335" t="e">
        <f>IF(VLOOKUP(U142,'CDV3 DTL'!E:E,1,FALSE)=U142,"OK","Missing")</f>
        <v>#N/A</v>
      </c>
      <c r="Y142" s="335"/>
      <c r="Z142" s="336" t="s">
        <v>2029</v>
      </c>
      <c r="AA142" s="145" t="s">
        <v>1859</v>
      </c>
      <c r="AB142" s="337"/>
      <c r="AC142" s="345"/>
      <c r="AD142" s="345" t="s">
        <v>1714</v>
      </c>
      <c r="AE142" s="332" t="e">
        <f>IF(AD142="x",VLOOKUP($U142,DVS!A:A,1,FALSE),"-")</f>
        <v>#N/A</v>
      </c>
      <c r="AF142" s="335"/>
      <c r="AG142" s="345" t="s">
        <v>1714</v>
      </c>
      <c r="AH142" s="345"/>
      <c r="AI142" s="345"/>
      <c r="AJ142" s="345" t="s">
        <v>1714</v>
      </c>
      <c r="AK142" s="345"/>
      <c r="AL142" s="345"/>
      <c r="AM142" s="345" t="s">
        <v>1714</v>
      </c>
      <c r="AN142" s="332" t="e">
        <f>IF(AM142="x",VLOOKUP($U142,'Domain ControllerECU'!A:A,1,FALSE),"-")</f>
        <v>#N/A</v>
      </c>
      <c r="AO142" s="335"/>
      <c r="AP142" s="345"/>
      <c r="AQ142" s="332" t="str">
        <f>IF(AP142="x",VLOOKUP($U142,RLT!A:A,1,FALSE),"-")</f>
        <v>-</v>
      </c>
      <c r="AR142" s="425"/>
      <c r="AS142" s="426" t="s">
        <v>362</v>
      </c>
      <c r="AT142" s="332" t="str">
        <f>IF(AS142="x",VLOOKUP($U142,ULSECU!A:A,1,FALSE),"-")</f>
        <v>-</v>
      </c>
      <c r="AU142" s="335"/>
      <c r="AV142" s="345"/>
      <c r="AW142" s="332" t="str">
        <f>IF(AV142="x",VLOOKUP($U142,'Radar 7779GHz'!A:A,1,FALSE),"-")</f>
        <v>-</v>
      </c>
      <c r="AX142" s="335"/>
      <c r="AY142" s="345"/>
      <c r="AZ142" s="332" t="str">
        <f>IF(AY142="x",VLOOKUP($U142,LiDAR!A:A,1,FALSE),"-")</f>
        <v>-</v>
      </c>
      <c r="BA142" s="335"/>
      <c r="BB142" s="335"/>
      <c r="BC142" s="335"/>
      <c r="BD142" s="335"/>
      <c r="BE142" s="345"/>
      <c r="BF142" s="332" t="str">
        <f>IF(BE142="x",VLOOKUP($U142,DFC!A:A,1,FALSE),"-")</f>
        <v>-</v>
      </c>
      <c r="BG142" s="335"/>
      <c r="BH142" s="345"/>
      <c r="BI142" s="332" t="str">
        <f>IF(BH142="x",VLOOKUP(U142,'DSF ADSP'!A:A,1,FALSE),"-")</f>
        <v>-</v>
      </c>
      <c r="BJ142" s="335"/>
      <c r="BK142" s="345" t="s">
        <v>1714</v>
      </c>
      <c r="BL142" s="332" t="e">
        <f>IF(BK142="x",VLOOKUP($U142,'DSF LSMS'!$A:$A,1,FALSE),"-")</f>
        <v>#N/A</v>
      </c>
      <c r="BM142" s="340" t="s">
        <v>1827</v>
      </c>
      <c r="BN142" s="167"/>
      <c r="BO142" s="167"/>
      <c r="BP142" s="167"/>
    </row>
    <row r="143" ht="25.5" spans="1:68">
      <c r="A143" s="138"/>
      <c r="B143" s="321" t="s">
        <v>2030</v>
      </c>
      <c r="C143" s="322">
        <v>140</v>
      </c>
      <c r="D143" s="323" t="s">
        <v>1709</v>
      </c>
      <c r="E143" s="324" t="s">
        <v>1717</v>
      </c>
      <c r="F143" s="146"/>
      <c r="G143" s="146"/>
      <c r="H143" s="146" t="e">
        <f>VLOOKUP(U143,'CDV3 DTL'!E:G,2,FALSE)</f>
        <v>#N/A</v>
      </c>
      <c r="I143" s="345"/>
      <c r="J143" s="345" t="s">
        <v>1714</v>
      </c>
      <c r="K143" s="146" t="s">
        <v>2031</v>
      </c>
      <c r="L143" s="442"/>
      <c r="M143" s="445">
        <v>44713</v>
      </c>
      <c r="N143" s="442" t="s">
        <v>1886</v>
      </c>
      <c r="O143" s="327" t="s">
        <v>1796</v>
      </c>
      <c r="P143" s="329" t="s">
        <v>1712</v>
      </c>
      <c r="Q143" s="373" t="s">
        <v>2032</v>
      </c>
      <c r="R143" s="331"/>
      <c r="S143" s="332">
        <v>3</v>
      </c>
      <c r="T143" s="333" t="s">
        <v>1713</v>
      </c>
      <c r="U143" s="334" t="s">
        <v>2033</v>
      </c>
      <c r="V143" s="335"/>
      <c r="W143" s="335" t="e">
        <f>IF(VLOOKUP(U143,'CDV2 DTL'!P:P,1,FALSE)=U143,"OK","Missing")</f>
        <v>#N/A</v>
      </c>
      <c r="X143" s="335" t="e">
        <f>IF(VLOOKUP(U143,'CDV3 DTL'!E:E,1,FALSE)=U143,"OK","Missing")</f>
        <v>#N/A</v>
      </c>
      <c r="Y143" s="335"/>
      <c r="Z143" s="336"/>
      <c r="AA143" s="145" t="s">
        <v>2034</v>
      </c>
      <c r="AB143" s="437"/>
      <c r="AC143" s="345"/>
      <c r="AD143" s="345"/>
      <c r="AE143" s="332" t="str">
        <f>IF(AD143="x",VLOOKUP($U143,DVS!A:A,1,FALSE),"-")</f>
        <v>-</v>
      </c>
      <c r="AF143" s="335"/>
      <c r="AG143" s="345"/>
      <c r="AH143" s="345"/>
      <c r="AI143" s="345"/>
      <c r="AJ143" s="345"/>
      <c r="AK143" s="345"/>
      <c r="AL143" s="345"/>
      <c r="AM143" s="345"/>
      <c r="AN143" s="332" t="str">
        <f>IF(AM143="x",VLOOKUP($U143,'Domain ControllerECU'!A:A,1,FALSE),"-")</f>
        <v>-</v>
      </c>
      <c r="AO143" s="335"/>
      <c r="AP143" s="345"/>
      <c r="AQ143" s="332" t="str">
        <f>IF(AP143="x",VLOOKUP($U143,RLT!A:A,1,FALSE),"-")</f>
        <v>-</v>
      </c>
      <c r="AR143" s="425"/>
      <c r="AS143" s="426" t="s">
        <v>362</v>
      </c>
      <c r="AT143" s="332" t="str">
        <f>IF(AS143="x",VLOOKUP($U143,ULSECU!A:A,1,FALSE),"-")</f>
        <v>-</v>
      </c>
      <c r="AU143" s="335"/>
      <c r="AV143" s="345"/>
      <c r="AW143" s="332" t="str">
        <f>IF(AV143="x",VLOOKUP($U143,'Radar 7779GHz'!A:A,1,FALSE),"-")</f>
        <v>-</v>
      </c>
      <c r="AX143" s="335"/>
      <c r="AY143" s="345"/>
      <c r="AZ143" s="332" t="str">
        <f>IF(AY143="x",VLOOKUP($U143,LiDAR!A:A,1,FALSE),"-")</f>
        <v>-</v>
      </c>
      <c r="BA143" s="335"/>
      <c r="BB143" s="335"/>
      <c r="BC143" s="335"/>
      <c r="BD143" s="335"/>
      <c r="BE143" s="345"/>
      <c r="BF143" s="332" t="str">
        <f>IF(BE143="x",VLOOKUP($U143,DFC!A:A,1,FALSE),"-")</f>
        <v>-</v>
      </c>
      <c r="BG143" s="335"/>
      <c r="BH143" s="345"/>
      <c r="BI143" s="332" t="str">
        <f>IF(BH143="x",VLOOKUP(U143,'DSF ADSP'!A:A,1,FALSE),"-")</f>
        <v>-</v>
      </c>
      <c r="BJ143" s="335"/>
      <c r="BK143" s="345"/>
      <c r="BL143" s="332" t="str">
        <f>IF(BK143="x",VLOOKUP($U143,'DSF LSMS'!$A:$A,1,FALSE),"-")</f>
        <v>-</v>
      </c>
      <c r="BM143" s="340"/>
      <c r="BN143" s="167"/>
      <c r="BO143" s="167"/>
      <c r="BP143" s="167"/>
    </row>
    <row r="144" ht="89.25" spans="1:68">
      <c r="A144" s="138"/>
      <c r="B144" s="321" t="s">
        <v>2035</v>
      </c>
      <c r="C144" s="322">
        <v>141</v>
      </c>
      <c r="D144" s="323" t="s">
        <v>1709</v>
      </c>
      <c r="E144" s="324" t="s">
        <v>1717</v>
      </c>
      <c r="F144" s="146"/>
      <c r="G144" s="146"/>
      <c r="H144" s="146" t="e">
        <f>VLOOKUP(U144,'CDV3 DTL'!E:G,2,FALSE)</f>
        <v>#N/A</v>
      </c>
      <c r="I144" s="345"/>
      <c r="J144" s="345"/>
      <c r="K144" s="146" t="s">
        <v>2036</v>
      </c>
      <c r="L144" s="442"/>
      <c r="M144" s="445">
        <v>44713</v>
      </c>
      <c r="N144" s="442" t="s">
        <v>1886</v>
      </c>
      <c r="O144" s="365" t="s">
        <v>1772</v>
      </c>
      <c r="P144" s="329" t="s">
        <v>1712</v>
      </c>
      <c r="Q144" s="370" t="s">
        <v>2037</v>
      </c>
      <c r="R144" s="371"/>
      <c r="S144" s="339">
        <v>2</v>
      </c>
      <c r="T144" s="333" t="s">
        <v>1713</v>
      </c>
      <c r="U144" s="363" t="s">
        <v>2038</v>
      </c>
      <c r="V144" s="335"/>
      <c r="W144" s="335" t="e">
        <f>IF(VLOOKUP(U144,'CDV2 DTL'!P:P,1,FALSE)=U144,"OK","Missing")</f>
        <v>#N/A</v>
      </c>
      <c r="X144" s="335" t="e">
        <f>IF(VLOOKUP(U144,'CDV3 DTL'!E:E,1,FALSE)=U144,"OK","Missing")</f>
        <v>#N/A</v>
      </c>
      <c r="Y144" s="335"/>
      <c r="Z144" s="336"/>
      <c r="AA144" s="145" t="s">
        <v>1892</v>
      </c>
      <c r="AB144" s="337"/>
      <c r="AC144" s="345"/>
      <c r="AD144" s="345"/>
      <c r="AE144" s="332" t="str">
        <f>IF(AD144="x",VLOOKUP($U144,DVS!A:A,1,FALSE),"-")</f>
        <v>-</v>
      </c>
      <c r="AF144" s="335"/>
      <c r="AG144" s="345"/>
      <c r="AH144" s="345"/>
      <c r="AI144" s="345"/>
      <c r="AJ144" s="345"/>
      <c r="AK144" s="345"/>
      <c r="AL144" s="345"/>
      <c r="AM144" s="345"/>
      <c r="AN144" s="332" t="str">
        <f>IF(AM144="x",VLOOKUP($U144,'Domain ControllerECU'!A:A,1,FALSE),"-")</f>
        <v>-</v>
      </c>
      <c r="AO144" s="335"/>
      <c r="AP144" s="345"/>
      <c r="AQ144" s="332" t="str">
        <f>IF(AP144="x",VLOOKUP($U144,RLT!A:A,1,FALSE),"-")</f>
        <v>-</v>
      </c>
      <c r="AR144" s="335"/>
      <c r="AS144" s="345"/>
      <c r="AT144" s="332" t="str">
        <f>IF(AS144="x",VLOOKUP($U144,ULSECU!A:A,1,FALSE),"-")</f>
        <v>-</v>
      </c>
      <c r="AU144" s="335"/>
      <c r="AV144" s="345"/>
      <c r="AW144" s="332" t="str">
        <f>IF(AV144="x",VLOOKUP($U144,'Radar 7779GHz'!A:A,1,FALSE),"-")</f>
        <v>-</v>
      </c>
      <c r="AX144" s="335"/>
      <c r="AY144" s="345"/>
      <c r="AZ144" s="332" t="str">
        <f>IF(AY144="x",VLOOKUP($U144,LiDAR!A:A,1,FALSE),"-")</f>
        <v>-</v>
      </c>
      <c r="BA144" s="335"/>
      <c r="BB144" s="335"/>
      <c r="BC144" s="335"/>
      <c r="BD144" s="335"/>
      <c r="BE144" s="345"/>
      <c r="BF144" s="332" t="str">
        <f>IF(BE144="x",VLOOKUP($U144,DFC!A:A,1,FALSE),"-")</f>
        <v>-</v>
      </c>
      <c r="BG144" s="335"/>
      <c r="BH144" s="345"/>
      <c r="BI144" s="332" t="str">
        <f>IF(BH144="x",VLOOKUP(U144,'DSF ADSP'!A:A,1,FALSE),"-")</f>
        <v>-</v>
      </c>
      <c r="BJ144" s="335"/>
      <c r="BK144" s="345"/>
      <c r="BL144" s="332" t="str">
        <f>IF(BK144="x",VLOOKUP($U144,'DSF LSMS'!$A:$A,1,FALSE),"-")</f>
        <v>-</v>
      </c>
      <c r="BM144" s="340"/>
      <c r="BN144" s="167"/>
      <c r="BO144" s="167"/>
      <c r="BP144" s="167"/>
    </row>
    <row r="145" ht="25.5" spans="1:68">
      <c r="A145" s="138"/>
      <c r="B145" s="321" t="s">
        <v>2039</v>
      </c>
      <c r="C145" s="322">
        <v>142</v>
      </c>
      <c r="D145" s="323" t="s">
        <v>1709</v>
      </c>
      <c r="E145" s="324" t="s">
        <v>1717</v>
      </c>
      <c r="F145" s="146"/>
      <c r="G145" s="146"/>
      <c r="H145" s="146" t="e">
        <f>VLOOKUP(U145,'CDV3 DTL'!E:G,2,FALSE)</f>
        <v>#N/A</v>
      </c>
      <c r="I145" s="345"/>
      <c r="J145" s="345"/>
      <c r="K145" s="446" t="s">
        <v>2040</v>
      </c>
      <c r="L145" s="442"/>
      <c r="M145" s="445">
        <v>44713</v>
      </c>
      <c r="N145" s="442" t="s">
        <v>1886</v>
      </c>
      <c r="O145" s="365" t="s">
        <v>1772</v>
      </c>
      <c r="P145" s="329" t="s">
        <v>1712</v>
      </c>
      <c r="Q145" s="369" t="s">
        <v>2041</v>
      </c>
      <c r="R145" s="331"/>
      <c r="S145" s="332">
        <v>2</v>
      </c>
      <c r="T145" s="333" t="s">
        <v>1713</v>
      </c>
      <c r="U145" s="334" t="s">
        <v>2042</v>
      </c>
      <c r="V145" s="335"/>
      <c r="W145" s="335" t="e">
        <f>IF(VLOOKUP(U145,'CDV2 DTL'!P:P,1,FALSE)=U145,"OK","Missing")</f>
        <v>#N/A</v>
      </c>
      <c r="X145" s="335" t="e">
        <f>IF(VLOOKUP(U145,'CDV3 DTL'!E:E,1,FALSE)=U145,"OK","Missing")</f>
        <v>#N/A</v>
      </c>
      <c r="Y145" s="335"/>
      <c r="Z145" s="336"/>
      <c r="AA145" s="145" t="s">
        <v>1892</v>
      </c>
      <c r="AB145" s="337"/>
      <c r="AC145" s="345"/>
      <c r="AD145" s="345"/>
      <c r="AE145" s="332" t="str">
        <f>IF(AD145="x",VLOOKUP($U145,DVS!A:A,1,FALSE),"-")</f>
        <v>-</v>
      </c>
      <c r="AF145" s="335"/>
      <c r="AG145" s="345"/>
      <c r="AH145" s="345"/>
      <c r="AI145" s="345"/>
      <c r="AJ145" s="345"/>
      <c r="AK145" s="345"/>
      <c r="AL145" s="345"/>
      <c r="AM145" s="345"/>
      <c r="AN145" s="332" t="str">
        <f>IF(AM145="x",VLOOKUP($U145,'Domain ControllerECU'!A:A,1,FALSE),"-")</f>
        <v>-</v>
      </c>
      <c r="AO145" s="335"/>
      <c r="AP145" s="345"/>
      <c r="AQ145" s="332" t="str">
        <f>IF(AP145="x",VLOOKUP($U145,RLT!A:A,1,FALSE),"-")</f>
        <v>-</v>
      </c>
      <c r="AR145" s="335"/>
      <c r="AS145" s="345"/>
      <c r="AT145" s="332" t="str">
        <f>IF(AS145="x",VLOOKUP($U145,ULSECU!A:A,1,FALSE),"-")</f>
        <v>-</v>
      </c>
      <c r="AU145" s="335"/>
      <c r="AV145" s="345"/>
      <c r="AW145" s="332" t="str">
        <f>IF(AV145="x",VLOOKUP($U145,'Radar 7779GHz'!A:A,1,FALSE),"-")</f>
        <v>-</v>
      </c>
      <c r="AX145" s="335"/>
      <c r="AY145" s="345"/>
      <c r="AZ145" s="332" t="str">
        <f>IF(AY145="x",VLOOKUP($U145,LiDAR!A:A,1,FALSE),"-")</f>
        <v>-</v>
      </c>
      <c r="BA145" s="335"/>
      <c r="BB145" s="335"/>
      <c r="BC145" s="335"/>
      <c r="BD145" s="335"/>
      <c r="BE145" s="345"/>
      <c r="BF145" s="332" t="str">
        <f>IF(BE145="x",VLOOKUP($U145,DFC!A:A,1,FALSE),"-")</f>
        <v>-</v>
      </c>
      <c r="BG145" s="335"/>
      <c r="BH145" s="345"/>
      <c r="BI145" s="332" t="str">
        <f>IF(BH145="x",VLOOKUP(U145,'DSF ADSP'!A:A,1,FALSE),"-")</f>
        <v>-</v>
      </c>
      <c r="BJ145" s="335"/>
      <c r="BK145" s="345"/>
      <c r="BL145" s="332" t="str">
        <f>IF(BK145="x",VLOOKUP($U145,'DSF LSMS'!$A:$A,1,FALSE),"-")</f>
        <v>-</v>
      </c>
      <c r="BM145" s="340"/>
      <c r="BN145" s="167"/>
      <c r="BO145" s="167"/>
      <c r="BP145" s="167"/>
    </row>
    <row r="146" ht="25.5" spans="1:68">
      <c r="A146" s="138"/>
      <c r="B146" s="321" t="s">
        <v>2043</v>
      </c>
      <c r="C146" s="322">
        <v>143</v>
      </c>
      <c r="D146" s="323" t="s">
        <v>1716</v>
      </c>
      <c r="E146" s="324" t="s">
        <v>1717</v>
      </c>
      <c r="F146" s="146"/>
      <c r="G146" s="146"/>
      <c r="H146" s="146" t="e">
        <f>VLOOKUP(U146,'CDV3 DTL'!E:G,2,FALSE)</f>
        <v>#N/A</v>
      </c>
      <c r="I146" s="345"/>
      <c r="J146" s="345"/>
      <c r="K146" s="447" t="s">
        <v>2040</v>
      </c>
      <c r="L146" s="442"/>
      <c r="M146" s="445">
        <v>44713</v>
      </c>
      <c r="N146" s="442" t="s">
        <v>1886</v>
      </c>
      <c r="O146" s="365" t="s">
        <v>1772</v>
      </c>
      <c r="P146" s="329" t="s">
        <v>1712</v>
      </c>
      <c r="Q146" s="369" t="s">
        <v>2044</v>
      </c>
      <c r="R146" s="331"/>
      <c r="S146" s="332">
        <v>2</v>
      </c>
      <c r="T146" s="333" t="s">
        <v>1713</v>
      </c>
      <c r="U146" s="334" t="s">
        <v>2045</v>
      </c>
      <c r="V146" s="335"/>
      <c r="W146" s="335" t="e">
        <f>IF(VLOOKUP(U146,'CDV2 DTL'!P:P,1,FALSE)=U146,"OK","Missing")</f>
        <v>#N/A</v>
      </c>
      <c r="X146" s="335" t="e">
        <f>IF(VLOOKUP(U146,'CDV3 DTL'!E:E,1,FALSE)=U146,"OK","Missing")</f>
        <v>#N/A</v>
      </c>
      <c r="Y146" s="335"/>
      <c r="Z146" s="336"/>
      <c r="AA146" s="145" t="s">
        <v>1888</v>
      </c>
      <c r="AB146" s="337"/>
      <c r="AC146" s="345"/>
      <c r="AD146" s="345"/>
      <c r="AE146" s="332" t="str">
        <f>IF(AD146="x",VLOOKUP($U146,DVS!A:A,1,FALSE),"-")</f>
        <v>-</v>
      </c>
      <c r="AF146" s="335"/>
      <c r="AG146" s="345"/>
      <c r="AH146" s="345"/>
      <c r="AI146" s="345"/>
      <c r="AJ146" s="345"/>
      <c r="AK146" s="345"/>
      <c r="AL146" s="345"/>
      <c r="AM146" s="345"/>
      <c r="AN146" s="332" t="str">
        <f>IF(AM146="x",VLOOKUP($U146,'Domain ControllerECU'!A:A,1,FALSE),"-")</f>
        <v>-</v>
      </c>
      <c r="AO146" s="335"/>
      <c r="AP146" s="345"/>
      <c r="AQ146" s="332" t="str">
        <f>IF(AP146="x",VLOOKUP($U146,RLT!A:A,1,FALSE),"-")</f>
        <v>-</v>
      </c>
      <c r="AR146" s="335"/>
      <c r="AS146" s="345"/>
      <c r="AT146" s="332" t="str">
        <f>IF(AS146="x",VLOOKUP($U146,ULSECU!A:A,1,FALSE),"-")</f>
        <v>-</v>
      </c>
      <c r="AU146" s="335"/>
      <c r="AV146" s="345"/>
      <c r="AW146" s="332" t="str">
        <f>IF(AV146="x",VLOOKUP($U146,'Radar 7779GHz'!A:A,1,FALSE),"-")</f>
        <v>-</v>
      </c>
      <c r="AX146" s="335"/>
      <c r="AY146" s="345"/>
      <c r="AZ146" s="332" t="str">
        <f>IF(AY146="x",VLOOKUP($U146,LiDAR!A:A,1,FALSE),"-")</f>
        <v>-</v>
      </c>
      <c r="BA146" s="335"/>
      <c r="BB146" s="335"/>
      <c r="BC146" s="335"/>
      <c r="BD146" s="335"/>
      <c r="BE146" s="345"/>
      <c r="BF146" s="332" t="str">
        <f>IF(BE146="x",VLOOKUP($U146,DFC!A:A,1,FALSE),"-")</f>
        <v>-</v>
      </c>
      <c r="BG146" s="335"/>
      <c r="BH146" s="345"/>
      <c r="BI146" s="332" t="str">
        <f>IF(BH146="x",VLOOKUP(U146,'DSF ADSP'!A:A,1,FALSE),"-")</f>
        <v>-</v>
      </c>
      <c r="BJ146" s="335"/>
      <c r="BK146" s="345"/>
      <c r="BL146" s="332" t="str">
        <f>IF(BK146="x",VLOOKUP($U146,'DSF LSMS'!$A:$A,1,FALSE),"-")</f>
        <v>-</v>
      </c>
      <c r="BM146" s="340"/>
      <c r="BN146" s="167"/>
      <c r="BO146" s="167"/>
      <c r="BP146" s="167"/>
    </row>
    <row r="147" ht="25.5" spans="1:68">
      <c r="A147" s="138"/>
      <c r="B147" s="321" t="s">
        <v>2046</v>
      </c>
      <c r="C147" s="322">
        <v>144</v>
      </c>
      <c r="D147" s="323" t="s">
        <v>1709</v>
      </c>
      <c r="E147" s="324" t="s">
        <v>1717</v>
      </c>
      <c r="F147" s="146"/>
      <c r="G147" s="146"/>
      <c r="H147" s="146" t="e">
        <f>VLOOKUP(U147,'CDV3 DTL'!E:G,2,FALSE)</f>
        <v>#N/A</v>
      </c>
      <c r="I147" s="345"/>
      <c r="J147" s="345"/>
      <c r="K147" s="146" t="s">
        <v>2047</v>
      </c>
      <c r="L147" s="442"/>
      <c r="M147" s="445">
        <v>44713</v>
      </c>
      <c r="N147" s="442" t="s">
        <v>1886</v>
      </c>
      <c r="O147" s="377" t="s">
        <v>1711</v>
      </c>
      <c r="P147" s="329" t="s">
        <v>1712</v>
      </c>
      <c r="Q147" s="369" t="s">
        <v>2048</v>
      </c>
      <c r="R147" s="331"/>
      <c r="S147" s="332">
        <v>4</v>
      </c>
      <c r="T147" s="333" t="s">
        <v>1713</v>
      </c>
      <c r="U147" s="334" t="s">
        <v>2049</v>
      </c>
      <c r="V147" s="335"/>
      <c r="W147" s="335" t="e">
        <f>IF(VLOOKUP(U147,'CDV2 DTL'!P:P,1,FALSE)=U147,"OK","Missing")</f>
        <v>#N/A</v>
      </c>
      <c r="X147" s="335" t="e">
        <f>IF(VLOOKUP(U147,'CDV3 DTL'!E:E,1,FALSE)=U147,"OK","Missing")</f>
        <v>#N/A</v>
      </c>
      <c r="Y147" s="335"/>
      <c r="Z147" s="336" t="s">
        <v>2010</v>
      </c>
      <c r="AA147" s="145" t="s">
        <v>1892</v>
      </c>
      <c r="AB147" s="337"/>
      <c r="AC147" s="345"/>
      <c r="AD147" s="345"/>
      <c r="AE147" s="332" t="str">
        <f>IF(AD147="x",VLOOKUP($U147,DVS!A:A,1,FALSE),"-")</f>
        <v>-</v>
      </c>
      <c r="AF147" s="335"/>
      <c r="AG147" s="345"/>
      <c r="AH147" s="345"/>
      <c r="AI147" s="345"/>
      <c r="AJ147" s="345"/>
      <c r="AK147" s="345"/>
      <c r="AL147" s="345"/>
      <c r="AM147" s="345"/>
      <c r="AN147" s="332" t="str">
        <f>IF(AM147="x",VLOOKUP($U147,'Domain ControllerECU'!A:A,1,FALSE),"-")</f>
        <v>-</v>
      </c>
      <c r="AO147" s="335"/>
      <c r="AP147" s="345"/>
      <c r="AQ147" s="332" t="str">
        <f>IF(AP147="x",VLOOKUP($U147,RLT!A:A,1,FALSE),"-")</f>
        <v>-</v>
      </c>
      <c r="AR147" s="335"/>
      <c r="AS147" s="345"/>
      <c r="AT147" s="332" t="str">
        <f>IF(AS147="x",VLOOKUP($U147,ULSECU!A:A,1,FALSE),"-")</f>
        <v>-</v>
      </c>
      <c r="AU147" s="335"/>
      <c r="AV147" s="345"/>
      <c r="AW147" s="332" t="str">
        <f>IF(AV147="x",VLOOKUP($U147,'Radar 7779GHz'!A:A,1,FALSE),"-")</f>
        <v>-</v>
      </c>
      <c r="AX147" s="335"/>
      <c r="AY147" s="345"/>
      <c r="AZ147" s="332" t="str">
        <f>IF(AY147="x",VLOOKUP($U147,LiDAR!A:A,1,FALSE),"-")</f>
        <v>-</v>
      </c>
      <c r="BA147" s="335"/>
      <c r="BB147" s="335"/>
      <c r="BC147" s="335"/>
      <c r="BD147" s="335"/>
      <c r="BE147" s="345"/>
      <c r="BF147" s="332" t="str">
        <f>IF(BE147="x",VLOOKUP($U147,DFC!A:A,1,FALSE),"-")</f>
        <v>-</v>
      </c>
      <c r="BG147" s="335"/>
      <c r="BH147" s="345"/>
      <c r="BI147" s="332" t="str">
        <f>IF(BH147="x",VLOOKUP(U147,'DSF ADSP'!A:A,1,FALSE),"-")</f>
        <v>-</v>
      </c>
      <c r="BJ147" s="335"/>
      <c r="BK147" s="345"/>
      <c r="BL147" s="332" t="str">
        <f>IF(BK147="x",VLOOKUP($U147,'DSF LSMS'!$A:$A,1,FALSE),"-")</f>
        <v>-</v>
      </c>
      <c r="BM147" s="340"/>
      <c r="BN147" s="167"/>
      <c r="BO147" s="167"/>
      <c r="BP147" s="167"/>
    </row>
    <row r="148" ht="25.5" spans="1:68">
      <c r="A148" s="138"/>
      <c r="B148" s="321" t="s">
        <v>2050</v>
      </c>
      <c r="C148" s="322">
        <v>145</v>
      </c>
      <c r="D148" s="323" t="s">
        <v>1709</v>
      </c>
      <c r="E148" s="324" t="s">
        <v>1717</v>
      </c>
      <c r="F148" s="146"/>
      <c r="G148" s="146"/>
      <c r="H148" s="146" t="e">
        <f>VLOOKUP(U148,'CDV3 DTL'!E:G,2,FALSE)</f>
        <v>#N/A</v>
      </c>
      <c r="I148" s="345"/>
      <c r="J148" s="345"/>
      <c r="K148" s="146" t="s">
        <v>391</v>
      </c>
      <c r="L148" s="441"/>
      <c r="M148" s="441">
        <v>44440</v>
      </c>
      <c r="N148" s="442" t="s">
        <v>1886</v>
      </c>
      <c r="O148" s="377" t="s">
        <v>1126</v>
      </c>
      <c r="P148" s="329" t="s">
        <v>1712</v>
      </c>
      <c r="Q148" s="370" t="s">
        <v>2051</v>
      </c>
      <c r="R148" s="331"/>
      <c r="S148" s="332">
        <v>62</v>
      </c>
      <c r="T148" s="333" t="s">
        <v>1713</v>
      </c>
      <c r="U148" s="334" t="s">
        <v>2052</v>
      </c>
      <c r="V148" s="335"/>
      <c r="W148" s="335" t="e">
        <f>IF(VLOOKUP(U148,'CDV2 DTL'!P:P,1,FALSE)=U148,"OK","Missing")</f>
        <v>#N/A</v>
      </c>
      <c r="X148" s="335" t="e">
        <f>IF(VLOOKUP(U148,'CDV3 DTL'!E:E,1,FALSE)=U148,"OK","Missing")</f>
        <v>#N/A</v>
      </c>
      <c r="Y148" s="335"/>
      <c r="Z148" s="336" t="s">
        <v>2010</v>
      </c>
      <c r="AA148" s="145" t="s">
        <v>1888</v>
      </c>
      <c r="AB148" s="437"/>
      <c r="AC148" s="345"/>
      <c r="AD148" s="345"/>
      <c r="AE148" s="332" t="str">
        <f>IF(AD148="x",VLOOKUP($U148,DVS!A:A,1,FALSE),"-")</f>
        <v>-</v>
      </c>
      <c r="AF148" s="335"/>
      <c r="AG148" s="345"/>
      <c r="AH148" s="345"/>
      <c r="AI148" s="345"/>
      <c r="AJ148" s="345"/>
      <c r="AK148" s="345"/>
      <c r="AL148" s="345"/>
      <c r="AM148" s="345"/>
      <c r="AN148" s="332" t="str">
        <f>IF(AM148="x",VLOOKUP($U148,'Domain ControllerECU'!A:A,1,FALSE),"-")</f>
        <v>-</v>
      </c>
      <c r="AO148" s="335"/>
      <c r="AP148" s="345"/>
      <c r="AQ148" s="332" t="str">
        <f>IF(AP148="x",VLOOKUP($U148,RLT!A:A,1,FALSE),"-")</f>
        <v>-</v>
      </c>
      <c r="AR148" s="335"/>
      <c r="AS148" s="345"/>
      <c r="AT148" s="332" t="str">
        <f>IF(AS148="x",VLOOKUP($U148,ULSECU!A:A,1,FALSE),"-")</f>
        <v>-</v>
      </c>
      <c r="AU148" s="335"/>
      <c r="AV148" s="345"/>
      <c r="AW148" s="332" t="str">
        <f>IF(AV148="x",VLOOKUP($U148,'Radar 7779GHz'!A:A,1,FALSE),"-")</f>
        <v>-</v>
      </c>
      <c r="AX148" s="335"/>
      <c r="AY148" s="345"/>
      <c r="AZ148" s="332" t="str">
        <f>IF(AY148="x",VLOOKUP($U148,LiDAR!A:A,1,FALSE),"-")</f>
        <v>-</v>
      </c>
      <c r="BA148" s="335"/>
      <c r="BB148" s="335"/>
      <c r="BC148" s="335"/>
      <c r="BD148" s="335"/>
      <c r="BE148" s="345"/>
      <c r="BF148" s="332" t="str">
        <f>IF(BE148="x",VLOOKUP($U148,DFC!A:A,1,FALSE),"-")</f>
        <v>-</v>
      </c>
      <c r="BG148" s="335"/>
      <c r="BH148" s="345"/>
      <c r="BI148" s="332" t="str">
        <f>IF(BH148="x",VLOOKUP(U148,'DSF ADSP'!A:A,1,FALSE),"-")</f>
        <v>-</v>
      </c>
      <c r="BJ148" s="335"/>
      <c r="BK148" s="345"/>
      <c r="BL148" s="332" t="str">
        <f>IF(BK148="x",VLOOKUP($U148,'DSF LSMS'!$A:$A,1,FALSE),"-")</f>
        <v>-</v>
      </c>
      <c r="BM148" s="340"/>
      <c r="BN148" s="167"/>
      <c r="BO148" s="167"/>
      <c r="BP148" s="167"/>
    </row>
    <row r="149" ht="25.5" spans="1:68">
      <c r="A149" s="138"/>
      <c r="B149" s="321" t="s">
        <v>2053</v>
      </c>
      <c r="C149" s="322">
        <v>146</v>
      </c>
      <c r="D149" s="323" t="s">
        <v>1716</v>
      </c>
      <c r="E149" s="324" t="s">
        <v>1710</v>
      </c>
      <c r="F149" s="146"/>
      <c r="G149" s="146"/>
      <c r="H149" s="146" t="e">
        <f>VLOOKUP(U149,'CDV3 DTL'!E:G,2,FALSE)</f>
        <v>#N/A</v>
      </c>
      <c r="I149" s="345"/>
      <c r="J149" s="345"/>
      <c r="K149" s="146"/>
      <c r="L149" s="376"/>
      <c r="M149" s="329"/>
      <c r="N149" s="329"/>
      <c r="O149" s="377"/>
      <c r="P149" s="329"/>
      <c r="Q149" s="370" t="s">
        <v>2054</v>
      </c>
      <c r="R149" s="371"/>
      <c r="S149" s="332">
        <v>42</v>
      </c>
      <c r="T149" s="333" t="s">
        <v>255</v>
      </c>
      <c r="U149" s="363" t="s">
        <v>2055</v>
      </c>
      <c r="V149" s="335"/>
      <c r="W149" s="335" t="e">
        <f>IF(VLOOKUP(U149,'CDV2 DTL'!P:P,1,FALSE)=U149,"OK","Missing")</f>
        <v>#N/A</v>
      </c>
      <c r="X149" s="335" t="e">
        <f>IF(VLOOKUP(U149,'CDV3 DTL'!E:E,1,FALSE)=U149,"OK","Missing")</f>
        <v>#N/A</v>
      </c>
      <c r="Y149" s="335"/>
      <c r="Z149" s="336"/>
      <c r="AA149" s="145" t="s">
        <v>2056</v>
      </c>
      <c r="AB149" s="337"/>
      <c r="AC149" s="345"/>
      <c r="AD149" s="345"/>
      <c r="AE149" s="332" t="str">
        <f>IF(AD149="x",VLOOKUP($U149,DVS!A:A,1,FALSE),"-")</f>
        <v>-</v>
      </c>
      <c r="AF149" s="335"/>
      <c r="AG149" s="345"/>
      <c r="AH149" s="345"/>
      <c r="AI149" s="345"/>
      <c r="AJ149" s="345"/>
      <c r="AK149" s="345"/>
      <c r="AL149" s="345"/>
      <c r="AM149" s="345"/>
      <c r="AN149" s="332" t="str">
        <f>IF(AM149="x",VLOOKUP($U149,'Domain ControllerECU'!A:A,1,FALSE),"-")</f>
        <v>-</v>
      </c>
      <c r="AO149" s="335"/>
      <c r="AP149" s="345"/>
      <c r="AQ149" s="332" t="str">
        <f>IF(AP149="x",VLOOKUP($U149,RLT!A:A,1,FALSE),"-")</f>
        <v>-</v>
      </c>
      <c r="AR149" s="335"/>
      <c r="AS149" s="345"/>
      <c r="AT149" s="332" t="str">
        <f>IF(AS149="x",VLOOKUP($U149,ULSECU!A:A,1,FALSE),"-")</f>
        <v>-</v>
      </c>
      <c r="AU149" s="335"/>
      <c r="AV149" s="345"/>
      <c r="AW149" s="332" t="str">
        <f>IF(AV149="x",VLOOKUP($U149,'Radar 7779GHz'!A:A,1,FALSE),"-")</f>
        <v>-</v>
      </c>
      <c r="AX149" s="335"/>
      <c r="AY149" s="345"/>
      <c r="AZ149" s="332" t="str">
        <f>IF(AY149="x",VLOOKUP($U149,LiDAR!A:A,1,FALSE),"-")</f>
        <v>-</v>
      </c>
      <c r="BA149" s="335"/>
      <c r="BB149" s="335"/>
      <c r="BC149" s="335"/>
      <c r="BD149" s="335"/>
      <c r="BE149" s="345"/>
      <c r="BF149" s="332" t="str">
        <f>IF(BE149="x",VLOOKUP($U149,DFC!A:A,1,FALSE),"-")</f>
        <v>-</v>
      </c>
      <c r="BG149" s="335"/>
      <c r="BH149" s="345"/>
      <c r="BI149" s="332" t="str">
        <f>IF(BH149="x",VLOOKUP(U149,'DSF ADSP'!A:A,1,FALSE),"-")</f>
        <v>-</v>
      </c>
      <c r="BJ149" s="335"/>
      <c r="BK149" s="345"/>
      <c r="BL149" s="332" t="str">
        <f>IF(BK149="x",VLOOKUP($U149,'DSF LSMS'!$A:$A,1,FALSE),"-")</f>
        <v>-</v>
      </c>
      <c r="BM149" s="340"/>
      <c r="BN149" s="167"/>
      <c r="BO149" s="167"/>
      <c r="BP149" s="167"/>
    </row>
    <row r="150" ht="25.5" spans="1:68">
      <c r="A150" s="138"/>
      <c r="B150" s="321" t="s">
        <v>2057</v>
      </c>
      <c r="C150" s="322">
        <v>147</v>
      </c>
      <c r="D150" s="323" t="s">
        <v>1716</v>
      </c>
      <c r="E150" s="324" t="s">
        <v>1710</v>
      </c>
      <c r="F150" s="146"/>
      <c r="G150" s="146"/>
      <c r="H150" s="146" t="e">
        <f>VLOOKUP(U150,'CDV3 DTL'!E:G,2,FALSE)</f>
        <v>#N/A</v>
      </c>
      <c r="I150" s="345"/>
      <c r="J150" s="345"/>
      <c r="K150" s="146" t="s">
        <v>2026</v>
      </c>
      <c r="L150" s="376"/>
      <c r="M150" s="329"/>
      <c r="N150" s="329"/>
      <c r="O150" s="377"/>
      <c r="P150" s="329"/>
      <c r="Q150" s="448" t="s">
        <v>2058</v>
      </c>
      <c r="R150" s="331"/>
      <c r="S150" s="332">
        <v>17</v>
      </c>
      <c r="T150" s="333" t="s">
        <v>255</v>
      </c>
      <c r="U150" s="334" t="s">
        <v>2059</v>
      </c>
      <c r="V150" s="335"/>
      <c r="W150" s="335" t="e">
        <f>IF(VLOOKUP(U150,'CDV2 DTL'!P:P,1,FALSE)=U150,"OK","Missing")</f>
        <v>#N/A</v>
      </c>
      <c r="X150" s="335" t="e">
        <f>IF(VLOOKUP(U150,'CDV3 DTL'!E:E,1,FALSE)=U150,"OK","Missing")</f>
        <v>#N/A</v>
      </c>
      <c r="Y150" s="335"/>
      <c r="Z150" s="336"/>
      <c r="AA150" s="145" t="s">
        <v>2060</v>
      </c>
      <c r="AB150" s="337"/>
      <c r="AC150" s="345"/>
      <c r="AD150" s="345" t="s">
        <v>1714</v>
      </c>
      <c r="AE150" s="332" t="e">
        <f>IF(AD150="x",VLOOKUP($U150,DVS!A:A,1,FALSE),"-")</f>
        <v>#N/A</v>
      </c>
      <c r="AF150" s="335"/>
      <c r="AG150" s="345"/>
      <c r="AH150" s="345"/>
      <c r="AI150" s="345"/>
      <c r="AJ150" s="345"/>
      <c r="AK150" s="345"/>
      <c r="AL150" s="345"/>
      <c r="AM150" s="345"/>
      <c r="AN150" s="332" t="str">
        <f>IF(AM150="x",VLOOKUP($U150,'Domain ControllerECU'!A:A,1,FALSE),"-")</f>
        <v>-</v>
      </c>
      <c r="AO150" s="335"/>
      <c r="AP150" s="345"/>
      <c r="AQ150" s="332" t="str">
        <f>IF(AP150="x",VLOOKUP($U150,RLT!A:A,1,FALSE),"-")</f>
        <v>-</v>
      </c>
      <c r="AR150" s="335"/>
      <c r="AS150" s="345"/>
      <c r="AT150" s="332" t="str">
        <f>IF(AS150="x",VLOOKUP($U150,ULSECU!A:A,1,FALSE),"-")</f>
        <v>-</v>
      </c>
      <c r="AU150" s="335"/>
      <c r="AV150" s="345"/>
      <c r="AW150" s="332" t="str">
        <f>IF(AV150="x",VLOOKUP($U150,'Radar 7779GHz'!A:A,1,FALSE),"-")</f>
        <v>-</v>
      </c>
      <c r="AX150" s="335"/>
      <c r="AY150" s="345"/>
      <c r="AZ150" s="332" t="str">
        <f>IF(AY150="x",VLOOKUP($U150,LiDAR!A:A,1,FALSE),"-")</f>
        <v>-</v>
      </c>
      <c r="BA150" s="335"/>
      <c r="BB150" s="335"/>
      <c r="BC150" s="335"/>
      <c r="BD150" s="335"/>
      <c r="BE150" s="345"/>
      <c r="BF150" s="332" t="str">
        <f>IF(BE150="x",VLOOKUP($U150,DFC!A:A,1,FALSE),"-")</f>
        <v>-</v>
      </c>
      <c r="BG150" s="335"/>
      <c r="BH150" s="345"/>
      <c r="BI150" s="332" t="str">
        <f>IF(BH150="x",VLOOKUP(U150,'DSF ADSP'!A:A,1,FALSE),"-")</f>
        <v>-</v>
      </c>
      <c r="BJ150" s="335"/>
      <c r="BK150" s="345"/>
      <c r="BL150" s="332" t="str">
        <f>IF(BK150="x",VLOOKUP($U150,'DSF LSMS'!$A:$A,1,FALSE),"-")</f>
        <v>-</v>
      </c>
      <c r="BM150" s="340"/>
      <c r="BN150" s="167"/>
      <c r="BO150" s="167"/>
      <c r="BP150" s="167"/>
    </row>
    <row r="151" ht="25.5" spans="1:68">
      <c r="A151" s="138"/>
      <c r="B151" s="321" t="s">
        <v>2061</v>
      </c>
      <c r="C151" s="322">
        <v>148</v>
      </c>
      <c r="D151" s="323" t="s">
        <v>1716</v>
      </c>
      <c r="E151" s="324" t="s">
        <v>1710</v>
      </c>
      <c r="F151" s="146"/>
      <c r="G151" s="146"/>
      <c r="H151" s="146" t="e">
        <f>VLOOKUP(U151,'CDV3 DTL'!E:G,2,FALSE)</f>
        <v>#N/A</v>
      </c>
      <c r="I151" s="345"/>
      <c r="J151" s="345"/>
      <c r="K151" s="146"/>
      <c r="L151" s="376"/>
      <c r="M151" s="329"/>
      <c r="N151" s="329"/>
      <c r="O151" s="377"/>
      <c r="P151" s="329"/>
      <c r="Q151" s="449" t="s">
        <v>2062</v>
      </c>
      <c r="R151" s="331"/>
      <c r="S151" s="332">
        <v>12</v>
      </c>
      <c r="T151" s="333" t="s">
        <v>255</v>
      </c>
      <c r="U151" s="334" t="s">
        <v>2063</v>
      </c>
      <c r="V151" s="335"/>
      <c r="W151" s="335" t="e">
        <f>IF(VLOOKUP(U151,'CDV2 DTL'!P:P,1,FALSE)=U151,"OK","Missing")</f>
        <v>#N/A</v>
      </c>
      <c r="X151" s="335" t="e">
        <f>IF(VLOOKUP(U151,'CDV3 DTL'!E:E,1,FALSE)=U151,"OK","Missing")</f>
        <v>#N/A</v>
      </c>
      <c r="Y151" s="335"/>
      <c r="Z151" s="336"/>
      <c r="AA151" s="145" t="s">
        <v>2060</v>
      </c>
      <c r="AB151" s="437"/>
      <c r="AC151" s="345"/>
      <c r="AD151" s="345"/>
      <c r="AE151" s="332" t="str">
        <f>IF(AD151="x",VLOOKUP($U151,DVS!A:A,1,FALSE),"-")</f>
        <v>-</v>
      </c>
      <c r="AF151" s="335"/>
      <c r="AG151" s="345"/>
      <c r="AH151" s="345"/>
      <c r="AI151" s="345"/>
      <c r="AJ151" s="345"/>
      <c r="AK151" s="345"/>
      <c r="AL151" s="345"/>
      <c r="AM151" s="345"/>
      <c r="AN151" s="332" t="str">
        <f>IF(AM151="x",VLOOKUP($U151,'Domain ControllerECU'!A:A,1,FALSE),"-")</f>
        <v>-</v>
      </c>
      <c r="AO151" s="335"/>
      <c r="AP151" s="345"/>
      <c r="AQ151" s="332" t="str">
        <f>IF(AP151="x",VLOOKUP($U151,RLT!A:A,1,FALSE),"-")</f>
        <v>-</v>
      </c>
      <c r="AR151" s="335"/>
      <c r="AS151" s="345" t="s">
        <v>362</v>
      </c>
      <c r="AT151" s="332" t="str">
        <f>IF(AS151="x",VLOOKUP($U151,ULSECU!A:A,1,FALSE),"-")</f>
        <v>-</v>
      </c>
      <c r="AU151" s="335"/>
      <c r="AV151" s="345"/>
      <c r="AW151" s="332" t="str">
        <f>IF(AV151="x",VLOOKUP($U151,'Radar 7779GHz'!A:A,1,FALSE),"-")</f>
        <v>-</v>
      </c>
      <c r="AX151" s="335"/>
      <c r="AY151" s="345"/>
      <c r="AZ151" s="332" t="str">
        <f>IF(AY151="x",VLOOKUP($U151,LiDAR!A:A,1,FALSE),"-")</f>
        <v>-</v>
      </c>
      <c r="BA151" s="335"/>
      <c r="BB151" s="335"/>
      <c r="BC151" s="335"/>
      <c r="BD151" s="335"/>
      <c r="BE151" s="345"/>
      <c r="BF151" s="332" t="str">
        <f>IF(BE151="x",VLOOKUP($U151,DFC!A:A,1,FALSE),"-")</f>
        <v>-</v>
      </c>
      <c r="BG151" s="335"/>
      <c r="BH151" s="345"/>
      <c r="BI151" s="332" t="str">
        <f>IF(BH151="x",VLOOKUP(U151,'DSF ADSP'!A:A,1,FALSE),"-")</f>
        <v>-</v>
      </c>
      <c r="BJ151" s="335"/>
      <c r="BK151" s="345"/>
      <c r="BL151" s="332" t="str">
        <f>IF(BK151="x",VLOOKUP($U151,'DSF LSMS'!$A:$A,1,FALSE),"-")</f>
        <v>-</v>
      </c>
      <c r="BM151" s="340"/>
      <c r="BN151" s="167"/>
      <c r="BO151" s="167"/>
      <c r="BP151" s="167"/>
    </row>
    <row r="152" ht="38.25" spans="1:68">
      <c r="A152" s="138"/>
      <c r="B152" s="321" t="s">
        <v>2064</v>
      </c>
      <c r="C152" s="322">
        <v>149</v>
      </c>
      <c r="D152" s="323" t="s">
        <v>1716</v>
      </c>
      <c r="E152" s="324" t="s">
        <v>1710</v>
      </c>
      <c r="F152" s="146"/>
      <c r="G152" s="146"/>
      <c r="H152" s="146" t="e">
        <f>VLOOKUP(U152,'CDV3 DTL'!E:G,2,FALSE)</f>
        <v>#N/A</v>
      </c>
      <c r="I152" s="345"/>
      <c r="J152" s="345"/>
      <c r="K152" s="146"/>
      <c r="L152" s="376"/>
      <c r="M152" s="329"/>
      <c r="N152" s="329"/>
      <c r="O152" s="377"/>
      <c r="P152" s="329"/>
      <c r="Q152" s="370" t="s">
        <v>2065</v>
      </c>
      <c r="R152" s="371"/>
      <c r="S152" s="332">
        <v>13</v>
      </c>
      <c r="T152" s="333" t="s">
        <v>255</v>
      </c>
      <c r="U152" s="363" t="s">
        <v>2066</v>
      </c>
      <c r="V152" s="335"/>
      <c r="W152" s="335" t="e">
        <f>IF(VLOOKUP(U152,'CDV2 DTL'!P:P,1,FALSE)=U152,"OK","Missing")</f>
        <v>#N/A</v>
      </c>
      <c r="X152" s="335" t="e">
        <f>IF(VLOOKUP(U152,'CDV3 DTL'!E:E,1,FALSE)=U152,"OK","Missing")</f>
        <v>#N/A</v>
      </c>
      <c r="Y152" s="335"/>
      <c r="Z152" s="336"/>
      <c r="AA152" s="145" t="s">
        <v>1892</v>
      </c>
      <c r="AB152" s="337"/>
      <c r="AC152" s="345"/>
      <c r="AD152" s="345"/>
      <c r="AE152" s="332" t="str">
        <f>IF(AD152="x",VLOOKUP($U152,DVS!A:A,1,FALSE),"-")</f>
        <v>-</v>
      </c>
      <c r="AF152" s="335"/>
      <c r="AG152" s="345"/>
      <c r="AH152" s="345"/>
      <c r="AI152" s="345"/>
      <c r="AJ152" s="345"/>
      <c r="AK152" s="345"/>
      <c r="AL152" s="345"/>
      <c r="AM152" s="345"/>
      <c r="AN152" s="332" t="str">
        <f>IF(AM152="x",VLOOKUP($U152,'Domain ControllerECU'!A:A,1,FALSE),"-")</f>
        <v>-</v>
      </c>
      <c r="AO152" s="335"/>
      <c r="AP152" s="345"/>
      <c r="AQ152" s="332" t="str">
        <f>IF(AP152="x",VLOOKUP($U152,RLT!A:A,1,FALSE),"-")</f>
        <v>-</v>
      </c>
      <c r="AR152" s="335"/>
      <c r="AS152" s="345"/>
      <c r="AT152" s="332" t="str">
        <f>IF(AS152="x",VLOOKUP($U152,ULSECU!A:A,1,FALSE),"-")</f>
        <v>-</v>
      </c>
      <c r="AU152" s="335"/>
      <c r="AV152" s="345"/>
      <c r="AW152" s="332" t="str">
        <f>IF(AV152="x",VLOOKUP($U152,'Radar 7779GHz'!A:A,1,FALSE),"-")</f>
        <v>-</v>
      </c>
      <c r="AX152" s="335"/>
      <c r="AY152" s="345"/>
      <c r="AZ152" s="332" t="str">
        <f>IF(AY152="x",VLOOKUP($U152,LiDAR!A:A,1,FALSE),"-")</f>
        <v>-</v>
      </c>
      <c r="BA152" s="335"/>
      <c r="BB152" s="335"/>
      <c r="BC152" s="335"/>
      <c r="BD152" s="335"/>
      <c r="BE152" s="345"/>
      <c r="BF152" s="332" t="str">
        <f>IF(BE152="x",VLOOKUP($U152,DFC!A:A,1,FALSE),"-")</f>
        <v>-</v>
      </c>
      <c r="BG152" s="335"/>
      <c r="BH152" s="345" t="s">
        <v>1714</v>
      </c>
      <c r="BI152" s="332" t="e">
        <f>IF(BH152="x",VLOOKUP(U152,'DSF ADSP'!A:A,1,FALSE),"-")</f>
        <v>#N/A</v>
      </c>
      <c r="BJ152" s="335"/>
      <c r="BK152" s="345"/>
      <c r="BL152" s="332" t="str">
        <f>IF(BK152="x",VLOOKUP($U152,'DSF LSMS'!$A:$A,1,FALSE),"-")</f>
        <v>-</v>
      </c>
      <c r="BM152" s="340"/>
      <c r="BN152" s="167"/>
      <c r="BO152" s="167"/>
      <c r="BP152" s="167"/>
    </row>
    <row r="153" ht="25.5" spans="1:68">
      <c r="A153" s="138"/>
      <c r="B153" s="321" t="s">
        <v>2067</v>
      </c>
      <c r="C153" s="322">
        <v>150</v>
      </c>
      <c r="D153" s="323" t="s">
        <v>1716</v>
      </c>
      <c r="E153" s="324" t="s">
        <v>1710</v>
      </c>
      <c r="F153" s="146"/>
      <c r="G153" s="146"/>
      <c r="H153" s="146" t="e">
        <f>VLOOKUP(U153,'CDV3 DTL'!E:G,2,FALSE)</f>
        <v>#N/A</v>
      </c>
      <c r="I153" s="345"/>
      <c r="J153" s="345"/>
      <c r="K153" s="146"/>
      <c r="L153" s="376"/>
      <c r="M153" s="329"/>
      <c r="N153" s="329"/>
      <c r="O153" s="377"/>
      <c r="P153" s="329"/>
      <c r="Q153" s="369" t="s">
        <v>2068</v>
      </c>
      <c r="R153" s="331"/>
      <c r="S153" s="332">
        <v>4</v>
      </c>
      <c r="T153" s="333" t="s">
        <v>255</v>
      </c>
      <c r="U153" s="334" t="s">
        <v>2069</v>
      </c>
      <c r="V153" s="335"/>
      <c r="W153" s="335" t="e">
        <f>IF(VLOOKUP(U153,'CDV2 DTL'!P:P,1,FALSE)=U153,"OK","Missing")</f>
        <v>#N/A</v>
      </c>
      <c r="X153" s="335" t="e">
        <f>IF(VLOOKUP(U153,'CDV3 DTL'!E:E,1,FALSE)=U153,"OK","Missing")</f>
        <v>#N/A</v>
      </c>
      <c r="Y153" s="335"/>
      <c r="Z153" s="336"/>
      <c r="AA153" s="145" t="s">
        <v>1892</v>
      </c>
      <c r="AB153" s="337"/>
      <c r="AC153" s="345"/>
      <c r="AD153" s="345"/>
      <c r="AE153" s="332" t="str">
        <f>IF(AD153="x",VLOOKUP($U153,DVS!A:A,1,FALSE),"-")</f>
        <v>-</v>
      </c>
      <c r="AF153" s="335"/>
      <c r="AG153" s="345"/>
      <c r="AH153" s="345"/>
      <c r="AI153" s="345"/>
      <c r="AJ153" s="345"/>
      <c r="AK153" s="345"/>
      <c r="AL153" s="345"/>
      <c r="AM153" s="345"/>
      <c r="AN153" s="332" t="str">
        <f>IF(AM153="x",VLOOKUP($U153,'Domain ControllerECU'!A:A,1,FALSE),"-")</f>
        <v>-</v>
      </c>
      <c r="AO153" s="335"/>
      <c r="AP153" s="345"/>
      <c r="AQ153" s="332" t="str">
        <f>IF(AP153="x",VLOOKUP($U153,RLT!A:A,1,FALSE),"-")</f>
        <v>-</v>
      </c>
      <c r="AR153" s="335"/>
      <c r="AS153" s="345"/>
      <c r="AT153" s="332" t="str">
        <f>IF(AS153="x",VLOOKUP($U153,ULSECU!A:A,1,FALSE),"-")</f>
        <v>-</v>
      </c>
      <c r="AU153" s="335"/>
      <c r="AV153" s="345"/>
      <c r="AW153" s="332" t="str">
        <f>IF(AV153="x",VLOOKUP($U153,'Radar 7779GHz'!A:A,1,FALSE),"-")</f>
        <v>-</v>
      </c>
      <c r="AX153" s="335"/>
      <c r="AY153" s="345"/>
      <c r="AZ153" s="332" t="str">
        <f>IF(AY153="x",VLOOKUP($U153,LiDAR!A:A,1,FALSE),"-")</f>
        <v>-</v>
      </c>
      <c r="BA153" s="335"/>
      <c r="BB153" s="335"/>
      <c r="BC153" s="335"/>
      <c r="BD153" s="335"/>
      <c r="BE153" s="345" t="s">
        <v>1714</v>
      </c>
      <c r="BF153" s="332" t="e">
        <f>IF(BE153="x",VLOOKUP($U153,DFC!A:A,1,FALSE),"-")</f>
        <v>#N/A</v>
      </c>
      <c r="BG153" s="335"/>
      <c r="BH153" s="345" t="s">
        <v>1714</v>
      </c>
      <c r="BI153" s="332" t="e">
        <f>IF(BH153="x",VLOOKUP(U153,'DSF ADSP'!A:A,1,FALSE),"-")</f>
        <v>#N/A</v>
      </c>
      <c r="BJ153" s="335"/>
      <c r="BK153" s="345"/>
      <c r="BL153" s="332" t="str">
        <f>IF(BK153="x",VLOOKUP($U153,'DSF LSMS'!$A:$A,1,FALSE),"-")</f>
        <v>-</v>
      </c>
      <c r="BM153" s="340"/>
      <c r="BN153" s="167"/>
      <c r="BO153" s="167"/>
      <c r="BP153" s="167"/>
    </row>
    <row r="154" ht="38.25" spans="1:68">
      <c r="A154" s="138"/>
      <c r="B154" s="321" t="s">
        <v>2070</v>
      </c>
      <c r="C154" s="322">
        <v>151</v>
      </c>
      <c r="D154" s="323" t="s">
        <v>1716</v>
      </c>
      <c r="E154" s="324" t="s">
        <v>1710</v>
      </c>
      <c r="F154" s="146"/>
      <c r="G154" s="146"/>
      <c r="H154" s="146" t="e">
        <f>VLOOKUP(U154,'CDV3 DTL'!E:G,2,FALSE)</f>
        <v>#N/A</v>
      </c>
      <c r="I154" s="345"/>
      <c r="J154" s="345"/>
      <c r="K154" s="146"/>
      <c r="L154" s="376"/>
      <c r="M154" s="329"/>
      <c r="N154" s="329"/>
      <c r="O154" s="377"/>
      <c r="P154" s="329"/>
      <c r="Q154" s="369" t="s">
        <v>2071</v>
      </c>
      <c r="R154" s="331"/>
      <c r="S154" s="332">
        <v>46</v>
      </c>
      <c r="T154" s="333" t="s">
        <v>255</v>
      </c>
      <c r="U154" s="334" t="s">
        <v>2072</v>
      </c>
      <c r="V154" s="335"/>
      <c r="W154" s="335" t="e">
        <f>IF(VLOOKUP(U154,'CDV2 DTL'!P:P,1,FALSE)=U154,"OK","Missing")</f>
        <v>#N/A</v>
      </c>
      <c r="X154" s="335" t="e">
        <f>IF(VLOOKUP(U154,'CDV3 DTL'!E:E,1,FALSE)=U154,"OK","Missing")</f>
        <v>#N/A</v>
      </c>
      <c r="Y154" s="335"/>
      <c r="Z154" s="336"/>
      <c r="AA154" s="145" t="s">
        <v>1892</v>
      </c>
      <c r="AB154" s="337"/>
      <c r="AC154" s="345"/>
      <c r="AD154" s="345"/>
      <c r="AE154" s="332" t="str">
        <f>IF(AD154="x",VLOOKUP($U154,DVS!A:A,1,FALSE),"-")</f>
        <v>-</v>
      </c>
      <c r="AF154" s="335"/>
      <c r="AG154" s="345"/>
      <c r="AH154" s="345"/>
      <c r="AI154" s="345"/>
      <c r="AJ154" s="345"/>
      <c r="AK154" s="345"/>
      <c r="AL154" s="345"/>
      <c r="AM154" s="345"/>
      <c r="AN154" s="332" t="str">
        <f>IF(AM154="x",VLOOKUP($U154,'Domain ControllerECU'!A:A,1,FALSE),"-")</f>
        <v>-</v>
      </c>
      <c r="AO154" s="335"/>
      <c r="AP154" s="345"/>
      <c r="AQ154" s="332" t="str">
        <f>IF(AP154="x",VLOOKUP($U154,RLT!A:A,1,FALSE),"-")</f>
        <v>-</v>
      </c>
      <c r="AR154" s="335"/>
      <c r="AS154" s="345"/>
      <c r="AT154" s="332" t="str">
        <f>IF(AS154="x",VLOOKUP($U154,ULSECU!A:A,1,FALSE),"-")</f>
        <v>-</v>
      </c>
      <c r="AU154" s="335"/>
      <c r="AV154" s="345"/>
      <c r="AW154" s="332" t="str">
        <f>IF(AV154="x",VLOOKUP($U154,'Radar 7779GHz'!A:A,1,FALSE),"-")</f>
        <v>-</v>
      </c>
      <c r="AX154" s="335"/>
      <c r="AY154" s="345"/>
      <c r="AZ154" s="332" t="str">
        <f>IF(AY154="x",VLOOKUP($U154,LiDAR!A:A,1,FALSE),"-")</f>
        <v>-</v>
      </c>
      <c r="BA154" s="335"/>
      <c r="BB154" s="335"/>
      <c r="BC154" s="335"/>
      <c r="BD154" s="335"/>
      <c r="BE154" s="345" t="s">
        <v>1714</v>
      </c>
      <c r="BF154" s="332" t="e">
        <f>IF(BE154="x",VLOOKUP($U154,DFC!A:A,1,FALSE),"-")</f>
        <v>#N/A</v>
      </c>
      <c r="BG154" s="335"/>
      <c r="BH154" s="345" t="s">
        <v>1714</v>
      </c>
      <c r="BI154" s="332" t="e">
        <f>IF(BH154="x",VLOOKUP(U154,'DSF ADSP'!A:A,1,FALSE),"-")</f>
        <v>#N/A</v>
      </c>
      <c r="BJ154" s="335"/>
      <c r="BK154" s="345"/>
      <c r="BL154" s="332" t="str">
        <f>IF(BK154="x",VLOOKUP($U154,'DSF LSMS'!$A:$A,1,FALSE),"-")</f>
        <v>-</v>
      </c>
      <c r="BM154" s="146"/>
      <c r="BN154" s="160" t="s">
        <v>2073</v>
      </c>
      <c r="BO154" s="167"/>
      <c r="BP154" s="167"/>
    </row>
    <row r="155" ht="38.25" spans="1:68">
      <c r="A155" s="138"/>
      <c r="B155" s="321" t="s">
        <v>2074</v>
      </c>
      <c r="C155" s="322">
        <v>152</v>
      </c>
      <c r="D155" s="323" t="s">
        <v>1716</v>
      </c>
      <c r="E155" s="324" t="s">
        <v>1710</v>
      </c>
      <c r="F155" s="146"/>
      <c r="G155" s="146"/>
      <c r="H155" s="146" t="e">
        <f>VLOOKUP(U155,'CDV3 DTL'!E:G,2,FALSE)</f>
        <v>#N/A</v>
      </c>
      <c r="I155" s="345"/>
      <c r="J155" s="345"/>
      <c r="K155" s="146"/>
      <c r="L155" s="376"/>
      <c r="M155" s="329"/>
      <c r="N155" s="329"/>
      <c r="O155" s="377"/>
      <c r="P155" s="329"/>
      <c r="Q155" s="369" t="s">
        <v>2075</v>
      </c>
      <c r="R155" s="331"/>
      <c r="S155" s="332">
        <v>27</v>
      </c>
      <c r="T155" s="333" t="s">
        <v>255</v>
      </c>
      <c r="U155" s="334" t="s">
        <v>2076</v>
      </c>
      <c r="V155" s="335"/>
      <c r="W155" s="335" t="e">
        <f>IF(VLOOKUP(U155,'CDV2 DTL'!P:P,1,FALSE)=U155,"OK","Missing")</f>
        <v>#N/A</v>
      </c>
      <c r="X155" s="335" t="e">
        <f>IF(VLOOKUP(U155,'CDV3 DTL'!E:E,1,FALSE)=U155,"OK","Missing")</f>
        <v>#N/A</v>
      </c>
      <c r="Y155" s="335"/>
      <c r="Z155" s="336"/>
      <c r="AA155" s="145" t="s">
        <v>1892</v>
      </c>
      <c r="AB155" s="337"/>
      <c r="AC155" s="345"/>
      <c r="AD155" s="345"/>
      <c r="AE155" s="332" t="str">
        <f>IF(AD155="x",VLOOKUP($U155,DVS!A:A,1,FALSE),"-")</f>
        <v>-</v>
      </c>
      <c r="AF155" s="335"/>
      <c r="AG155" s="345"/>
      <c r="AH155" s="345"/>
      <c r="AI155" s="345"/>
      <c r="AJ155" s="345"/>
      <c r="AK155" s="345"/>
      <c r="AL155" s="345"/>
      <c r="AM155" s="345"/>
      <c r="AN155" s="332" t="str">
        <f>IF(AM155="x",VLOOKUP($U155,'Domain ControllerECU'!A:A,1,FALSE),"-")</f>
        <v>-</v>
      </c>
      <c r="AO155" s="335"/>
      <c r="AP155" s="345"/>
      <c r="AQ155" s="332" t="str">
        <f>IF(AP155="x",VLOOKUP($U155,RLT!A:A,1,FALSE),"-")</f>
        <v>-</v>
      </c>
      <c r="AR155" s="335"/>
      <c r="AS155" s="345"/>
      <c r="AT155" s="332" t="str">
        <f>IF(AS155="x",VLOOKUP($U155,ULSECU!A:A,1,FALSE),"-")</f>
        <v>-</v>
      </c>
      <c r="AU155" s="335"/>
      <c r="AV155" s="345"/>
      <c r="AW155" s="332" t="str">
        <f>IF(AV155="x",VLOOKUP($U155,'Radar 7779GHz'!A:A,1,FALSE),"-")</f>
        <v>-</v>
      </c>
      <c r="AX155" s="335"/>
      <c r="AY155" s="345"/>
      <c r="AZ155" s="332" t="str">
        <f>IF(AY155="x",VLOOKUP($U155,LiDAR!A:A,1,FALSE),"-")</f>
        <v>-</v>
      </c>
      <c r="BA155" s="335"/>
      <c r="BB155" s="335"/>
      <c r="BC155" s="335"/>
      <c r="BD155" s="335"/>
      <c r="BE155" s="345" t="s">
        <v>1714</v>
      </c>
      <c r="BF155" s="332" t="e">
        <f>IF(BE155="x",VLOOKUP($U155,DFC!A:A,1,FALSE),"-")</f>
        <v>#N/A</v>
      </c>
      <c r="BG155" s="335"/>
      <c r="BH155" s="345" t="s">
        <v>1714</v>
      </c>
      <c r="BI155" s="332" t="e">
        <f>IF(BH155="x",VLOOKUP(U155,'DSF ADSP'!A:A,1,FALSE),"-")</f>
        <v>#N/A</v>
      </c>
      <c r="BJ155" s="335"/>
      <c r="BK155" s="345"/>
      <c r="BL155" s="332" t="str">
        <f>IF(BK155="x",VLOOKUP($U155,'DSF LSMS'!$A:$A,1,FALSE),"-")</f>
        <v>-</v>
      </c>
      <c r="BM155" s="340"/>
      <c r="BN155" s="167"/>
      <c r="BO155" s="167"/>
      <c r="BP155" s="167"/>
    </row>
    <row r="156" ht="38.25" spans="1:68">
      <c r="A156" s="138"/>
      <c r="B156" s="321" t="s">
        <v>2077</v>
      </c>
      <c r="C156" s="322">
        <v>153</v>
      </c>
      <c r="D156" s="323" t="s">
        <v>1709</v>
      </c>
      <c r="E156" s="324" t="s">
        <v>1710</v>
      </c>
      <c r="F156" s="146"/>
      <c r="G156" s="146"/>
      <c r="H156" s="146" t="e">
        <f>VLOOKUP(U156,'CDV3 DTL'!E:G,2,FALSE)</f>
        <v>#N/A</v>
      </c>
      <c r="I156" s="345"/>
      <c r="J156" s="345"/>
      <c r="K156" s="146"/>
      <c r="L156" s="376"/>
      <c r="M156" s="329"/>
      <c r="N156" s="329"/>
      <c r="O156" s="377"/>
      <c r="P156" s="329"/>
      <c r="Q156" s="448" t="s">
        <v>2078</v>
      </c>
      <c r="R156" s="331"/>
      <c r="S156" s="332">
        <v>10</v>
      </c>
      <c r="T156" s="333" t="s">
        <v>2079</v>
      </c>
      <c r="U156" s="334" t="s">
        <v>2080</v>
      </c>
      <c r="V156" s="335"/>
      <c r="W156" s="335" t="e">
        <f>IF(VLOOKUP(U156,'CDV2 DTL'!P:P,1,FALSE)=U156,"OK","Missing")</f>
        <v>#N/A</v>
      </c>
      <c r="X156" s="335" t="e">
        <f>IF(VLOOKUP(U156,'CDV3 DTL'!E:E,1,FALSE)=U156,"OK","Missing")</f>
        <v>#N/A</v>
      </c>
      <c r="Y156" s="335"/>
      <c r="Z156" s="336"/>
      <c r="AA156" s="145"/>
      <c r="AB156" s="337"/>
      <c r="AC156" s="345"/>
      <c r="AD156" s="345"/>
      <c r="AE156" s="332" t="str">
        <f>IF(AD156="x",VLOOKUP($U156,DVS!A:A,1,FALSE),"-")</f>
        <v>-</v>
      </c>
      <c r="AF156" s="335"/>
      <c r="AG156" s="345"/>
      <c r="AH156" s="345"/>
      <c r="AI156" s="345"/>
      <c r="AJ156" s="345"/>
      <c r="AK156" s="345"/>
      <c r="AL156" s="345"/>
      <c r="AM156" s="345"/>
      <c r="AN156" s="332" t="str">
        <f>IF(AM156="x",VLOOKUP($U156,'Domain ControllerECU'!A:A,1,FALSE),"-")</f>
        <v>-</v>
      </c>
      <c r="AO156" s="335"/>
      <c r="AP156" s="345"/>
      <c r="AQ156" s="332" t="str">
        <f>IF(AP156="x",VLOOKUP($U156,RLT!A:A,1,FALSE),"-")</f>
        <v>-</v>
      </c>
      <c r="AR156" s="335"/>
      <c r="AS156" s="345"/>
      <c r="AT156" s="332" t="str">
        <f>IF(AS156="x",VLOOKUP($U156,ULSECU!A:A,1,FALSE),"-")</f>
        <v>-</v>
      </c>
      <c r="AU156" s="335"/>
      <c r="AV156" s="345"/>
      <c r="AW156" s="332" t="str">
        <f>IF(AV156="x",VLOOKUP($U156,'Radar 7779GHz'!A:A,1,FALSE),"-")</f>
        <v>-</v>
      </c>
      <c r="AX156" s="335"/>
      <c r="AY156" s="345"/>
      <c r="AZ156" s="332" t="str">
        <f>IF(AY156="x",VLOOKUP($U156,LiDAR!A:A,1,FALSE),"-")</f>
        <v>-</v>
      </c>
      <c r="BA156" s="335"/>
      <c r="BB156" s="335"/>
      <c r="BC156" s="335"/>
      <c r="BD156" s="335"/>
      <c r="BE156" s="345"/>
      <c r="BF156" s="332" t="str">
        <f>IF(BE156="x",VLOOKUP($U156,DFC!A:A,1,FALSE),"-")</f>
        <v>-</v>
      </c>
      <c r="BG156" s="335"/>
      <c r="BH156" s="345"/>
      <c r="BI156" s="332" t="str">
        <f>IF(BH156="x",VLOOKUP(U156,'DSF ADSP'!A:A,1,FALSE),"-")</f>
        <v>-</v>
      </c>
      <c r="BJ156" s="335"/>
      <c r="BK156" s="345"/>
      <c r="BL156" s="332" t="str">
        <f>IF(BK156="x",VLOOKUP($U156,'DSF LSMS'!$A:$A,1,FALSE),"-")</f>
        <v>-</v>
      </c>
      <c r="BM156" s="340"/>
      <c r="BN156" s="167"/>
      <c r="BO156" s="167"/>
      <c r="BP156" s="167"/>
    </row>
    <row r="157" ht="38.25" spans="1:68">
      <c r="A157" s="138"/>
      <c r="B157" s="321" t="s">
        <v>2081</v>
      </c>
      <c r="C157" s="322">
        <v>154</v>
      </c>
      <c r="D157" s="323" t="s">
        <v>1709</v>
      </c>
      <c r="E157" s="324" t="s">
        <v>1710</v>
      </c>
      <c r="F157" s="146"/>
      <c r="G157" s="146"/>
      <c r="H157" s="146" t="e">
        <f>VLOOKUP(U157,'CDV3 DTL'!E:G,2,FALSE)</f>
        <v>#N/A</v>
      </c>
      <c r="I157" s="345"/>
      <c r="J157" s="345"/>
      <c r="K157" s="146"/>
      <c r="L157" s="376"/>
      <c r="M157" s="329"/>
      <c r="N157" s="329"/>
      <c r="O157" s="377"/>
      <c r="P157" s="329"/>
      <c r="Q157" s="448" t="s">
        <v>2082</v>
      </c>
      <c r="R157" s="331"/>
      <c r="S157" s="332">
        <v>2</v>
      </c>
      <c r="T157" s="333" t="s">
        <v>2079</v>
      </c>
      <c r="U157" s="334" t="s">
        <v>2083</v>
      </c>
      <c r="V157" s="335"/>
      <c r="W157" s="335" t="e">
        <f>IF(VLOOKUP(U157,'CDV2 DTL'!P:P,1,FALSE)=U157,"OK","Missing")</f>
        <v>#N/A</v>
      </c>
      <c r="X157" s="335" t="e">
        <f>IF(VLOOKUP(U157,'CDV3 DTL'!E:E,1,FALSE)=U157,"OK","Missing")</f>
        <v>#N/A</v>
      </c>
      <c r="Y157" s="335"/>
      <c r="Z157" s="336"/>
      <c r="AA157" s="145"/>
      <c r="AB157" s="337"/>
      <c r="AC157" s="345"/>
      <c r="AD157" s="345"/>
      <c r="AE157" s="332" t="str">
        <f>IF(AD157="x",VLOOKUP($U157,DVS!A:A,1,FALSE),"-")</f>
        <v>-</v>
      </c>
      <c r="AF157" s="335"/>
      <c r="AG157" s="345"/>
      <c r="AH157" s="345"/>
      <c r="AI157" s="345"/>
      <c r="AJ157" s="345"/>
      <c r="AK157" s="345"/>
      <c r="AL157" s="345"/>
      <c r="AM157" s="345"/>
      <c r="AN157" s="332" t="str">
        <f>IF(AM157="x",VLOOKUP($U157,'Domain ControllerECU'!A:A,1,FALSE),"-")</f>
        <v>-</v>
      </c>
      <c r="AO157" s="335"/>
      <c r="AP157" s="345"/>
      <c r="AQ157" s="332" t="str">
        <f>IF(AP157="x",VLOOKUP($U157,RLT!A:A,1,FALSE),"-")</f>
        <v>-</v>
      </c>
      <c r="AR157" s="335"/>
      <c r="AS157" s="345"/>
      <c r="AT157" s="332" t="str">
        <f>IF(AS157="x",VLOOKUP($U157,ULSECU!A:A,1,FALSE),"-")</f>
        <v>-</v>
      </c>
      <c r="AU157" s="335"/>
      <c r="AV157" s="345"/>
      <c r="AW157" s="332" t="str">
        <f>IF(AV157="x",VLOOKUP($U157,'Radar 7779GHz'!A:A,1,FALSE),"-")</f>
        <v>-</v>
      </c>
      <c r="AX157" s="335"/>
      <c r="AY157" s="345"/>
      <c r="AZ157" s="332" t="str">
        <f>IF(AY157="x",VLOOKUP($U157,LiDAR!A:A,1,FALSE),"-")</f>
        <v>-</v>
      </c>
      <c r="BA157" s="335"/>
      <c r="BB157" s="335"/>
      <c r="BC157" s="335"/>
      <c r="BD157" s="335"/>
      <c r="BE157" s="345"/>
      <c r="BF157" s="332" t="str">
        <f>IF(BE157="x",VLOOKUP($U157,DFC!A:A,1,FALSE),"-")</f>
        <v>-</v>
      </c>
      <c r="BG157" s="335"/>
      <c r="BH157" s="345"/>
      <c r="BI157" s="332" t="str">
        <f>IF(BH157="x",VLOOKUP(U157,'DSF ADSP'!A:A,1,FALSE),"-")</f>
        <v>-</v>
      </c>
      <c r="BJ157" s="335"/>
      <c r="BK157" s="345"/>
      <c r="BL157" s="332" t="str">
        <f>IF(BK157="x",VLOOKUP($U157,'DSF LSMS'!$A:$A,1,FALSE),"-")</f>
        <v>-</v>
      </c>
      <c r="BM157" s="340"/>
      <c r="BN157" s="167"/>
      <c r="BO157" s="167"/>
      <c r="BP157" s="167"/>
    </row>
    <row r="158" ht="25.5" spans="1:68">
      <c r="A158" s="138"/>
      <c r="B158" s="321" t="s">
        <v>2084</v>
      </c>
      <c r="C158" s="322">
        <v>155</v>
      </c>
      <c r="D158" s="323" t="s">
        <v>1716</v>
      </c>
      <c r="E158" s="324" t="s">
        <v>1710</v>
      </c>
      <c r="F158" s="146"/>
      <c r="G158" s="146"/>
      <c r="H158" s="146" t="e">
        <f>VLOOKUP(U158,'CDV3 DTL'!E:G,2,FALSE)</f>
        <v>#N/A</v>
      </c>
      <c r="I158" s="345"/>
      <c r="J158" s="345"/>
      <c r="K158" s="146"/>
      <c r="L158" s="376"/>
      <c r="M158" s="329"/>
      <c r="N158" s="329"/>
      <c r="O158" s="377"/>
      <c r="P158" s="329"/>
      <c r="Q158" s="449" t="s">
        <v>2085</v>
      </c>
      <c r="R158" s="331"/>
      <c r="S158" s="332">
        <v>13</v>
      </c>
      <c r="T158" s="333" t="s">
        <v>1713</v>
      </c>
      <c r="U158" s="334" t="s">
        <v>2086</v>
      </c>
      <c r="V158" s="335"/>
      <c r="W158" s="335" t="e">
        <f>IF(VLOOKUP(U158,'CDV2 DTL'!P:P,1,FALSE)=U158,"OK","Missing")</f>
        <v>#N/A</v>
      </c>
      <c r="X158" s="335" t="e">
        <f>IF(VLOOKUP(U158,'CDV3 DTL'!E:E,1,FALSE)=U158,"OK","Missing")</f>
        <v>#N/A</v>
      </c>
      <c r="Y158" s="335"/>
      <c r="Z158" s="336"/>
      <c r="AA158" s="145"/>
      <c r="AB158" s="337"/>
      <c r="AC158" s="345"/>
      <c r="AD158" s="345" t="s">
        <v>1714</v>
      </c>
      <c r="AE158" s="332" t="e">
        <f>IF(AD158="x",VLOOKUP($U158,DVS!A:A,1,FALSE),"-")</f>
        <v>#N/A</v>
      </c>
      <c r="AF158" s="335"/>
      <c r="AG158" s="345"/>
      <c r="AH158" s="345"/>
      <c r="AI158" s="345"/>
      <c r="AJ158" s="345"/>
      <c r="AK158" s="345"/>
      <c r="AL158" s="345"/>
      <c r="AM158" s="345"/>
      <c r="AN158" s="332" t="str">
        <f>IF(AM158="x",VLOOKUP($U158,'Domain ControllerECU'!A:A,1,FALSE),"-")</f>
        <v>-</v>
      </c>
      <c r="AO158" s="335"/>
      <c r="AP158" s="345"/>
      <c r="AQ158" s="332" t="str">
        <f>IF(AP158="x",VLOOKUP($U158,RLT!A:A,1,FALSE),"-")</f>
        <v>-</v>
      </c>
      <c r="AR158" s="335"/>
      <c r="AS158" s="345" t="s">
        <v>362</v>
      </c>
      <c r="AT158" s="332" t="str">
        <f>IF(AS158="x",VLOOKUP($U158,ULSECU!A:A,1,FALSE),"-")</f>
        <v>-</v>
      </c>
      <c r="AU158" s="335"/>
      <c r="AV158" s="345"/>
      <c r="AW158" s="332" t="str">
        <f>IF(AV158="x",VLOOKUP($U158,'Radar 7779GHz'!A:A,1,FALSE),"-")</f>
        <v>-</v>
      </c>
      <c r="AX158" s="335"/>
      <c r="AY158" s="345"/>
      <c r="AZ158" s="332" t="str">
        <f>IF(AY158="x",VLOOKUP($U158,LiDAR!A:A,1,FALSE),"-")</f>
        <v>-</v>
      </c>
      <c r="BA158" s="335"/>
      <c r="BB158" s="335"/>
      <c r="BC158" s="335"/>
      <c r="BD158" s="335"/>
      <c r="BE158" s="345"/>
      <c r="BF158" s="332" t="str">
        <f>IF(BE158="x",VLOOKUP($U158,DFC!A:A,1,FALSE),"-")</f>
        <v>-</v>
      </c>
      <c r="BG158" s="335"/>
      <c r="BH158" s="345"/>
      <c r="BI158" s="332" t="str">
        <f>IF(BH158="x",VLOOKUP(U158,'DSF ADSP'!A:A,1,FALSE),"-")</f>
        <v>-</v>
      </c>
      <c r="BJ158" s="335"/>
      <c r="BK158" s="345" t="s">
        <v>1714</v>
      </c>
      <c r="BL158" s="332" t="e">
        <f>IF(BK158="x",VLOOKUP($U158,'DSF LSMS'!$A:$A,1,FALSE),"-")</f>
        <v>#N/A</v>
      </c>
      <c r="BM158" s="340" t="s">
        <v>1733</v>
      </c>
      <c r="BN158" s="167"/>
      <c r="BO158" s="167"/>
      <c r="BP158" s="167"/>
    </row>
    <row r="159" ht="25.5" spans="1:68">
      <c r="A159" s="138"/>
      <c r="B159" s="321" t="s">
        <v>2087</v>
      </c>
      <c r="C159" s="322">
        <v>156</v>
      </c>
      <c r="D159" s="323" t="s">
        <v>1716</v>
      </c>
      <c r="E159" s="324" t="s">
        <v>1717</v>
      </c>
      <c r="F159" s="146"/>
      <c r="G159" s="146"/>
      <c r="H159" s="146" t="e">
        <f>VLOOKUP(U159,'CDV3 DTL'!E:G,2,FALSE)</f>
        <v>#N/A</v>
      </c>
      <c r="I159" s="345"/>
      <c r="J159" s="345"/>
      <c r="K159" s="146" t="s">
        <v>2088</v>
      </c>
      <c r="L159" s="442"/>
      <c r="M159" s="442">
        <v>44805</v>
      </c>
      <c r="N159" s="442" t="s">
        <v>1886</v>
      </c>
      <c r="O159" s="377" t="s">
        <v>1772</v>
      </c>
      <c r="P159" s="329" t="s">
        <v>1712</v>
      </c>
      <c r="Q159" s="369" t="s">
        <v>2089</v>
      </c>
      <c r="R159" s="331"/>
      <c r="S159" s="339">
        <v>2</v>
      </c>
      <c r="T159" s="333" t="s">
        <v>1713</v>
      </c>
      <c r="U159" s="334" t="s">
        <v>2090</v>
      </c>
      <c r="V159" s="335"/>
      <c r="W159" s="335" t="e">
        <f>IF(VLOOKUP(U159,'CDV2 DTL'!P:P,1,FALSE)=U159,"OK","Missing")</f>
        <v>#N/A</v>
      </c>
      <c r="X159" s="335" t="e">
        <f>IF(VLOOKUP(U159,'CDV3 DTL'!E:E,1,FALSE)=U159,"OK","Missing")</f>
        <v>#N/A</v>
      </c>
      <c r="Y159" s="335"/>
      <c r="Z159" s="336"/>
      <c r="AA159" s="145" t="s">
        <v>1672</v>
      </c>
      <c r="AB159" s="337"/>
      <c r="AC159" s="345"/>
      <c r="AD159" s="345"/>
      <c r="AE159" s="332" t="str">
        <f>IF(AD159="x",VLOOKUP($U159,DVS!A:A,1,FALSE),"-")</f>
        <v>-</v>
      </c>
      <c r="AF159" s="335"/>
      <c r="AG159" s="345"/>
      <c r="AH159" s="345"/>
      <c r="AI159" s="345"/>
      <c r="AJ159" s="345"/>
      <c r="AK159" s="345"/>
      <c r="AL159" s="345"/>
      <c r="AM159" s="345"/>
      <c r="AN159" s="332" t="str">
        <f>IF(AM159="x",VLOOKUP($U159,'Domain ControllerECU'!A:A,1,FALSE),"-")</f>
        <v>-</v>
      </c>
      <c r="AO159" s="335"/>
      <c r="AP159" s="345"/>
      <c r="AQ159" s="332" t="str">
        <f>IF(AP159="x",VLOOKUP($U159,RLT!A:A,1,FALSE),"-")</f>
        <v>-</v>
      </c>
      <c r="AR159" s="335"/>
      <c r="AS159" s="345"/>
      <c r="AT159" s="332" t="str">
        <f>IF(AS159="x",VLOOKUP($U159,ULSECU!A:A,1,FALSE),"-")</f>
        <v>-</v>
      </c>
      <c r="AU159" s="335"/>
      <c r="AV159" s="345"/>
      <c r="AW159" s="332" t="str">
        <f>IF(AV159="x",VLOOKUP($U159,'Radar 7779GHz'!A:A,1,FALSE),"-")</f>
        <v>-</v>
      </c>
      <c r="AX159" s="335"/>
      <c r="AY159" s="345"/>
      <c r="AZ159" s="332" t="str">
        <f>IF(AY159="x",VLOOKUP($U159,LiDAR!A:A,1,FALSE),"-")</f>
        <v>-</v>
      </c>
      <c r="BA159" s="335"/>
      <c r="BB159" s="335"/>
      <c r="BC159" s="335"/>
      <c r="BD159" s="335"/>
      <c r="BE159" s="345"/>
      <c r="BF159" s="332" t="str">
        <f>IF(BE159="x",VLOOKUP($U159,DFC!A:A,1,FALSE),"-")</f>
        <v>-</v>
      </c>
      <c r="BG159" s="335"/>
      <c r="BH159" s="345"/>
      <c r="BI159" s="332" t="str">
        <f>IF(BH159="x",VLOOKUP(U159,'DSF ADSP'!A:A,1,FALSE),"-")</f>
        <v>-</v>
      </c>
      <c r="BJ159" s="335"/>
      <c r="BK159" s="345"/>
      <c r="BL159" s="332" t="str">
        <f>IF(BK159="x",VLOOKUP($U159,'DSF LSMS'!$A:$A,1,FALSE),"-")</f>
        <v>-</v>
      </c>
      <c r="BM159" s="340"/>
      <c r="BN159" s="167"/>
      <c r="BO159" s="167"/>
      <c r="BP159" s="167"/>
    </row>
    <row r="160" ht="25.5" spans="1:68">
      <c r="A160" s="138"/>
      <c r="B160" s="321" t="s">
        <v>2091</v>
      </c>
      <c r="C160" s="322">
        <v>157</v>
      </c>
      <c r="D160" s="323" t="s">
        <v>1716</v>
      </c>
      <c r="E160" s="324" t="s">
        <v>1717</v>
      </c>
      <c r="F160" s="146"/>
      <c r="G160" s="146"/>
      <c r="H160" s="146" t="e">
        <f>VLOOKUP(U160,'CDV3 DTL'!E:G,2,FALSE)</f>
        <v>#N/A</v>
      </c>
      <c r="I160" s="345"/>
      <c r="J160" s="345"/>
      <c r="K160" s="446" t="s">
        <v>2092</v>
      </c>
      <c r="L160" s="442"/>
      <c r="M160" s="442">
        <v>44805</v>
      </c>
      <c r="N160" s="442" t="s">
        <v>1886</v>
      </c>
      <c r="O160" s="377" t="s">
        <v>1772</v>
      </c>
      <c r="P160" s="329" t="s">
        <v>1712</v>
      </c>
      <c r="Q160" s="369" t="s">
        <v>2093</v>
      </c>
      <c r="R160" s="331"/>
      <c r="S160" s="332">
        <v>2</v>
      </c>
      <c r="T160" s="333" t="s">
        <v>1713</v>
      </c>
      <c r="U160" s="334" t="s">
        <v>2094</v>
      </c>
      <c r="V160" s="335"/>
      <c r="W160" s="335" t="e">
        <f>IF(VLOOKUP(U160,'CDV2 DTL'!P:P,1,FALSE)=U160,"OK","Missing")</f>
        <v>#N/A</v>
      </c>
      <c r="X160" s="335" t="e">
        <f>IF(VLOOKUP(U160,'CDV3 DTL'!E:E,1,FALSE)=U160,"OK","Missing")</f>
        <v>#N/A</v>
      </c>
      <c r="Y160" s="335"/>
      <c r="Z160" s="336"/>
      <c r="AA160" s="145" t="s">
        <v>1672</v>
      </c>
      <c r="AB160" s="337"/>
      <c r="AC160" s="345"/>
      <c r="AD160" s="345"/>
      <c r="AE160" s="332" t="str">
        <f>IF(AD160="x",VLOOKUP($U160,DVS!A:A,1,FALSE),"-")</f>
        <v>-</v>
      </c>
      <c r="AF160" s="335"/>
      <c r="AG160" s="345"/>
      <c r="AH160" s="345"/>
      <c r="AI160" s="345"/>
      <c r="AJ160" s="345"/>
      <c r="AK160" s="345"/>
      <c r="AL160" s="345"/>
      <c r="AM160" s="345"/>
      <c r="AN160" s="332" t="str">
        <f>IF(AM160="x",VLOOKUP($U160,'Domain ControllerECU'!A:A,1,FALSE),"-")</f>
        <v>-</v>
      </c>
      <c r="AO160" s="335"/>
      <c r="AP160" s="345"/>
      <c r="AQ160" s="332" t="str">
        <f>IF(AP160="x",VLOOKUP($U160,RLT!A:A,1,FALSE),"-")</f>
        <v>-</v>
      </c>
      <c r="AR160" s="335"/>
      <c r="AS160" s="345"/>
      <c r="AT160" s="332" t="str">
        <f>IF(AS160="x",VLOOKUP($U160,ULSECU!A:A,1,FALSE),"-")</f>
        <v>-</v>
      </c>
      <c r="AU160" s="335"/>
      <c r="AV160" s="345"/>
      <c r="AW160" s="332" t="str">
        <f>IF(AV160="x",VLOOKUP($U160,'Radar 7779GHz'!A:A,1,FALSE),"-")</f>
        <v>-</v>
      </c>
      <c r="AX160" s="335"/>
      <c r="AY160" s="345"/>
      <c r="AZ160" s="332" t="str">
        <f>IF(AY160="x",VLOOKUP($U160,LiDAR!A:A,1,FALSE),"-")</f>
        <v>-</v>
      </c>
      <c r="BA160" s="335"/>
      <c r="BB160" s="335"/>
      <c r="BC160" s="335"/>
      <c r="BD160" s="335"/>
      <c r="BE160" s="345"/>
      <c r="BF160" s="332" t="str">
        <f>IF(BE160="x",VLOOKUP($U160,DFC!A:A,1,FALSE),"-")</f>
        <v>-</v>
      </c>
      <c r="BG160" s="335"/>
      <c r="BH160" s="345"/>
      <c r="BI160" s="332" t="str">
        <f>IF(BH160="x",VLOOKUP(U160,'DSF ADSP'!A:A,1,FALSE),"-")</f>
        <v>-</v>
      </c>
      <c r="BJ160" s="335"/>
      <c r="BK160" s="345"/>
      <c r="BL160" s="332" t="str">
        <f>IF(BK160="x",VLOOKUP($U160,'DSF LSMS'!$A:$A,1,FALSE),"-")</f>
        <v>-</v>
      </c>
      <c r="BM160" s="340"/>
      <c r="BN160" s="167"/>
      <c r="BO160" s="167"/>
      <c r="BP160" s="167"/>
    </row>
    <row r="161" ht="25.5" spans="1:68">
      <c r="A161" s="138"/>
      <c r="B161" s="321" t="s">
        <v>2095</v>
      </c>
      <c r="C161" s="322">
        <v>158</v>
      </c>
      <c r="D161" s="323" t="s">
        <v>1716</v>
      </c>
      <c r="E161" s="324" t="s">
        <v>1717</v>
      </c>
      <c r="F161" s="146"/>
      <c r="G161" s="146"/>
      <c r="H161" s="146" t="e">
        <f>VLOOKUP(U161,'CDV3 DTL'!E:G,2,FALSE)</f>
        <v>#N/A</v>
      </c>
      <c r="I161" s="345"/>
      <c r="J161" s="345"/>
      <c r="K161" s="447" t="s">
        <v>2092</v>
      </c>
      <c r="L161" s="442"/>
      <c r="M161" s="442">
        <v>44805</v>
      </c>
      <c r="N161" s="442" t="s">
        <v>1886</v>
      </c>
      <c r="O161" s="377" t="s">
        <v>1772</v>
      </c>
      <c r="P161" s="329" t="s">
        <v>1712</v>
      </c>
      <c r="Q161" s="369" t="s">
        <v>2096</v>
      </c>
      <c r="R161" s="331"/>
      <c r="S161" s="332">
        <v>2</v>
      </c>
      <c r="T161" s="333" t="s">
        <v>1713</v>
      </c>
      <c r="U161" s="334" t="s">
        <v>2097</v>
      </c>
      <c r="V161" s="335"/>
      <c r="W161" s="335" t="e">
        <f>IF(VLOOKUP(U161,'CDV2 DTL'!P:P,1,FALSE)=U161,"OK","Missing")</f>
        <v>#N/A</v>
      </c>
      <c r="X161" s="335" t="e">
        <f>IF(VLOOKUP(U161,'CDV3 DTL'!E:E,1,FALSE)=U161,"OK","Missing")</f>
        <v>#N/A</v>
      </c>
      <c r="Y161" s="335"/>
      <c r="Z161" s="336"/>
      <c r="AA161" s="145" t="s">
        <v>1672</v>
      </c>
      <c r="AB161" s="337"/>
      <c r="AC161" s="345"/>
      <c r="AD161" s="345"/>
      <c r="AE161" s="332" t="str">
        <f>IF(AD161="x",VLOOKUP($U161,DVS!A:A,1,FALSE),"-")</f>
        <v>-</v>
      </c>
      <c r="AF161" s="335"/>
      <c r="AG161" s="345"/>
      <c r="AH161" s="345"/>
      <c r="AI161" s="345"/>
      <c r="AJ161" s="345"/>
      <c r="AK161" s="345"/>
      <c r="AL161" s="345"/>
      <c r="AM161" s="345"/>
      <c r="AN161" s="332" t="str">
        <f>IF(AM161="x",VLOOKUP($U161,'Domain ControllerECU'!A:A,1,FALSE),"-")</f>
        <v>-</v>
      </c>
      <c r="AO161" s="335"/>
      <c r="AP161" s="345"/>
      <c r="AQ161" s="332" t="str">
        <f>IF(AP161="x",VLOOKUP($U161,RLT!A:A,1,FALSE),"-")</f>
        <v>-</v>
      </c>
      <c r="AR161" s="335"/>
      <c r="AS161" s="345"/>
      <c r="AT161" s="332" t="str">
        <f>IF(AS161="x",VLOOKUP($U161,ULSECU!A:A,1,FALSE),"-")</f>
        <v>-</v>
      </c>
      <c r="AU161" s="335"/>
      <c r="AV161" s="345"/>
      <c r="AW161" s="332" t="str">
        <f>IF(AV161="x",VLOOKUP($U161,'Radar 7779GHz'!A:A,1,FALSE),"-")</f>
        <v>-</v>
      </c>
      <c r="AX161" s="335"/>
      <c r="AY161" s="345"/>
      <c r="AZ161" s="332" t="str">
        <f>IF(AY161="x",VLOOKUP($U161,LiDAR!A:A,1,FALSE),"-")</f>
        <v>-</v>
      </c>
      <c r="BA161" s="335"/>
      <c r="BB161" s="335"/>
      <c r="BC161" s="335"/>
      <c r="BD161" s="335"/>
      <c r="BE161" s="345"/>
      <c r="BF161" s="332" t="str">
        <f>IF(BE161="x",VLOOKUP($U161,DFC!A:A,1,FALSE),"-")</f>
        <v>-</v>
      </c>
      <c r="BG161" s="335"/>
      <c r="BH161" s="345"/>
      <c r="BI161" s="332" t="str">
        <f>IF(BH161="x",VLOOKUP(U161,'DSF ADSP'!A:A,1,FALSE),"-")</f>
        <v>-</v>
      </c>
      <c r="BJ161" s="335"/>
      <c r="BK161" s="345"/>
      <c r="BL161" s="332" t="str">
        <f>IF(BK161="x",VLOOKUP($U161,'DSF LSMS'!$A:$A,1,FALSE),"-")</f>
        <v>-</v>
      </c>
      <c r="BM161" s="340"/>
      <c r="BN161" s="167"/>
      <c r="BO161" s="167"/>
      <c r="BP161" s="167"/>
    </row>
    <row r="162" ht="25.5" spans="1:68">
      <c r="A162" s="138"/>
      <c r="B162" s="321" t="s">
        <v>2098</v>
      </c>
      <c r="C162" s="322">
        <v>159</v>
      </c>
      <c r="D162" s="323" t="s">
        <v>1709</v>
      </c>
      <c r="E162" s="324" t="s">
        <v>1710</v>
      </c>
      <c r="F162" s="146"/>
      <c r="G162" s="146"/>
      <c r="H162" s="146" t="e">
        <f>VLOOKUP(U162,'CDV3 DTL'!E:G,2,FALSE)</f>
        <v>#N/A</v>
      </c>
      <c r="I162" s="345"/>
      <c r="J162" s="345" t="s">
        <v>1714</v>
      </c>
      <c r="K162" s="146" t="s">
        <v>2099</v>
      </c>
      <c r="L162" s="376"/>
      <c r="M162" s="329">
        <v>44927</v>
      </c>
      <c r="N162" s="329">
        <v>45901</v>
      </c>
      <c r="O162" s="327" t="s">
        <v>1796</v>
      </c>
      <c r="P162" s="329" t="s">
        <v>1712</v>
      </c>
      <c r="Q162" s="369" t="s">
        <v>2100</v>
      </c>
      <c r="R162" s="331"/>
      <c r="S162" s="332">
        <v>35</v>
      </c>
      <c r="T162" s="333" t="s">
        <v>1713</v>
      </c>
      <c r="U162" s="334" t="s">
        <v>2101</v>
      </c>
      <c r="V162" s="335"/>
      <c r="W162" s="335" t="e">
        <f>IF(VLOOKUP(U162,'CDV2 DTL'!P:P,1,FALSE)=U162,"OK","Missing")</f>
        <v>#N/A</v>
      </c>
      <c r="X162" s="335" t="e">
        <f>IF(VLOOKUP(U162,'CDV3 DTL'!E:E,1,FALSE)=U162,"OK","Missing")</f>
        <v>#N/A</v>
      </c>
      <c r="Y162" s="335" t="s">
        <v>2102</v>
      </c>
      <c r="Z162" s="334"/>
      <c r="AA162" s="145" t="s">
        <v>1672</v>
      </c>
      <c r="AB162" s="337"/>
      <c r="AC162" s="345"/>
      <c r="AD162" s="345"/>
      <c r="AE162" s="332" t="str">
        <f>IF(AD162="x",VLOOKUP($U162,DVS!A:A,1,FALSE),"-")</f>
        <v>-</v>
      </c>
      <c r="AF162" s="335"/>
      <c r="AG162" s="345"/>
      <c r="AH162" s="345"/>
      <c r="AI162" s="345"/>
      <c r="AJ162" s="345"/>
      <c r="AK162" s="345"/>
      <c r="AL162" s="345"/>
      <c r="AM162" s="345"/>
      <c r="AN162" s="332" t="str">
        <f>IF(AM162="x",VLOOKUP($U162,'Domain ControllerECU'!A:A,1,FALSE),"-")</f>
        <v>-</v>
      </c>
      <c r="AO162" s="335"/>
      <c r="AP162" s="345"/>
      <c r="AQ162" s="332" t="str">
        <f>IF(AP162="x",VLOOKUP($U162,RLT!A:A,1,FALSE),"-")</f>
        <v>-</v>
      </c>
      <c r="AR162" s="335"/>
      <c r="AS162" s="345"/>
      <c r="AT162" s="332" t="str">
        <f>IF(AS162="x",VLOOKUP($U162,ULSECU!A:A,1,FALSE),"-")</f>
        <v>-</v>
      </c>
      <c r="AU162" s="335"/>
      <c r="AV162" s="345"/>
      <c r="AW162" s="332" t="str">
        <f>IF(AV162="x",VLOOKUP($U162,'Radar 7779GHz'!A:A,1,FALSE),"-")</f>
        <v>-</v>
      </c>
      <c r="AX162" s="335"/>
      <c r="AY162" s="345"/>
      <c r="AZ162" s="332" t="str">
        <f>IF(AY162="x",VLOOKUP($U162,LiDAR!A:A,1,FALSE),"-")</f>
        <v>-</v>
      </c>
      <c r="BA162" s="335"/>
      <c r="BB162" s="335"/>
      <c r="BC162" s="335"/>
      <c r="BD162" s="335"/>
      <c r="BE162" s="345" t="s">
        <v>1714</v>
      </c>
      <c r="BF162" s="332" t="e">
        <f>IF(BE162="x",VLOOKUP($U162,DFC!A:A,1,FALSE),"-")</f>
        <v>#N/A</v>
      </c>
      <c r="BG162" s="335"/>
      <c r="BH162" s="345" t="s">
        <v>1714</v>
      </c>
      <c r="BI162" s="332" t="e">
        <f>IF(BH162="x",VLOOKUP(U162,'DSF ADSP'!A:A,1,FALSE),"-")</f>
        <v>#N/A</v>
      </c>
      <c r="BJ162" s="335"/>
      <c r="BK162" s="345"/>
      <c r="BL162" s="332" t="str">
        <f>IF(BK162="x",VLOOKUP($U162,'DSF LSMS'!$A:$A,1,FALSE),"-")</f>
        <v>-</v>
      </c>
      <c r="BM162" s="340"/>
      <c r="BN162" s="167"/>
      <c r="BO162" s="167"/>
      <c r="BP162" s="167"/>
    </row>
    <row r="163" ht="25.5" spans="1:68">
      <c r="A163" s="138"/>
      <c r="B163" s="321" t="s">
        <v>2103</v>
      </c>
      <c r="C163" s="322">
        <v>160</v>
      </c>
      <c r="D163" s="323" t="s">
        <v>1709</v>
      </c>
      <c r="E163" s="324" t="s">
        <v>1710</v>
      </c>
      <c r="F163" s="146"/>
      <c r="G163" s="146"/>
      <c r="H163" s="146" t="e">
        <f>VLOOKUP(U163,'CDV3 DTL'!E:G,2,FALSE)</f>
        <v>#N/A</v>
      </c>
      <c r="I163" s="345"/>
      <c r="J163" s="345"/>
      <c r="K163" s="446" t="s">
        <v>2104</v>
      </c>
      <c r="L163" s="376"/>
      <c r="M163" s="329">
        <v>44927</v>
      </c>
      <c r="N163" s="442">
        <v>45170</v>
      </c>
      <c r="O163" s="377" t="s">
        <v>1711</v>
      </c>
      <c r="P163" s="329" t="s">
        <v>1712</v>
      </c>
      <c r="Q163" s="370" t="s">
        <v>2105</v>
      </c>
      <c r="R163" s="331"/>
      <c r="S163" s="332">
        <v>100</v>
      </c>
      <c r="T163" s="333" t="s">
        <v>1713</v>
      </c>
      <c r="U163" s="334" t="s">
        <v>2106</v>
      </c>
      <c r="V163" s="335"/>
      <c r="W163" s="335" t="e">
        <f>IF(VLOOKUP(U163,'CDV2 DTL'!P:P,1,FALSE)=U163,"OK","Missing")</f>
        <v>#N/A</v>
      </c>
      <c r="X163" s="335" t="e">
        <f>IF(VLOOKUP(U163,'CDV3 DTL'!E:E,1,FALSE)=U163,"OK","Missing")</f>
        <v>#N/A</v>
      </c>
      <c r="Y163" s="335"/>
      <c r="Z163" s="336"/>
      <c r="AA163" s="145" t="s">
        <v>1672</v>
      </c>
      <c r="AB163" s="437"/>
      <c r="AC163" s="345"/>
      <c r="AD163" s="345"/>
      <c r="AE163" s="332" t="str">
        <f>IF(AD163="x",VLOOKUP($U163,DVS!A:A,1,FALSE),"-")</f>
        <v>-</v>
      </c>
      <c r="AF163" s="335"/>
      <c r="AG163" s="345"/>
      <c r="AH163" s="345"/>
      <c r="AI163" s="345"/>
      <c r="AJ163" s="345"/>
      <c r="AK163" s="345"/>
      <c r="AL163" s="345"/>
      <c r="AM163" s="345"/>
      <c r="AN163" s="332" t="str">
        <f>IF(AM163="x",VLOOKUP($U163,'Domain ControllerECU'!A:A,1,FALSE),"-")</f>
        <v>-</v>
      </c>
      <c r="AO163" s="335"/>
      <c r="AP163" s="345"/>
      <c r="AQ163" s="332" t="str">
        <f>IF(AP163="x",VLOOKUP($U163,RLT!A:A,1,FALSE),"-")</f>
        <v>-</v>
      </c>
      <c r="AR163" s="335"/>
      <c r="AS163" s="345"/>
      <c r="AT163" s="332" t="str">
        <f>IF(AS163="x",VLOOKUP($U163,ULSECU!A:A,1,FALSE),"-")</f>
        <v>-</v>
      </c>
      <c r="AU163" s="335"/>
      <c r="AV163" s="345"/>
      <c r="AW163" s="332" t="str">
        <f>IF(AV163="x",VLOOKUP($U163,'Radar 7779GHz'!A:A,1,FALSE),"-")</f>
        <v>-</v>
      </c>
      <c r="AX163" s="335"/>
      <c r="AY163" s="345"/>
      <c r="AZ163" s="332" t="str">
        <f>IF(AY163="x",VLOOKUP($U163,LiDAR!A:A,1,FALSE),"-")</f>
        <v>-</v>
      </c>
      <c r="BA163" s="335"/>
      <c r="BB163" s="335"/>
      <c r="BC163" s="335"/>
      <c r="BD163" s="335"/>
      <c r="BE163" s="345"/>
      <c r="BF163" s="332" t="str">
        <f>IF(BE163="x",VLOOKUP($U163,DFC!A:A,1,FALSE),"-")</f>
        <v>-</v>
      </c>
      <c r="BG163" s="335"/>
      <c r="BH163" s="345" t="s">
        <v>1714</v>
      </c>
      <c r="BI163" s="332" t="e">
        <f>IF(BH163="x",VLOOKUP(U163,'DSF ADSP'!A:A,1,FALSE),"-")</f>
        <v>#N/A</v>
      </c>
      <c r="BJ163" s="335"/>
      <c r="BK163" s="345"/>
      <c r="BL163" s="332" t="str">
        <f>IF(BK163="x",VLOOKUP($U163,'DSF LSMS'!$A:$A,1,FALSE),"-")</f>
        <v>-</v>
      </c>
      <c r="BM163" s="340"/>
      <c r="BN163" s="167"/>
      <c r="BO163" s="167"/>
      <c r="BP163" s="167"/>
    </row>
    <row r="164" ht="12.75" spans="1:68">
      <c r="A164" s="138"/>
      <c r="B164" s="321" t="s">
        <v>2107</v>
      </c>
      <c r="C164" s="322">
        <v>161</v>
      </c>
      <c r="D164" s="323" t="s">
        <v>1720</v>
      </c>
      <c r="E164" s="324" t="s">
        <v>806</v>
      </c>
      <c r="F164" s="336"/>
      <c r="G164" s="336"/>
      <c r="H164" s="146" t="e">
        <f>VLOOKUP(U164,'CDV3 DTL'!E:G,2,FALSE)</f>
        <v>#N/A</v>
      </c>
      <c r="I164" s="329"/>
      <c r="J164" s="329"/>
      <c r="K164" s="146" t="s">
        <v>2108</v>
      </c>
      <c r="L164" s="376"/>
      <c r="M164" s="329"/>
      <c r="N164" s="329"/>
      <c r="O164" s="377"/>
      <c r="P164" s="364" t="s">
        <v>103</v>
      </c>
      <c r="Q164" s="450" t="s">
        <v>2109</v>
      </c>
      <c r="R164" s="331"/>
      <c r="S164" s="332"/>
      <c r="T164" s="333" t="s">
        <v>1735</v>
      </c>
      <c r="U164" s="334"/>
      <c r="V164" s="335"/>
      <c r="W164" s="335" t="e">
        <f>IF(VLOOKUP(U164,'CDV2 DTL'!P:P,1,FALSE)=U164,"OK","Missing")</f>
        <v>#N/A</v>
      </c>
      <c r="X164" s="335" t="e">
        <f>IF(VLOOKUP(U164,'CDV3 DTL'!E:E,1,FALSE)=U164,"OK","Missing")</f>
        <v>#N/A</v>
      </c>
      <c r="Y164" s="335"/>
      <c r="Z164" s="336"/>
      <c r="AA164" s="7"/>
      <c r="AB164" s="437"/>
      <c r="AC164" s="345"/>
      <c r="AD164" s="345"/>
      <c r="AE164" s="332" t="str">
        <f>IF(AD164="x",VLOOKUP($U164,DVS!A:A,1,FALSE),"-")</f>
        <v>-</v>
      </c>
      <c r="AF164" s="335"/>
      <c r="AG164" s="345"/>
      <c r="AH164" s="345"/>
      <c r="AI164" s="345"/>
      <c r="AJ164" s="345"/>
      <c r="AK164" s="345"/>
      <c r="AL164" s="345"/>
      <c r="AM164" s="345"/>
      <c r="AN164" s="332" t="str">
        <f>IF(AM164="x",VLOOKUP($U164,'Domain ControllerECU'!A:A,1,FALSE),"-")</f>
        <v>-</v>
      </c>
      <c r="AO164" s="335"/>
      <c r="AP164" s="345"/>
      <c r="AQ164" s="332" t="str">
        <f>IF(AP164="x",VLOOKUP($U164,RLT!A:A,1,FALSE),"-")</f>
        <v>-</v>
      </c>
      <c r="AR164" s="335"/>
      <c r="AS164" s="345"/>
      <c r="AT164" s="332" t="str">
        <f>IF(AS164="x",VLOOKUP($U164,ULSECU!A:A,1,FALSE),"-")</f>
        <v>-</v>
      </c>
      <c r="AU164" s="335"/>
      <c r="AV164" s="345"/>
      <c r="AW164" s="332" t="str">
        <f>IF(AV164="x",VLOOKUP($U164,'Radar 7779GHz'!A:A,1,FALSE),"-")</f>
        <v>-</v>
      </c>
      <c r="AX164" s="335"/>
      <c r="AY164" s="345"/>
      <c r="AZ164" s="332" t="str">
        <f>IF(AY164="x",VLOOKUP($U164,LiDAR!A:A,1,FALSE),"-")</f>
        <v>-</v>
      </c>
      <c r="BA164" s="335"/>
      <c r="BB164" s="335"/>
      <c r="BC164" s="335"/>
      <c r="BD164" s="335"/>
      <c r="BE164" s="345"/>
      <c r="BF164" s="332" t="str">
        <f>IF(BE164="x",VLOOKUP($U164,DFC!A:A,1,FALSE),"-")</f>
        <v>-</v>
      </c>
      <c r="BG164" s="335"/>
      <c r="BH164" s="345"/>
      <c r="BI164" s="332" t="str">
        <f>IF(BH164="x",VLOOKUP(U164,'DSF ADSP'!A:A,1,FALSE),"-")</f>
        <v>-</v>
      </c>
      <c r="BJ164" s="335"/>
      <c r="BK164" s="345"/>
      <c r="BL164" s="332" t="str">
        <f>IF(BK164="x",VLOOKUP($U164,'DSF LSMS'!$A:$A,1,FALSE),"-")</f>
        <v>-</v>
      </c>
      <c r="BM164" s="340"/>
      <c r="BN164" s="167"/>
      <c r="BO164" s="167"/>
      <c r="BP164" s="167"/>
    </row>
    <row r="165" ht="25.5" spans="1:68">
      <c r="A165" s="138"/>
      <c r="B165" s="321" t="s">
        <v>2110</v>
      </c>
      <c r="C165" s="322">
        <v>162</v>
      </c>
      <c r="D165" s="323" t="s">
        <v>1720</v>
      </c>
      <c r="E165" s="324" t="s">
        <v>1710</v>
      </c>
      <c r="F165" s="146"/>
      <c r="G165" s="146"/>
      <c r="H165" s="146" t="e">
        <f>VLOOKUP(U165,'CDV3 DTL'!E:G,2,FALSE)</f>
        <v>#N/A</v>
      </c>
      <c r="I165" s="329"/>
      <c r="J165" s="329"/>
      <c r="K165" s="146" t="s">
        <v>2108</v>
      </c>
      <c r="L165" s="377"/>
      <c r="M165" s="345" t="s">
        <v>2111</v>
      </c>
      <c r="N165" s="329"/>
      <c r="O165" s="327" t="s">
        <v>1796</v>
      </c>
      <c r="P165" s="345" t="s">
        <v>105</v>
      </c>
      <c r="Q165" s="433" t="s">
        <v>2112</v>
      </c>
      <c r="R165" s="331"/>
      <c r="S165" s="332">
        <v>21</v>
      </c>
      <c r="T165" s="333" t="s">
        <v>1713</v>
      </c>
      <c r="U165" s="334" t="s">
        <v>1159</v>
      </c>
      <c r="V165" s="335"/>
      <c r="W165" s="335" t="e">
        <f>IF(VLOOKUP(U165,'CDV2 DTL'!P:P,1,FALSE)=U165,"OK","Missing")</f>
        <v>#N/A</v>
      </c>
      <c r="X165" s="335" t="e">
        <f>IF(VLOOKUP(U165,'CDV3 DTL'!E:E,1,FALSE)=U165,"OK","Missing")</f>
        <v>#N/A</v>
      </c>
      <c r="Y165" s="335"/>
      <c r="Z165" s="336"/>
      <c r="AA165" s="145" t="s">
        <v>1672</v>
      </c>
      <c r="AB165" s="437"/>
      <c r="AC165" s="345"/>
      <c r="AD165" s="345"/>
      <c r="AE165" s="332" t="str">
        <f>IF(AD165="x",VLOOKUP($U165,DVS!A:A,1,FALSE),"-")</f>
        <v>-</v>
      </c>
      <c r="AF165" s="335"/>
      <c r="AG165" s="345"/>
      <c r="AH165" s="345"/>
      <c r="AI165" s="345"/>
      <c r="AJ165" s="345"/>
      <c r="AK165" s="345"/>
      <c r="AL165" s="345"/>
      <c r="AM165" s="345"/>
      <c r="AN165" s="332" t="str">
        <f>IF(AM165="x",VLOOKUP($U165,'Domain ControllerECU'!A:A,1,FALSE),"-")</f>
        <v>-</v>
      </c>
      <c r="AO165" s="335"/>
      <c r="AP165" s="345"/>
      <c r="AQ165" s="332" t="str">
        <f>IF(AP165="x",VLOOKUP($U165,RLT!A:A,1,FALSE),"-")</f>
        <v>-</v>
      </c>
      <c r="AR165" s="335"/>
      <c r="AS165" s="345"/>
      <c r="AT165" s="332" t="str">
        <f>IF(AS165="x",VLOOKUP($U165,ULSECU!A:A,1,FALSE),"-")</f>
        <v>-</v>
      </c>
      <c r="AU165" s="335"/>
      <c r="AV165" s="345"/>
      <c r="AW165" s="332" t="str">
        <f>IF(AV165="x",VLOOKUP($U165,'Radar 7779GHz'!A:A,1,FALSE),"-")</f>
        <v>-</v>
      </c>
      <c r="AX165" s="335"/>
      <c r="AY165" s="345"/>
      <c r="AZ165" s="332" t="str">
        <f>IF(AY165="x",VLOOKUP($U165,LiDAR!A:A,1,FALSE),"-")</f>
        <v>-</v>
      </c>
      <c r="BA165" s="335"/>
      <c r="BB165" s="335"/>
      <c r="BC165" s="335"/>
      <c r="BD165" s="335"/>
      <c r="BE165" s="345" t="s">
        <v>608</v>
      </c>
      <c r="BF165" s="332" t="str">
        <f>IF(BE165="x",VLOOKUP($U165,DFC!A:A,1,FALSE),"-")</f>
        <v>-</v>
      </c>
      <c r="BG165" s="335"/>
      <c r="BH165" s="345" t="s">
        <v>1714</v>
      </c>
      <c r="BI165" s="332" t="e">
        <f>IF(BH165="x",VLOOKUP(U165,'DSF ADSP'!A:A,1,FALSE),"-")</f>
        <v>#N/A</v>
      </c>
      <c r="BJ165" s="335"/>
      <c r="BK165" s="345"/>
      <c r="BL165" s="332" t="str">
        <f>IF(BK165="x",VLOOKUP($U165,'DSF LSMS'!$A:$A,1,FALSE),"-")</f>
        <v>-</v>
      </c>
      <c r="BM165" s="340"/>
      <c r="BN165" s="167"/>
      <c r="BO165" s="167"/>
      <c r="BP165" s="167"/>
    </row>
    <row r="166" ht="13.5" spans="1:68">
      <c r="A166" s="138"/>
      <c r="B166" s="321" t="s">
        <v>2113</v>
      </c>
      <c r="C166" s="322">
        <v>163</v>
      </c>
      <c r="D166" s="323" t="s">
        <v>1720</v>
      </c>
      <c r="E166" s="324" t="s">
        <v>1710</v>
      </c>
      <c r="F166" s="146"/>
      <c r="G166" s="146"/>
      <c r="H166" s="146" t="e">
        <f>VLOOKUP(U166,'CDV3 DTL'!E:G,2,FALSE)</f>
        <v>#N/A</v>
      </c>
      <c r="I166" s="329"/>
      <c r="J166" s="329"/>
      <c r="K166" s="146" t="s">
        <v>2114</v>
      </c>
      <c r="L166" s="377"/>
      <c r="M166" s="345" t="s">
        <v>2111</v>
      </c>
      <c r="N166" s="329"/>
      <c r="O166" s="377" t="s">
        <v>1772</v>
      </c>
      <c r="P166" s="345" t="s">
        <v>105</v>
      </c>
      <c r="Q166" s="451" t="s">
        <v>2115</v>
      </c>
      <c r="R166" s="331"/>
      <c r="S166" s="332">
        <v>22</v>
      </c>
      <c r="T166" s="333" t="s">
        <v>1713</v>
      </c>
      <c r="U166" s="334" t="s">
        <v>1162</v>
      </c>
      <c r="V166" s="335"/>
      <c r="W166" s="335" t="str">
        <f>IF(VLOOKUP(U166,'CDV2 DTL'!P:P,1,FALSE)=U166,"OK","Missing")</f>
        <v>OK</v>
      </c>
      <c r="X166" s="335" t="e">
        <f>IF(VLOOKUP(U166,'CDV3 DTL'!E:E,1,FALSE)=U166,"OK","Missing")</f>
        <v>#N/A</v>
      </c>
      <c r="Y166" s="335"/>
      <c r="Z166" s="336"/>
      <c r="AA166" s="145" t="s">
        <v>1672</v>
      </c>
      <c r="AB166" s="437"/>
      <c r="AC166" s="345"/>
      <c r="AD166" s="345"/>
      <c r="AE166" s="332" t="str">
        <f>IF(AD166="x",VLOOKUP($U166,DVS!A:A,1,FALSE),"-")</f>
        <v>-</v>
      </c>
      <c r="AF166" s="335"/>
      <c r="AG166" s="345"/>
      <c r="AH166" s="345"/>
      <c r="AI166" s="345"/>
      <c r="AJ166" s="345"/>
      <c r="AK166" s="345"/>
      <c r="AL166" s="345"/>
      <c r="AM166" s="345"/>
      <c r="AN166" s="332" t="str">
        <f>IF(AM166="x",VLOOKUP($U166,'Domain ControllerECU'!A:A,1,FALSE),"-")</f>
        <v>-</v>
      </c>
      <c r="AO166" s="335"/>
      <c r="AP166" s="345"/>
      <c r="AQ166" s="332" t="str">
        <f>IF(AP166="x",VLOOKUP($U166,RLT!A:A,1,FALSE),"-")</f>
        <v>-</v>
      </c>
      <c r="AR166" s="335"/>
      <c r="AS166" s="345"/>
      <c r="AT166" s="332" t="str">
        <f>IF(AS166="x",VLOOKUP($U166,ULSECU!A:A,1,FALSE),"-")</f>
        <v>-</v>
      </c>
      <c r="AU166" s="335"/>
      <c r="AV166" s="345"/>
      <c r="AW166" s="332" t="str">
        <f>IF(AV166="x",VLOOKUP($U166,'Radar 7779GHz'!A:A,1,FALSE),"-")</f>
        <v>-</v>
      </c>
      <c r="AX166" s="335"/>
      <c r="AY166" s="345"/>
      <c r="AZ166" s="332" t="str">
        <f>IF(AY166="x",VLOOKUP($U166,LiDAR!A:A,1,FALSE),"-")</f>
        <v>-</v>
      </c>
      <c r="BA166" s="335"/>
      <c r="BB166" s="335"/>
      <c r="BC166" s="335"/>
      <c r="BD166" s="335"/>
      <c r="BE166" s="345" t="s">
        <v>608</v>
      </c>
      <c r="BF166" s="332" t="str">
        <f>IF(BE166="x",VLOOKUP($U166,DFC!A:A,1,FALSE),"-")</f>
        <v>-</v>
      </c>
      <c r="BG166" s="335"/>
      <c r="BH166" s="345" t="s">
        <v>1714</v>
      </c>
      <c r="BI166" s="332" t="e">
        <f>IF(BH166="x",VLOOKUP(U166,'DSF ADSP'!A:A,1,FALSE),"-")</f>
        <v>#N/A</v>
      </c>
      <c r="BJ166" s="335"/>
      <c r="BK166" s="345"/>
      <c r="BL166" s="332" t="str">
        <f>IF(BK166="x",VLOOKUP($U166,'DSF LSMS'!$A:$A,1,FALSE),"-")</f>
        <v>-</v>
      </c>
      <c r="BM166" s="340"/>
      <c r="BN166" s="167"/>
      <c r="BO166" s="167"/>
      <c r="BP166" s="167"/>
    </row>
    <row r="167" ht="12.75" spans="1:68">
      <c r="A167" s="138"/>
      <c r="B167" s="321" t="s">
        <v>2116</v>
      </c>
      <c r="C167" s="322">
        <v>164</v>
      </c>
      <c r="D167" s="323" t="s">
        <v>806</v>
      </c>
      <c r="E167" s="324" t="s">
        <v>1710</v>
      </c>
      <c r="F167" s="146"/>
      <c r="G167" s="146"/>
      <c r="H167" s="146"/>
      <c r="I167" s="329"/>
      <c r="J167" s="329"/>
      <c r="K167" s="146" t="s">
        <v>2117</v>
      </c>
      <c r="L167" s="376"/>
      <c r="M167" s="329"/>
      <c r="N167" s="329"/>
      <c r="O167" s="377"/>
      <c r="P167" s="329" t="s">
        <v>1712</v>
      </c>
      <c r="Q167" s="330" t="s">
        <v>2118</v>
      </c>
      <c r="R167" s="331"/>
      <c r="S167" s="332">
        <v>32</v>
      </c>
      <c r="T167" s="333" t="s">
        <v>1713</v>
      </c>
      <c r="U167" s="334" t="s">
        <v>806</v>
      </c>
      <c r="V167" s="335"/>
      <c r="W167" s="335" t="e">
        <f>IF(VLOOKUP(U167,'CDV2 DTL'!P:P,1,FALSE)=U167,"OK","Missing")</f>
        <v>#N/A</v>
      </c>
      <c r="X167" s="335" t="e">
        <f>IF(VLOOKUP(U167,'CDV3 DTL'!E:E,1,FALSE)=U167,"OK","Missing")</f>
        <v>#N/A</v>
      </c>
      <c r="Y167" s="335"/>
      <c r="Z167" s="336"/>
      <c r="AA167" s="145" t="s">
        <v>1672</v>
      </c>
      <c r="AB167" s="437"/>
      <c r="AC167" s="345"/>
      <c r="AD167" s="345"/>
      <c r="AE167" s="332" t="str">
        <f>IF(AD167="x",VLOOKUP($U167,DVS!A:A,1,FALSE),"-")</f>
        <v>-</v>
      </c>
      <c r="AF167" s="335"/>
      <c r="AG167" s="345"/>
      <c r="AH167" s="345"/>
      <c r="AI167" s="345"/>
      <c r="AJ167" s="345"/>
      <c r="AK167" s="345"/>
      <c r="AL167" s="345"/>
      <c r="AM167" s="345"/>
      <c r="AN167" s="332" t="str">
        <f>IF(AM167="x",VLOOKUP($U167,'Domain ControllerECU'!A:A,1,FALSE),"-")</f>
        <v>-</v>
      </c>
      <c r="AO167" s="335"/>
      <c r="AP167" s="345"/>
      <c r="AQ167" s="332" t="str">
        <f>IF(AP167="x",VLOOKUP($U167,RLT!A:A,1,FALSE),"-")</f>
        <v>-</v>
      </c>
      <c r="AR167" s="335"/>
      <c r="AS167" s="345"/>
      <c r="AT167" s="332" t="str">
        <f>IF(AS167="x",VLOOKUP($U167,ULSECU!A:A,1,FALSE),"-")</f>
        <v>-</v>
      </c>
      <c r="AU167" s="335"/>
      <c r="AV167" s="345"/>
      <c r="AW167" s="332" t="str">
        <f>IF(AV167="x",VLOOKUP($U167,'Radar 7779GHz'!A:A,1,FALSE),"-")</f>
        <v>-</v>
      </c>
      <c r="AX167" s="335"/>
      <c r="AY167" s="345"/>
      <c r="AZ167" s="332" t="str">
        <f>IF(AY167="x",VLOOKUP($U167,LiDAR!A:A,1,FALSE),"-")</f>
        <v>-</v>
      </c>
      <c r="BA167" s="335"/>
      <c r="BB167" s="335"/>
      <c r="BC167" s="335"/>
      <c r="BD167" s="335"/>
      <c r="BE167" s="345"/>
      <c r="BF167" s="332" t="str">
        <f>IF(BE167="x",VLOOKUP($U167,DFC!A:A,1,FALSE),"-")</f>
        <v>-</v>
      </c>
      <c r="BG167" s="335"/>
      <c r="BH167" s="345"/>
      <c r="BI167" s="332" t="str">
        <f>IF(BH167="x",VLOOKUP(U167,'DSF ADSP'!A:A,1,FALSE),"-")</f>
        <v>-</v>
      </c>
      <c r="BJ167" s="335"/>
      <c r="BK167" s="345"/>
      <c r="BL167" s="332" t="str">
        <f>IF(BK167="x",VLOOKUP($U167,'DSF LSMS'!$A:$A,1,FALSE),"-")</f>
        <v>-</v>
      </c>
      <c r="BM167" s="340"/>
      <c r="BN167" s="167"/>
      <c r="BO167" s="167"/>
      <c r="BP167" s="167"/>
    </row>
    <row r="168" ht="12.75" spans="1:68">
      <c r="A168" s="138"/>
      <c r="B168" s="321" t="s">
        <v>2119</v>
      </c>
      <c r="C168" s="322">
        <v>165</v>
      </c>
      <c r="D168" s="323" t="s">
        <v>806</v>
      </c>
      <c r="E168" s="324" t="s">
        <v>1710</v>
      </c>
      <c r="F168" s="146"/>
      <c r="G168" s="146"/>
      <c r="H168" s="146"/>
      <c r="I168" s="329"/>
      <c r="J168" s="329"/>
      <c r="K168" s="146" t="s">
        <v>2117</v>
      </c>
      <c r="L168" s="376"/>
      <c r="M168" s="329"/>
      <c r="N168" s="329">
        <v>43952</v>
      </c>
      <c r="O168" s="377"/>
      <c r="P168" s="329" t="s">
        <v>1712</v>
      </c>
      <c r="Q168" s="330" t="s">
        <v>2120</v>
      </c>
      <c r="R168" s="331"/>
      <c r="S168" s="332">
        <v>3</v>
      </c>
      <c r="T168" s="333" t="s">
        <v>1713</v>
      </c>
      <c r="U168" s="334" t="s">
        <v>806</v>
      </c>
      <c r="V168" s="335"/>
      <c r="W168" s="335" t="e">
        <f>IF(VLOOKUP(U168,'CDV2 DTL'!P:P,1,FALSE)=U168,"OK","Missing")</f>
        <v>#N/A</v>
      </c>
      <c r="X168" s="335" t="e">
        <f>IF(VLOOKUP(U168,'CDV3 DTL'!E:E,1,FALSE)=U168,"OK","Missing")</f>
        <v>#N/A</v>
      </c>
      <c r="Y168" s="335"/>
      <c r="Z168" s="336"/>
      <c r="AA168" s="145" t="s">
        <v>1672</v>
      </c>
      <c r="AB168" s="337"/>
      <c r="AC168" s="345"/>
      <c r="AD168" s="345"/>
      <c r="AE168" s="332" t="str">
        <f>IF(AD168="x",VLOOKUP($U168,DVS!A:A,1,FALSE),"-")</f>
        <v>-</v>
      </c>
      <c r="AF168" s="335"/>
      <c r="AG168" s="345"/>
      <c r="AH168" s="345"/>
      <c r="AI168" s="345"/>
      <c r="AJ168" s="345"/>
      <c r="AK168" s="345"/>
      <c r="AL168" s="345"/>
      <c r="AM168" s="345"/>
      <c r="AN168" s="332" t="str">
        <f>IF(AM168="x",VLOOKUP($U168,'Domain ControllerECU'!A:A,1,FALSE),"-")</f>
        <v>-</v>
      </c>
      <c r="AO168" s="335"/>
      <c r="AP168" s="345"/>
      <c r="AQ168" s="332" t="str">
        <f>IF(AP168="x",VLOOKUP($U168,RLT!A:A,1,FALSE),"-")</f>
        <v>-</v>
      </c>
      <c r="AR168" s="335"/>
      <c r="AS168" s="345"/>
      <c r="AT168" s="332" t="str">
        <f>IF(AS168="x",VLOOKUP($U168,ULSECU!A:A,1,FALSE),"-")</f>
        <v>-</v>
      </c>
      <c r="AU168" s="335"/>
      <c r="AV168" s="345"/>
      <c r="AW168" s="332" t="str">
        <f>IF(AV168="x",VLOOKUP($U168,'Radar 7779GHz'!A:A,1,FALSE),"-")</f>
        <v>-</v>
      </c>
      <c r="AX168" s="335"/>
      <c r="AY168" s="345"/>
      <c r="AZ168" s="332" t="str">
        <f>IF(AY168="x",VLOOKUP($U168,LiDAR!A:A,1,FALSE),"-")</f>
        <v>-</v>
      </c>
      <c r="BA168" s="335"/>
      <c r="BB168" s="335"/>
      <c r="BC168" s="335"/>
      <c r="BD168" s="335"/>
      <c r="BE168" s="345"/>
      <c r="BF168" s="332" t="str">
        <f>IF(BE168="x",VLOOKUP($U168,DFC!A:A,1,FALSE),"-")</f>
        <v>-</v>
      </c>
      <c r="BG168" s="335"/>
      <c r="BH168" s="345"/>
      <c r="BI168" s="332" t="str">
        <f>IF(BH168="x",VLOOKUP(U168,'DSF ADSP'!A:A,1,FALSE),"-")</f>
        <v>-</v>
      </c>
      <c r="BJ168" s="335"/>
      <c r="BK168" s="345"/>
      <c r="BL168" s="332" t="str">
        <f>IF(BK168="x",VLOOKUP($U168,'DSF LSMS'!$A:$A,1,FALSE),"-")</f>
        <v>-</v>
      </c>
      <c r="BM168" s="340"/>
      <c r="BN168" s="167"/>
      <c r="BO168" s="167"/>
      <c r="BP168" s="167"/>
    </row>
    <row r="169" ht="12.75" spans="1:68">
      <c r="A169" s="138"/>
      <c r="B169" s="321" t="s">
        <v>2121</v>
      </c>
      <c r="C169" s="322">
        <v>166</v>
      </c>
      <c r="D169" s="323" t="s">
        <v>806</v>
      </c>
      <c r="E169" s="324" t="s">
        <v>1710</v>
      </c>
      <c r="F169" s="146"/>
      <c r="G169" s="146"/>
      <c r="H169" s="146"/>
      <c r="I169" s="329"/>
      <c r="J169" s="329"/>
      <c r="K169" s="146" t="s">
        <v>2117</v>
      </c>
      <c r="L169" s="376"/>
      <c r="M169" s="329"/>
      <c r="N169" s="329"/>
      <c r="O169" s="377"/>
      <c r="P169" s="329" t="s">
        <v>1712</v>
      </c>
      <c r="Q169" s="330" t="s">
        <v>2122</v>
      </c>
      <c r="R169" s="331"/>
      <c r="S169" s="332">
        <v>3</v>
      </c>
      <c r="T169" s="333" t="s">
        <v>1713</v>
      </c>
      <c r="U169" s="334" t="s">
        <v>806</v>
      </c>
      <c r="V169" s="335"/>
      <c r="W169" s="335" t="e">
        <f>IF(VLOOKUP(U169,'CDV2 DTL'!P:P,1,FALSE)=U169,"OK","Missing")</f>
        <v>#N/A</v>
      </c>
      <c r="X169" s="335" t="e">
        <f>IF(VLOOKUP(U169,'CDV3 DTL'!E:E,1,FALSE)=U169,"OK","Missing")</f>
        <v>#N/A</v>
      </c>
      <c r="Y169" s="335"/>
      <c r="Z169" s="336"/>
      <c r="AA169" s="145" t="s">
        <v>1672</v>
      </c>
      <c r="AB169" s="337"/>
      <c r="AC169" s="345"/>
      <c r="AD169" s="345"/>
      <c r="AE169" s="332" t="str">
        <f>IF(AD169="x",VLOOKUP($U169,DVS!A:A,1,FALSE),"-")</f>
        <v>-</v>
      </c>
      <c r="AF169" s="335"/>
      <c r="AG169" s="345"/>
      <c r="AH169" s="345"/>
      <c r="AI169" s="345"/>
      <c r="AJ169" s="345"/>
      <c r="AK169" s="345"/>
      <c r="AL169" s="345"/>
      <c r="AM169" s="345"/>
      <c r="AN169" s="332" t="str">
        <f>IF(AM169="x",VLOOKUP($U169,'Domain ControllerECU'!A:A,1,FALSE),"-")</f>
        <v>-</v>
      </c>
      <c r="AO169" s="335"/>
      <c r="AP169" s="345"/>
      <c r="AQ169" s="332" t="str">
        <f>IF(AP169="x",VLOOKUP($U169,RLT!A:A,1,FALSE),"-")</f>
        <v>-</v>
      </c>
      <c r="AR169" s="335"/>
      <c r="AS169" s="345"/>
      <c r="AT169" s="332" t="str">
        <f>IF(AS169="x",VLOOKUP($U169,ULSECU!A:A,1,FALSE),"-")</f>
        <v>-</v>
      </c>
      <c r="AU169" s="335"/>
      <c r="AV169" s="345"/>
      <c r="AW169" s="332" t="str">
        <f>IF(AV169="x",VLOOKUP($U169,'Radar 7779GHz'!A:A,1,FALSE),"-")</f>
        <v>-</v>
      </c>
      <c r="AX169" s="335"/>
      <c r="AY169" s="345"/>
      <c r="AZ169" s="332" t="str">
        <f>IF(AY169="x",VLOOKUP($U169,LiDAR!A:A,1,FALSE),"-")</f>
        <v>-</v>
      </c>
      <c r="BA169" s="335"/>
      <c r="BB169" s="335"/>
      <c r="BC169" s="335"/>
      <c r="BD169" s="335"/>
      <c r="BE169" s="345"/>
      <c r="BF169" s="332" t="str">
        <f>IF(BE169="x",VLOOKUP($U169,DFC!A:A,1,FALSE),"-")</f>
        <v>-</v>
      </c>
      <c r="BG169" s="335"/>
      <c r="BH169" s="345"/>
      <c r="BI169" s="332" t="str">
        <f>IF(BH169="x",VLOOKUP(U169,'DSF ADSP'!A:A,1,FALSE),"-")</f>
        <v>-</v>
      </c>
      <c r="BJ169" s="335"/>
      <c r="BK169" s="345"/>
      <c r="BL169" s="332" t="str">
        <f>IF(BK169="x",VLOOKUP($U169,'DSF LSMS'!$A:$A,1,FALSE),"-")</f>
        <v>-</v>
      </c>
      <c r="BM169" s="340"/>
      <c r="BN169" s="167"/>
      <c r="BO169" s="167"/>
      <c r="BP169" s="167"/>
    </row>
    <row r="170" ht="12.75" spans="1:68">
      <c r="A170" s="138"/>
      <c r="B170" s="321" t="s">
        <v>2123</v>
      </c>
      <c r="C170" s="322">
        <v>167</v>
      </c>
      <c r="D170" s="323" t="s">
        <v>806</v>
      </c>
      <c r="E170" s="324" t="s">
        <v>1710</v>
      </c>
      <c r="F170" s="146"/>
      <c r="G170" s="146"/>
      <c r="H170" s="146"/>
      <c r="I170" s="329"/>
      <c r="J170" s="329"/>
      <c r="K170" s="146" t="s">
        <v>2117</v>
      </c>
      <c r="L170" s="376"/>
      <c r="M170" s="329"/>
      <c r="N170" s="329"/>
      <c r="O170" s="377"/>
      <c r="P170" s="329" t="s">
        <v>1712</v>
      </c>
      <c r="Q170" s="330" t="s">
        <v>2124</v>
      </c>
      <c r="R170" s="331"/>
      <c r="S170" s="332">
        <v>4</v>
      </c>
      <c r="T170" s="333" t="s">
        <v>2125</v>
      </c>
      <c r="U170" s="334" t="s">
        <v>806</v>
      </c>
      <c r="V170" s="335"/>
      <c r="W170" s="335" t="e">
        <f>IF(VLOOKUP(U170,'CDV2 DTL'!P:P,1,FALSE)=U170,"OK","Missing")</f>
        <v>#N/A</v>
      </c>
      <c r="X170" s="335" t="e">
        <f>IF(VLOOKUP(U170,'CDV3 DTL'!E:E,1,FALSE)=U170,"OK","Missing")</f>
        <v>#N/A</v>
      </c>
      <c r="Y170" s="335"/>
      <c r="Z170" s="336"/>
      <c r="AA170" s="145" t="s">
        <v>1672</v>
      </c>
      <c r="AB170" s="337"/>
      <c r="AC170" s="345"/>
      <c r="AD170" s="345"/>
      <c r="AE170" s="332" t="str">
        <f>IF(AD170="x",VLOOKUP($U170,DVS!A:A,1,FALSE),"-")</f>
        <v>-</v>
      </c>
      <c r="AF170" s="335"/>
      <c r="AG170" s="345"/>
      <c r="AH170" s="345"/>
      <c r="AI170" s="345"/>
      <c r="AJ170" s="345"/>
      <c r="AK170" s="345"/>
      <c r="AL170" s="345"/>
      <c r="AM170" s="345"/>
      <c r="AN170" s="332" t="str">
        <f>IF(AM170="x",VLOOKUP($U170,'Domain ControllerECU'!A:A,1,FALSE),"-")</f>
        <v>-</v>
      </c>
      <c r="AO170" s="335"/>
      <c r="AP170" s="345"/>
      <c r="AQ170" s="332" t="str">
        <f>IF(AP170="x",VLOOKUP($U170,RLT!A:A,1,FALSE),"-")</f>
        <v>-</v>
      </c>
      <c r="AR170" s="335"/>
      <c r="AS170" s="345"/>
      <c r="AT170" s="332" t="str">
        <f>IF(AS170="x",VLOOKUP($U170,ULSECU!A:A,1,FALSE),"-")</f>
        <v>-</v>
      </c>
      <c r="AU170" s="335"/>
      <c r="AV170" s="345"/>
      <c r="AW170" s="332" t="str">
        <f>IF(AV170="x",VLOOKUP($U170,'Radar 7779GHz'!A:A,1,FALSE),"-")</f>
        <v>-</v>
      </c>
      <c r="AX170" s="335"/>
      <c r="AY170" s="345"/>
      <c r="AZ170" s="332" t="str">
        <f>IF(AY170="x",VLOOKUP($U170,LiDAR!A:A,1,FALSE),"-")</f>
        <v>-</v>
      </c>
      <c r="BA170" s="335"/>
      <c r="BB170" s="335"/>
      <c r="BC170" s="335"/>
      <c r="BD170" s="335"/>
      <c r="BE170" s="345"/>
      <c r="BF170" s="332" t="str">
        <f>IF(BE170="x",VLOOKUP($U170,DFC!A:A,1,FALSE),"-")</f>
        <v>-</v>
      </c>
      <c r="BG170" s="335"/>
      <c r="BH170" s="345"/>
      <c r="BI170" s="332" t="str">
        <f>IF(BH170="x",VLOOKUP(U170,'DSF ADSP'!A:A,1,FALSE),"-")</f>
        <v>-</v>
      </c>
      <c r="BJ170" s="335"/>
      <c r="BK170" s="345"/>
      <c r="BL170" s="332" t="str">
        <f>IF(BK170="x",VLOOKUP($U170,'DSF LSMS'!$A:$A,1,FALSE),"-")</f>
        <v>-</v>
      </c>
      <c r="BM170" s="340"/>
      <c r="BN170" s="167"/>
      <c r="BO170" s="167"/>
      <c r="BP170" s="167"/>
    </row>
    <row r="171" ht="63.75" spans="1:68">
      <c r="A171" s="138"/>
      <c r="B171" s="321" t="s">
        <v>2116</v>
      </c>
      <c r="C171" s="322">
        <v>168</v>
      </c>
      <c r="D171" s="323" t="s">
        <v>806</v>
      </c>
      <c r="E171" s="324" t="s">
        <v>1710</v>
      </c>
      <c r="F171" s="146"/>
      <c r="G171" s="146"/>
      <c r="H171" s="146"/>
      <c r="I171" s="329"/>
      <c r="J171" s="329"/>
      <c r="K171" s="146" t="s">
        <v>2126</v>
      </c>
      <c r="L171" s="376"/>
      <c r="M171" s="329"/>
      <c r="N171" s="329">
        <v>44743</v>
      </c>
      <c r="O171" s="377"/>
      <c r="P171" s="329" t="s">
        <v>1712</v>
      </c>
      <c r="Q171" s="330" t="s">
        <v>2127</v>
      </c>
      <c r="R171" s="331"/>
      <c r="S171" s="332">
        <v>15</v>
      </c>
      <c r="T171" s="333" t="s">
        <v>2125</v>
      </c>
      <c r="U171" s="334" t="s">
        <v>806</v>
      </c>
      <c r="V171" s="335"/>
      <c r="W171" s="335" t="e">
        <f>IF(VLOOKUP(U171,'CDV2 DTL'!P:P,1,FALSE)=U171,"OK","Missing")</f>
        <v>#N/A</v>
      </c>
      <c r="X171" s="335" t="e">
        <f>IF(VLOOKUP(U171,'CDV3 DTL'!E:E,1,FALSE)=U171,"OK","Missing")</f>
        <v>#N/A</v>
      </c>
      <c r="Y171" s="335"/>
      <c r="Z171" s="336"/>
      <c r="AA171" s="145" t="s">
        <v>1672</v>
      </c>
      <c r="AB171" s="337"/>
      <c r="AC171" s="345"/>
      <c r="AD171" s="345"/>
      <c r="AE171" s="332" t="str">
        <f>IF(AD171="x",VLOOKUP($U171,DVS!A:A,1,FALSE),"-")</f>
        <v>-</v>
      </c>
      <c r="AF171" s="335"/>
      <c r="AG171" s="345"/>
      <c r="AH171" s="345"/>
      <c r="AI171" s="345"/>
      <c r="AJ171" s="345"/>
      <c r="AK171" s="345"/>
      <c r="AL171" s="345"/>
      <c r="AM171" s="345"/>
      <c r="AN171" s="332" t="str">
        <f>IF(AM171="x",VLOOKUP($U171,'Domain ControllerECU'!A:A,1,FALSE),"-")</f>
        <v>-</v>
      </c>
      <c r="AO171" s="335"/>
      <c r="AP171" s="345"/>
      <c r="AQ171" s="332" t="str">
        <f>IF(AP171="x",VLOOKUP($U171,RLT!A:A,1,FALSE),"-")</f>
        <v>-</v>
      </c>
      <c r="AR171" s="335"/>
      <c r="AS171" s="345"/>
      <c r="AT171" s="332" t="str">
        <f>IF(AS171="x",VLOOKUP($U171,ULSECU!A:A,1,FALSE),"-")</f>
        <v>-</v>
      </c>
      <c r="AU171" s="335"/>
      <c r="AV171" s="345"/>
      <c r="AW171" s="332" t="str">
        <f>IF(AV171="x",VLOOKUP($U171,'Radar 7779GHz'!A:A,1,FALSE),"-")</f>
        <v>-</v>
      </c>
      <c r="AX171" s="335"/>
      <c r="AY171" s="345"/>
      <c r="AZ171" s="332" t="str">
        <f>IF(AY171="x",VLOOKUP($U171,LiDAR!A:A,1,FALSE),"-")</f>
        <v>-</v>
      </c>
      <c r="BA171" s="335"/>
      <c r="BB171" s="335"/>
      <c r="BC171" s="335"/>
      <c r="BD171" s="335"/>
      <c r="BE171" s="345"/>
      <c r="BF171" s="332" t="str">
        <f>IF(BE171="x",VLOOKUP($U171,DFC!A:A,1,FALSE),"-")</f>
        <v>-</v>
      </c>
      <c r="BG171" s="335"/>
      <c r="BH171" s="345"/>
      <c r="BI171" s="332" t="str">
        <f>IF(BH171="x",VLOOKUP(U171,'DSF ADSP'!A:A,1,FALSE),"-")</f>
        <v>-</v>
      </c>
      <c r="BJ171" s="335"/>
      <c r="BK171" s="345"/>
      <c r="BL171" s="332" t="str">
        <f>IF(BK171="x",VLOOKUP($U171,'DSF LSMS'!$A:$A,1,FALSE),"-")</f>
        <v>-</v>
      </c>
      <c r="BM171" s="340"/>
      <c r="BN171" s="167"/>
      <c r="BO171" s="167"/>
      <c r="BP171" s="167"/>
    </row>
    <row r="172" ht="38.25" spans="1:68">
      <c r="A172" s="138"/>
      <c r="B172" s="321" t="s">
        <v>2128</v>
      </c>
      <c r="C172" s="322">
        <v>169</v>
      </c>
      <c r="D172" s="345" t="s">
        <v>1716</v>
      </c>
      <c r="E172" s="324" t="s">
        <v>1710</v>
      </c>
      <c r="F172" s="146"/>
      <c r="G172" s="146"/>
      <c r="H172" s="146"/>
      <c r="I172" s="329"/>
      <c r="J172" s="329"/>
      <c r="K172" s="146" t="s">
        <v>2129</v>
      </c>
      <c r="L172" s="376"/>
      <c r="M172" s="329"/>
      <c r="N172" s="329">
        <v>43952</v>
      </c>
      <c r="O172" s="377"/>
      <c r="P172" s="329"/>
      <c r="Q172" s="330" t="s">
        <v>2130</v>
      </c>
      <c r="R172" s="331"/>
      <c r="S172" s="332">
        <v>50</v>
      </c>
      <c r="T172" s="333" t="s">
        <v>1735</v>
      </c>
      <c r="U172" s="334"/>
      <c r="V172" s="335"/>
      <c r="W172" s="335" t="e">
        <f>IF(VLOOKUP(U172,'CDV2 DTL'!P:P,1,FALSE)=U172,"OK","Missing")</f>
        <v>#N/A</v>
      </c>
      <c r="X172" s="335" t="e">
        <f>IF(VLOOKUP(U172,'CDV3 DTL'!E:E,1,FALSE)=U172,"OK","Missing")</f>
        <v>#N/A</v>
      </c>
      <c r="Y172" s="335"/>
      <c r="Z172" s="336"/>
      <c r="AA172" s="145" t="s">
        <v>1669</v>
      </c>
      <c r="AB172" s="337"/>
      <c r="AC172" s="345"/>
      <c r="AD172" s="345"/>
      <c r="AE172" s="332" t="str">
        <f>IF(AD172="x",VLOOKUP($U172,DVS!A:A,1,FALSE),"-")</f>
        <v>-</v>
      </c>
      <c r="AF172" s="335"/>
      <c r="AG172" s="345"/>
      <c r="AH172" s="345"/>
      <c r="AI172" s="345"/>
      <c r="AJ172" s="345"/>
      <c r="AK172" s="345"/>
      <c r="AL172" s="345"/>
      <c r="AM172" s="345"/>
      <c r="AN172" s="332" t="str">
        <f>IF(AM172="x",VLOOKUP($U172,'Domain ControllerECU'!A:A,1,FALSE),"-")</f>
        <v>-</v>
      </c>
      <c r="AO172" s="335"/>
      <c r="AP172" s="345"/>
      <c r="AQ172" s="332" t="str">
        <f>IF(AP172="x",VLOOKUP($U172,RLT!A:A,1,FALSE),"-")</f>
        <v>-</v>
      </c>
      <c r="AR172" s="335"/>
      <c r="AS172" s="345"/>
      <c r="AT172" s="332" t="str">
        <f>IF(AS172="x",VLOOKUP($U172,ULSECU!A:A,1,FALSE),"-")</f>
        <v>-</v>
      </c>
      <c r="AU172" s="335"/>
      <c r="AV172" s="345" t="s">
        <v>1714</v>
      </c>
      <c r="AW172" s="332" t="e">
        <f>IF(AV172="x",VLOOKUP($U172,'Radar 7779GHz'!A:A,1,FALSE),"-")</f>
        <v>#N/A</v>
      </c>
      <c r="AX172" s="335"/>
      <c r="AY172" s="345"/>
      <c r="AZ172" s="332" t="str">
        <f>IF(AY172="x",VLOOKUP($U172,LiDAR!A:A,1,FALSE),"-")</f>
        <v>-</v>
      </c>
      <c r="BA172" s="335"/>
      <c r="BB172" s="335"/>
      <c r="BC172" s="335"/>
      <c r="BD172" s="335"/>
      <c r="BE172" s="345"/>
      <c r="BF172" s="332" t="str">
        <f>IF(BE172="x",VLOOKUP($U172,DFC!A:A,1,FALSE),"-")</f>
        <v>-</v>
      </c>
      <c r="BG172" s="335"/>
      <c r="BH172" s="345"/>
      <c r="BI172" s="332" t="str">
        <f>IF(BH172="x",VLOOKUP(U172,'DSF ADSP'!A:A,1,FALSE),"-")</f>
        <v>-</v>
      </c>
      <c r="BJ172" s="335"/>
      <c r="BK172" s="345"/>
      <c r="BL172" s="332" t="str">
        <f>IF(BK172="x",VLOOKUP($U172,'DSF LSMS'!$A:$A,1,FALSE),"-")</f>
        <v>-</v>
      </c>
      <c r="BM172" s="340"/>
      <c r="BN172" s="167"/>
      <c r="BO172" s="167"/>
      <c r="BP172" s="167"/>
    </row>
    <row r="173" ht="25.5" spans="1:68">
      <c r="A173" s="138"/>
      <c r="B173" s="321" t="s">
        <v>2119</v>
      </c>
      <c r="C173" s="322">
        <v>170</v>
      </c>
      <c r="D173" s="345" t="s">
        <v>1716</v>
      </c>
      <c r="E173" s="324" t="s">
        <v>1710</v>
      </c>
      <c r="F173" s="146"/>
      <c r="G173" s="146"/>
      <c r="H173" s="146"/>
      <c r="I173" s="329"/>
      <c r="J173" s="329"/>
      <c r="K173" s="146" t="s">
        <v>2131</v>
      </c>
      <c r="L173" s="376"/>
      <c r="M173" s="329"/>
      <c r="N173" s="329">
        <v>44075</v>
      </c>
      <c r="O173" s="377"/>
      <c r="P173" s="325" t="s">
        <v>1721</v>
      </c>
      <c r="Q173" s="330" t="s">
        <v>2132</v>
      </c>
      <c r="R173" s="331"/>
      <c r="S173" s="332">
        <v>35</v>
      </c>
      <c r="T173" s="333" t="s">
        <v>255</v>
      </c>
      <c r="U173" s="334"/>
      <c r="V173" s="335"/>
      <c r="W173" s="335" t="e">
        <f>IF(VLOOKUP(U173,'CDV2 DTL'!P:P,1,FALSE)=U173,"OK","Missing")</f>
        <v>#N/A</v>
      </c>
      <c r="X173" s="335" t="e">
        <f>IF(VLOOKUP(U173,'CDV3 DTL'!E:E,1,FALSE)=U173,"OK","Missing")</f>
        <v>#N/A</v>
      </c>
      <c r="Y173" s="335"/>
      <c r="Z173" s="336"/>
      <c r="AA173" s="145" t="s">
        <v>1673</v>
      </c>
      <c r="AB173" s="337"/>
      <c r="AC173" s="345"/>
      <c r="AD173" s="345"/>
      <c r="AE173" s="332" t="str">
        <f>IF(AD173="x",VLOOKUP($U173,DVS!A:A,1,FALSE),"-")</f>
        <v>-</v>
      </c>
      <c r="AF173" s="335"/>
      <c r="AG173" s="345"/>
      <c r="AH173" s="345"/>
      <c r="AI173" s="345"/>
      <c r="AJ173" s="345"/>
      <c r="AK173" s="345"/>
      <c r="AL173" s="345"/>
      <c r="AM173" s="345"/>
      <c r="AN173" s="332" t="str">
        <f>IF(AM173="x",VLOOKUP($U173,'Domain ControllerECU'!A:A,1,FALSE),"-")</f>
        <v>-</v>
      </c>
      <c r="AO173" s="335"/>
      <c r="AP173" s="345"/>
      <c r="AQ173" s="332" t="str">
        <f>IF(AP173="x",VLOOKUP($U173,RLT!A:A,1,FALSE),"-")</f>
        <v>-</v>
      </c>
      <c r="AR173" s="335"/>
      <c r="AS173" s="345"/>
      <c r="AT173" s="332" t="str">
        <f>IF(AS173="x",VLOOKUP($U173,ULSECU!A:A,1,FALSE),"-")</f>
        <v>-</v>
      </c>
      <c r="AU173" s="335"/>
      <c r="AV173" s="345"/>
      <c r="AW173" s="332" t="str">
        <f>IF(AV173="x",VLOOKUP($U173,'Radar 7779GHz'!A:A,1,FALSE),"-")</f>
        <v>-</v>
      </c>
      <c r="AX173" s="335"/>
      <c r="AY173" s="345"/>
      <c r="AZ173" s="332" t="str">
        <f>IF(AY173="x",VLOOKUP($U173,LiDAR!A:A,1,FALSE),"-")</f>
        <v>-</v>
      </c>
      <c r="BA173" s="335"/>
      <c r="BB173" s="335"/>
      <c r="BC173" s="335"/>
      <c r="BD173" s="335"/>
      <c r="BE173" s="345"/>
      <c r="BF173" s="332" t="str">
        <f>IF(BE173="x",VLOOKUP($U173,DFC!A:A,1,FALSE),"-")</f>
        <v>-</v>
      </c>
      <c r="BG173" s="335"/>
      <c r="BH173" s="345" t="s">
        <v>1714</v>
      </c>
      <c r="BI173" s="332" t="e">
        <f>IF(BH173="x",VLOOKUP(U173,'DSF ADSP'!A:A,1,FALSE),"-")</f>
        <v>#N/A</v>
      </c>
      <c r="BJ173" s="335"/>
      <c r="BK173" s="345"/>
      <c r="BL173" s="332" t="str">
        <f>IF(BK173="x",VLOOKUP($U173,'DSF LSMS'!$A:$A,1,FALSE),"-")</f>
        <v>-</v>
      </c>
      <c r="BM173" s="340"/>
      <c r="BN173" s="167"/>
      <c r="BO173" s="167"/>
      <c r="BP173" s="167"/>
    </row>
    <row r="174" ht="12.75" spans="1:68">
      <c r="A174" s="138"/>
      <c r="B174" s="321" t="s">
        <v>2133</v>
      </c>
      <c r="C174" s="322">
        <v>171</v>
      </c>
      <c r="D174" s="323" t="s">
        <v>1709</v>
      </c>
      <c r="E174" s="324" t="s">
        <v>1717</v>
      </c>
      <c r="F174" s="146"/>
      <c r="G174" s="146"/>
      <c r="H174" s="146"/>
      <c r="I174" s="323"/>
      <c r="J174" s="323"/>
      <c r="K174" s="138" t="s">
        <v>2134</v>
      </c>
      <c r="L174" s="427"/>
      <c r="M174" s="428">
        <v>43405</v>
      </c>
      <c r="N174" s="428">
        <v>43191</v>
      </c>
      <c r="O174" s="365" t="s">
        <v>1711</v>
      </c>
      <c r="P174" s="329" t="s">
        <v>1712</v>
      </c>
      <c r="Q174" s="346" t="s">
        <v>2135</v>
      </c>
      <c r="R174" s="331"/>
      <c r="S174" s="332">
        <v>63</v>
      </c>
      <c r="T174" s="368" t="s">
        <v>1713</v>
      </c>
      <c r="U174" s="334" t="s">
        <v>2136</v>
      </c>
      <c r="V174" s="335"/>
      <c r="W174" s="335" t="e">
        <f>IF(VLOOKUP(U174,'CDV2 DTL'!P:P,1,FALSE)=U174,"OK","Missing")</f>
        <v>#N/A</v>
      </c>
      <c r="X174" s="335" t="e">
        <f>IF(VLOOKUP(U174,'CDV3 DTL'!E:E,1,FALSE)=U174,"OK","Missing")</f>
        <v>#N/A</v>
      </c>
      <c r="Y174" s="335"/>
      <c r="Z174" s="336"/>
      <c r="AA174" s="136"/>
      <c r="AB174" s="411" t="s">
        <v>2137</v>
      </c>
      <c r="AC174" s="452"/>
      <c r="AD174" s="452"/>
      <c r="AE174" s="332" t="str">
        <f>IF(AD174="x",VLOOKUP($U174,DVS!A:A,1,FALSE),"-")</f>
        <v>-</v>
      </c>
      <c r="AF174" s="452"/>
      <c r="AG174" s="452"/>
      <c r="AH174" s="452"/>
      <c r="AI174" s="452"/>
      <c r="AJ174" s="452"/>
      <c r="AK174" s="452"/>
      <c r="AL174" s="452"/>
      <c r="AM174" s="452"/>
      <c r="AN174" s="332" t="str">
        <f>IF(AM174="x",VLOOKUP($U174,'Domain ControllerECU'!A:A,1,FALSE),"-")</f>
        <v>-</v>
      </c>
      <c r="AO174" s="452"/>
      <c r="AP174" s="452"/>
      <c r="AQ174" s="332" t="str">
        <f>IF(AP174="x",VLOOKUP($U174,RLT!A:A,1,FALSE),"-")</f>
        <v>-</v>
      </c>
      <c r="AR174" s="452"/>
      <c r="AS174" s="452"/>
      <c r="AT174" s="332" t="str">
        <f>IF(AS174="x",VLOOKUP($U174,ULSECU!A:A,1,FALSE),"-")</f>
        <v>-</v>
      </c>
      <c r="AU174" s="452"/>
      <c r="AV174" s="452"/>
      <c r="AW174" s="332" t="str">
        <f>IF(AV174="x",VLOOKUP($U174,'Radar 7779GHz'!A:A,1,FALSE),"-")</f>
        <v>-</v>
      </c>
      <c r="AX174" s="452"/>
      <c r="AY174" s="452"/>
      <c r="AZ174" s="332" t="str">
        <f>IF(AY174="x",VLOOKUP($U174,LiDAR!A:A,1,FALSE),"-")</f>
        <v>-</v>
      </c>
      <c r="BA174" s="322"/>
      <c r="BB174" s="322"/>
      <c r="BC174" s="322"/>
      <c r="BD174" s="322"/>
      <c r="BE174" s="322"/>
      <c r="BF174" s="332" t="str">
        <f>IF(BE174="x",VLOOKUP($U174,DFC!A:A,1,FALSE),"-")</f>
        <v>-</v>
      </c>
      <c r="BG174" s="332"/>
      <c r="BH174" s="332"/>
      <c r="BI174" s="332" t="str">
        <f>IF(BH174="x",VLOOKUP(U174,'DSF ADSP'!A:A,1,FALSE),"-")</f>
        <v>-</v>
      </c>
      <c r="BJ174" s="453"/>
      <c r="BK174" s="453" t="s">
        <v>1714</v>
      </c>
      <c r="BL174" s="332" t="e">
        <f>IF(BK174="x",VLOOKUP($U174,'DSF LSMS'!$A:$A,1,FALSE),"-")</f>
        <v>#N/A</v>
      </c>
      <c r="BM174" s="340" t="s">
        <v>2138</v>
      </c>
      <c r="BN174" s="167"/>
      <c r="BO174" s="167"/>
      <c r="BP174" s="167"/>
    </row>
    <row r="175" ht="25.5" spans="1:68">
      <c r="A175" s="138"/>
      <c r="B175" s="321" t="s">
        <v>2139</v>
      </c>
      <c r="C175" s="322">
        <v>172</v>
      </c>
      <c r="D175" s="323" t="s">
        <v>1716</v>
      </c>
      <c r="E175" s="324" t="s">
        <v>1717</v>
      </c>
      <c r="F175" s="146"/>
      <c r="G175" s="146"/>
      <c r="H175" s="146"/>
      <c r="I175" s="345"/>
      <c r="J175" s="345"/>
      <c r="K175" s="146" t="s">
        <v>2140</v>
      </c>
      <c r="L175" s="376"/>
      <c r="M175" s="329">
        <v>44229</v>
      </c>
      <c r="N175" s="329">
        <v>44199</v>
      </c>
      <c r="O175" s="377" t="s">
        <v>1711</v>
      </c>
      <c r="P175" s="329" t="s">
        <v>1712</v>
      </c>
      <c r="Q175" s="433" t="s">
        <v>2141</v>
      </c>
      <c r="R175" s="331"/>
      <c r="S175" s="332">
        <v>4</v>
      </c>
      <c r="T175" s="333" t="s">
        <v>1713</v>
      </c>
      <c r="U175" s="334" t="s">
        <v>2142</v>
      </c>
      <c r="V175" s="335"/>
      <c r="W175" s="335" t="e">
        <f>IF(VLOOKUP(U175,'CDV2 DTL'!P:P,1,FALSE)=U175,"OK","Missing")</f>
        <v>#N/A</v>
      </c>
      <c r="X175" s="335" t="e">
        <f>IF(VLOOKUP(U175,'CDV3 DTL'!E:E,1,FALSE)=U175,"OK","Missing")</f>
        <v>#N/A</v>
      </c>
      <c r="Y175" s="335"/>
      <c r="Z175" s="336"/>
      <c r="AA175" s="145" t="s">
        <v>2143</v>
      </c>
      <c r="AB175" s="332"/>
      <c r="AC175" s="345"/>
      <c r="AD175" s="345"/>
      <c r="AE175" s="332" t="str">
        <f>IF(AD175="x",VLOOKUP($U175,DVS!A:A,1,FALSE),"-")</f>
        <v>-</v>
      </c>
      <c r="AF175" s="335"/>
      <c r="AG175" s="345"/>
      <c r="AH175" s="345"/>
      <c r="AI175" s="345"/>
      <c r="AJ175" s="345"/>
      <c r="AK175" s="345"/>
      <c r="AL175" s="345"/>
      <c r="AM175" s="345"/>
      <c r="AN175" s="332" t="str">
        <f>IF(AM175="x",VLOOKUP($U175,'Domain ControllerECU'!A:A,1,FALSE),"-")</f>
        <v>-</v>
      </c>
      <c r="AO175" s="335"/>
      <c r="AP175" s="345"/>
      <c r="AQ175" s="332" t="str">
        <f>IF(AP175="x",VLOOKUP($U175,RLT!A:A,1,FALSE),"-")</f>
        <v>-</v>
      </c>
      <c r="AR175" s="335"/>
      <c r="AS175" s="345"/>
      <c r="AT175" s="332" t="str">
        <f>IF(AS175="x",VLOOKUP($U175,ULSECU!A:A,1,FALSE),"-")</f>
        <v>-</v>
      </c>
      <c r="AU175" s="335"/>
      <c r="AV175" s="345"/>
      <c r="AW175" s="332" t="str">
        <f>IF(AV175="x",VLOOKUP($U175,'Radar 7779GHz'!A:A,1,FALSE),"-")</f>
        <v>-</v>
      </c>
      <c r="AX175" s="335"/>
      <c r="AY175" s="345"/>
      <c r="AZ175" s="332" t="str">
        <f>IF(AY175="x",VLOOKUP($U175,LiDAR!A:A,1,FALSE),"-")</f>
        <v>-</v>
      </c>
      <c r="BA175" s="335"/>
      <c r="BB175" s="335"/>
      <c r="BC175" s="335"/>
      <c r="BD175" s="335"/>
      <c r="BE175" s="345"/>
      <c r="BF175" s="332" t="str">
        <f>IF(BE175="x",VLOOKUP($U175,DFC!A:A,1,FALSE),"-")</f>
        <v>-</v>
      </c>
      <c r="BG175" s="335"/>
      <c r="BH175" s="345"/>
      <c r="BI175" s="332" t="str">
        <f>IF(BH175="x",VLOOKUP(U175,'DSF ADSP'!A:A,1,FALSE),"-")</f>
        <v>-</v>
      </c>
      <c r="BJ175" s="335"/>
      <c r="BK175" s="345"/>
      <c r="BL175" s="332" t="str">
        <f>IF(BK175="x",VLOOKUP($U175,'DSF LSMS'!$A:$A,1,FALSE),"-")</f>
        <v>-</v>
      </c>
      <c r="BM175" s="340"/>
      <c r="BN175" s="167"/>
      <c r="BO175" s="167"/>
      <c r="BP175" s="167"/>
    </row>
    <row r="176" ht="38.25" spans="1:68">
      <c r="A176" s="138"/>
      <c r="B176" s="321" t="s">
        <v>2144</v>
      </c>
      <c r="C176" s="322">
        <v>173</v>
      </c>
      <c r="D176" s="323" t="s">
        <v>1716</v>
      </c>
      <c r="E176" s="324" t="s">
        <v>1717</v>
      </c>
      <c r="F176" s="146"/>
      <c r="G176" s="146"/>
      <c r="H176" s="146"/>
      <c r="I176" s="345"/>
      <c r="J176" s="345"/>
      <c r="K176" s="146" t="s">
        <v>2145</v>
      </c>
      <c r="L176" s="376"/>
      <c r="M176" s="329">
        <v>44137</v>
      </c>
      <c r="N176" s="329">
        <v>44075</v>
      </c>
      <c r="O176" s="377" t="s">
        <v>1711</v>
      </c>
      <c r="P176" s="329" t="s">
        <v>1712</v>
      </c>
      <c r="Q176" s="378" t="s">
        <v>2146</v>
      </c>
      <c r="R176" s="331"/>
      <c r="S176" s="332">
        <v>14</v>
      </c>
      <c r="T176" s="333" t="s">
        <v>1713</v>
      </c>
      <c r="U176" s="334" t="s">
        <v>2147</v>
      </c>
      <c r="V176" s="335"/>
      <c r="W176" s="335" t="e">
        <f>IF(VLOOKUP(U176,'CDV2 DTL'!P:P,1,FALSE)=U176,"OK","Missing")</f>
        <v>#N/A</v>
      </c>
      <c r="X176" s="335" t="e">
        <f>IF(VLOOKUP(U176,'CDV3 DTL'!E:E,1,FALSE)=U176,"OK","Missing")</f>
        <v>#N/A</v>
      </c>
      <c r="Y176" s="335"/>
      <c r="Z176" s="336"/>
      <c r="AA176" s="145" t="s">
        <v>2148</v>
      </c>
      <c r="AB176" s="332"/>
      <c r="AC176" s="345"/>
      <c r="AD176" s="345"/>
      <c r="AE176" s="332" t="str">
        <f>IF(AD176="x",VLOOKUP($U176,DVS!A:A,1,FALSE),"-")</f>
        <v>-</v>
      </c>
      <c r="AF176" s="335"/>
      <c r="AG176" s="345"/>
      <c r="AH176" s="345"/>
      <c r="AI176" s="345"/>
      <c r="AJ176" s="345"/>
      <c r="AK176" s="345"/>
      <c r="AL176" s="345"/>
      <c r="AM176" s="345"/>
      <c r="AN176" s="332" t="str">
        <f>IF(AM176="x",VLOOKUP($U176,'Domain ControllerECU'!A:A,1,FALSE),"-")</f>
        <v>-</v>
      </c>
      <c r="AO176" s="335"/>
      <c r="AP176" s="345"/>
      <c r="AQ176" s="332" t="str">
        <f>IF(AP176="x",VLOOKUP($U176,RLT!A:A,1,FALSE),"-")</f>
        <v>-</v>
      </c>
      <c r="AR176" s="344"/>
      <c r="AS176" s="345"/>
      <c r="AT176" s="332" t="str">
        <f>IF(AS176="x",VLOOKUP($U176,ULSECU!A:A,1,FALSE),"-")</f>
        <v>-</v>
      </c>
      <c r="AU176" s="335"/>
      <c r="AV176" s="345"/>
      <c r="AW176" s="332" t="str">
        <f>IF(AV176="x",VLOOKUP($U176,'Radar 7779GHz'!A:A,1,FALSE),"-")</f>
        <v>-</v>
      </c>
      <c r="AX176" s="335"/>
      <c r="AY176" s="345"/>
      <c r="AZ176" s="332" t="str">
        <f>IF(AY176="x",VLOOKUP($U176,LiDAR!A:A,1,FALSE),"-")</f>
        <v>-</v>
      </c>
      <c r="BA176" s="335"/>
      <c r="BB176" s="335"/>
      <c r="BC176" s="335"/>
      <c r="BD176" s="335"/>
      <c r="BE176" s="345"/>
      <c r="BF176" s="332" t="str">
        <f>IF(BE176="x",VLOOKUP($U176,DFC!A:A,1,FALSE),"-")</f>
        <v>-</v>
      </c>
      <c r="BG176" s="335"/>
      <c r="BH176" s="345"/>
      <c r="BI176" s="332" t="str">
        <f>IF(BH176="x",VLOOKUP(U176,'DSF ADSP'!A:A,1,FALSE),"-")</f>
        <v>-</v>
      </c>
      <c r="BJ176" s="425"/>
      <c r="BK176" s="426" t="s">
        <v>1714</v>
      </c>
      <c r="BL176" s="454" t="e">
        <f>IF(BK176="x",VLOOKUP($U176,'DSF LSMS'!$A:$A,1,FALSE),"-")</f>
        <v>#N/A</v>
      </c>
      <c r="BM176" s="340" t="s">
        <v>2138</v>
      </c>
      <c r="BN176" s="417" t="s">
        <v>2149</v>
      </c>
      <c r="BO176" s="167"/>
      <c r="BP176" s="167"/>
    </row>
    <row r="177" ht="25.5" spans="1:68">
      <c r="A177" s="138"/>
      <c r="B177" s="321" t="s">
        <v>2150</v>
      </c>
      <c r="C177" s="322">
        <v>174</v>
      </c>
      <c r="D177" s="323" t="s">
        <v>1716</v>
      </c>
      <c r="E177" s="324" t="s">
        <v>1717</v>
      </c>
      <c r="F177" s="146"/>
      <c r="G177" s="146"/>
      <c r="H177" s="146"/>
      <c r="I177" s="345"/>
      <c r="J177" s="345"/>
      <c r="K177" s="146" t="s">
        <v>2151</v>
      </c>
      <c r="L177" s="376"/>
      <c r="M177" s="329">
        <v>44256</v>
      </c>
      <c r="N177" s="345" t="s">
        <v>1886</v>
      </c>
      <c r="O177" s="377" t="s">
        <v>1711</v>
      </c>
      <c r="P177" s="329" t="s">
        <v>1712</v>
      </c>
      <c r="Q177" s="433" t="s">
        <v>2152</v>
      </c>
      <c r="R177" s="331"/>
      <c r="S177" s="332">
        <v>4</v>
      </c>
      <c r="T177" s="333" t="s">
        <v>1713</v>
      </c>
      <c r="U177" s="334" t="s">
        <v>2153</v>
      </c>
      <c r="V177" s="335"/>
      <c r="W177" s="335" t="e">
        <f>IF(VLOOKUP(U177,'CDV2 DTL'!P:P,1,FALSE)=U177,"OK","Missing")</f>
        <v>#N/A</v>
      </c>
      <c r="X177" s="335" t="e">
        <f>IF(VLOOKUP(U177,'CDV3 DTL'!E:E,1,FALSE)=U177,"OK","Missing")</f>
        <v>#N/A</v>
      </c>
      <c r="Y177" s="335"/>
      <c r="Z177" s="336"/>
      <c r="AA177" s="145" t="s">
        <v>1673</v>
      </c>
      <c r="AB177" s="332"/>
      <c r="AC177" s="345"/>
      <c r="AD177" s="345"/>
      <c r="AE177" s="332" t="str">
        <f>IF(AD177="x",VLOOKUP($U177,DVS!A:A,1,FALSE),"-")</f>
        <v>-</v>
      </c>
      <c r="AF177" s="335"/>
      <c r="AG177" s="345"/>
      <c r="AH177" s="345"/>
      <c r="AI177" s="345"/>
      <c r="AJ177" s="345"/>
      <c r="AK177" s="345"/>
      <c r="AL177" s="345"/>
      <c r="AM177" s="345"/>
      <c r="AN177" s="332" t="str">
        <f>IF(AM177="x",VLOOKUP($U177,'Domain ControllerECU'!A:A,1,FALSE),"-")</f>
        <v>-</v>
      </c>
      <c r="AO177" s="335"/>
      <c r="AP177" s="345"/>
      <c r="AQ177" s="332" t="str">
        <f>IF(AP177="x",VLOOKUP($U177,RLT!A:A,1,FALSE),"-")</f>
        <v>-</v>
      </c>
      <c r="AR177" s="335"/>
      <c r="AS177" s="345"/>
      <c r="AT177" s="332" t="str">
        <f>IF(AS177="x",VLOOKUP($U177,ULSECU!A:A,1,FALSE),"-")</f>
        <v>-</v>
      </c>
      <c r="AU177" s="335"/>
      <c r="AV177" s="345"/>
      <c r="AW177" s="332" t="str">
        <f>IF(AV177="x",VLOOKUP($U177,'Radar 7779GHz'!A:A,1,FALSE),"-")</f>
        <v>-</v>
      </c>
      <c r="AX177" s="335"/>
      <c r="AY177" s="345"/>
      <c r="AZ177" s="332" t="str">
        <f>IF(AY177="x",VLOOKUP($U177,LiDAR!A:A,1,FALSE),"-")</f>
        <v>-</v>
      </c>
      <c r="BA177" s="335"/>
      <c r="BB177" s="335"/>
      <c r="BC177" s="335"/>
      <c r="BD177" s="335"/>
      <c r="BE177" s="345"/>
      <c r="BF177" s="332" t="str">
        <f>IF(BE177="x",VLOOKUP($U177,DFC!A:A,1,FALSE),"-")</f>
        <v>-</v>
      </c>
      <c r="BG177" s="335"/>
      <c r="BH177" s="345"/>
      <c r="BI177" s="332" t="str">
        <f>IF(BH177="x",VLOOKUP(U177,'DSF ADSP'!A:A,1,FALSE),"-")</f>
        <v>-</v>
      </c>
      <c r="BJ177" s="335"/>
      <c r="BK177" s="345"/>
      <c r="BL177" s="332" t="str">
        <f>IF(BK177="x",VLOOKUP($U177,'DSF LSMS'!$A:$A,1,FALSE),"-")</f>
        <v>-</v>
      </c>
      <c r="BM177" s="321"/>
      <c r="BN177" s="422"/>
      <c r="BO177" s="422"/>
      <c r="BP177" s="422"/>
    </row>
    <row r="178" ht="25.5" spans="1:68">
      <c r="A178" s="138"/>
      <c r="B178" s="321" t="s">
        <v>2154</v>
      </c>
      <c r="C178" s="322">
        <v>175</v>
      </c>
      <c r="D178" s="323" t="s">
        <v>1716</v>
      </c>
      <c r="E178" s="324" t="s">
        <v>1717</v>
      </c>
      <c r="F178" s="146"/>
      <c r="G178" s="146"/>
      <c r="H178" s="146"/>
      <c r="I178" s="345"/>
      <c r="J178" s="345"/>
      <c r="K178" s="146" t="s">
        <v>2155</v>
      </c>
      <c r="L178" s="377"/>
      <c r="M178" s="345" t="s">
        <v>2156</v>
      </c>
      <c r="N178" s="345" t="s">
        <v>1886</v>
      </c>
      <c r="O178" s="377" t="s">
        <v>1711</v>
      </c>
      <c r="P178" s="329" t="s">
        <v>1712</v>
      </c>
      <c r="Q178" s="378" t="s">
        <v>2157</v>
      </c>
      <c r="R178" s="331"/>
      <c r="S178" s="332">
        <v>3</v>
      </c>
      <c r="T178" s="333" t="s">
        <v>1713</v>
      </c>
      <c r="U178" s="334" t="s">
        <v>2158</v>
      </c>
      <c r="V178" s="335"/>
      <c r="W178" s="335" t="e">
        <f>IF(VLOOKUP(U178,'CDV2 DTL'!P:P,1,FALSE)=U178,"OK","Missing")</f>
        <v>#N/A</v>
      </c>
      <c r="X178" s="335" t="e">
        <f>IF(VLOOKUP(U178,'CDV3 DTL'!E:E,1,FALSE)=U178,"OK","Missing")</f>
        <v>#N/A</v>
      </c>
      <c r="Y178" s="335"/>
      <c r="Z178" s="336"/>
      <c r="AA178" s="145" t="s">
        <v>1673</v>
      </c>
      <c r="AB178" s="332"/>
      <c r="AC178" s="345"/>
      <c r="AD178" s="345"/>
      <c r="AE178" s="332" t="str">
        <f>IF(AD178="x",VLOOKUP($U178,DVS!A:A,1,FALSE),"-")</f>
        <v>-</v>
      </c>
      <c r="AF178" s="335"/>
      <c r="AG178" s="345"/>
      <c r="AH178" s="345"/>
      <c r="AI178" s="345"/>
      <c r="AJ178" s="345"/>
      <c r="AK178" s="345"/>
      <c r="AL178" s="345"/>
      <c r="AM178" s="345"/>
      <c r="AN178" s="332" t="str">
        <f>IF(AM178="x",VLOOKUP($U178,'Domain ControllerECU'!A:A,1,FALSE),"-")</f>
        <v>-</v>
      </c>
      <c r="AO178" s="335"/>
      <c r="AP178" s="345"/>
      <c r="AQ178" s="332" t="str">
        <f>IF(AP178="x",VLOOKUP($U178,RLT!A:A,1,FALSE),"-")</f>
        <v>-</v>
      </c>
      <c r="AR178" s="335"/>
      <c r="AS178" s="345"/>
      <c r="AT178" s="332" t="str">
        <f>IF(AS178="x",VLOOKUP($U178,ULSECU!A:A,1,FALSE),"-")</f>
        <v>-</v>
      </c>
      <c r="AU178" s="335"/>
      <c r="AV178" s="345"/>
      <c r="AW178" s="332" t="str">
        <f>IF(AV178="x",VLOOKUP($U178,'Radar 7779GHz'!A:A,1,FALSE),"-")</f>
        <v>-</v>
      </c>
      <c r="AX178" s="335"/>
      <c r="AY178" s="345"/>
      <c r="AZ178" s="332" t="str">
        <f>IF(AY178="x",VLOOKUP($U178,LiDAR!A:A,1,FALSE),"-")</f>
        <v>-</v>
      </c>
      <c r="BA178" s="335"/>
      <c r="BB178" s="335"/>
      <c r="BC178" s="335"/>
      <c r="BD178" s="335"/>
      <c r="BE178" s="345"/>
      <c r="BF178" s="332" t="str">
        <f>IF(BE178="x",VLOOKUP($U178,DFC!A:A,1,FALSE),"-")</f>
        <v>-</v>
      </c>
      <c r="BG178" s="335"/>
      <c r="BH178" s="345"/>
      <c r="BI178" s="332" t="str">
        <f>IF(BH178="x",VLOOKUP(U178,'DSF ADSP'!A:A,1,FALSE),"-")</f>
        <v>-</v>
      </c>
      <c r="BJ178" s="335"/>
      <c r="BK178" s="345"/>
      <c r="BL178" s="332" t="str">
        <f>IF(BK178="x",VLOOKUP($U178,'DSF LSMS'!$A:$A,1,FALSE),"-")</f>
        <v>-</v>
      </c>
      <c r="BM178" s="340"/>
      <c r="BN178" s="167"/>
      <c r="BO178" s="167"/>
      <c r="BP178" s="167"/>
    </row>
    <row r="179" ht="25.5" spans="1:68">
      <c r="A179" s="138"/>
      <c r="B179" s="321" t="s">
        <v>2159</v>
      </c>
      <c r="C179" s="322">
        <v>176</v>
      </c>
      <c r="D179" s="323" t="s">
        <v>1709</v>
      </c>
      <c r="E179" s="324" t="s">
        <v>1717</v>
      </c>
      <c r="F179" s="146"/>
      <c r="G179" s="146"/>
      <c r="H179" s="146"/>
      <c r="I179" s="345"/>
      <c r="J179" s="345"/>
      <c r="K179" s="146" t="s">
        <v>2160</v>
      </c>
      <c r="L179" s="441"/>
      <c r="M179" s="441">
        <v>44562</v>
      </c>
      <c r="N179" s="329">
        <v>45170</v>
      </c>
      <c r="O179" s="377" t="s">
        <v>1711</v>
      </c>
      <c r="P179" s="329" t="s">
        <v>1712</v>
      </c>
      <c r="Q179" s="369" t="s">
        <v>2161</v>
      </c>
      <c r="R179" s="331"/>
      <c r="S179" s="332">
        <v>3</v>
      </c>
      <c r="T179" s="333" t="s">
        <v>1713</v>
      </c>
      <c r="U179" s="334" t="s">
        <v>2162</v>
      </c>
      <c r="V179" s="335"/>
      <c r="W179" s="335" t="e">
        <f>IF(VLOOKUP(U179,'CDV2 DTL'!P:P,1,FALSE)=U179,"OK","Missing")</f>
        <v>#N/A</v>
      </c>
      <c r="X179" s="335" t="e">
        <f>IF(VLOOKUP(U179,'CDV3 DTL'!E:E,1,FALSE)=U179,"OK","Missing")</f>
        <v>#N/A</v>
      </c>
      <c r="Y179" s="335"/>
      <c r="Z179" s="336"/>
      <c r="AA179" s="145" t="s">
        <v>2163</v>
      </c>
      <c r="AB179" s="337"/>
      <c r="AC179" s="345"/>
      <c r="AD179" s="345"/>
      <c r="AE179" s="332" t="str">
        <f>IF(AD179="x",VLOOKUP($U179,DVS!A:A,1,FALSE),"-")</f>
        <v>-</v>
      </c>
      <c r="AF179" s="335"/>
      <c r="AG179" s="345"/>
      <c r="AH179" s="345"/>
      <c r="AI179" s="345"/>
      <c r="AJ179" s="345"/>
      <c r="AK179" s="345"/>
      <c r="AL179" s="345"/>
      <c r="AM179" s="345"/>
      <c r="AN179" s="332" t="str">
        <f>IF(AM179="x",VLOOKUP($U179,'Domain ControllerECU'!A:A,1,FALSE),"-")</f>
        <v>-</v>
      </c>
      <c r="AO179" s="335"/>
      <c r="AP179" s="345"/>
      <c r="AQ179" s="332" t="str">
        <f>IF(AP179="x",VLOOKUP($U179,RLT!A:A,1,FALSE),"-")</f>
        <v>-</v>
      </c>
      <c r="AR179" s="335"/>
      <c r="AS179" s="345"/>
      <c r="AT179" s="332" t="str">
        <f>IF(AS179="x",VLOOKUP($U179,ULSECU!A:A,1,FALSE),"-")</f>
        <v>-</v>
      </c>
      <c r="AU179" s="335"/>
      <c r="AV179" s="345"/>
      <c r="AW179" s="332" t="str">
        <f>IF(AV179="x",VLOOKUP($U179,'Radar 7779GHz'!A:A,1,FALSE),"-")</f>
        <v>-</v>
      </c>
      <c r="AX179" s="335"/>
      <c r="AY179" s="345"/>
      <c r="AZ179" s="332" t="str">
        <f>IF(AY179="x",VLOOKUP($U179,LiDAR!A:A,1,FALSE),"-")</f>
        <v>-</v>
      </c>
      <c r="BA179" s="335"/>
      <c r="BB179" s="335"/>
      <c r="BC179" s="335"/>
      <c r="BD179" s="335"/>
      <c r="BE179" s="345"/>
      <c r="BF179" s="332" t="str">
        <f>IF(BE179="x",VLOOKUP($U179,DFC!A:A,1,FALSE),"-")</f>
        <v>-</v>
      </c>
      <c r="BG179" s="335"/>
      <c r="BH179" s="345"/>
      <c r="BI179" s="332" t="str">
        <f>IF(BH179="x",VLOOKUP(U179,'DSF ADSP'!A:A,1,FALSE),"-")</f>
        <v>-</v>
      </c>
      <c r="BJ179" s="335"/>
      <c r="BK179" s="345"/>
      <c r="BL179" s="332" t="str">
        <f>IF(BK179="x",VLOOKUP($U179,'DSF LSMS'!$A:$A,1,FALSE),"-")</f>
        <v>-</v>
      </c>
      <c r="BM179" s="340"/>
      <c r="BN179" s="168"/>
      <c r="BO179" s="168" t="s">
        <v>2164</v>
      </c>
      <c r="BP179" s="167"/>
    </row>
    <row r="180" ht="25.5" spans="1:68">
      <c r="A180" s="138"/>
      <c r="B180" s="321" t="s">
        <v>2165</v>
      </c>
      <c r="C180" s="322">
        <v>177</v>
      </c>
      <c r="D180" s="323" t="s">
        <v>1709</v>
      </c>
      <c r="E180" s="324" t="s">
        <v>1717</v>
      </c>
      <c r="F180" s="146"/>
      <c r="G180" s="146"/>
      <c r="H180" s="146"/>
      <c r="I180" s="345"/>
      <c r="J180" s="345"/>
      <c r="K180" s="146" t="s">
        <v>2166</v>
      </c>
      <c r="L180" s="376"/>
      <c r="M180" s="329"/>
      <c r="N180" s="329"/>
      <c r="O180" s="377" t="s">
        <v>1711</v>
      </c>
      <c r="P180" s="329" t="s">
        <v>1712</v>
      </c>
      <c r="Q180" s="369" t="s">
        <v>2167</v>
      </c>
      <c r="R180" s="331"/>
      <c r="S180" s="332">
        <v>2</v>
      </c>
      <c r="T180" s="333" t="s">
        <v>1713</v>
      </c>
      <c r="U180" s="334" t="s">
        <v>2168</v>
      </c>
      <c r="V180" s="335"/>
      <c r="W180" s="335" t="e">
        <f>IF(VLOOKUP(U180,'CDV2 DTL'!P:P,1,FALSE)=U180,"OK","Missing")</f>
        <v>#N/A</v>
      </c>
      <c r="X180" s="335" t="e">
        <f>IF(VLOOKUP(U180,'CDV3 DTL'!E:E,1,FALSE)=U180,"OK","Missing")</f>
        <v>#N/A</v>
      </c>
      <c r="Y180" s="335"/>
      <c r="Z180" s="336"/>
      <c r="AA180" s="145" t="s">
        <v>1674</v>
      </c>
      <c r="AB180" s="337"/>
      <c r="AC180" s="345"/>
      <c r="AD180" s="345"/>
      <c r="AE180" s="332" t="str">
        <f>IF(AD180="x",VLOOKUP($U180,DVS!A:A,1,FALSE),"-")</f>
        <v>-</v>
      </c>
      <c r="AF180" s="335"/>
      <c r="AG180" s="345"/>
      <c r="AH180" s="345"/>
      <c r="AI180" s="345"/>
      <c r="AJ180" s="345"/>
      <c r="AK180" s="345"/>
      <c r="AL180" s="345"/>
      <c r="AM180" s="345"/>
      <c r="AN180" s="332" t="str">
        <f>IF(AM180="x",VLOOKUP($U180,'Domain ControllerECU'!A:A,1,FALSE),"-")</f>
        <v>-</v>
      </c>
      <c r="AO180" s="335"/>
      <c r="AP180" s="345"/>
      <c r="AQ180" s="332" t="str">
        <f>IF(AP180="x",VLOOKUP($U180,RLT!A:A,1,FALSE),"-")</f>
        <v>-</v>
      </c>
      <c r="AR180" s="335"/>
      <c r="AS180" s="345"/>
      <c r="AT180" s="332" t="str">
        <f>IF(AS180="x",VLOOKUP($U180,ULSECU!A:A,1,FALSE),"-")</f>
        <v>-</v>
      </c>
      <c r="AU180" s="335"/>
      <c r="AV180" s="345"/>
      <c r="AW180" s="332" t="str">
        <f>IF(AV180="x",VLOOKUP($U180,'Radar 7779GHz'!A:A,1,FALSE),"-")</f>
        <v>-</v>
      </c>
      <c r="AX180" s="335"/>
      <c r="AY180" s="345"/>
      <c r="AZ180" s="332" t="str">
        <f>IF(AY180="x",VLOOKUP($U180,LiDAR!A:A,1,FALSE),"-")</f>
        <v>-</v>
      </c>
      <c r="BA180" s="335"/>
      <c r="BB180" s="335"/>
      <c r="BC180" s="335"/>
      <c r="BD180" s="335"/>
      <c r="BE180" s="345"/>
      <c r="BF180" s="332" t="str">
        <f>IF(BE180="x",VLOOKUP($U180,DFC!A:A,1,FALSE),"-")</f>
        <v>-</v>
      </c>
      <c r="BG180" s="335"/>
      <c r="BH180" s="345"/>
      <c r="BI180" s="332" t="str">
        <f>IF(BH180="x",VLOOKUP(U180,'DSF ADSP'!A:A,1,FALSE),"-")</f>
        <v>-</v>
      </c>
      <c r="BJ180" s="335"/>
      <c r="BK180" s="345"/>
      <c r="BL180" s="332" t="str">
        <f>IF(BK180="x",VLOOKUP($U180,'DSF LSMS'!$A:$A,1,FALSE),"-")</f>
        <v>-</v>
      </c>
      <c r="BM180" s="443" t="s">
        <v>2138</v>
      </c>
      <c r="BN180" s="167"/>
      <c r="BO180" s="167"/>
      <c r="BP180" s="167"/>
    </row>
    <row r="181" ht="25.5" spans="1:68">
      <c r="A181" s="138"/>
      <c r="B181" s="321" t="s">
        <v>2169</v>
      </c>
      <c r="C181" s="322">
        <v>178</v>
      </c>
      <c r="D181" s="323" t="s">
        <v>1716</v>
      </c>
      <c r="E181" s="324" t="s">
        <v>1717</v>
      </c>
      <c r="F181" s="146"/>
      <c r="G181" s="146"/>
      <c r="H181" s="146"/>
      <c r="I181" s="345"/>
      <c r="J181" s="345"/>
      <c r="K181" s="146" t="s">
        <v>2170</v>
      </c>
      <c r="L181" s="376"/>
      <c r="M181" s="329">
        <v>43847</v>
      </c>
      <c r="N181" s="329">
        <v>43841</v>
      </c>
      <c r="O181" s="377" t="s">
        <v>1711</v>
      </c>
      <c r="P181" s="329" t="s">
        <v>1712</v>
      </c>
      <c r="Q181" s="378" t="s">
        <v>2171</v>
      </c>
      <c r="R181" s="331"/>
      <c r="S181" s="332">
        <v>2</v>
      </c>
      <c r="T181" s="333" t="s">
        <v>1713</v>
      </c>
      <c r="U181" s="334" t="s">
        <v>2172</v>
      </c>
      <c r="V181" s="335"/>
      <c r="W181" s="335" t="e">
        <f>IF(VLOOKUP(U181,'CDV2 DTL'!P:P,1,FALSE)=U181,"OK","Missing")</f>
        <v>#N/A</v>
      </c>
      <c r="X181" s="335" t="e">
        <f>IF(VLOOKUP(U181,'CDV3 DTL'!E:E,1,FALSE)=U181,"OK","Missing")</f>
        <v>#N/A</v>
      </c>
      <c r="Y181" s="335"/>
      <c r="Z181" s="336"/>
      <c r="AA181" s="145" t="s">
        <v>1973</v>
      </c>
      <c r="AB181" s="332"/>
      <c r="AC181" s="345"/>
      <c r="AD181" s="345"/>
      <c r="AE181" s="332" t="str">
        <f>IF(AD181="x",VLOOKUP($U181,DVS!A:A,1,FALSE),"-")</f>
        <v>-</v>
      </c>
      <c r="AF181" s="335"/>
      <c r="AG181" s="345"/>
      <c r="AH181" s="345"/>
      <c r="AI181" s="345"/>
      <c r="AJ181" s="345"/>
      <c r="AK181" s="345"/>
      <c r="AL181" s="345"/>
      <c r="AM181" s="345"/>
      <c r="AN181" s="332" t="str">
        <f>IF(AM181="x",VLOOKUP($U181,'Domain ControllerECU'!A:A,1,FALSE),"-")</f>
        <v>-</v>
      </c>
      <c r="AO181" s="335"/>
      <c r="AP181" s="345"/>
      <c r="AQ181" s="332" t="str">
        <f>IF(AP181="x",VLOOKUP($U181,RLT!A:A,1,FALSE),"-")</f>
        <v>-</v>
      </c>
      <c r="AR181" s="335"/>
      <c r="AS181" s="345"/>
      <c r="AT181" s="332" t="str">
        <f>IF(AS181="x",VLOOKUP($U181,ULSECU!A:A,1,FALSE),"-")</f>
        <v>-</v>
      </c>
      <c r="AU181" s="335"/>
      <c r="AV181" s="345"/>
      <c r="AW181" s="332" t="str">
        <f>IF(AV181="x",VLOOKUP($U181,'Radar 7779GHz'!A:A,1,FALSE),"-")</f>
        <v>-</v>
      </c>
      <c r="AX181" s="335"/>
      <c r="AY181" s="345"/>
      <c r="AZ181" s="332" t="str">
        <f>IF(AY181="x",VLOOKUP($U181,LiDAR!A:A,1,FALSE),"-")</f>
        <v>-</v>
      </c>
      <c r="BA181" s="335"/>
      <c r="BB181" s="335"/>
      <c r="BC181" s="335"/>
      <c r="BD181" s="335"/>
      <c r="BE181" s="345"/>
      <c r="BF181" s="332" t="str">
        <f>IF(BE181="x",VLOOKUP($U181,DFC!A:A,1,FALSE),"-")</f>
        <v>-</v>
      </c>
      <c r="BG181" s="335"/>
      <c r="BH181" s="345"/>
      <c r="BI181" s="332" t="str">
        <f>IF(BH181="x",VLOOKUP(U181,'DSF ADSP'!A:A,1,FALSE),"-")</f>
        <v>-</v>
      </c>
      <c r="BJ181" s="335"/>
      <c r="BK181" s="345"/>
      <c r="BL181" s="332" t="str">
        <f>IF(BK181="x",VLOOKUP($U181,'DSF LSMS'!$A:$A,1,FALSE),"-")</f>
        <v>-</v>
      </c>
      <c r="BM181" s="340"/>
      <c r="BN181" s="167"/>
      <c r="BO181" s="167"/>
      <c r="BP181" s="167"/>
    </row>
    <row r="182" ht="25.5" spans="1:68">
      <c r="A182" s="138"/>
      <c r="B182" s="321" t="s">
        <v>2173</v>
      </c>
      <c r="C182" s="322">
        <v>179</v>
      </c>
      <c r="D182" s="323" t="s">
        <v>1709</v>
      </c>
      <c r="E182" s="324" t="s">
        <v>1717</v>
      </c>
      <c r="F182" s="146"/>
      <c r="G182" s="146"/>
      <c r="H182" s="146"/>
      <c r="I182" s="345"/>
      <c r="J182" s="345"/>
      <c r="K182" s="446" t="s">
        <v>2174</v>
      </c>
      <c r="L182" s="376"/>
      <c r="M182" s="329">
        <v>44927</v>
      </c>
      <c r="N182" s="442" t="s">
        <v>1886</v>
      </c>
      <c r="O182" s="377" t="s">
        <v>1711</v>
      </c>
      <c r="P182" s="329" t="s">
        <v>1712</v>
      </c>
      <c r="Q182" s="370" t="s">
        <v>2175</v>
      </c>
      <c r="R182" s="331"/>
      <c r="S182" s="332">
        <v>16</v>
      </c>
      <c r="T182" s="333" t="s">
        <v>1713</v>
      </c>
      <c r="U182" s="334" t="s">
        <v>2176</v>
      </c>
      <c r="V182" s="335"/>
      <c r="W182" s="335" t="e">
        <f>IF(VLOOKUP(U182,'CDV2 DTL'!P:P,1,FALSE)=U182,"OK","Missing")</f>
        <v>#N/A</v>
      </c>
      <c r="X182" s="335" t="e">
        <f>IF(VLOOKUP(U182,'CDV3 DTL'!E:E,1,FALSE)=U182,"OK","Missing")</f>
        <v>#N/A</v>
      </c>
      <c r="Y182" s="335"/>
      <c r="Z182" s="336"/>
      <c r="AA182" s="145" t="s">
        <v>1672</v>
      </c>
      <c r="AB182" s="437"/>
      <c r="AC182" s="345"/>
      <c r="AD182" s="345"/>
      <c r="AE182" s="332" t="str">
        <f>IF(AD182="x",VLOOKUP($U182,DVS!A:A,1,FALSE),"-")</f>
        <v>-</v>
      </c>
      <c r="AF182" s="335"/>
      <c r="AG182" s="345"/>
      <c r="AH182" s="345"/>
      <c r="AI182" s="345"/>
      <c r="AJ182" s="345"/>
      <c r="AK182" s="345"/>
      <c r="AL182" s="345"/>
      <c r="AM182" s="345"/>
      <c r="AN182" s="332" t="str">
        <f>IF(AM182="x",VLOOKUP($U182,'Domain ControllerECU'!A:A,1,FALSE),"-")</f>
        <v>-</v>
      </c>
      <c r="AO182" s="335"/>
      <c r="AP182" s="345"/>
      <c r="AQ182" s="332" t="str">
        <f>IF(AP182="x",VLOOKUP($U182,RLT!A:A,1,FALSE),"-")</f>
        <v>-</v>
      </c>
      <c r="AR182" s="335"/>
      <c r="AS182" s="345"/>
      <c r="AT182" s="332" t="str">
        <f>IF(AS182="x",VLOOKUP($U182,ULSECU!A:A,1,FALSE),"-")</f>
        <v>-</v>
      </c>
      <c r="AU182" s="335"/>
      <c r="AV182" s="345"/>
      <c r="AW182" s="332" t="str">
        <f>IF(AV182="x",VLOOKUP($U182,'Radar 7779GHz'!A:A,1,FALSE),"-")</f>
        <v>-</v>
      </c>
      <c r="AX182" s="335"/>
      <c r="AY182" s="345"/>
      <c r="AZ182" s="332" t="str">
        <f>IF(AY182="x",VLOOKUP($U182,LiDAR!A:A,1,FALSE),"-")</f>
        <v>-</v>
      </c>
      <c r="BA182" s="335"/>
      <c r="BB182" s="335"/>
      <c r="BC182" s="335"/>
      <c r="BD182" s="335"/>
      <c r="BE182" s="345"/>
      <c r="BF182" s="332" t="str">
        <f>IF(BE182="x",VLOOKUP($U182,DFC!A:A,1,FALSE),"-")</f>
        <v>-</v>
      </c>
      <c r="BG182" s="335"/>
      <c r="BH182" s="345"/>
      <c r="BI182" s="332" t="str">
        <f>IF(BH182="x",VLOOKUP(U182,'DSF ADSP'!A:A,1,FALSE),"-")</f>
        <v>-</v>
      </c>
      <c r="BJ182" s="335"/>
      <c r="BK182" s="345"/>
      <c r="BL182" s="332" t="str">
        <f>IF(BK182="x",VLOOKUP($U182,'DSF LSMS'!$A:$A,1,FALSE),"-")</f>
        <v>-</v>
      </c>
      <c r="BM182" s="340"/>
      <c r="BN182" s="167"/>
      <c r="BO182" s="167"/>
      <c r="BP182" s="167"/>
    </row>
    <row r="183" ht="25.5" spans="1:68">
      <c r="A183" s="138"/>
      <c r="B183" s="321" t="s">
        <v>2177</v>
      </c>
      <c r="C183" s="322">
        <v>180</v>
      </c>
      <c r="D183" s="323" t="s">
        <v>1720</v>
      </c>
      <c r="E183" s="324" t="s">
        <v>1717</v>
      </c>
      <c r="F183" s="146"/>
      <c r="G183" s="146"/>
      <c r="H183" s="146"/>
      <c r="I183" s="345"/>
      <c r="J183" s="345"/>
      <c r="K183" s="446" t="s">
        <v>2178</v>
      </c>
      <c r="L183" s="376"/>
      <c r="M183" s="329">
        <v>44927</v>
      </c>
      <c r="N183" s="442" t="s">
        <v>1886</v>
      </c>
      <c r="O183" s="377" t="s">
        <v>1711</v>
      </c>
      <c r="P183" s="329" t="s">
        <v>1712</v>
      </c>
      <c r="Q183" s="370" t="s">
        <v>2179</v>
      </c>
      <c r="R183" s="331"/>
      <c r="S183" s="332">
        <v>16</v>
      </c>
      <c r="T183" s="333" t="s">
        <v>1713</v>
      </c>
      <c r="U183" s="334" t="s">
        <v>2180</v>
      </c>
      <c r="V183" s="335"/>
      <c r="W183" s="335" t="e">
        <f>IF(VLOOKUP(U183,'CDV2 DTL'!P:P,1,FALSE)=U183,"OK","Missing")</f>
        <v>#N/A</v>
      </c>
      <c r="X183" s="335" t="e">
        <f>IF(VLOOKUP(U183,'CDV3 DTL'!E:E,1,FALSE)=U183,"OK","Missing")</f>
        <v>#N/A</v>
      </c>
      <c r="Y183" s="335"/>
      <c r="Z183" s="336"/>
      <c r="AA183" s="145" t="s">
        <v>1672</v>
      </c>
      <c r="AB183" s="437"/>
      <c r="AC183" s="345"/>
      <c r="AD183" s="345"/>
      <c r="AE183" s="332" t="str">
        <f>IF(AD183="x",VLOOKUP($U183,DVS!A:A,1,FALSE),"-")</f>
        <v>-</v>
      </c>
      <c r="AF183" s="335"/>
      <c r="AG183" s="345"/>
      <c r="AH183" s="345"/>
      <c r="AI183" s="345"/>
      <c r="AJ183" s="345"/>
      <c r="AK183" s="345"/>
      <c r="AL183" s="345"/>
      <c r="AM183" s="345"/>
      <c r="AN183" s="332" t="str">
        <f>IF(AM183="x",VLOOKUP($U183,'Domain ControllerECU'!A:A,1,FALSE),"-")</f>
        <v>-</v>
      </c>
      <c r="AO183" s="335"/>
      <c r="AP183" s="345"/>
      <c r="AQ183" s="332" t="str">
        <f>IF(AP183="x",VLOOKUP($U183,RLT!A:A,1,FALSE),"-")</f>
        <v>-</v>
      </c>
      <c r="AR183" s="335"/>
      <c r="AS183" s="345"/>
      <c r="AT183" s="332" t="str">
        <f>IF(AS183="x",VLOOKUP($U183,ULSECU!A:A,1,FALSE),"-")</f>
        <v>-</v>
      </c>
      <c r="AU183" s="335"/>
      <c r="AV183" s="345"/>
      <c r="AW183" s="332" t="str">
        <f>IF(AV183="x",VLOOKUP($U183,'Radar 7779GHz'!A:A,1,FALSE),"-")</f>
        <v>-</v>
      </c>
      <c r="AX183" s="335"/>
      <c r="AY183" s="345"/>
      <c r="AZ183" s="332" t="str">
        <f>IF(AY183="x",VLOOKUP($U183,LiDAR!A:A,1,FALSE),"-")</f>
        <v>-</v>
      </c>
      <c r="BA183" s="335"/>
      <c r="BB183" s="335"/>
      <c r="BC183" s="335"/>
      <c r="BD183" s="335"/>
      <c r="BE183" s="345"/>
      <c r="BF183" s="332" t="str">
        <f>IF(BE183="x",VLOOKUP($U183,DFC!A:A,1,FALSE),"-")</f>
        <v>-</v>
      </c>
      <c r="BG183" s="335"/>
      <c r="BH183" s="345"/>
      <c r="BI183" s="332" t="str">
        <f>IF(BH183="x",VLOOKUP(U183,'DSF ADSP'!A:A,1,FALSE),"-")</f>
        <v>-</v>
      </c>
      <c r="BJ183" s="335"/>
      <c r="BK183" s="345"/>
      <c r="BL183" s="332" t="str">
        <f>IF(BK183="x",VLOOKUP($U183,'DSF LSMS'!$A:$A,1,FALSE),"-")</f>
        <v>-</v>
      </c>
      <c r="BM183" s="340"/>
      <c r="BN183" s="167"/>
      <c r="BO183" s="167"/>
      <c r="BP183" s="167"/>
    </row>
    <row r="184" ht="25.5" spans="1:68">
      <c r="A184" s="138"/>
      <c r="B184" s="321" t="s">
        <v>2181</v>
      </c>
      <c r="C184" s="322">
        <v>181</v>
      </c>
      <c r="D184" s="345" t="s">
        <v>1716</v>
      </c>
      <c r="E184" s="324" t="s">
        <v>1717</v>
      </c>
      <c r="F184" s="146"/>
      <c r="G184" s="146"/>
      <c r="H184" s="146" t="s">
        <v>2182</v>
      </c>
      <c r="I184" s="329"/>
      <c r="J184" s="329"/>
      <c r="K184" s="146" t="s">
        <v>2166</v>
      </c>
      <c r="L184" s="376"/>
      <c r="M184" s="329"/>
      <c r="N184" s="329"/>
      <c r="O184" s="377"/>
      <c r="P184" s="329" t="s">
        <v>1712</v>
      </c>
      <c r="Q184" s="346" t="s">
        <v>2183</v>
      </c>
      <c r="R184" s="331"/>
      <c r="S184" s="332">
        <v>3</v>
      </c>
      <c r="T184" s="333" t="s">
        <v>2125</v>
      </c>
      <c r="U184" s="334" t="s">
        <v>2184</v>
      </c>
      <c r="V184" s="335"/>
      <c r="W184" s="335" t="e">
        <f>IF(VLOOKUP(U184,'CDV2 DTL'!P:P,1,FALSE)=U184,"OK","Missing")</f>
        <v>#N/A</v>
      </c>
      <c r="X184" s="335" t="e">
        <f>IF(VLOOKUP(U184,'CDV3 DTL'!E:E,1,FALSE)=U184,"OK","Missing")</f>
        <v>#N/A</v>
      </c>
      <c r="Y184" s="335"/>
      <c r="Z184" s="336"/>
      <c r="AA184" s="145"/>
      <c r="AB184" s="337"/>
      <c r="AC184" s="345"/>
      <c r="AD184" s="345"/>
      <c r="AE184" s="332" t="str">
        <f>IF(AD184="x",VLOOKUP($U184,DVS!A:A,1,FALSE),"-")</f>
        <v>-</v>
      </c>
      <c r="AF184" s="335"/>
      <c r="AG184" s="345"/>
      <c r="AH184" s="345"/>
      <c r="AI184" s="345"/>
      <c r="AJ184" s="345"/>
      <c r="AK184" s="345"/>
      <c r="AL184" s="345"/>
      <c r="AM184" s="345"/>
      <c r="AN184" s="332" t="str">
        <f>IF(AM184="x",VLOOKUP($U184,'Domain ControllerECU'!A:A,1,FALSE),"-")</f>
        <v>-</v>
      </c>
      <c r="AO184" s="335"/>
      <c r="AP184" s="345"/>
      <c r="AQ184" s="332" t="str">
        <f>IF(AP184="x",VLOOKUP($U184,RLT!A:A,1,FALSE),"-")</f>
        <v>-</v>
      </c>
      <c r="AR184" s="335"/>
      <c r="AS184" s="345"/>
      <c r="AT184" s="332" t="str">
        <f>IF(AS184="x",VLOOKUP($U184,ULSECU!A:A,1,FALSE),"-")</f>
        <v>-</v>
      </c>
      <c r="AU184" s="335"/>
      <c r="AV184" s="345"/>
      <c r="AW184" s="332" t="str">
        <f>IF(AV184="x",VLOOKUP($U184,'Radar 7779GHz'!A:A,1,FALSE),"-")</f>
        <v>-</v>
      </c>
      <c r="AX184" s="335"/>
      <c r="AY184" s="345"/>
      <c r="AZ184" s="332" t="str">
        <f>IF(AY184="x",VLOOKUP($U184,LiDAR!A:A,1,FALSE),"-")</f>
        <v>-</v>
      </c>
      <c r="BA184" s="335"/>
      <c r="BB184" s="335"/>
      <c r="BC184" s="335"/>
      <c r="BD184" s="335"/>
      <c r="BE184" s="345"/>
      <c r="BF184" s="332" t="str">
        <f>IF(BE184="x",VLOOKUP($U184,DFC!A:A,1,FALSE),"-")</f>
        <v>-</v>
      </c>
      <c r="BG184" s="335"/>
      <c r="BH184" s="345"/>
      <c r="BI184" s="332" t="str">
        <f>IF(BH184="x",VLOOKUP(U184,'DSF ADSP'!A:A,1,FALSE),"-")</f>
        <v>-</v>
      </c>
      <c r="BJ184" s="335"/>
      <c r="BK184" s="345"/>
      <c r="BL184" s="332" t="str">
        <f>IF(BK184="x",VLOOKUP($U184,'DSF LSMS'!$A:$A,1,FALSE),"-")</f>
        <v>-</v>
      </c>
      <c r="BM184" s="443" t="s">
        <v>2138</v>
      </c>
      <c r="BN184" s="167"/>
      <c r="BO184" s="167"/>
      <c r="BP184" s="167"/>
    </row>
    <row r="185" ht="12.75" spans="1:68">
      <c r="A185" s="138"/>
      <c r="B185" s="321" t="s">
        <v>2185</v>
      </c>
      <c r="C185" s="322">
        <v>182</v>
      </c>
      <c r="D185" s="345" t="s">
        <v>1709</v>
      </c>
      <c r="E185" s="324" t="s">
        <v>1710</v>
      </c>
      <c r="F185" s="146"/>
      <c r="G185" s="146"/>
      <c r="H185" s="146" t="s">
        <v>2186</v>
      </c>
      <c r="I185" s="329"/>
      <c r="J185" s="329"/>
      <c r="K185" s="146"/>
      <c r="L185" s="376"/>
      <c r="M185" s="329"/>
      <c r="N185" s="329"/>
      <c r="O185" s="377"/>
      <c r="P185" s="329"/>
      <c r="Q185" s="346" t="s">
        <v>2187</v>
      </c>
      <c r="R185" s="331"/>
      <c r="S185" s="332"/>
      <c r="T185" s="333" t="s">
        <v>1723</v>
      </c>
      <c r="U185" s="334" t="s">
        <v>2188</v>
      </c>
      <c r="V185" s="335"/>
      <c r="W185" s="335" t="e">
        <f>IF(VLOOKUP(U185,'CDV2 DTL'!P:P,1,FALSE)=U185,"OK","Missing")</f>
        <v>#N/A</v>
      </c>
      <c r="X185" s="335" t="e">
        <f>IF(VLOOKUP(U185,'CDV3 DTL'!E:E,1,FALSE)=U185,"OK","Missing")</f>
        <v>#N/A</v>
      </c>
      <c r="Y185" s="335"/>
      <c r="Z185" s="336"/>
      <c r="AA185" s="145"/>
      <c r="AB185" s="337"/>
      <c r="AC185" s="345"/>
      <c r="AD185" s="345"/>
      <c r="AE185" s="332" t="str">
        <f>IF(AD185="x",VLOOKUP($U185,DVS!A:A,1,FALSE),"-")</f>
        <v>-</v>
      </c>
      <c r="AF185" s="335"/>
      <c r="AG185" s="345"/>
      <c r="AH185" s="345"/>
      <c r="AI185" s="345"/>
      <c r="AJ185" s="345"/>
      <c r="AK185" s="345"/>
      <c r="AL185" s="345"/>
      <c r="AM185" s="345"/>
      <c r="AN185" s="332" t="str">
        <f>IF(AM185="x",VLOOKUP($U185,'Domain ControllerECU'!A:A,1,FALSE),"-")</f>
        <v>-</v>
      </c>
      <c r="AO185" s="335"/>
      <c r="AP185" s="345"/>
      <c r="AQ185" s="332" t="str">
        <f>IF(AP185="x",VLOOKUP($U185,RLT!A:A,1,FALSE),"-")</f>
        <v>-</v>
      </c>
      <c r="AR185" s="335"/>
      <c r="AS185" s="345"/>
      <c r="AT185" s="332" t="str">
        <f>IF(AS185="x",VLOOKUP($U185,ULSECU!A:A,1,FALSE),"-")</f>
        <v>-</v>
      </c>
      <c r="AU185" s="335"/>
      <c r="AV185" s="345" t="s">
        <v>1714</v>
      </c>
      <c r="AW185" s="332" t="e">
        <f>IF(AV185="x",VLOOKUP($U185,'Radar 7779GHz'!A:A,1,FALSE),"-")</f>
        <v>#N/A</v>
      </c>
      <c r="AX185" s="335"/>
      <c r="AY185" s="345"/>
      <c r="AZ185" s="332" t="str">
        <f>IF(AY185="x",VLOOKUP($U185,LiDAR!A:A,1,FALSE),"-")</f>
        <v>-</v>
      </c>
      <c r="BA185" s="335"/>
      <c r="BB185" s="335"/>
      <c r="BC185" s="335"/>
      <c r="BD185" s="335"/>
      <c r="BE185" s="345"/>
      <c r="BF185" s="332" t="str">
        <f>IF(BE185="x",VLOOKUP($U185,DFC!A:A,1,FALSE),"-")</f>
        <v>-</v>
      </c>
      <c r="BG185" s="335"/>
      <c r="BH185" s="345"/>
      <c r="BI185" s="332" t="str">
        <f>IF(BH185="x",VLOOKUP(U185,'DSF ADSP'!A:A,1,FALSE),"-")</f>
        <v>-</v>
      </c>
      <c r="BJ185" s="335"/>
      <c r="BK185" s="345"/>
      <c r="BL185" s="332" t="str">
        <f>IF(BK185="x",VLOOKUP($U185,'DSF LSMS'!$A:$A,1,FALSE),"-")</f>
        <v>-</v>
      </c>
      <c r="BM185" s="340"/>
      <c r="BN185" s="167"/>
      <c r="BO185" s="167"/>
      <c r="BP185" s="167"/>
    </row>
    <row r="186" ht="12.75" spans="1:68">
      <c r="A186" s="138"/>
      <c r="B186" s="321" t="s">
        <v>2189</v>
      </c>
      <c r="C186" s="322">
        <v>183</v>
      </c>
      <c r="D186" s="345" t="s">
        <v>1709</v>
      </c>
      <c r="E186" s="324" t="s">
        <v>1710</v>
      </c>
      <c r="F186" s="146"/>
      <c r="G186" s="146"/>
      <c r="H186" s="146" t="s">
        <v>609</v>
      </c>
      <c r="I186" s="329"/>
      <c r="J186" s="329"/>
      <c r="K186" s="146"/>
      <c r="L186" s="376"/>
      <c r="M186" s="329"/>
      <c r="N186" s="329"/>
      <c r="O186" s="377"/>
      <c r="P186" s="329"/>
      <c r="Q186" s="346" t="s">
        <v>2190</v>
      </c>
      <c r="R186" s="331"/>
      <c r="S186" s="332"/>
      <c r="T186" s="333" t="s">
        <v>1723</v>
      </c>
      <c r="U186" s="334" t="s">
        <v>2191</v>
      </c>
      <c r="V186" s="335"/>
      <c r="W186" s="335" t="e">
        <f>IF(VLOOKUP(U186,'CDV2 DTL'!P:P,1,FALSE)=U186,"OK","Missing")</f>
        <v>#N/A</v>
      </c>
      <c r="X186" s="335" t="e">
        <f>IF(VLOOKUP(U186,'CDV3 DTL'!E:E,1,FALSE)=U186,"OK","Missing")</f>
        <v>#N/A</v>
      </c>
      <c r="Y186" s="335"/>
      <c r="Z186" s="336"/>
      <c r="AA186" s="145"/>
      <c r="AB186" s="337"/>
      <c r="AC186" s="345"/>
      <c r="AD186" s="345"/>
      <c r="AE186" s="332" t="str">
        <f>IF(AD186="x",VLOOKUP($U186,DVS!A:A,1,FALSE),"-")</f>
        <v>-</v>
      </c>
      <c r="AF186" s="335"/>
      <c r="AG186" s="345"/>
      <c r="AH186" s="345"/>
      <c r="AI186" s="345"/>
      <c r="AJ186" s="345"/>
      <c r="AK186" s="345"/>
      <c r="AL186" s="345"/>
      <c r="AM186" s="345"/>
      <c r="AN186" s="332" t="str">
        <f>IF(AM186="x",VLOOKUP($U186,'Domain ControllerECU'!A:A,1,FALSE),"-")</f>
        <v>-</v>
      </c>
      <c r="AO186" s="335"/>
      <c r="AP186" s="345"/>
      <c r="AQ186" s="332" t="str">
        <f>IF(AP186="x",VLOOKUP($U186,RLT!A:A,1,FALSE),"-")</f>
        <v>-</v>
      </c>
      <c r="AR186" s="335"/>
      <c r="AS186" s="345"/>
      <c r="AT186" s="332" t="str">
        <f>IF(AS186="x",VLOOKUP($U186,ULSECU!A:A,1,FALSE),"-")</f>
        <v>-</v>
      </c>
      <c r="AU186" s="335"/>
      <c r="AV186" s="345" t="s">
        <v>1714</v>
      </c>
      <c r="AW186" s="332" t="e">
        <f>IF(AV186="x",VLOOKUP($U186,'Radar 7779GHz'!A:A,1,FALSE),"-")</f>
        <v>#N/A</v>
      </c>
      <c r="AX186" s="335"/>
      <c r="AY186" s="345"/>
      <c r="AZ186" s="332" t="str">
        <f>IF(AY186="x",VLOOKUP($U186,LiDAR!A:A,1,FALSE),"-")</f>
        <v>-</v>
      </c>
      <c r="BA186" s="335"/>
      <c r="BB186" s="335"/>
      <c r="BC186" s="335"/>
      <c r="BD186" s="335"/>
      <c r="BE186" s="345"/>
      <c r="BF186" s="332" t="str">
        <f>IF(BE186="x",VLOOKUP($U186,DFC!A:A,1,FALSE),"-")</f>
        <v>-</v>
      </c>
      <c r="BG186" s="335"/>
      <c r="BH186" s="345"/>
      <c r="BI186" s="332" t="str">
        <f>IF(BH186="x",VLOOKUP(U186,'DSF ADSP'!A:A,1,FALSE),"-")</f>
        <v>-</v>
      </c>
      <c r="BJ186" s="335"/>
      <c r="BK186" s="345"/>
      <c r="BL186" s="332" t="str">
        <f>IF(BK186="x",VLOOKUP($U186,'DSF LSMS'!$A:$A,1,FALSE),"-")</f>
        <v>-</v>
      </c>
      <c r="BM186" s="340"/>
      <c r="BN186" s="167"/>
      <c r="BO186" s="167"/>
      <c r="BP186" s="167"/>
    </row>
    <row r="187" ht="12.75" spans="1:68">
      <c r="A187" s="138"/>
      <c r="B187" s="321" t="s">
        <v>2192</v>
      </c>
      <c r="C187" s="322">
        <v>184</v>
      </c>
      <c r="D187" s="345" t="s">
        <v>1709</v>
      </c>
      <c r="E187" s="324" t="s">
        <v>1710</v>
      </c>
      <c r="F187" s="146"/>
      <c r="G187" s="146"/>
      <c r="H187" s="146" t="s">
        <v>609</v>
      </c>
      <c r="I187" s="329"/>
      <c r="J187" s="329"/>
      <c r="K187" s="146"/>
      <c r="L187" s="376"/>
      <c r="M187" s="329"/>
      <c r="N187" s="329"/>
      <c r="O187" s="377"/>
      <c r="P187" s="329"/>
      <c r="Q187" s="346" t="s">
        <v>2193</v>
      </c>
      <c r="R187" s="331"/>
      <c r="S187" s="332"/>
      <c r="T187" s="333" t="s">
        <v>1723</v>
      </c>
      <c r="U187" s="334" t="s">
        <v>2194</v>
      </c>
      <c r="V187" s="335"/>
      <c r="W187" s="335" t="e">
        <f>IF(VLOOKUP(U187,'CDV2 DTL'!P:P,1,FALSE)=U187,"OK","Missing")</f>
        <v>#N/A</v>
      </c>
      <c r="X187" s="335" t="e">
        <f>IF(VLOOKUP(U187,'CDV3 DTL'!E:E,1,FALSE)=U187,"OK","Missing")</f>
        <v>#N/A</v>
      </c>
      <c r="Y187" s="335"/>
      <c r="Z187" s="336"/>
      <c r="AA187" s="145"/>
      <c r="AB187" s="337"/>
      <c r="AC187" s="345"/>
      <c r="AD187" s="345"/>
      <c r="AE187" s="332" t="str">
        <f>IF(AD187="x",VLOOKUP($U187,DVS!A:A,1,FALSE),"-")</f>
        <v>-</v>
      </c>
      <c r="AF187" s="335"/>
      <c r="AG187" s="345"/>
      <c r="AH187" s="345"/>
      <c r="AI187" s="345"/>
      <c r="AJ187" s="345"/>
      <c r="AK187" s="345"/>
      <c r="AL187" s="345"/>
      <c r="AM187" s="345"/>
      <c r="AN187" s="332" t="str">
        <f>IF(AM187="x",VLOOKUP($U187,'Domain ControllerECU'!A:A,1,FALSE),"-")</f>
        <v>-</v>
      </c>
      <c r="AO187" s="335"/>
      <c r="AP187" s="345"/>
      <c r="AQ187" s="332" t="str">
        <f>IF(AP187="x",VLOOKUP($U187,RLT!A:A,1,FALSE),"-")</f>
        <v>-</v>
      </c>
      <c r="AR187" s="335"/>
      <c r="AS187" s="345"/>
      <c r="AT187" s="332" t="str">
        <f>IF(AS187="x",VLOOKUP($U187,ULSECU!A:A,1,FALSE),"-")</f>
        <v>-</v>
      </c>
      <c r="AU187" s="335"/>
      <c r="AV187" s="345" t="s">
        <v>1714</v>
      </c>
      <c r="AW187" s="332" t="e">
        <f>IF(AV187="x",VLOOKUP($U187,'Radar 7779GHz'!A:A,1,FALSE),"-")</f>
        <v>#N/A</v>
      </c>
      <c r="AX187" s="335"/>
      <c r="AY187" s="345"/>
      <c r="AZ187" s="332" t="str">
        <f>IF(AY187="x",VLOOKUP($U187,LiDAR!A:A,1,FALSE),"-")</f>
        <v>-</v>
      </c>
      <c r="BA187" s="335"/>
      <c r="BB187" s="335"/>
      <c r="BC187" s="335"/>
      <c r="BD187" s="335"/>
      <c r="BE187" s="345"/>
      <c r="BF187" s="332" t="str">
        <f>IF(BE187="x",VLOOKUP($U187,DFC!A:A,1,FALSE),"-")</f>
        <v>-</v>
      </c>
      <c r="BG187" s="335"/>
      <c r="BH187" s="345"/>
      <c r="BI187" s="332" t="str">
        <f>IF(BH187="x",VLOOKUP(U187,'DSF ADSP'!A:A,1,FALSE),"-")</f>
        <v>-</v>
      </c>
      <c r="BJ187" s="335"/>
      <c r="BK187" s="345"/>
      <c r="BL187" s="332" t="str">
        <f>IF(BK187="x",VLOOKUP($U187,'DSF LSMS'!$A:$A,1,FALSE),"-")</f>
        <v>-</v>
      </c>
      <c r="BM187" s="340"/>
      <c r="BN187" s="167"/>
      <c r="BO187" s="167"/>
      <c r="BP187" s="167"/>
    </row>
    <row r="188" ht="25.5" spans="1:68">
      <c r="A188" s="138"/>
      <c r="B188" s="321" t="s">
        <v>2195</v>
      </c>
      <c r="C188" s="322">
        <v>185</v>
      </c>
      <c r="D188" s="345" t="s">
        <v>1709</v>
      </c>
      <c r="E188" s="324" t="s">
        <v>1710</v>
      </c>
      <c r="F188" s="146"/>
      <c r="G188" s="146"/>
      <c r="H188" s="146" t="s">
        <v>2186</v>
      </c>
      <c r="I188" s="329"/>
      <c r="J188" s="329"/>
      <c r="K188" s="146"/>
      <c r="L188" s="376"/>
      <c r="M188" s="329"/>
      <c r="N188" s="329"/>
      <c r="O188" s="377"/>
      <c r="P188" s="329"/>
      <c r="Q188" s="346" t="s">
        <v>2196</v>
      </c>
      <c r="R188" s="331"/>
      <c r="S188" s="332"/>
      <c r="T188" s="333" t="s">
        <v>1723</v>
      </c>
      <c r="U188" s="334" t="s">
        <v>2197</v>
      </c>
      <c r="V188" s="335"/>
      <c r="W188" s="335" t="e">
        <f>IF(VLOOKUP(U188,'CDV2 DTL'!P:P,1,FALSE)=U188,"OK","Missing")</f>
        <v>#N/A</v>
      </c>
      <c r="X188" s="335" t="e">
        <f>IF(VLOOKUP(U188,'CDV3 DTL'!E:E,1,FALSE)=U188,"OK","Missing")</f>
        <v>#N/A</v>
      </c>
      <c r="Y188" s="335"/>
      <c r="Z188" s="336"/>
      <c r="AA188" s="145"/>
      <c r="AB188" s="337"/>
      <c r="AC188" s="345"/>
      <c r="AD188" s="345"/>
      <c r="AE188" s="332" t="str">
        <f>IF(AD188="x",VLOOKUP($U188,DVS!A:A,1,FALSE),"-")</f>
        <v>-</v>
      </c>
      <c r="AF188" s="335"/>
      <c r="AG188" s="345"/>
      <c r="AH188" s="345"/>
      <c r="AI188" s="345"/>
      <c r="AJ188" s="345"/>
      <c r="AK188" s="345"/>
      <c r="AL188" s="345"/>
      <c r="AM188" s="345"/>
      <c r="AN188" s="332" t="str">
        <f>IF(AM188="x",VLOOKUP($U188,'Domain ControllerECU'!A:A,1,FALSE),"-")</f>
        <v>-</v>
      </c>
      <c r="AO188" s="335"/>
      <c r="AP188" s="345"/>
      <c r="AQ188" s="332" t="str">
        <f>IF(AP188="x",VLOOKUP($U188,RLT!A:A,1,FALSE),"-")</f>
        <v>-</v>
      </c>
      <c r="AR188" s="335"/>
      <c r="AS188" s="345"/>
      <c r="AT188" s="332" t="str">
        <f>IF(AS188="x",VLOOKUP($U188,ULSECU!A:A,1,FALSE),"-")</f>
        <v>-</v>
      </c>
      <c r="AU188" s="335"/>
      <c r="AV188" s="345" t="s">
        <v>1714</v>
      </c>
      <c r="AW188" s="332" t="e">
        <f>IF(AV188="x",VLOOKUP($U188,'Radar 7779GHz'!A:A,1,FALSE),"-")</f>
        <v>#N/A</v>
      </c>
      <c r="AX188" s="335"/>
      <c r="AY188" s="345"/>
      <c r="AZ188" s="332" t="str">
        <f>IF(AY188="x",VLOOKUP($U188,LiDAR!A:A,1,FALSE),"-")</f>
        <v>-</v>
      </c>
      <c r="BA188" s="335"/>
      <c r="BB188" s="335"/>
      <c r="BC188" s="335"/>
      <c r="BD188" s="335"/>
      <c r="BE188" s="345"/>
      <c r="BF188" s="332" t="str">
        <f>IF(BE188="x",VLOOKUP($U188,DFC!A:A,1,FALSE),"-")</f>
        <v>-</v>
      </c>
      <c r="BG188" s="335"/>
      <c r="BH188" s="345"/>
      <c r="BI188" s="332" t="str">
        <f>IF(BH188="x",VLOOKUP(U188,'DSF ADSP'!A:A,1,FALSE),"-")</f>
        <v>-</v>
      </c>
      <c r="BJ188" s="335"/>
      <c r="BK188" s="345"/>
      <c r="BL188" s="332" t="str">
        <f>IF(BK188="x",VLOOKUP($U188,'DSF LSMS'!$A:$A,1,FALSE),"-")</f>
        <v>-</v>
      </c>
      <c r="BM188" s="340"/>
      <c r="BN188" s="167"/>
      <c r="BO188" s="167"/>
      <c r="BP188" s="167"/>
    </row>
    <row r="189" ht="12.75" spans="1:68">
      <c r="A189" s="138"/>
      <c r="B189" s="321" t="s">
        <v>2198</v>
      </c>
      <c r="C189" s="322"/>
      <c r="D189" s="345" t="s">
        <v>1709</v>
      </c>
      <c r="E189" s="324"/>
      <c r="F189" s="146"/>
      <c r="G189" s="146"/>
      <c r="H189" s="146" t="s">
        <v>2199</v>
      </c>
      <c r="I189" s="329"/>
      <c r="J189" s="329"/>
      <c r="K189" s="146"/>
      <c r="L189" s="377"/>
      <c r="M189" s="345"/>
      <c r="N189" s="329"/>
      <c r="O189" s="377"/>
      <c r="P189" s="325"/>
      <c r="Q189" s="455" t="s">
        <v>2200</v>
      </c>
      <c r="R189" s="331"/>
      <c r="S189" s="332"/>
      <c r="T189" s="333" t="s">
        <v>1723</v>
      </c>
      <c r="U189" s="334"/>
      <c r="V189" s="335"/>
      <c r="W189" s="335" t="e">
        <f>IF(VLOOKUP(U189,'CDV2 DTL'!P:P,1,FALSE)=U189,"OK","Missing")</f>
        <v>#N/A</v>
      </c>
      <c r="X189" s="335"/>
      <c r="Y189" s="335"/>
      <c r="Z189" s="336"/>
      <c r="AA189" s="145"/>
      <c r="AB189" s="337"/>
      <c r="AC189" s="345"/>
      <c r="AD189" s="345"/>
      <c r="AE189" s="332"/>
      <c r="AF189" s="335"/>
      <c r="AG189" s="345"/>
      <c r="AH189" s="345"/>
      <c r="AI189" s="345"/>
      <c r="AJ189" s="345"/>
      <c r="AK189" s="345"/>
      <c r="AL189" s="345"/>
      <c r="AM189" s="345"/>
      <c r="AN189" s="332"/>
      <c r="AO189" s="335"/>
      <c r="AP189" s="345"/>
      <c r="AQ189" s="332"/>
      <c r="AR189" s="335"/>
      <c r="AS189" s="345"/>
      <c r="AT189" s="332"/>
      <c r="AU189" s="335"/>
      <c r="AV189" s="345"/>
      <c r="AW189" s="332"/>
      <c r="AX189" s="335"/>
      <c r="AY189" s="345"/>
      <c r="AZ189" s="332"/>
      <c r="BA189" s="335"/>
      <c r="BB189" s="335"/>
      <c r="BC189" s="335"/>
      <c r="BD189" s="335"/>
      <c r="BE189" s="345"/>
      <c r="BF189" s="332"/>
      <c r="BG189" s="335"/>
      <c r="BH189" s="345"/>
      <c r="BI189" s="332"/>
      <c r="BJ189" s="335"/>
      <c r="BK189" s="345"/>
      <c r="BL189" s="332"/>
      <c r="BM189" s="340"/>
      <c r="BN189" s="167"/>
      <c r="BO189" s="167"/>
      <c r="BP189" s="167"/>
    </row>
    <row r="190" ht="12.75" spans="1:68">
      <c r="A190" s="138"/>
      <c r="B190" s="321" t="s">
        <v>2201</v>
      </c>
      <c r="C190" s="322">
        <v>186</v>
      </c>
      <c r="D190" s="345" t="s">
        <v>1716</v>
      </c>
      <c r="E190" s="324" t="s">
        <v>1710</v>
      </c>
      <c r="F190" s="146"/>
      <c r="G190" s="146"/>
      <c r="H190" s="146" t="s">
        <v>1186</v>
      </c>
      <c r="I190" s="329"/>
      <c r="J190" s="329"/>
      <c r="K190" s="146" t="s">
        <v>2202</v>
      </c>
      <c r="L190" s="377"/>
      <c r="M190" s="345" t="s">
        <v>2203</v>
      </c>
      <c r="N190" s="329"/>
      <c r="O190" s="377"/>
      <c r="P190" s="325" t="s">
        <v>1721</v>
      </c>
      <c r="Q190" s="456" t="s">
        <v>2204</v>
      </c>
      <c r="R190" s="371"/>
      <c r="S190" s="332"/>
      <c r="T190" s="333" t="s">
        <v>2125</v>
      </c>
      <c r="U190" s="363" t="s">
        <v>1195</v>
      </c>
      <c r="V190" s="335"/>
      <c r="W190" s="335" t="str">
        <f>IF(VLOOKUP(U190,'CDV2 DTL'!P:P,1,FALSE)=U190,"OK","Missing")</f>
        <v>OK</v>
      </c>
      <c r="X190" s="335" t="e">
        <f>IF(VLOOKUP(U190,'CDV3 DTL'!E:E,1,FALSE)=U190,"OK","Missing")</f>
        <v>#N/A</v>
      </c>
      <c r="Y190" s="335"/>
      <c r="Z190" s="336"/>
      <c r="AA190" s="145"/>
      <c r="AB190" s="337"/>
      <c r="AC190" s="345"/>
      <c r="AD190" s="345"/>
      <c r="AE190" s="332" t="str">
        <f>IF(AD190="x",VLOOKUP($U190,DVS!A:A,1,FALSE),"-")</f>
        <v>-</v>
      </c>
      <c r="AF190" s="335"/>
      <c r="AG190" s="345"/>
      <c r="AH190" s="345"/>
      <c r="AI190" s="345"/>
      <c r="AJ190" s="345"/>
      <c r="AK190" s="345"/>
      <c r="AL190" s="345"/>
      <c r="AM190" s="345"/>
      <c r="AN190" s="332" t="str">
        <f>IF(AM190="x",VLOOKUP($U190,'Domain ControllerECU'!A:A,1,FALSE),"-")</f>
        <v>-</v>
      </c>
      <c r="AO190" s="335"/>
      <c r="AP190" s="345"/>
      <c r="AQ190" s="332" t="str">
        <f>IF(AP190="x",VLOOKUP($U190,RLT!A:A,1,FALSE),"-")</f>
        <v>-</v>
      </c>
      <c r="AR190" s="335"/>
      <c r="AS190" s="345"/>
      <c r="AT190" s="332" t="str">
        <f>IF(AS190="x",VLOOKUP($U190,ULSECU!A:A,1,FALSE),"-")</f>
        <v>-</v>
      </c>
      <c r="AU190" s="335"/>
      <c r="AV190" s="345"/>
      <c r="AW190" s="332" t="str">
        <f>IF(AV190="x",VLOOKUP($U190,'Radar 7779GHz'!A:A,1,FALSE),"-")</f>
        <v>-</v>
      </c>
      <c r="AX190" s="335"/>
      <c r="AY190" s="345"/>
      <c r="AZ190" s="332" t="str">
        <f>IF(AY190="x",VLOOKUP($U190,LiDAR!A:A,1,FALSE),"-")</f>
        <v>-</v>
      </c>
      <c r="BA190" s="335"/>
      <c r="BB190" s="335"/>
      <c r="BC190" s="335"/>
      <c r="BD190" s="335"/>
      <c r="BE190" s="345"/>
      <c r="BF190" s="332" t="str">
        <f>IF(BE190="x",VLOOKUP($U190,DFC!A:A,1,FALSE),"-")</f>
        <v>-</v>
      </c>
      <c r="BG190" s="335"/>
      <c r="BH190" s="345" t="s">
        <v>1714</v>
      </c>
      <c r="BI190" s="332" t="e">
        <f>IF(BH190="x",VLOOKUP(U190,'DSF ADSP'!A:A,1,FALSE),"-")</f>
        <v>#N/A</v>
      </c>
      <c r="BJ190" s="335" t="s">
        <v>2205</v>
      </c>
      <c r="BK190" s="345" t="s">
        <v>1714</v>
      </c>
      <c r="BL190" s="332" t="e">
        <f>IF(BK190="x",VLOOKUP($U190,'DSF LSMS'!$A:$A,1,FALSE),"-")</f>
        <v>#N/A</v>
      </c>
      <c r="BM190" s="340" t="s">
        <v>2206</v>
      </c>
      <c r="BN190" s="167"/>
      <c r="BO190" s="167"/>
      <c r="BP190" s="167"/>
    </row>
    <row r="191" ht="51" spans="1:68">
      <c r="A191" s="138"/>
      <c r="B191" s="321" t="s">
        <v>2207</v>
      </c>
      <c r="C191" s="322">
        <v>187</v>
      </c>
      <c r="D191" s="345" t="s">
        <v>1709</v>
      </c>
      <c r="E191" s="324" t="s">
        <v>1710</v>
      </c>
      <c r="F191" s="146"/>
      <c r="G191" s="146"/>
      <c r="H191" s="146" t="e">
        <f>VLOOKUP(U191,'CDV3 DTL'!E:G,2,FALSE)</f>
        <v>#N/A</v>
      </c>
      <c r="I191" s="329"/>
      <c r="J191" s="329"/>
      <c r="K191" s="8" t="s">
        <v>2208</v>
      </c>
      <c r="L191" s="376"/>
      <c r="M191" s="329">
        <v>45078</v>
      </c>
      <c r="N191" s="329">
        <v>45078</v>
      </c>
      <c r="O191" s="377"/>
      <c r="P191" s="329" t="s">
        <v>1712</v>
      </c>
      <c r="Q191" s="456" t="s">
        <v>2209</v>
      </c>
      <c r="R191" s="371"/>
      <c r="S191" s="332"/>
      <c r="T191" s="333" t="s">
        <v>2125</v>
      </c>
      <c r="U191" s="363" t="s">
        <v>1002</v>
      </c>
      <c r="V191" s="335"/>
      <c r="W191" s="335" t="e">
        <f>IF(VLOOKUP(U191,'CDV2 DTL'!P:P,1,FALSE)=U191,"OK","Missing")</f>
        <v>#N/A</v>
      </c>
      <c r="X191" s="335" t="e">
        <f>IF(VLOOKUP(U191,'CDV3 DTL'!E:E,1,FALSE)=U191,"OK","Missing")</f>
        <v>#N/A</v>
      </c>
      <c r="Y191" s="335"/>
      <c r="Z191" s="336"/>
      <c r="AA191" s="145"/>
      <c r="AB191" s="337"/>
      <c r="AC191" s="345"/>
      <c r="AD191" s="345" t="s">
        <v>1714</v>
      </c>
      <c r="AE191" s="332" t="e">
        <f>IF(AD191="x",VLOOKUP($U191,DVS!A:A,1,FALSE),"-")</f>
        <v>#N/A</v>
      </c>
      <c r="AF191" s="335"/>
      <c r="AG191" s="345" t="s">
        <v>1714</v>
      </c>
      <c r="AH191" s="345"/>
      <c r="AI191" s="338"/>
      <c r="AJ191" s="338" t="s">
        <v>1714</v>
      </c>
      <c r="AK191" s="389" t="e">
        <f>IF(AJ191="x",VLOOKUP($U191,DVS!E:E,1,FALSE),"-")</f>
        <v>#N/A</v>
      </c>
      <c r="AL191" s="402"/>
      <c r="AM191" s="345" t="s">
        <v>1714</v>
      </c>
      <c r="AN191" s="332" t="e">
        <f>IF(AM191="x",VLOOKUP($U191,'Domain ControllerECU'!A:A,1,FALSE),"-")</f>
        <v>#N/A</v>
      </c>
      <c r="AO191" s="335"/>
      <c r="AP191" s="345"/>
      <c r="AQ191" s="332" t="str">
        <f>IF(AP191="x",VLOOKUP($U191,RLT!A:A,1,FALSE),"-")</f>
        <v>-</v>
      </c>
      <c r="AR191" s="335"/>
      <c r="AS191" s="345" t="s">
        <v>1714</v>
      </c>
      <c r="AT191" s="332" t="e">
        <f>IF(AS191="x",VLOOKUP($U191,ULSECU!A:A,1,FALSE),"-")</f>
        <v>#N/A</v>
      </c>
      <c r="AU191" s="335"/>
      <c r="AV191" s="345"/>
      <c r="AW191" s="332" t="str">
        <f>IF(AV191="x",VLOOKUP($U191,'Radar 7779GHz'!A:A,1,FALSE),"-")</f>
        <v>-</v>
      </c>
      <c r="AX191" s="335"/>
      <c r="AY191" s="345"/>
      <c r="AZ191" s="332" t="str">
        <f>IF(AY191="x",VLOOKUP($U191,LiDAR!A:A,1,FALSE),"-")</f>
        <v>-</v>
      </c>
      <c r="BA191" s="335"/>
      <c r="BB191" s="335"/>
      <c r="BC191" s="335"/>
      <c r="BD191" s="335"/>
      <c r="BE191" s="345"/>
      <c r="BF191" s="332" t="str">
        <f>IF(BE191="x",VLOOKUP($U191,DFC!A:A,1,FALSE),"-")</f>
        <v>-</v>
      </c>
      <c r="BG191" s="335"/>
      <c r="BH191" s="345"/>
      <c r="BI191" s="332" t="str">
        <f>IF(BH191="x",VLOOKUP(U191,'DSF ADSP'!A:A,1,FALSE),"-")</f>
        <v>-</v>
      </c>
      <c r="BJ191" s="335"/>
      <c r="BK191" s="345" t="s">
        <v>1714</v>
      </c>
      <c r="BL191" s="332" t="e">
        <f>IF(BK191="x",VLOOKUP($U191,'DSF LSMS'!$A:$A,1,FALSE),"-")</f>
        <v>#N/A</v>
      </c>
      <c r="BM191" s="340" t="s">
        <v>1827</v>
      </c>
      <c r="BN191" s="161" t="s">
        <v>2210</v>
      </c>
      <c r="BO191" s="167"/>
      <c r="BP191" s="167"/>
    </row>
    <row r="192" ht="25.5" spans="1:68">
      <c r="A192" s="138"/>
      <c r="B192" s="321" t="s">
        <v>2211</v>
      </c>
      <c r="C192" s="322">
        <v>188</v>
      </c>
      <c r="D192" s="345" t="s">
        <v>1716</v>
      </c>
      <c r="E192" s="324" t="s">
        <v>1710</v>
      </c>
      <c r="F192" s="146"/>
      <c r="G192" s="146"/>
      <c r="H192" s="146" t="e">
        <f>VLOOKUP(U192,'CDV3 DTL'!E:G,2,FALSE)</f>
        <v>#N/A</v>
      </c>
      <c r="I192" s="345"/>
      <c r="J192" s="345" t="s">
        <v>1714</v>
      </c>
      <c r="K192" s="146"/>
      <c r="L192" s="376"/>
      <c r="M192" s="329"/>
      <c r="N192" s="329"/>
      <c r="O192" s="377"/>
      <c r="P192" s="329" t="s">
        <v>1712</v>
      </c>
      <c r="Q192" s="456" t="s">
        <v>2212</v>
      </c>
      <c r="R192" s="371"/>
      <c r="S192" s="332"/>
      <c r="T192" s="333" t="s">
        <v>2125</v>
      </c>
      <c r="U192" s="363" t="s">
        <v>2213</v>
      </c>
      <c r="V192" s="335"/>
      <c r="W192" s="335" t="e">
        <f>IF(VLOOKUP(U192,'CDV2 DTL'!P:P,1,FALSE)=U192,"OK","Missing")</f>
        <v>#N/A</v>
      </c>
      <c r="X192" s="335" t="e">
        <f>IF(VLOOKUP(U192,'CDV3 DTL'!E:E,1,FALSE)=U192,"OK","Missing")</f>
        <v>#N/A</v>
      </c>
      <c r="Y192" s="335"/>
      <c r="Z192" s="336" t="s">
        <v>2029</v>
      </c>
      <c r="AA192" s="145"/>
      <c r="AB192" s="337"/>
      <c r="AC192" s="345"/>
      <c r="AD192" s="345" t="s">
        <v>1714</v>
      </c>
      <c r="AE192" s="332" t="e">
        <f>IF(AD192="x",VLOOKUP($U192,DVS!A:A,1,FALSE),"-")</f>
        <v>#N/A</v>
      </c>
      <c r="AF192" s="335"/>
      <c r="AG192" s="345" t="s">
        <v>1714</v>
      </c>
      <c r="AH192" s="332" t="e">
        <f>IF(AG192="x",VLOOKUP($U192,DVS!C:C,1,FALSE),"-")</f>
        <v>#N/A</v>
      </c>
      <c r="AI192" s="335"/>
      <c r="AJ192" s="345" t="s">
        <v>1714</v>
      </c>
      <c r="AK192" s="332" t="e">
        <f>IF(AJ192="x",VLOOKUP($U192,DVS!E:E,1,FALSE),"-")</f>
        <v>#N/A</v>
      </c>
      <c r="AL192" s="335"/>
      <c r="AM192" s="345"/>
      <c r="AN192" s="332" t="str">
        <f>IF(AM192="x",VLOOKUP($U192,'Domain ControllerECU'!A:A,1,FALSE),"-")</f>
        <v>-</v>
      </c>
      <c r="AO192" s="335"/>
      <c r="AP192" s="345"/>
      <c r="AQ192" s="332" t="str">
        <f>IF(AP192="x",VLOOKUP($U192,RLT!A:A,1,FALSE),"-")</f>
        <v>-</v>
      </c>
      <c r="AR192" s="335"/>
      <c r="AS192" s="345" t="s">
        <v>1714</v>
      </c>
      <c r="AT192" s="332" t="e">
        <f>IF(AS192="x",VLOOKUP($U192,ULSECU!A:A,1,FALSE),"-")</f>
        <v>#N/A</v>
      </c>
      <c r="AU192" s="335"/>
      <c r="AV192" s="345"/>
      <c r="AW192" s="332" t="str">
        <f>IF(AV192="x",VLOOKUP($U192,'Radar 7779GHz'!A:A,1,FALSE),"-")</f>
        <v>-</v>
      </c>
      <c r="AX192" s="335"/>
      <c r="AY192" s="345"/>
      <c r="AZ192" s="332" t="str">
        <f>IF(AY192="x",VLOOKUP($U192,LiDAR!A:A,1,FALSE),"-")</f>
        <v>-</v>
      </c>
      <c r="BA192" s="335"/>
      <c r="BB192" s="335"/>
      <c r="BC192" s="332" t="str">
        <f>IF(BB192="x",VLOOKUP($U192,LiDAR!D:D,1,FALSE),"-")</f>
        <v>-</v>
      </c>
      <c r="BD192" s="335"/>
      <c r="BE192" s="345"/>
      <c r="BF192" s="332" t="str">
        <f>IF(BE192="x",VLOOKUP($U192,DFC!A:A,1,FALSE),"-")</f>
        <v>-</v>
      </c>
      <c r="BG192" s="335"/>
      <c r="BH192" s="345"/>
      <c r="BI192" s="332" t="str">
        <f>IF(BH192="x",VLOOKUP(U192,'DSF ADSP'!A:A,1,FALSE),"-")</f>
        <v>-</v>
      </c>
      <c r="BJ192" s="335"/>
      <c r="BK192" s="345" t="s">
        <v>1714</v>
      </c>
      <c r="BL192" s="332" t="e">
        <f>IF(BK192="x",VLOOKUP($U192,'DSF LSMS'!$A:$A,1,FALSE),"-")</f>
        <v>#N/A</v>
      </c>
      <c r="BM192" s="340" t="s">
        <v>1827</v>
      </c>
      <c r="BN192" s="167"/>
      <c r="BO192" s="167"/>
      <c r="BP192" s="167"/>
    </row>
    <row r="193" ht="25.5" spans="1:68">
      <c r="A193" s="138"/>
      <c r="B193" s="321" t="s">
        <v>2214</v>
      </c>
      <c r="C193" s="322">
        <v>189</v>
      </c>
      <c r="D193" s="345" t="s">
        <v>1709</v>
      </c>
      <c r="E193" s="324" t="s">
        <v>1710</v>
      </c>
      <c r="F193" s="146"/>
      <c r="G193" s="146"/>
      <c r="H193" s="146" t="s">
        <v>2215</v>
      </c>
      <c r="I193" s="329"/>
      <c r="J193" s="329"/>
      <c r="K193" s="146"/>
      <c r="L193" s="376"/>
      <c r="M193" s="329">
        <v>38443</v>
      </c>
      <c r="N193" s="329">
        <v>38443</v>
      </c>
      <c r="O193" s="377"/>
      <c r="P193" s="329" t="s">
        <v>1712</v>
      </c>
      <c r="Q193" s="16" t="s">
        <v>2216</v>
      </c>
      <c r="R193" s="11"/>
      <c r="S193" s="332">
        <v>74</v>
      </c>
      <c r="T193" s="333" t="s">
        <v>2125</v>
      </c>
      <c r="U193" s="334" t="s">
        <v>920</v>
      </c>
      <c r="V193" s="335"/>
      <c r="W193" s="335" t="str">
        <f>IF(VLOOKUP(U193,'CDV2 DTL'!P:P,1,FALSE)=U193,"OK","Missing")</f>
        <v>OK</v>
      </c>
      <c r="X193" s="335" t="e">
        <f>IF(VLOOKUP(U193,'CDV3 DTL'!E:E,1,FALSE)=U193,"OK","Missing")</f>
        <v>#N/A</v>
      </c>
      <c r="Y193" s="335"/>
      <c r="Z193" s="336"/>
      <c r="AA193" s="145"/>
      <c r="AB193" s="337"/>
      <c r="AC193" s="345"/>
      <c r="AD193" s="345"/>
      <c r="AE193" s="332" t="str">
        <f>IF(AD193="x",VLOOKUP($U193,DVS!A:A,1,FALSE),"-")</f>
        <v>-</v>
      </c>
      <c r="AF193" s="335"/>
      <c r="AG193" s="345"/>
      <c r="AH193" s="345"/>
      <c r="AI193" s="345"/>
      <c r="AJ193" s="345"/>
      <c r="AK193" s="345"/>
      <c r="AL193" s="345"/>
      <c r="AM193" s="345"/>
      <c r="AN193" s="332" t="str">
        <f>IF(AM193="x",VLOOKUP($U193,'Domain ControllerECU'!A:A,1,FALSE),"-")</f>
        <v>-</v>
      </c>
      <c r="AO193" s="335"/>
      <c r="AP193" s="345"/>
      <c r="AQ193" s="332" t="str">
        <f>IF(AP193="x",VLOOKUP($U193,RLT!A:A,1,FALSE),"-")</f>
        <v>-</v>
      </c>
      <c r="AR193" s="335"/>
      <c r="AS193" s="345"/>
      <c r="AT193" s="332" t="str">
        <f>IF(AS193="x",VLOOKUP($U193,ULSECU!A:A,1,FALSE),"-")</f>
        <v>-</v>
      </c>
      <c r="AU193" s="335"/>
      <c r="AV193" s="345"/>
      <c r="AW193" s="332" t="str">
        <f>IF(AV193="x",VLOOKUP($U193,'Radar 7779GHz'!A:A,1,FALSE),"-")</f>
        <v>-</v>
      </c>
      <c r="AX193" s="335"/>
      <c r="AY193" s="345"/>
      <c r="AZ193" s="332" t="str">
        <f>IF(AY193="x",VLOOKUP($U193,LiDAR!A:A,1,FALSE),"-")</f>
        <v>-</v>
      </c>
      <c r="BA193" s="335"/>
      <c r="BB193" s="335" t="s">
        <v>1714</v>
      </c>
      <c r="BC193" s="332" t="e">
        <f>IF(BB193="x",VLOOKUP($U193,LiDAR!D:D,1,FALSE),"-")</f>
        <v>#N/A</v>
      </c>
      <c r="BD193" s="335"/>
      <c r="BE193" s="345"/>
      <c r="BF193" s="332" t="str">
        <f>IF(BE193="x",VLOOKUP($U193,DFC!A:A,1,FALSE),"-")</f>
        <v>-</v>
      </c>
      <c r="BG193" s="335"/>
      <c r="BH193" s="345"/>
      <c r="BI193" s="332" t="str">
        <f>IF(BH193="x",VLOOKUP(U193,'DSF ADSP'!A:A,1,FALSE),"-")</f>
        <v>-</v>
      </c>
      <c r="BJ193" s="335"/>
      <c r="BK193" s="345"/>
      <c r="BL193" s="332" t="str">
        <f>IF(BK193="x",VLOOKUP($U193,'DSF LSMS'!$A:$A,1,FALSE),"-")</f>
        <v>-</v>
      </c>
      <c r="BM193" s="340"/>
      <c r="BN193" s="161" t="s">
        <v>2217</v>
      </c>
      <c r="BO193" s="167"/>
      <c r="BP193" s="167"/>
    </row>
    <row r="194" ht="25.5" spans="1:68">
      <c r="A194" s="138"/>
      <c r="B194" s="321" t="s">
        <v>2218</v>
      </c>
      <c r="C194" s="322">
        <v>190</v>
      </c>
      <c r="D194" s="345" t="s">
        <v>1716</v>
      </c>
      <c r="E194" s="324" t="s">
        <v>1710</v>
      </c>
      <c r="F194" s="146"/>
      <c r="G194" s="146"/>
      <c r="H194" s="146" t="s">
        <v>2219</v>
      </c>
      <c r="I194" s="329"/>
      <c r="J194" s="329"/>
      <c r="K194" s="146" t="s">
        <v>2220</v>
      </c>
      <c r="L194" s="376"/>
      <c r="M194" s="329">
        <v>44805</v>
      </c>
      <c r="N194" s="329">
        <v>44805</v>
      </c>
      <c r="O194" s="377"/>
      <c r="P194" s="329" t="s">
        <v>1712</v>
      </c>
      <c r="Q194" s="373" t="s">
        <v>2221</v>
      </c>
      <c r="R194" s="331"/>
      <c r="S194" s="332">
        <v>5</v>
      </c>
      <c r="T194" s="333" t="s">
        <v>2125</v>
      </c>
      <c r="U194" s="334" t="s">
        <v>2222</v>
      </c>
      <c r="V194" s="335"/>
      <c r="W194" s="335" t="e">
        <f>IF(VLOOKUP(U194,'CDV2 DTL'!P:P,1,FALSE)=U194,"OK","Missing")</f>
        <v>#N/A</v>
      </c>
      <c r="X194" s="335" t="e">
        <f>IF(VLOOKUP(U194,'CDV3 DTL'!E:E,1,FALSE)=U194,"OK","Missing")</f>
        <v>#N/A</v>
      </c>
      <c r="Y194" s="335"/>
      <c r="Z194" s="336"/>
      <c r="AA194" s="145"/>
      <c r="AB194" s="337"/>
      <c r="AC194" s="345"/>
      <c r="AD194" s="345"/>
      <c r="AE194" s="332" t="str">
        <f>IF(AD194="x",VLOOKUP($U194,DVS!A:A,1,FALSE),"-")</f>
        <v>-</v>
      </c>
      <c r="AF194" s="335"/>
      <c r="AG194" s="345"/>
      <c r="AH194" s="345"/>
      <c r="AI194" s="345"/>
      <c r="AJ194" s="345"/>
      <c r="AK194" s="345"/>
      <c r="AL194" s="345"/>
      <c r="AM194" s="345"/>
      <c r="AN194" s="332" t="str">
        <f>IF(AM194="x",VLOOKUP($U194,'Domain ControllerECU'!A:A,1,FALSE),"-")</f>
        <v>-</v>
      </c>
      <c r="AO194" s="335"/>
      <c r="AP194" s="345"/>
      <c r="AQ194" s="332" t="str">
        <f>IF(AP194="x",VLOOKUP($U194,RLT!A:A,1,FALSE),"-")</f>
        <v>-</v>
      </c>
      <c r="AR194" s="335"/>
      <c r="AS194" s="345"/>
      <c r="AT194" s="332" t="str">
        <f>IF(AS194="x",VLOOKUP($U194,ULSECU!A:A,1,FALSE),"-")</f>
        <v>-</v>
      </c>
      <c r="AU194" s="335"/>
      <c r="AV194" s="345"/>
      <c r="AW194" s="332" t="str">
        <f>IF(AV194="x",VLOOKUP($U194,'Radar 7779GHz'!A:A,1,FALSE),"-")</f>
        <v>-</v>
      </c>
      <c r="AX194" s="335"/>
      <c r="AY194" s="345"/>
      <c r="AZ194" s="332" t="str">
        <f>IF(AY194="x",VLOOKUP($U194,LiDAR!A:A,1,FALSE),"-")</f>
        <v>-</v>
      </c>
      <c r="BA194" s="335"/>
      <c r="BB194" s="335" t="s">
        <v>1714</v>
      </c>
      <c r="BC194" s="332" t="e">
        <f>IF(BB194="x",VLOOKUP($U194,LiDAR!D:D,1,FALSE),"-")</f>
        <v>#N/A</v>
      </c>
      <c r="BD194" s="335"/>
      <c r="BE194" s="345"/>
      <c r="BF194" s="332" t="str">
        <f>IF(BE194="x",VLOOKUP($U194,DFC!A:A,1,FALSE),"-")</f>
        <v>-</v>
      </c>
      <c r="BG194" s="335"/>
      <c r="BH194" s="345"/>
      <c r="BI194" s="332" t="str">
        <f>IF(BH194="x",VLOOKUP(U194,'DSF ADSP'!A:A,1,FALSE),"-")</f>
        <v>-</v>
      </c>
      <c r="BJ194" s="335"/>
      <c r="BK194" s="345"/>
      <c r="BL194" s="332" t="str">
        <f>IF(BK194="x",VLOOKUP($U194,'DSF LSMS'!$A:$A,1,FALSE),"-")</f>
        <v>-</v>
      </c>
      <c r="BM194" s="340"/>
      <c r="BN194" s="161" t="s">
        <v>2217</v>
      </c>
      <c r="BO194" s="167"/>
      <c r="BP194" s="167"/>
    </row>
    <row r="195" ht="25.5" spans="1:68">
      <c r="A195" s="138"/>
      <c r="B195" s="321" t="s">
        <v>2128</v>
      </c>
      <c r="C195" s="322">
        <v>191</v>
      </c>
      <c r="D195" s="345" t="s">
        <v>1709</v>
      </c>
      <c r="E195" s="324" t="s">
        <v>1710</v>
      </c>
      <c r="F195" s="146"/>
      <c r="G195" s="146"/>
      <c r="H195" s="146" t="s">
        <v>2223</v>
      </c>
      <c r="I195" s="329"/>
      <c r="J195" s="329"/>
      <c r="K195" s="146" t="s">
        <v>2224</v>
      </c>
      <c r="L195" s="376"/>
      <c r="M195" s="329">
        <v>44440</v>
      </c>
      <c r="N195" s="329">
        <v>44440</v>
      </c>
      <c r="O195" s="377"/>
      <c r="P195" s="329" t="s">
        <v>1712</v>
      </c>
      <c r="Q195" s="373" t="s">
        <v>2225</v>
      </c>
      <c r="R195" s="331"/>
      <c r="S195" s="332">
        <v>23</v>
      </c>
      <c r="T195" s="333" t="s">
        <v>2125</v>
      </c>
      <c r="U195" s="334" t="s">
        <v>924</v>
      </c>
      <c r="V195" s="335"/>
      <c r="W195" s="335" t="str">
        <f>IF(VLOOKUP(U195,'CDV2 DTL'!P:P,1,FALSE)=U195,"OK","Missing")</f>
        <v>OK</v>
      </c>
      <c r="X195" s="335" t="e">
        <f>IF(VLOOKUP(U195,'CDV3 DTL'!E:E,1,FALSE)=U195,"OK","Missing")</f>
        <v>#N/A</v>
      </c>
      <c r="Y195" s="335"/>
      <c r="Z195" s="336"/>
      <c r="AA195" s="145"/>
      <c r="AB195" s="337"/>
      <c r="AC195" s="345"/>
      <c r="AD195" s="345"/>
      <c r="AE195" s="332" t="str">
        <f>IF(AD195="x",VLOOKUP($U195,DVS!A:A,1,FALSE),"-")</f>
        <v>-</v>
      </c>
      <c r="AF195" s="335"/>
      <c r="AG195" s="345"/>
      <c r="AH195" s="345"/>
      <c r="AI195" s="345"/>
      <c r="AJ195" s="345"/>
      <c r="AK195" s="345"/>
      <c r="AL195" s="345"/>
      <c r="AM195" s="345"/>
      <c r="AN195" s="332" t="str">
        <f>IF(AM195="x",VLOOKUP($U195,'Domain ControllerECU'!A:A,1,FALSE),"-")</f>
        <v>-</v>
      </c>
      <c r="AO195" s="335"/>
      <c r="AP195" s="345"/>
      <c r="AQ195" s="332" t="str">
        <f>IF(AP195="x",VLOOKUP($U195,RLT!A:A,1,FALSE),"-")</f>
        <v>-</v>
      </c>
      <c r="AR195" s="335"/>
      <c r="AS195" s="345"/>
      <c r="AT195" s="332" t="str">
        <f>IF(AS195="x",VLOOKUP($U195,ULSECU!A:A,1,FALSE),"-")</f>
        <v>-</v>
      </c>
      <c r="AU195" s="335"/>
      <c r="AV195" s="345"/>
      <c r="AW195" s="332" t="str">
        <f>IF(AV195="x",VLOOKUP($U195,'Radar 7779GHz'!A:A,1,FALSE),"-")</f>
        <v>-</v>
      </c>
      <c r="AX195" s="335"/>
      <c r="AY195" s="345"/>
      <c r="AZ195" s="332" t="str">
        <f>IF(AY195="x",VLOOKUP($U195,LiDAR!A:A,1,FALSE),"-")</f>
        <v>-</v>
      </c>
      <c r="BA195" s="335"/>
      <c r="BB195" s="335" t="s">
        <v>1714</v>
      </c>
      <c r="BC195" s="332" t="e">
        <f>IF(BB195="x",VLOOKUP($U195,LiDAR!D:D,1,FALSE),"-")</f>
        <v>#N/A</v>
      </c>
      <c r="BD195" s="335"/>
      <c r="BE195" s="345"/>
      <c r="BF195" s="332" t="str">
        <f>IF(BE195="x",VLOOKUP($U195,DFC!A:A,1,FALSE),"-")</f>
        <v>-</v>
      </c>
      <c r="BG195" s="335"/>
      <c r="BH195" s="345"/>
      <c r="BI195" s="332" t="str">
        <f>IF(BH195="x",VLOOKUP(U195,'DSF ADSP'!A:A,1,FALSE),"-")</f>
        <v>-</v>
      </c>
      <c r="BJ195" s="335"/>
      <c r="BK195" s="345"/>
      <c r="BL195" s="332" t="str">
        <f>IF(BK195="x",VLOOKUP($U195,'DSF LSMS'!$A:$A,1,FALSE),"-")</f>
        <v>-</v>
      </c>
      <c r="BM195" s="340"/>
      <c r="BN195" s="161" t="s">
        <v>2217</v>
      </c>
      <c r="BO195" s="167"/>
      <c r="BP195" s="167"/>
    </row>
    <row r="196" ht="25.5" spans="1:68">
      <c r="A196" s="138"/>
      <c r="B196" s="321" t="s">
        <v>2226</v>
      </c>
      <c r="C196" s="322">
        <v>192</v>
      </c>
      <c r="D196" s="345" t="s">
        <v>1716</v>
      </c>
      <c r="E196" s="324" t="s">
        <v>1710</v>
      </c>
      <c r="F196" s="146"/>
      <c r="G196" s="146"/>
      <c r="H196" s="146" t="s">
        <v>2223</v>
      </c>
      <c r="I196" s="329"/>
      <c r="J196" s="329"/>
      <c r="K196" s="146" t="s">
        <v>2224</v>
      </c>
      <c r="L196" s="376"/>
      <c r="M196" s="329">
        <v>44501</v>
      </c>
      <c r="N196" s="329">
        <v>44501</v>
      </c>
      <c r="O196" s="377"/>
      <c r="P196" s="329" t="s">
        <v>1712</v>
      </c>
      <c r="Q196" s="373" t="s">
        <v>2227</v>
      </c>
      <c r="R196" s="331"/>
      <c r="S196" s="332">
        <v>3</v>
      </c>
      <c r="T196" s="333" t="s">
        <v>2125</v>
      </c>
      <c r="U196" s="334" t="s">
        <v>924</v>
      </c>
      <c r="V196" s="335"/>
      <c r="W196" s="335" t="str">
        <f>IF(VLOOKUP(U196,'CDV2 DTL'!P:P,1,FALSE)=U196,"OK","Missing")</f>
        <v>OK</v>
      </c>
      <c r="X196" s="335" t="e">
        <f>IF(VLOOKUP(U196,'CDV3 DTL'!E:E,1,FALSE)=U196,"OK","Missing")</f>
        <v>#N/A</v>
      </c>
      <c r="Y196" s="335"/>
      <c r="Z196" s="336"/>
      <c r="AA196" s="145"/>
      <c r="AB196" s="337"/>
      <c r="AC196" s="345"/>
      <c r="AD196" s="345"/>
      <c r="AE196" s="332" t="str">
        <f>IF(AD196="x",VLOOKUP($U196,DVS!A:A,1,FALSE),"-")</f>
        <v>-</v>
      </c>
      <c r="AF196" s="335"/>
      <c r="AG196" s="345"/>
      <c r="AH196" s="345"/>
      <c r="AI196" s="345"/>
      <c r="AJ196" s="345"/>
      <c r="AK196" s="345"/>
      <c r="AL196" s="345"/>
      <c r="AM196" s="345"/>
      <c r="AN196" s="332" t="str">
        <f>IF(AM196="x",VLOOKUP($U196,'Domain ControllerECU'!A:A,1,FALSE),"-")</f>
        <v>-</v>
      </c>
      <c r="AO196" s="335"/>
      <c r="AP196" s="345"/>
      <c r="AQ196" s="332" t="str">
        <f>IF(AP196="x",VLOOKUP($U196,RLT!A:A,1,FALSE),"-")</f>
        <v>-</v>
      </c>
      <c r="AR196" s="335"/>
      <c r="AS196" s="345"/>
      <c r="AT196" s="332" t="str">
        <f>IF(AS196="x",VLOOKUP($U196,ULSECU!A:A,1,FALSE),"-")</f>
        <v>-</v>
      </c>
      <c r="AU196" s="335"/>
      <c r="AV196" s="345"/>
      <c r="AW196" s="332" t="str">
        <f>IF(AV196="x",VLOOKUP($U196,'Radar 7779GHz'!A:A,1,FALSE),"-")</f>
        <v>-</v>
      </c>
      <c r="AX196" s="335"/>
      <c r="AY196" s="345"/>
      <c r="AZ196" s="332" t="str">
        <f>IF(AY196="x",VLOOKUP($U196,LiDAR!A:A,1,FALSE),"-")</f>
        <v>-</v>
      </c>
      <c r="BA196" s="335"/>
      <c r="BB196" s="335" t="s">
        <v>1714</v>
      </c>
      <c r="BC196" s="332" t="e">
        <f>IF(BB196="x",VLOOKUP($U196,LiDAR!D:D,1,FALSE),"-")</f>
        <v>#N/A</v>
      </c>
      <c r="BD196" s="335"/>
      <c r="BE196" s="345"/>
      <c r="BF196" s="332" t="str">
        <f>IF(BE196="x",VLOOKUP($U196,DFC!A:A,1,FALSE),"-")</f>
        <v>-</v>
      </c>
      <c r="BG196" s="335"/>
      <c r="BH196" s="345"/>
      <c r="BI196" s="332" t="str">
        <f>IF(BH196="x",VLOOKUP(U196,'DSF ADSP'!A:A,1,FALSE),"-")</f>
        <v>-</v>
      </c>
      <c r="BJ196" s="335"/>
      <c r="BK196" s="345"/>
      <c r="BL196" s="332" t="str">
        <f>IF(BK196="x",VLOOKUP($U196,'DSF LSMS'!$A:$A,1,FALSE),"-")</f>
        <v>-</v>
      </c>
      <c r="BM196" s="340"/>
      <c r="BN196" s="161" t="s">
        <v>2217</v>
      </c>
      <c r="BO196" s="167"/>
      <c r="BP196" s="167"/>
    </row>
    <row r="197" ht="25.5" spans="1:68">
      <c r="A197" s="138"/>
      <c r="B197" s="321" t="s">
        <v>2228</v>
      </c>
      <c r="C197" s="322">
        <v>193</v>
      </c>
      <c r="D197" s="345" t="s">
        <v>1716</v>
      </c>
      <c r="E197" s="324" t="s">
        <v>1710</v>
      </c>
      <c r="F197" s="146"/>
      <c r="G197" s="146"/>
      <c r="H197" s="146" t="s">
        <v>2223</v>
      </c>
      <c r="I197" s="329"/>
      <c r="J197" s="329"/>
      <c r="K197" s="146" t="s">
        <v>2224</v>
      </c>
      <c r="L197" s="376"/>
      <c r="M197" s="329">
        <v>44501</v>
      </c>
      <c r="N197" s="329">
        <v>44501</v>
      </c>
      <c r="O197" s="377"/>
      <c r="P197" s="329" t="s">
        <v>1712</v>
      </c>
      <c r="Q197" s="373" t="s">
        <v>2229</v>
      </c>
      <c r="R197" s="331"/>
      <c r="S197" s="332">
        <v>2</v>
      </c>
      <c r="T197" s="333" t="s">
        <v>2125</v>
      </c>
      <c r="U197" s="334" t="s">
        <v>924</v>
      </c>
      <c r="V197" s="335"/>
      <c r="W197" s="335" t="str">
        <f>IF(VLOOKUP(U197,'CDV2 DTL'!P:P,1,FALSE)=U197,"OK","Missing")</f>
        <v>OK</v>
      </c>
      <c r="X197" s="335" t="e">
        <f>IF(VLOOKUP(U197,'CDV3 DTL'!E:E,1,FALSE)=U197,"OK","Missing")</f>
        <v>#N/A</v>
      </c>
      <c r="Y197" s="335"/>
      <c r="Z197" s="336"/>
      <c r="AA197" s="145"/>
      <c r="AB197" s="337"/>
      <c r="AC197" s="345"/>
      <c r="AD197" s="345"/>
      <c r="AE197" s="332" t="str">
        <f>IF(AD197="x",VLOOKUP($U197,DVS!A:A,1,FALSE),"-")</f>
        <v>-</v>
      </c>
      <c r="AF197" s="335"/>
      <c r="AG197" s="345"/>
      <c r="AH197" s="345"/>
      <c r="AI197" s="345"/>
      <c r="AJ197" s="345"/>
      <c r="AK197" s="345"/>
      <c r="AL197" s="345"/>
      <c r="AM197" s="345"/>
      <c r="AN197" s="332" t="str">
        <f>IF(AM197="x",VLOOKUP($U197,'Domain ControllerECU'!A:A,1,FALSE),"-")</f>
        <v>-</v>
      </c>
      <c r="AO197" s="335"/>
      <c r="AP197" s="345"/>
      <c r="AQ197" s="332" t="str">
        <f>IF(AP197="x",VLOOKUP($U197,RLT!A:A,1,FALSE),"-")</f>
        <v>-</v>
      </c>
      <c r="AR197" s="335"/>
      <c r="AS197" s="345"/>
      <c r="AT197" s="332" t="str">
        <f>IF(AS197="x",VLOOKUP($U197,ULSECU!A:A,1,FALSE),"-")</f>
        <v>-</v>
      </c>
      <c r="AU197" s="335"/>
      <c r="AV197" s="345"/>
      <c r="AW197" s="332" t="str">
        <f>IF(AV197="x",VLOOKUP($U197,'Radar 7779GHz'!A:A,1,FALSE),"-")</f>
        <v>-</v>
      </c>
      <c r="AX197" s="335"/>
      <c r="AY197" s="345"/>
      <c r="AZ197" s="332" t="str">
        <f>IF(AY197="x",VLOOKUP($U197,LiDAR!A:A,1,FALSE),"-")</f>
        <v>-</v>
      </c>
      <c r="BA197" s="335"/>
      <c r="BB197" s="335" t="s">
        <v>1714</v>
      </c>
      <c r="BC197" s="332" t="e">
        <f>IF(BB197="x",VLOOKUP($U197,LiDAR!D:D,1,FALSE),"-")</f>
        <v>#N/A</v>
      </c>
      <c r="BD197" s="335"/>
      <c r="BE197" s="345"/>
      <c r="BF197" s="332" t="str">
        <f>IF(BE197="x",VLOOKUP($U197,DFC!A:A,1,FALSE),"-")</f>
        <v>-</v>
      </c>
      <c r="BG197" s="335"/>
      <c r="BH197" s="345"/>
      <c r="BI197" s="332" t="str">
        <f>IF(BH197="x",VLOOKUP(U197,'DSF ADSP'!A:A,1,FALSE),"-")</f>
        <v>-</v>
      </c>
      <c r="BJ197" s="335"/>
      <c r="BK197" s="345"/>
      <c r="BL197" s="332" t="str">
        <f>IF(BK197="x",VLOOKUP($U197,'DSF LSMS'!$A:$A,1,FALSE),"-")</f>
        <v>-</v>
      </c>
      <c r="BM197" s="340"/>
      <c r="BN197" s="161" t="s">
        <v>2217</v>
      </c>
      <c r="BO197" s="167"/>
      <c r="BP197" s="167"/>
    </row>
    <row r="198" ht="25.5" spans="1:68">
      <c r="A198" s="138"/>
      <c r="B198" s="321" t="s">
        <v>2181</v>
      </c>
      <c r="C198" s="322">
        <v>194</v>
      </c>
      <c r="D198" s="345" t="s">
        <v>1709</v>
      </c>
      <c r="E198" s="324" t="s">
        <v>1710</v>
      </c>
      <c r="F198" s="146"/>
      <c r="G198" s="146"/>
      <c r="H198" s="146" t="s">
        <v>2230</v>
      </c>
      <c r="I198" s="329"/>
      <c r="J198" s="329"/>
      <c r="K198" s="146"/>
      <c r="L198" s="376"/>
      <c r="M198" s="329">
        <v>44440</v>
      </c>
      <c r="N198" s="329">
        <v>44440</v>
      </c>
      <c r="O198" s="377"/>
      <c r="P198" s="329" t="s">
        <v>1712</v>
      </c>
      <c r="Q198" s="373" t="s">
        <v>2231</v>
      </c>
      <c r="R198" s="331"/>
      <c r="S198" s="332">
        <v>25</v>
      </c>
      <c r="T198" s="333" t="s">
        <v>2125</v>
      </c>
      <c r="U198" s="334" t="s">
        <v>928</v>
      </c>
      <c r="V198" s="335"/>
      <c r="W198" s="335" t="str">
        <f>IF(VLOOKUP(U198,'CDV2 DTL'!P:P,1,FALSE)=U198,"OK","Missing")</f>
        <v>OK</v>
      </c>
      <c r="X198" s="335" t="e">
        <f>IF(VLOOKUP(U198,'CDV3 DTL'!E:E,1,FALSE)=U198,"OK","Missing")</f>
        <v>#N/A</v>
      </c>
      <c r="Y198" s="335"/>
      <c r="Z198" s="336"/>
      <c r="AA198" s="145"/>
      <c r="AB198" s="337"/>
      <c r="AC198" s="345"/>
      <c r="AD198" s="345"/>
      <c r="AE198" s="332" t="str">
        <f>IF(AD198="x",VLOOKUP($U198,DVS!A:A,1,FALSE),"-")</f>
        <v>-</v>
      </c>
      <c r="AF198" s="335"/>
      <c r="AG198" s="345"/>
      <c r="AH198" s="345"/>
      <c r="AI198" s="345"/>
      <c r="AJ198" s="345"/>
      <c r="AK198" s="345"/>
      <c r="AL198" s="345"/>
      <c r="AM198" s="345"/>
      <c r="AN198" s="332" t="str">
        <f>IF(AM198="x",VLOOKUP($U198,'Domain ControllerECU'!A:A,1,FALSE),"-")</f>
        <v>-</v>
      </c>
      <c r="AO198" s="335"/>
      <c r="AP198" s="345"/>
      <c r="AQ198" s="332" t="str">
        <f>IF(AP198="x",VLOOKUP($U198,RLT!A:A,1,FALSE),"-")</f>
        <v>-</v>
      </c>
      <c r="AR198" s="335"/>
      <c r="AS198" s="345"/>
      <c r="AT198" s="332" t="str">
        <f>IF(AS198="x",VLOOKUP($U198,ULSECU!A:A,1,FALSE),"-")</f>
        <v>-</v>
      </c>
      <c r="AU198" s="335"/>
      <c r="AV198" s="345"/>
      <c r="AW198" s="332" t="str">
        <f>IF(AV198="x",VLOOKUP($U198,'Radar 7779GHz'!A:A,1,FALSE),"-")</f>
        <v>-</v>
      </c>
      <c r="AX198" s="335"/>
      <c r="AY198" s="345"/>
      <c r="AZ198" s="332" t="str">
        <f>IF(AY198="x",VLOOKUP($U198,LiDAR!A:A,1,FALSE),"-")</f>
        <v>-</v>
      </c>
      <c r="BA198" s="335"/>
      <c r="BB198" s="335" t="s">
        <v>1714</v>
      </c>
      <c r="BC198" s="332" t="e">
        <f>IF(BB198="x",VLOOKUP($U198,LiDAR!D:D,1,FALSE),"-")</f>
        <v>#N/A</v>
      </c>
      <c r="BD198" s="335"/>
      <c r="BE198" s="345"/>
      <c r="BF198" s="332" t="str">
        <f>IF(BE198="x",VLOOKUP($U198,DFC!A:A,1,FALSE),"-")</f>
        <v>-</v>
      </c>
      <c r="BG198" s="335"/>
      <c r="BH198" s="345"/>
      <c r="BI198" s="332" t="str">
        <f>IF(BH198="x",VLOOKUP(U198,'DSF ADSP'!A:A,1,FALSE),"-")</f>
        <v>-</v>
      </c>
      <c r="BJ198" s="335"/>
      <c r="BK198" s="345"/>
      <c r="BL198" s="332" t="str">
        <f>IF(BK198="x",VLOOKUP($U198,'DSF LSMS'!$A:$A,1,FALSE),"-")</f>
        <v>-</v>
      </c>
      <c r="BM198" s="340"/>
      <c r="BN198" s="161" t="s">
        <v>2217</v>
      </c>
      <c r="BO198" s="167"/>
      <c r="BP198" s="167"/>
    </row>
    <row r="199" ht="25.5" spans="1:68">
      <c r="A199" s="138"/>
      <c r="B199" s="321" t="s">
        <v>2232</v>
      </c>
      <c r="C199" s="322">
        <v>195</v>
      </c>
      <c r="D199" s="345" t="s">
        <v>1709</v>
      </c>
      <c r="E199" s="324" t="s">
        <v>1710</v>
      </c>
      <c r="F199" s="146"/>
      <c r="G199" s="146"/>
      <c r="H199" s="146" t="s">
        <v>2233</v>
      </c>
      <c r="I199" s="329"/>
      <c r="J199" s="329"/>
      <c r="K199" s="146" t="s">
        <v>2234</v>
      </c>
      <c r="L199" s="376"/>
      <c r="M199" s="329">
        <v>44470</v>
      </c>
      <c r="N199" s="329">
        <v>44470</v>
      </c>
      <c r="O199" s="377"/>
      <c r="P199" s="329" t="s">
        <v>1712</v>
      </c>
      <c r="Q199" s="373" t="s">
        <v>2235</v>
      </c>
      <c r="R199" s="331"/>
      <c r="S199" s="332">
        <v>36</v>
      </c>
      <c r="T199" s="333" t="s">
        <v>2125</v>
      </c>
      <c r="U199" s="334" t="s">
        <v>932</v>
      </c>
      <c r="V199" s="335"/>
      <c r="W199" s="335" t="str">
        <f>IF(VLOOKUP(U199,'CDV2 DTL'!P:P,1,FALSE)=U199,"OK","Missing")</f>
        <v>OK</v>
      </c>
      <c r="X199" s="335" t="e">
        <f>IF(VLOOKUP(U199,'CDV3 DTL'!E:E,1,FALSE)=U199,"OK","Missing")</f>
        <v>#N/A</v>
      </c>
      <c r="Y199" s="335"/>
      <c r="Z199" s="336"/>
      <c r="AA199" s="145"/>
      <c r="AB199" s="337"/>
      <c r="AC199" s="345"/>
      <c r="AD199" s="345"/>
      <c r="AE199" s="332" t="str">
        <f>IF(AD199="x",VLOOKUP($U199,DVS!A:A,1,FALSE),"-")</f>
        <v>-</v>
      </c>
      <c r="AF199" s="335"/>
      <c r="AG199" s="345"/>
      <c r="AH199" s="345"/>
      <c r="AI199" s="345"/>
      <c r="AJ199" s="345"/>
      <c r="AK199" s="345"/>
      <c r="AL199" s="345"/>
      <c r="AM199" s="345"/>
      <c r="AN199" s="332" t="str">
        <f>IF(AM199="x",VLOOKUP($U199,'Domain ControllerECU'!A:A,1,FALSE),"-")</f>
        <v>-</v>
      </c>
      <c r="AO199" s="335"/>
      <c r="AP199" s="345"/>
      <c r="AQ199" s="332" t="str">
        <f>IF(AP199="x",VLOOKUP($U199,RLT!A:A,1,FALSE),"-")</f>
        <v>-</v>
      </c>
      <c r="AR199" s="335"/>
      <c r="AS199" s="345"/>
      <c r="AT199" s="332" t="str">
        <f>IF(AS199="x",VLOOKUP($U199,ULSECU!A:A,1,FALSE),"-")</f>
        <v>-</v>
      </c>
      <c r="AU199" s="335"/>
      <c r="AV199" s="345"/>
      <c r="AW199" s="332" t="str">
        <f>IF(AV199="x",VLOOKUP($U199,'Radar 7779GHz'!A:A,1,FALSE),"-")</f>
        <v>-</v>
      </c>
      <c r="AX199" s="335"/>
      <c r="AY199" s="345"/>
      <c r="AZ199" s="332" t="str">
        <f>IF(AY199="x",VLOOKUP($U199,LiDAR!A:A,1,FALSE),"-")</f>
        <v>-</v>
      </c>
      <c r="BA199" s="335"/>
      <c r="BB199" s="335" t="s">
        <v>1714</v>
      </c>
      <c r="BC199" s="332" t="e">
        <f>IF(BB199="x",VLOOKUP($U199,LiDAR!D:D,1,FALSE),"-")</f>
        <v>#N/A</v>
      </c>
      <c r="BD199" s="335"/>
      <c r="BE199" s="345"/>
      <c r="BF199" s="332" t="str">
        <f>IF(BE199="x",VLOOKUP($U199,DFC!A:A,1,FALSE),"-")</f>
        <v>-</v>
      </c>
      <c r="BG199" s="335"/>
      <c r="BH199" s="345"/>
      <c r="BI199" s="332" t="str">
        <f>IF(BH199="x",VLOOKUP(U199,'DSF ADSP'!A:A,1,FALSE),"-")</f>
        <v>-</v>
      </c>
      <c r="BJ199" s="335"/>
      <c r="BK199" s="345"/>
      <c r="BL199" s="332" t="str">
        <f>IF(BK199="x",VLOOKUP($U199,'DSF LSMS'!$A:$A,1,FALSE),"-")</f>
        <v>-</v>
      </c>
      <c r="BM199" s="340"/>
      <c r="BN199" s="161" t="s">
        <v>2217</v>
      </c>
      <c r="BO199" s="167"/>
      <c r="BP199" s="167"/>
    </row>
    <row r="200" ht="25.5" spans="1:68">
      <c r="A200" s="138"/>
      <c r="B200" s="321" t="s">
        <v>2185</v>
      </c>
      <c r="C200" s="322">
        <v>196</v>
      </c>
      <c r="D200" s="345" t="s">
        <v>1716</v>
      </c>
      <c r="E200" s="324" t="s">
        <v>1710</v>
      </c>
      <c r="F200" s="146"/>
      <c r="G200" s="146"/>
      <c r="H200" s="146" t="s">
        <v>2233</v>
      </c>
      <c r="I200" s="329"/>
      <c r="J200" s="329"/>
      <c r="K200" s="146" t="s">
        <v>2234</v>
      </c>
      <c r="L200" s="376"/>
      <c r="M200" s="329">
        <v>44501</v>
      </c>
      <c r="N200" s="329">
        <v>44501</v>
      </c>
      <c r="O200" s="377"/>
      <c r="P200" s="329" t="s">
        <v>1712</v>
      </c>
      <c r="Q200" s="373" t="s">
        <v>2236</v>
      </c>
      <c r="R200" s="331"/>
      <c r="S200" s="332">
        <v>3</v>
      </c>
      <c r="T200" s="333" t="s">
        <v>2125</v>
      </c>
      <c r="U200" s="334" t="s">
        <v>932</v>
      </c>
      <c r="V200" s="335"/>
      <c r="W200" s="335" t="str">
        <f>IF(VLOOKUP(U200,'CDV2 DTL'!P:P,1,FALSE)=U200,"OK","Missing")</f>
        <v>OK</v>
      </c>
      <c r="X200" s="335" t="e">
        <f>IF(VLOOKUP(U200,'CDV3 DTL'!E:E,1,FALSE)=U200,"OK","Missing")</f>
        <v>#N/A</v>
      </c>
      <c r="Y200" s="335"/>
      <c r="Z200" s="336"/>
      <c r="AA200" s="145"/>
      <c r="AB200" s="337"/>
      <c r="AC200" s="345"/>
      <c r="AD200" s="345"/>
      <c r="AE200" s="332" t="str">
        <f>IF(AD200="x",VLOOKUP($U200,DVS!A:A,1,FALSE),"-")</f>
        <v>-</v>
      </c>
      <c r="AF200" s="335"/>
      <c r="AG200" s="345"/>
      <c r="AH200" s="345"/>
      <c r="AI200" s="345"/>
      <c r="AJ200" s="345"/>
      <c r="AK200" s="345"/>
      <c r="AL200" s="345"/>
      <c r="AM200" s="345"/>
      <c r="AN200" s="332" t="str">
        <f>IF(AM200="x",VLOOKUP($U200,'Domain ControllerECU'!A:A,1,FALSE),"-")</f>
        <v>-</v>
      </c>
      <c r="AO200" s="335"/>
      <c r="AP200" s="345"/>
      <c r="AQ200" s="332" t="str">
        <f>IF(AP200="x",VLOOKUP($U200,RLT!A:A,1,FALSE),"-")</f>
        <v>-</v>
      </c>
      <c r="AR200" s="335"/>
      <c r="AS200" s="345"/>
      <c r="AT200" s="332" t="str">
        <f>IF(AS200="x",VLOOKUP($U200,ULSECU!A:A,1,FALSE),"-")</f>
        <v>-</v>
      </c>
      <c r="AU200" s="335"/>
      <c r="AV200" s="345"/>
      <c r="AW200" s="332" t="str">
        <f>IF(AV200="x",VLOOKUP($U200,'Radar 7779GHz'!A:A,1,FALSE),"-")</f>
        <v>-</v>
      </c>
      <c r="AX200" s="335"/>
      <c r="AY200" s="345"/>
      <c r="AZ200" s="332" t="str">
        <f>IF(AY200="x",VLOOKUP($U200,LiDAR!A:A,1,FALSE),"-")</f>
        <v>-</v>
      </c>
      <c r="BA200" s="335"/>
      <c r="BB200" s="335" t="s">
        <v>1714</v>
      </c>
      <c r="BC200" s="332" t="e">
        <f>IF(BB200="x",VLOOKUP($U200,LiDAR!D:D,1,FALSE),"-")</f>
        <v>#N/A</v>
      </c>
      <c r="BD200" s="335"/>
      <c r="BE200" s="345"/>
      <c r="BF200" s="332" t="str">
        <f>IF(BE200="x",VLOOKUP($U200,DFC!A:A,1,FALSE),"-")</f>
        <v>-</v>
      </c>
      <c r="BG200" s="335"/>
      <c r="BH200" s="345"/>
      <c r="BI200" s="332" t="str">
        <f>IF(BH200="x",VLOOKUP(U200,'DSF ADSP'!A:A,1,FALSE),"-")</f>
        <v>-</v>
      </c>
      <c r="BJ200" s="335"/>
      <c r="BK200" s="345"/>
      <c r="BL200" s="332" t="str">
        <f>IF(BK200="x",VLOOKUP($U200,'DSF LSMS'!$A:$A,1,FALSE),"-")</f>
        <v>-</v>
      </c>
      <c r="BM200" s="340"/>
      <c r="BN200" s="161" t="s">
        <v>2217</v>
      </c>
      <c r="BO200" s="167"/>
      <c r="BP200" s="167"/>
    </row>
    <row r="201" ht="25.5" spans="1:68">
      <c r="A201" s="138"/>
      <c r="B201" s="321" t="s">
        <v>2189</v>
      </c>
      <c r="C201" s="322">
        <v>197</v>
      </c>
      <c r="D201" s="345" t="s">
        <v>1709</v>
      </c>
      <c r="E201" s="324" t="s">
        <v>1710</v>
      </c>
      <c r="F201" s="146"/>
      <c r="G201" s="146"/>
      <c r="H201" s="146"/>
      <c r="I201" s="329"/>
      <c r="J201" s="329"/>
      <c r="K201" s="146"/>
      <c r="L201" s="376"/>
      <c r="M201" s="329"/>
      <c r="N201" s="329"/>
      <c r="O201" s="377"/>
      <c r="P201" s="345"/>
      <c r="Q201" s="374" t="s">
        <v>2237</v>
      </c>
      <c r="R201" s="457"/>
      <c r="S201" s="332"/>
      <c r="T201" s="333"/>
      <c r="U201" s="458" t="s">
        <v>1028</v>
      </c>
      <c r="V201" s="335"/>
      <c r="W201" s="335" t="str">
        <f>IF(VLOOKUP(U201,'CDV2 DTL'!P:P,1,FALSE)=U201,"OK","Missing")</f>
        <v>OK</v>
      </c>
      <c r="X201" s="335" t="e">
        <f>IF(VLOOKUP(U201,'CDV3 DTL'!E:E,1,FALSE)=U201,"OK","Missing")</f>
        <v>#N/A</v>
      </c>
      <c r="Y201" s="335"/>
      <c r="Z201" s="336"/>
      <c r="AA201" s="145"/>
      <c r="AB201" s="337"/>
      <c r="AC201" s="345"/>
      <c r="AD201" s="345"/>
      <c r="AE201" s="332"/>
      <c r="AF201" s="335"/>
      <c r="AG201" s="345"/>
      <c r="AH201" s="345"/>
      <c r="AI201" s="345"/>
      <c r="AJ201" s="345"/>
      <c r="AK201" s="345"/>
      <c r="AL201" s="345"/>
      <c r="AM201" s="345"/>
      <c r="AN201" s="332"/>
      <c r="AO201" s="335"/>
      <c r="AP201" s="345"/>
      <c r="AQ201" s="332"/>
      <c r="AR201" s="335"/>
      <c r="AS201" s="345"/>
      <c r="AT201" s="332"/>
      <c r="AU201" s="335"/>
      <c r="AV201" s="345"/>
      <c r="AW201" s="332"/>
      <c r="AX201" s="335"/>
      <c r="AY201" s="345"/>
      <c r="AZ201" s="332"/>
      <c r="BA201" s="335"/>
      <c r="BB201" s="335"/>
      <c r="BC201" s="335"/>
      <c r="BD201" s="335"/>
      <c r="BE201" s="345"/>
      <c r="BF201" s="332"/>
      <c r="BG201" s="335"/>
      <c r="BH201" s="345"/>
      <c r="BI201" s="332"/>
      <c r="BJ201" s="335"/>
      <c r="BK201" s="345"/>
      <c r="BL201" s="332"/>
      <c r="BM201" s="340"/>
      <c r="BN201" s="167"/>
      <c r="BO201" s="167"/>
      <c r="BP201" s="167"/>
    </row>
    <row r="202" ht="25.5" spans="1:68">
      <c r="A202" s="138"/>
      <c r="B202" s="321" t="s">
        <v>2192</v>
      </c>
      <c r="C202" s="322">
        <v>198</v>
      </c>
      <c r="D202" s="345" t="s">
        <v>1716</v>
      </c>
      <c r="E202" s="324" t="s">
        <v>1710</v>
      </c>
      <c r="F202" s="146"/>
      <c r="G202" s="146"/>
      <c r="H202" s="146" t="s">
        <v>2238</v>
      </c>
      <c r="I202" s="329"/>
      <c r="J202" s="329"/>
      <c r="K202" s="146" t="s">
        <v>2239</v>
      </c>
      <c r="L202" s="376"/>
      <c r="M202" s="329">
        <v>44866</v>
      </c>
      <c r="N202" s="329">
        <v>44927</v>
      </c>
      <c r="O202" s="377"/>
      <c r="P202" s="325" t="s">
        <v>1721</v>
      </c>
      <c r="Q202" s="374" t="s">
        <v>2240</v>
      </c>
      <c r="R202" s="331"/>
      <c r="S202" s="332"/>
      <c r="T202" s="333" t="s">
        <v>255</v>
      </c>
      <c r="U202" s="334" t="s">
        <v>2241</v>
      </c>
      <c r="V202" s="335"/>
      <c r="W202" s="335" t="e">
        <f>IF(VLOOKUP(U202,'CDV2 DTL'!P:P,1,FALSE)=U202,"OK","Missing")</f>
        <v>#N/A</v>
      </c>
      <c r="X202" s="335" t="e">
        <f>IF(VLOOKUP(U202,'CDV3 DTL'!E:E,1,FALSE)=U202,"OK","Missing")</f>
        <v>#N/A</v>
      </c>
      <c r="Y202" s="335"/>
      <c r="Z202" s="336"/>
      <c r="AA202" s="145"/>
      <c r="AB202" s="337"/>
      <c r="AC202" s="345"/>
      <c r="AD202" s="345"/>
      <c r="AE202" s="332"/>
      <c r="AF202" s="335"/>
      <c r="AG202" s="345"/>
      <c r="AH202" s="345"/>
      <c r="AI202" s="345"/>
      <c r="AJ202" s="345"/>
      <c r="AK202" s="345"/>
      <c r="AL202" s="345"/>
      <c r="AM202" s="345"/>
      <c r="AN202" s="332"/>
      <c r="AO202" s="335"/>
      <c r="AP202" s="345"/>
      <c r="AQ202" s="332"/>
      <c r="AR202" s="335"/>
      <c r="AS202" s="345"/>
      <c r="AT202" s="332"/>
      <c r="AU202" s="335"/>
      <c r="AV202" s="345"/>
      <c r="AW202" s="332"/>
      <c r="AX202" s="335"/>
      <c r="AY202" s="345"/>
      <c r="AZ202" s="332"/>
      <c r="BA202" s="335"/>
      <c r="BB202" s="335"/>
      <c r="BC202" s="335"/>
      <c r="BD202" s="335"/>
      <c r="BE202" s="345"/>
      <c r="BF202" s="332"/>
      <c r="BG202" s="335"/>
      <c r="BH202" s="345"/>
      <c r="BI202" s="332"/>
      <c r="BJ202" s="335"/>
      <c r="BK202" s="345"/>
      <c r="BL202" s="332"/>
      <c r="BM202" s="340"/>
      <c r="BN202" s="167"/>
      <c r="BO202" s="167"/>
      <c r="BP202" s="167"/>
    </row>
    <row r="203" ht="25.5" spans="1:68">
      <c r="A203" s="138"/>
      <c r="B203" s="321" t="s">
        <v>2242</v>
      </c>
      <c r="C203" s="322">
        <v>199</v>
      </c>
      <c r="D203" s="345" t="s">
        <v>1709</v>
      </c>
      <c r="E203" s="324" t="s">
        <v>1710</v>
      </c>
      <c r="F203" s="146"/>
      <c r="G203" s="146"/>
      <c r="H203" s="146"/>
      <c r="I203" s="329"/>
      <c r="J203" s="329"/>
      <c r="K203" s="146" t="s">
        <v>2243</v>
      </c>
      <c r="L203" s="376"/>
      <c r="M203" s="329"/>
      <c r="N203" s="329"/>
      <c r="O203" s="377"/>
      <c r="P203" s="329" t="s">
        <v>1712</v>
      </c>
      <c r="Q203" s="373" t="s">
        <v>2244</v>
      </c>
      <c r="R203" s="331"/>
      <c r="S203" s="332">
        <v>223</v>
      </c>
      <c r="T203" s="333" t="s">
        <v>2125</v>
      </c>
      <c r="U203" s="334" t="s">
        <v>2245</v>
      </c>
      <c r="V203" s="335"/>
      <c r="W203" s="335" t="e">
        <f>IF(VLOOKUP(U203,'CDV2 DTL'!P:P,1,FALSE)=U203,"OK","Missing")</f>
        <v>#N/A</v>
      </c>
      <c r="X203" s="335" t="e">
        <f>IF(VLOOKUP(U203,'CDV3 DTL'!E:E,1,FALSE)=U203,"OK","Missing")</f>
        <v>#N/A</v>
      </c>
      <c r="Y203" s="335"/>
      <c r="Z203" s="336"/>
      <c r="AA203" s="145"/>
      <c r="AB203" s="337"/>
      <c r="AC203" s="345"/>
      <c r="AD203" s="345"/>
      <c r="AE203" s="332" t="str">
        <f>IF(AD203="x",VLOOKUP($U203,DVS!A:A,1,FALSE),"-")</f>
        <v>-</v>
      </c>
      <c r="AF203" s="335"/>
      <c r="AG203" s="345"/>
      <c r="AH203" s="345"/>
      <c r="AI203" s="345"/>
      <c r="AJ203" s="345"/>
      <c r="AK203" s="345"/>
      <c r="AL203" s="345"/>
      <c r="AM203" s="345"/>
      <c r="AN203" s="332" t="str">
        <f>IF(AM203="x",VLOOKUP($U203,'Domain ControllerECU'!A:A,1,FALSE),"-")</f>
        <v>-</v>
      </c>
      <c r="AO203" s="335"/>
      <c r="AP203" s="345"/>
      <c r="AQ203" s="332" t="str">
        <f>IF(AP203="x",VLOOKUP($U203,RLT!A:A,1,FALSE),"-")</f>
        <v>-</v>
      </c>
      <c r="AR203" s="335"/>
      <c r="AS203" s="345"/>
      <c r="AT203" s="332" t="str">
        <f>IF(AS203="x",VLOOKUP($U203,ULSECU!A:A,1,FALSE),"-")</f>
        <v>-</v>
      </c>
      <c r="AU203" s="335"/>
      <c r="AV203" s="345"/>
      <c r="AW203" s="332" t="str">
        <f>IF(AV203="x",VLOOKUP($U203,'Radar 7779GHz'!A:A,1,FALSE),"-")</f>
        <v>-</v>
      </c>
      <c r="AX203" s="335"/>
      <c r="AY203" s="345" t="s">
        <v>1714</v>
      </c>
      <c r="AZ203" s="332" t="e">
        <f>IF(AY203="x",VLOOKUP($U203,LiDAR!A:A,1,FALSE),"-")</f>
        <v>#N/A</v>
      </c>
      <c r="BA203" s="335"/>
      <c r="BB203" s="335"/>
      <c r="BC203" s="335"/>
      <c r="BD203" s="335"/>
      <c r="BE203" s="345"/>
      <c r="BF203" s="332" t="str">
        <f>IF(BE203="x",VLOOKUP($U203,DFC!A:A,1,FALSE),"-")</f>
        <v>-</v>
      </c>
      <c r="BG203" s="335"/>
      <c r="BH203" s="345"/>
      <c r="BI203" s="332" t="str">
        <f>IF(BH203="x",VLOOKUP(U203,'DSF ADSP'!A:A,1,FALSE),"-")</f>
        <v>-</v>
      </c>
      <c r="BJ203" s="335"/>
      <c r="BK203" s="345"/>
      <c r="BL203" s="332" t="str">
        <f>IF(BK203="x",VLOOKUP($U203,'DSF LSMS'!$A:$A,1,FALSE),"-")</f>
        <v>-</v>
      </c>
      <c r="BM203" s="340"/>
      <c r="BN203" s="167"/>
      <c r="BO203" s="167"/>
      <c r="BP203" s="167"/>
    </row>
    <row r="204" ht="51" spans="1:68">
      <c r="A204" s="138"/>
      <c r="B204" s="321" t="s">
        <v>2246</v>
      </c>
      <c r="C204" s="322">
        <v>200</v>
      </c>
      <c r="D204" s="345" t="s">
        <v>1709</v>
      </c>
      <c r="E204" s="324" t="s">
        <v>1710</v>
      </c>
      <c r="F204" s="146"/>
      <c r="G204" s="146"/>
      <c r="H204" s="146" t="s">
        <v>2247</v>
      </c>
      <c r="I204" s="329"/>
      <c r="J204" s="329"/>
      <c r="K204" s="146" t="s">
        <v>2248</v>
      </c>
      <c r="L204" s="376" t="s">
        <v>2249</v>
      </c>
      <c r="M204" s="329">
        <v>44099</v>
      </c>
      <c r="N204" s="329">
        <v>44099</v>
      </c>
      <c r="O204" s="377"/>
      <c r="P204" s="329" t="s">
        <v>1712</v>
      </c>
      <c r="Q204" s="374" t="s">
        <v>2250</v>
      </c>
      <c r="R204" s="331"/>
      <c r="S204" s="332">
        <v>33</v>
      </c>
      <c r="T204" s="333" t="s">
        <v>2125</v>
      </c>
      <c r="U204" s="334" t="s">
        <v>2251</v>
      </c>
      <c r="V204" s="335"/>
      <c r="W204" s="335" t="e">
        <f>IF(VLOOKUP(U204,'CDV2 DTL'!P:P,1,FALSE)=U204,"OK","Missing")</f>
        <v>#N/A</v>
      </c>
      <c r="X204" s="335" t="e">
        <f>IF(VLOOKUP(U204,'CDV3 DTL'!E:E,1,FALSE)=U204,"OK","Missing")</f>
        <v>#N/A</v>
      </c>
      <c r="Y204" s="335"/>
      <c r="Z204" s="336"/>
      <c r="AA204" s="145"/>
      <c r="AB204" s="337"/>
      <c r="AC204" s="335"/>
      <c r="AD204" s="335"/>
      <c r="AE204" s="332"/>
      <c r="AF204" s="335"/>
      <c r="AG204" s="335"/>
      <c r="AH204" s="335"/>
      <c r="AI204" s="335"/>
      <c r="AJ204" s="335"/>
      <c r="AK204" s="335"/>
      <c r="AL204" s="335"/>
      <c r="AM204" s="335"/>
      <c r="AN204" s="332"/>
      <c r="AO204" s="335"/>
      <c r="AP204" s="335"/>
      <c r="AQ204" s="332"/>
      <c r="AR204" s="335"/>
      <c r="AS204" s="335"/>
      <c r="AT204" s="332"/>
      <c r="AU204" s="335"/>
      <c r="AV204" s="335"/>
      <c r="AW204" s="332"/>
      <c r="AX204" s="335"/>
      <c r="AY204" s="335"/>
      <c r="AZ204" s="332"/>
      <c r="BA204" s="335"/>
      <c r="BB204" s="335"/>
      <c r="BC204" s="335"/>
      <c r="BD204" s="335"/>
      <c r="BE204" s="335"/>
      <c r="BF204" s="332"/>
      <c r="BG204" s="335"/>
      <c r="BH204" s="335"/>
      <c r="BI204" s="332"/>
      <c r="BJ204" s="335"/>
      <c r="BK204" s="335"/>
      <c r="BL204" s="332"/>
      <c r="BM204" s="340"/>
      <c r="BN204" s="161" t="s">
        <v>2252</v>
      </c>
      <c r="BO204" s="167"/>
      <c r="BP204" s="167"/>
    </row>
    <row r="205" ht="51" spans="1:68">
      <c r="A205" s="138"/>
      <c r="B205" s="321" t="s">
        <v>2253</v>
      </c>
      <c r="C205" s="322">
        <v>201</v>
      </c>
      <c r="D205" s="345" t="s">
        <v>1716</v>
      </c>
      <c r="E205" s="324" t="s">
        <v>2254</v>
      </c>
      <c r="F205" s="146"/>
      <c r="G205" s="146"/>
      <c r="H205" s="146" t="s">
        <v>1538</v>
      </c>
      <c r="I205" s="329"/>
      <c r="J205" s="329"/>
      <c r="K205" s="146" t="s">
        <v>2255</v>
      </c>
      <c r="L205" s="376"/>
      <c r="M205" s="329"/>
      <c r="N205" s="329"/>
      <c r="O205" s="377"/>
      <c r="P205" s="345" t="s">
        <v>563</v>
      </c>
      <c r="Q205" s="373" t="s">
        <v>2256</v>
      </c>
      <c r="R205" s="331"/>
      <c r="S205" s="332"/>
      <c r="T205" s="333" t="s">
        <v>255</v>
      </c>
      <c r="U205" s="334" t="s">
        <v>2257</v>
      </c>
      <c r="V205" s="335"/>
      <c r="W205" s="335" t="e">
        <f>IF(VLOOKUP(U205,'CDV2 DTL'!P:P,1,FALSE)=U205,"OK","Missing")</f>
        <v>#N/A</v>
      </c>
      <c r="X205" s="335" t="e">
        <f>IF(VLOOKUP(U205,'CDV3 DTL'!E:E,1,FALSE)=U205,"OK","Missing")</f>
        <v>#N/A</v>
      </c>
      <c r="Y205" s="335"/>
      <c r="Z205" s="336"/>
      <c r="AA205" s="145"/>
      <c r="AB205" s="337"/>
      <c r="AC205" s="345"/>
      <c r="AD205" s="345"/>
      <c r="AE205" s="332" t="str">
        <f>IF(AD205="x",VLOOKUP($U205,DVS!A:A,1,FALSE),"-")</f>
        <v>-</v>
      </c>
      <c r="AF205" s="335"/>
      <c r="AG205" s="345"/>
      <c r="AH205" s="345"/>
      <c r="AI205" s="345"/>
      <c r="AJ205" s="345"/>
      <c r="AK205" s="345"/>
      <c r="AL205" s="345"/>
      <c r="AM205" s="345"/>
      <c r="AN205" s="332" t="str">
        <f>IF(AM205="x",VLOOKUP($U205,'Domain ControllerECU'!A:A,1,FALSE),"-")</f>
        <v>-</v>
      </c>
      <c r="AO205" s="335"/>
      <c r="AP205" s="345"/>
      <c r="AQ205" s="332" t="str">
        <f>IF(AP205="x",VLOOKUP($U205,RLT!A:A,1,FALSE),"-")</f>
        <v>-</v>
      </c>
      <c r="AR205" s="335"/>
      <c r="AS205" s="345"/>
      <c r="AT205" s="332" t="str">
        <f>IF(AS205="x",VLOOKUP($U205,ULSECU!A:A,1,FALSE),"-")</f>
        <v>-</v>
      </c>
      <c r="AU205" s="335"/>
      <c r="AV205" s="345"/>
      <c r="AW205" s="332" t="str">
        <f>IF(AV205="x",VLOOKUP($U205,'Radar 7779GHz'!A:A,1,FALSE),"-")</f>
        <v>-</v>
      </c>
      <c r="AX205" s="335"/>
      <c r="AY205" s="345"/>
      <c r="AZ205" s="332" t="str">
        <f>IF(AY205="x",VLOOKUP($U205,LiDAR!A:A,1,FALSE),"-")</f>
        <v>-</v>
      </c>
      <c r="BA205" s="335"/>
      <c r="BB205" s="335"/>
      <c r="BC205" s="335"/>
      <c r="BD205" s="335"/>
      <c r="BE205" s="345"/>
      <c r="BF205" s="332" t="str">
        <f>IF(BE205="x",VLOOKUP($U205,DFC!A:A,1,FALSE),"-")</f>
        <v>-</v>
      </c>
      <c r="BG205" s="335"/>
      <c r="BH205" s="345"/>
      <c r="BI205" s="332" t="str">
        <f>IF(BH205="x",VLOOKUP(U205,'DSF ADSP'!A:A,1,FALSE),"-")</f>
        <v>-</v>
      </c>
      <c r="BJ205" s="335"/>
      <c r="BK205" s="345" t="s">
        <v>1714</v>
      </c>
      <c r="BL205" s="332" t="e">
        <f>IF(BK205="x",VLOOKUP($U205,'DSF LSMS'!$A:$A,1,FALSE),"-")</f>
        <v>#N/A</v>
      </c>
      <c r="BM205" s="443" t="s">
        <v>2258</v>
      </c>
      <c r="BN205" s="167"/>
      <c r="BO205" s="167"/>
      <c r="BP205" s="167"/>
    </row>
    <row r="206" ht="25.5" spans="1:68">
      <c r="A206" s="138"/>
      <c r="B206" s="321" t="s">
        <v>2259</v>
      </c>
      <c r="C206" s="322">
        <v>202</v>
      </c>
      <c r="D206" s="345" t="s">
        <v>1716</v>
      </c>
      <c r="E206" s="324" t="s">
        <v>1710</v>
      </c>
      <c r="F206" s="146"/>
      <c r="G206" s="146"/>
      <c r="H206" s="146" t="s">
        <v>2260</v>
      </c>
      <c r="I206" s="329"/>
      <c r="J206" s="329"/>
      <c r="K206" s="146" t="s">
        <v>2261</v>
      </c>
      <c r="L206" s="376"/>
      <c r="M206" s="329"/>
      <c r="N206" s="329"/>
      <c r="O206" s="377"/>
      <c r="P206" s="345" t="s">
        <v>103</v>
      </c>
      <c r="Q206" s="330" t="s">
        <v>2262</v>
      </c>
      <c r="R206" s="371"/>
      <c r="S206" s="332"/>
      <c r="T206" s="333" t="s">
        <v>255</v>
      </c>
      <c r="U206" s="363" t="s">
        <v>2241</v>
      </c>
      <c r="V206" s="335"/>
      <c r="W206" s="335" t="e">
        <f>IF(VLOOKUP(U206,'CDV2 DTL'!P:P,1,FALSE)=U206,"OK","Missing")</f>
        <v>#N/A</v>
      </c>
      <c r="X206" s="335" t="e">
        <f>IF(VLOOKUP(U206,'CDV3 DTL'!E:E,1,FALSE)=U206,"OK","Missing")</f>
        <v>#N/A</v>
      </c>
      <c r="Y206" s="335"/>
      <c r="Z206" s="336"/>
      <c r="AA206" s="145"/>
      <c r="AB206" s="337"/>
      <c r="AC206" s="345"/>
      <c r="AD206" s="345"/>
      <c r="AE206" s="332" t="str">
        <f>IF(AD206="x",VLOOKUP($U206,DVS!A:A,1,FALSE),"-")</f>
        <v>-</v>
      </c>
      <c r="AF206" s="335"/>
      <c r="AG206" s="345"/>
      <c r="AH206" s="345"/>
      <c r="AI206" s="345"/>
      <c r="AJ206" s="345"/>
      <c r="AK206" s="345"/>
      <c r="AL206" s="345"/>
      <c r="AM206" s="345"/>
      <c r="AN206" s="332" t="str">
        <f>IF(AM206="x",VLOOKUP($U206,'Domain ControllerECU'!A:A,1,FALSE),"-")</f>
        <v>-</v>
      </c>
      <c r="AO206" s="335"/>
      <c r="AP206" s="345"/>
      <c r="AQ206" s="332" t="str">
        <f>IF(AP206="x",VLOOKUP($U206,RLT!A:A,1,FALSE),"-")</f>
        <v>-</v>
      </c>
      <c r="AR206" s="335"/>
      <c r="AS206" s="345"/>
      <c r="AT206" s="332" t="str">
        <f>IF(AS206="x",VLOOKUP($U206,ULSECU!A:A,1,FALSE),"-")</f>
        <v>-</v>
      </c>
      <c r="AU206" s="335"/>
      <c r="AV206" s="345"/>
      <c r="AW206" s="332" t="str">
        <f>IF(AV206="x",VLOOKUP($U206,'Radar 7779GHz'!A:A,1,FALSE),"-")</f>
        <v>-</v>
      </c>
      <c r="AX206" s="335"/>
      <c r="AY206" s="345"/>
      <c r="AZ206" s="332" t="str">
        <f>IF(AY206="x",VLOOKUP($U206,LiDAR!A:A,1,FALSE),"-")</f>
        <v>-</v>
      </c>
      <c r="BA206" s="335"/>
      <c r="BB206" s="335"/>
      <c r="BC206" s="335"/>
      <c r="BD206" s="335"/>
      <c r="BE206" s="345" t="s">
        <v>1714</v>
      </c>
      <c r="BF206" s="332" t="e">
        <f>IF(BE206="x",VLOOKUP($U206,DFC!A:A,1,FALSE),"-")</f>
        <v>#N/A</v>
      </c>
      <c r="BG206" s="335"/>
      <c r="BH206" s="345" t="s">
        <v>1714</v>
      </c>
      <c r="BI206" s="332" t="e">
        <f>IF(BH206="x",VLOOKUP(U206,'DSF ADSP'!A:A,1,FALSE),"-")</f>
        <v>#N/A</v>
      </c>
      <c r="BJ206" s="335"/>
      <c r="BK206" s="345" t="s">
        <v>1714</v>
      </c>
      <c r="BL206" s="332" t="e">
        <f>IF(BK206="x",VLOOKUP($U206,'DSF LSMS'!$A:$A,1,FALSE),"-")</f>
        <v>#N/A</v>
      </c>
      <c r="BM206" s="340"/>
      <c r="BN206" s="167"/>
      <c r="BO206" s="167"/>
      <c r="BP206" s="167"/>
    </row>
    <row r="207" ht="12.75" spans="1:68">
      <c r="A207" s="138"/>
      <c r="B207" s="321" t="s">
        <v>2263</v>
      </c>
      <c r="C207" s="322">
        <v>203</v>
      </c>
      <c r="D207" s="345" t="s">
        <v>1709</v>
      </c>
      <c r="E207" s="324" t="s">
        <v>1710</v>
      </c>
      <c r="F207" s="146"/>
      <c r="G207" s="146"/>
      <c r="H207" s="146" t="s">
        <v>2264</v>
      </c>
      <c r="I207" s="345"/>
      <c r="J207" s="345" t="s">
        <v>1714</v>
      </c>
      <c r="K207" s="146" t="s">
        <v>2265</v>
      </c>
      <c r="L207" s="377"/>
      <c r="M207" s="345" t="s">
        <v>2266</v>
      </c>
      <c r="N207" s="329"/>
      <c r="O207" s="377"/>
      <c r="P207" s="329" t="s">
        <v>1712</v>
      </c>
      <c r="Q207" s="346" t="s">
        <v>2267</v>
      </c>
      <c r="R207" s="434"/>
      <c r="S207" s="332">
        <v>41</v>
      </c>
      <c r="T207" s="333" t="s">
        <v>2125</v>
      </c>
      <c r="U207" s="241" t="s">
        <v>1135</v>
      </c>
      <c r="V207" s="335"/>
      <c r="W207" s="335" t="str">
        <f>IF(VLOOKUP(U207,'CDV2 DTL'!P:P,1,FALSE)=U207,"OK","Missing")</f>
        <v>OK</v>
      </c>
      <c r="X207" s="335" t="e">
        <f>IF(VLOOKUP(U207,'CDV3 DTL'!E:E,1,FALSE)=U207,"OK","Missing")</f>
        <v>#N/A</v>
      </c>
      <c r="Y207" s="335"/>
      <c r="Z207" s="336"/>
      <c r="AA207" s="145"/>
      <c r="AB207" s="337"/>
      <c r="AC207" s="345"/>
      <c r="AD207" s="345"/>
      <c r="AE207" s="332" t="str">
        <f>IF(AD207="x",VLOOKUP($U207,DVS!A:A,1,FALSE),"-")</f>
        <v>-</v>
      </c>
      <c r="AF207" s="335"/>
      <c r="AG207" s="345"/>
      <c r="AH207" s="345"/>
      <c r="AI207" s="345"/>
      <c r="AJ207" s="345"/>
      <c r="AK207" s="345"/>
      <c r="AL207" s="345"/>
      <c r="AM207" s="345"/>
      <c r="AN207" s="332" t="str">
        <f>IF(AM207="x",VLOOKUP($U207,'Domain ControllerECU'!A:A,1,FALSE),"-")</f>
        <v>-</v>
      </c>
      <c r="AO207" s="335"/>
      <c r="AP207" s="345"/>
      <c r="AQ207" s="332" t="str">
        <f>IF(AP207="x",VLOOKUP($U207,RLT!A:A,1,FALSE),"-")</f>
        <v>-</v>
      </c>
      <c r="AR207" s="335"/>
      <c r="AS207" s="345"/>
      <c r="AT207" s="332" t="str">
        <f>IF(AS207="x",VLOOKUP($U207,ULSECU!A:A,1,FALSE),"-")</f>
        <v>-</v>
      </c>
      <c r="AU207" s="335"/>
      <c r="AV207" s="345"/>
      <c r="AW207" s="332" t="str">
        <f>IF(AV207="x",VLOOKUP($U207,'Radar 7779GHz'!A:A,1,FALSE),"-")</f>
        <v>-</v>
      </c>
      <c r="AX207" s="335"/>
      <c r="AY207" s="345"/>
      <c r="AZ207" s="332" t="str">
        <f>IF(AY207="x",VLOOKUP($U207,LiDAR!A:A,1,FALSE),"-")</f>
        <v>-</v>
      </c>
      <c r="BA207" s="335"/>
      <c r="BB207" s="335"/>
      <c r="BC207" s="335"/>
      <c r="BD207" s="335"/>
      <c r="BE207" s="345" t="s">
        <v>1714</v>
      </c>
      <c r="BF207" s="332" t="e">
        <f>IF(BE207="x",VLOOKUP($U207,DFC!A:A,1,FALSE),"-")</f>
        <v>#N/A</v>
      </c>
      <c r="BG207" s="335"/>
      <c r="BH207" s="345" t="s">
        <v>1714</v>
      </c>
      <c r="BI207" s="332" t="e">
        <f>IF(BH207="x",VLOOKUP(U207,'DSF ADSP'!A:A,1,FALSE),"-")</f>
        <v>#N/A</v>
      </c>
      <c r="BJ207" s="335"/>
      <c r="BK207" s="345"/>
      <c r="BL207" s="332" t="str">
        <f>IF(BK207="x",VLOOKUP($U207,'DSF LSMS'!$A:$A,1,FALSE),"-")</f>
        <v>-</v>
      </c>
      <c r="BM207" s="340"/>
      <c r="BN207" s="167"/>
      <c r="BO207" s="167"/>
      <c r="BP207" s="167"/>
    </row>
    <row r="208" ht="38.25" spans="1:68">
      <c r="A208" s="138"/>
      <c r="B208" s="321" t="s">
        <v>2268</v>
      </c>
      <c r="C208" s="322">
        <v>204</v>
      </c>
      <c r="D208" s="345" t="s">
        <v>1709</v>
      </c>
      <c r="E208" s="324" t="s">
        <v>1710</v>
      </c>
      <c r="F208" s="146"/>
      <c r="G208" s="146"/>
      <c r="H208" s="146" t="s">
        <v>2269</v>
      </c>
      <c r="I208" s="323"/>
      <c r="J208" s="323"/>
      <c r="K208" s="146" t="s">
        <v>2270</v>
      </c>
      <c r="L208" s="427"/>
      <c r="M208" s="428"/>
      <c r="N208" s="428">
        <v>45017</v>
      </c>
      <c r="O208" s="365"/>
      <c r="P208" s="329" t="s">
        <v>1712</v>
      </c>
      <c r="Q208" s="346" t="s">
        <v>2271</v>
      </c>
      <c r="R208" s="331"/>
      <c r="S208" s="332">
        <v>89</v>
      </c>
      <c r="T208" s="333" t="s">
        <v>2125</v>
      </c>
      <c r="U208" s="363" t="s">
        <v>1100</v>
      </c>
      <c r="V208" s="335"/>
      <c r="W208" s="335" t="str">
        <f>IF(VLOOKUP(U208,'CDV2 DTL'!P:P,1,FALSE)=U208,"OK","Missing")</f>
        <v>OK</v>
      </c>
      <c r="X208" s="335" t="e">
        <f>IF(VLOOKUP(U208,'CDV3 DTL'!E:E,1,FALSE)=U208,"OK","Missing")</f>
        <v>#N/A</v>
      </c>
      <c r="Y208" s="335"/>
      <c r="Z208" s="336"/>
      <c r="AA208" s="145"/>
      <c r="AB208" s="411"/>
      <c r="AC208" s="452"/>
      <c r="AD208" s="453" t="s">
        <v>1732</v>
      </c>
      <c r="AE208" s="332" t="e">
        <f>IF(AD208="x",VLOOKUP($U208,DVS!A:A,1,FALSE),"-")</f>
        <v>#N/A</v>
      </c>
      <c r="AF208" s="452"/>
      <c r="AG208" s="452"/>
      <c r="AH208" s="452"/>
      <c r="AI208" s="452"/>
      <c r="AJ208" s="452"/>
      <c r="AK208" s="452"/>
      <c r="AL208" s="452"/>
      <c r="AM208" s="452"/>
      <c r="AN208" s="332"/>
      <c r="AO208" s="452"/>
      <c r="AP208" s="452"/>
      <c r="AQ208" s="332"/>
      <c r="AR208" s="452"/>
      <c r="AS208" s="452"/>
      <c r="AT208" s="332"/>
      <c r="AU208" s="452"/>
      <c r="AV208" s="452"/>
      <c r="AW208" s="332"/>
      <c r="AX208" s="452"/>
      <c r="AY208" s="452"/>
      <c r="AZ208" s="332"/>
      <c r="BA208" s="322"/>
      <c r="BB208" s="322"/>
      <c r="BC208" s="322"/>
      <c r="BD208" s="322"/>
      <c r="BE208" s="322"/>
      <c r="BF208" s="332" t="str">
        <f>IF(BE208="x",VLOOKUP($U208,DFC!A:A,1,FALSE),"-")</f>
        <v>-</v>
      </c>
      <c r="BG208" s="332"/>
      <c r="BH208" s="322" t="s">
        <v>1714</v>
      </c>
      <c r="BI208" s="332" t="e">
        <f>IF(BH208="x",VLOOKUP($U208,DFC!A:A,1,FALSE),"-")</f>
        <v>#N/A</v>
      </c>
      <c r="BJ208" s="453"/>
      <c r="BK208" s="453" t="s">
        <v>1714</v>
      </c>
      <c r="BL208" s="332" t="e">
        <f>IF(BK208="x",VLOOKUP($U208,'DSF LSMS'!$A:$A,1,FALSE),"-")</f>
        <v>#N/A</v>
      </c>
      <c r="BM208" s="340"/>
      <c r="BN208" s="167"/>
      <c r="BO208" s="167"/>
      <c r="BP208" s="167"/>
    </row>
    <row r="209" ht="12.75" spans="1:68">
      <c r="A209" s="138"/>
      <c r="B209" s="321" t="s">
        <v>2268</v>
      </c>
      <c r="C209" s="322">
        <v>205</v>
      </c>
      <c r="D209" s="345" t="s">
        <v>1709</v>
      </c>
      <c r="E209" s="324" t="s">
        <v>1710</v>
      </c>
      <c r="F209" s="146"/>
      <c r="G209" s="146"/>
      <c r="H209" s="146"/>
      <c r="I209" s="329"/>
      <c r="J209" s="329"/>
      <c r="K209" s="146"/>
      <c r="L209" s="376"/>
      <c r="M209" s="329"/>
      <c r="N209" s="329"/>
      <c r="O209" s="377"/>
      <c r="P209" s="345"/>
      <c r="Q209" s="374" t="s">
        <v>2272</v>
      </c>
      <c r="R209" s="331"/>
      <c r="S209" s="332"/>
      <c r="T209" s="333"/>
      <c r="U209" s="334" t="s">
        <v>943</v>
      </c>
      <c r="V209" s="335"/>
      <c r="W209" s="335" t="str">
        <f>IF(VLOOKUP(U209,'CDV2 DTL'!P:P,1,FALSE)=U209,"OK","Missing")</f>
        <v>OK</v>
      </c>
      <c r="X209" s="335"/>
      <c r="Y209" s="335"/>
      <c r="Z209" s="336"/>
      <c r="AA209" s="145"/>
      <c r="AB209" s="337"/>
      <c r="AC209" s="335"/>
      <c r="AD209" s="335"/>
      <c r="AE209" s="332" t="str">
        <f>IF(AD209="x",VLOOKUP($U209,DVS!A:A,1,FALSE),"-")</f>
        <v>-</v>
      </c>
      <c r="AF209" s="335"/>
      <c r="AG209" s="335"/>
      <c r="AH209" s="335"/>
      <c r="AI209" s="335"/>
      <c r="AJ209" s="335"/>
      <c r="AK209" s="335"/>
      <c r="AL209" s="335"/>
      <c r="AM209" s="335"/>
      <c r="AN209" s="332"/>
      <c r="AO209" s="335"/>
      <c r="AP209" s="335"/>
      <c r="AQ209" s="332"/>
      <c r="AR209" s="335"/>
      <c r="AS209" s="335"/>
      <c r="AT209" s="332"/>
      <c r="AU209" s="335"/>
      <c r="AV209" s="335"/>
      <c r="AW209" s="332"/>
      <c r="AX209" s="335"/>
      <c r="AY209" s="335"/>
      <c r="AZ209" s="332"/>
      <c r="BA209" s="335"/>
      <c r="BB209" s="335"/>
      <c r="BC209" s="335"/>
      <c r="BD209" s="335"/>
      <c r="BE209" s="335"/>
      <c r="BF209" s="332"/>
      <c r="BG209" s="335"/>
      <c r="BH209" s="335"/>
      <c r="BI209" s="332"/>
      <c r="BJ209" s="335"/>
      <c r="BK209" s="335"/>
      <c r="BL209" s="332"/>
      <c r="BM209" s="340"/>
      <c r="BN209" s="167"/>
      <c r="BO209" s="167"/>
      <c r="BP209" s="167"/>
    </row>
    <row r="210" ht="38.25" spans="1:68">
      <c r="A210" s="138"/>
      <c r="B210" s="321" t="s">
        <v>2273</v>
      </c>
      <c r="C210" s="322">
        <v>206</v>
      </c>
      <c r="D210" s="345"/>
      <c r="E210" s="324" t="s">
        <v>1710</v>
      </c>
      <c r="F210" s="146"/>
      <c r="G210" s="146"/>
      <c r="H210" s="146"/>
      <c r="I210" s="329"/>
      <c r="J210" s="329"/>
      <c r="K210" s="146"/>
      <c r="L210" s="376"/>
      <c r="M210" s="329"/>
      <c r="N210" s="329"/>
      <c r="O210" s="377"/>
      <c r="P210" s="345" t="s">
        <v>1721</v>
      </c>
      <c r="Q210" s="459" t="s">
        <v>2274</v>
      </c>
      <c r="R210" s="331"/>
      <c r="S210" s="332"/>
      <c r="T210" s="333" t="s">
        <v>2125</v>
      </c>
      <c r="U210" s="363" t="s">
        <v>2275</v>
      </c>
      <c r="V210" s="335"/>
      <c r="W210" s="335" t="e">
        <f>IF(VLOOKUP(U210,'CDV2 DTL'!P:P,1,FALSE)=U210,"OK","Missing")</f>
        <v>#N/A</v>
      </c>
      <c r="X210" s="335"/>
      <c r="Y210" s="335" t="s">
        <v>806</v>
      </c>
      <c r="Z210" s="336" t="s">
        <v>2276</v>
      </c>
      <c r="AA210" s="145"/>
      <c r="AB210" s="337"/>
      <c r="AC210" s="335"/>
      <c r="AD210" s="335"/>
      <c r="AE210" s="332" t="str">
        <f>IF(AD210="x",VLOOKUP($U210,DVS!A:A,1,FALSE),"-")</f>
        <v>-</v>
      </c>
      <c r="AF210" s="335"/>
      <c r="AG210" s="335"/>
      <c r="AH210" s="335"/>
      <c r="AI210" s="335"/>
      <c r="AJ210" s="335"/>
      <c r="AK210" s="335"/>
      <c r="AL210" s="335"/>
      <c r="AM210" s="335"/>
      <c r="AN210" s="332"/>
      <c r="AO210" s="335"/>
      <c r="AP210" s="335"/>
      <c r="AQ210" s="332"/>
      <c r="AR210" s="335"/>
      <c r="AS210" s="335"/>
      <c r="AT210" s="332"/>
      <c r="AU210" s="335"/>
      <c r="AV210" s="335"/>
      <c r="AW210" s="332"/>
      <c r="AX210" s="335"/>
      <c r="AY210" s="335"/>
      <c r="AZ210" s="332"/>
      <c r="BA210" s="335"/>
      <c r="BB210" s="335"/>
      <c r="BC210" s="335"/>
      <c r="BD210" s="335"/>
      <c r="BE210" s="335"/>
      <c r="BF210" s="332"/>
      <c r="BG210" s="335"/>
      <c r="BH210" s="335"/>
      <c r="BI210" s="332"/>
      <c r="BJ210" s="335"/>
      <c r="BK210" s="335"/>
      <c r="BL210" s="332"/>
      <c r="BM210" s="340"/>
      <c r="BN210" s="167"/>
      <c r="BO210" s="167"/>
      <c r="BP210" s="167"/>
    </row>
    <row r="211" ht="395.25" spans="1:68">
      <c r="A211" s="138"/>
      <c r="B211" s="321" t="s">
        <v>2277</v>
      </c>
      <c r="C211" s="322">
        <v>207</v>
      </c>
      <c r="D211" s="345"/>
      <c r="E211" s="324" t="s">
        <v>1710</v>
      </c>
      <c r="F211" s="146"/>
      <c r="G211" s="146"/>
      <c r="H211" s="146"/>
      <c r="I211" s="329"/>
      <c r="J211" s="329"/>
      <c r="K211" s="146" t="s">
        <v>2278</v>
      </c>
      <c r="L211" s="376"/>
      <c r="M211" s="329"/>
      <c r="N211" s="329"/>
      <c r="O211" s="377"/>
      <c r="P211" s="345" t="s">
        <v>1741</v>
      </c>
      <c r="Q211" s="459" t="s">
        <v>2279</v>
      </c>
      <c r="R211" s="331"/>
      <c r="S211" s="332"/>
      <c r="T211" s="333" t="s">
        <v>1735</v>
      </c>
      <c r="U211" s="334" t="s">
        <v>2280</v>
      </c>
      <c r="V211" s="335"/>
      <c r="W211" s="335" t="e">
        <f>IF(VLOOKUP(U211,'CDV2 DTL'!P:P,1,FALSE)=U211,"OK","Missing")</f>
        <v>#N/A</v>
      </c>
      <c r="X211" s="335"/>
      <c r="Y211" s="395" t="s">
        <v>2281</v>
      </c>
      <c r="Z211" s="336" t="s">
        <v>2282</v>
      </c>
      <c r="AA211" s="145"/>
      <c r="AB211" s="337"/>
      <c r="AC211" s="335"/>
      <c r="AD211" s="335"/>
      <c r="AE211" s="332" t="str">
        <f>IF(AD211="x",VLOOKUP($U211,DVS!A:A,1,FALSE),"-")</f>
        <v>-</v>
      </c>
      <c r="AF211" s="335"/>
      <c r="AG211" s="335"/>
      <c r="AH211" s="335"/>
      <c r="AI211" s="335"/>
      <c r="AJ211" s="335"/>
      <c r="AK211" s="335"/>
      <c r="AL211" s="335"/>
      <c r="AM211" s="335"/>
      <c r="AN211" s="332"/>
      <c r="AO211" s="335"/>
      <c r="AP211" s="335"/>
      <c r="AQ211" s="332"/>
      <c r="AR211" s="335"/>
      <c r="AS211" s="335"/>
      <c r="AT211" s="332"/>
      <c r="AU211" s="335"/>
      <c r="AV211" s="335"/>
      <c r="AW211" s="332"/>
      <c r="AX211" s="335"/>
      <c r="AY211" s="335"/>
      <c r="AZ211" s="332"/>
      <c r="BA211" s="335"/>
      <c r="BB211" s="335"/>
      <c r="BC211" s="335"/>
      <c r="BD211" s="335"/>
      <c r="BE211" s="335"/>
      <c r="BF211" s="332"/>
      <c r="BG211" s="335"/>
      <c r="BH211" s="335"/>
      <c r="BI211" s="332"/>
      <c r="BJ211" s="335"/>
      <c r="BK211" s="335"/>
      <c r="BL211" s="332"/>
      <c r="BM211" s="340"/>
      <c r="BN211" s="167"/>
      <c r="BO211" s="167"/>
      <c r="BP211" s="167"/>
    </row>
    <row r="212" ht="12.75" spans="1:68">
      <c r="A212" s="138"/>
      <c r="B212" s="321" t="s">
        <v>2283</v>
      </c>
      <c r="C212" s="322">
        <v>208</v>
      </c>
      <c r="D212" s="345"/>
      <c r="E212" s="324" t="s">
        <v>1710</v>
      </c>
      <c r="F212" s="146"/>
      <c r="G212" s="146"/>
      <c r="H212" s="146"/>
      <c r="I212" s="329"/>
      <c r="J212" s="329"/>
      <c r="K212" s="146"/>
      <c r="L212" s="376"/>
      <c r="M212" s="329"/>
      <c r="N212" s="329"/>
      <c r="O212" s="377"/>
      <c r="P212" s="345" t="s">
        <v>1741</v>
      </c>
      <c r="Q212" s="459" t="s">
        <v>2284</v>
      </c>
      <c r="R212" s="331"/>
      <c r="S212" s="332"/>
      <c r="T212" s="333" t="s">
        <v>1735</v>
      </c>
      <c r="U212" s="334" t="s">
        <v>2285</v>
      </c>
      <c r="V212" s="335"/>
      <c r="W212" s="335" t="e">
        <f>IF(VLOOKUP(U212,'CDV2 DTL'!P:P,1,FALSE)=U212,"OK","Missing")</f>
        <v>#N/A</v>
      </c>
      <c r="X212" s="335"/>
      <c r="Y212" s="335" t="s">
        <v>806</v>
      </c>
      <c r="Z212" s="336" t="s">
        <v>2286</v>
      </c>
      <c r="AA212" s="145"/>
      <c r="AB212" s="337"/>
      <c r="AC212" s="335"/>
      <c r="AD212" s="335"/>
      <c r="AE212" s="332" t="str">
        <f>IF(AD212="x",VLOOKUP($U212,DVS!A:A,1,FALSE),"-")</f>
        <v>-</v>
      </c>
      <c r="AF212" s="335"/>
      <c r="AG212" s="335"/>
      <c r="AH212" s="335"/>
      <c r="AI212" s="335"/>
      <c r="AJ212" s="335"/>
      <c r="AK212" s="335"/>
      <c r="AL212" s="335"/>
      <c r="AM212" s="335"/>
      <c r="AN212" s="332"/>
      <c r="AO212" s="335"/>
      <c r="AP212" s="335"/>
      <c r="AQ212" s="332"/>
      <c r="AR212" s="335"/>
      <c r="AS212" s="335"/>
      <c r="AT212" s="332"/>
      <c r="AU212" s="335"/>
      <c r="AV212" s="335"/>
      <c r="AW212" s="332"/>
      <c r="AX212" s="335"/>
      <c r="AY212" s="335"/>
      <c r="AZ212" s="332"/>
      <c r="BA212" s="335"/>
      <c r="BB212" s="335"/>
      <c r="BC212" s="335"/>
      <c r="BD212" s="335"/>
      <c r="BE212" s="335"/>
      <c r="BF212" s="332"/>
      <c r="BG212" s="335"/>
      <c r="BH212" s="335"/>
      <c r="BI212" s="332"/>
      <c r="BJ212" s="335"/>
      <c r="BK212" s="335"/>
      <c r="BL212" s="332"/>
      <c r="BM212" s="340"/>
      <c r="BN212" s="167"/>
      <c r="BO212" s="167"/>
      <c r="BP212" s="167"/>
    </row>
    <row r="213" ht="12.75" spans="1:68">
      <c r="A213" s="138"/>
      <c r="B213" s="321" t="s">
        <v>2287</v>
      </c>
      <c r="C213" s="322">
        <v>209</v>
      </c>
      <c r="D213" s="345"/>
      <c r="E213" s="324" t="s">
        <v>1710</v>
      </c>
      <c r="F213" s="146"/>
      <c r="G213" s="146"/>
      <c r="H213" s="146"/>
      <c r="I213" s="329"/>
      <c r="J213" s="329"/>
      <c r="K213" s="146"/>
      <c r="L213" s="376"/>
      <c r="M213" s="329"/>
      <c r="N213" s="329"/>
      <c r="O213" s="377"/>
      <c r="P213" s="345" t="s">
        <v>1741</v>
      </c>
      <c r="Q213" s="459" t="s">
        <v>2288</v>
      </c>
      <c r="R213" s="331"/>
      <c r="S213" s="332"/>
      <c r="T213" s="333" t="s">
        <v>1735</v>
      </c>
      <c r="U213" s="334" t="s">
        <v>2289</v>
      </c>
      <c r="V213" s="335"/>
      <c r="W213" s="335" t="e">
        <f>IF(VLOOKUP(U213,'CDV2 DTL'!P:P,1,FALSE)=U213,"OK","Missing")</f>
        <v>#N/A</v>
      </c>
      <c r="X213" s="335"/>
      <c r="Y213" s="335" t="s">
        <v>806</v>
      </c>
      <c r="Z213" s="336" t="s">
        <v>2286</v>
      </c>
      <c r="AA213" s="145"/>
      <c r="AB213" s="337"/>
      <c r="AC213" s="335"/>
      <c r="AD213" s="335"/>
      <c r="AE213" s="332" t="str">
        <f>IF(AD213="x",VLOOKUP($U213,DVS!A:A,1,FALSE),"-")</f>
        <v>-</v>
      </c>
      <c r="AF213" s="335"/>
      <c r="AG213" s="335"/>
      <c r="AH213" s="335"/>
      <c r="AI213" s="335"/>
      <c r="AJ213" s="335"/>
      <c r="AK213" s="335"/>
      <c r="AL213" s="335"/>
      <c r="AM213" s="335"/>
      <c r="AN213" s="332"/>
      <c r="AO213" s="335"/>
      <c r="AP213" s="335"/>
      <c r="AQ213" s="332"/>
      <c r="AR213" s="335"/>
      <c r="AS213" s="335"/>
      <c r="AT213" s="332"/>
      <c r="AU213" s="335"/>
      <c r="AV213" s="335"/>
      <c r="AW213" s="332"/>
      <c r="AX213" s="335"/>
      <c r="AY213" s="335"/>
      <c r="AZ213" s="332"/>
      <c r="BA213" s="335"/>
      <c r="BB213" s="335"/>
      <c r="BC213" s="335"/>
      <c r="BD213" s="335"/>
      <c r="BE213" s="335"/>
      <c r="BF213" s="332"/>
      <c r="BG213" s="335"/>
      <c r="BH213" s="335"/>
      <c r="BI213" s="332"/>
      <c r="BJ213" s="335"/>
      <c r="BK213" s="335"/>
      <c r="BL213" s="332"/>
      <c r="BM213" s="340"/>
      <c r="BN213" s="167"/>
      <c r="BO213" s="167"/>
      <c r="BP213" s="167"/>
    </row>
    <row r="214" ht="25.5" spans="1:68">
      <c r="A214" s="138"/>
      <c r="B214" s="321" t="s">
        <v>2290</v>
      </c>
      <c r="C214" s="322">
        <v>210</v>
      </c>
      <c r="D214" s="345"/>
      <c r="E214" s="324" t="s">
        <v>1710</v>
      </c>
      <c r="F214" s="146"/>
      <c r="G214" s="146"/>
      <c r="H214" s="146"/>
      <c r="I214" s="329"/>
      <c r="J214" s="329"/>
      <c r="K214" s="146"/>
      <c r="L214" s="376"/>
      <c r="M214" s="329"/>
      <c r="N214" s="329"/>
      <c r="O214" s="377"/>
      <c r="P214" s="345" t="s">
        <v>1741</v>
      </c>
      <c r="Q214" s="459" t="s">
        <v>2291</v>
      </c>
      <c r="R214" s="331"/>
      <c r="S214" s="332"/>
      <c r="T214" s="333" t="s">
        <v>1735</v>
      </c>
      <c r="U214" s="334" t="s">
        <v>2292</v>
      </c>
      <c r="V214" s="335"/>
      <c r="W214" s="335" t="e">
        <f>IF(VLOOKUP(U214,'CDV2 DTL'!P:P,1,FALSE)=U214,"OK","Missing")</f>
        <v>#N/A</v>
      </c>
      <c r="X214" s="335"/>
      <c r="Y214" s="395" t="s">
        <v>2281</v>
      </c>
      <c r="Z214" s="336" t="s">
        <v>2293</v>
      </c>
      <c r="AA214" s="145"/>
      <c r="AB214" s="337"/>
      <c r="AC214" s="335"/>
      <c r="AD214" s="335"/>
      <c r="AE214" s="332" t="str">
        <f>IF(AD214="x",VLOOKUP($U214,DVS!A:A,1,FALSE),"-")</f>
        <v>-</v>
      </c>
      <c r="AF214" s="335"/>
      <c r="AG214" s="335"/>
      <c r="AH214" s="335"/>
      <c r="AI214" s="335"/>
      <c r="AJ214" s="335"/>
      <c r="AK214" s="335"/>
      <c r="AL214" s="335"/>
      <c r="AM214" s="335"/>
      <c r="AN214" s="332"/>
      <c r="AO214" s="335"/>
      <c r="AP214" s="335"/>
      <c r="AQ214" s="332"/>
      <c r="AR214" s="335"/>
      <c r="AS214" s="335"/>
      <c r="AT214" s="332"/>
      <c r="AU214" s="335"/>
      <c r="AV214" s="335"/>
      <c r="AW214" s="332"/>
      <c r="AX214" s="335"/>
      <c r="AY214" s="335"/>
      <c r="AZ214" s="332"/>
      <c r="BA214" s="335"/>
      <c r="BB214" s="335"/>
      <c r="BC214" s="335"/>
      <c r="BD214" s="335"/>
      <c r="BE214" s="335"/>
      <c r="BF214" s="332"/>
      <c r="BG214" s="335"/>
      <c r="BH214" s="335"/>
      <c r="BI214" s="332"/>
      <c r="BJ214" s="335"/>
      <c r="BK214" s="335"/>
      <c r="BL214" s="332"/>
      <c r="BM214" s="340"/>
      <c r="BN214" s="167"/>
      <c r="BO214" s="167"/>
      <c r="BP214" s="167"/>
    </row>
    <row r="215" ht="25.5" spans="1:68">
      <c r="A215" s="138"/>
      <c r="B215" s="321" t="s">
        <v>2294</v>
      </c>
      <c r="C215" s="322">
        <v>211</v>
      </c>
      <c r="D215" s="345"/>
      <c r="E215" s="324" t="s">
        <v>1710</v>
      </c>
      <c r="F215" s="146"/>
      <c r="G215" s="146"/>
      <c r="H215" s="146"/>
      <c r="I215" s="329"/>
      <c r="J215" s="329"/>
      <c r="K215" s="146"/>
      <c r="L215" s="376"/>
      <c r="M215" s="329"/>
      <c r="N215" s="329"/>
      <c r="O215" s="377"/>
      <c r="P215" s="345" t="s">
        <v>1741</v>
      </c>
      <c r="Q215" s="459" t="s">
        <v>2295</v>
      </c>
      <c r="R215" s="331"/>
      <c r="S215" s="332"/>
      <c r="T215" s="333" t="s">
        <v>1735</v>
      </c>
      <c r="U215" s="334" t="s">
        <v>2296</v>
      </c>
      <c r="V215" s="335"/>
      <c r="W215" s="335" t="e">
        <f>IF(VLOOKUP(U215,'CDV2 DTL'!P:P,1,FALSE)=U215,"OK","Missing")</f>
        <v>#N/A</v>
      </c>
      <c r="X215" s="335"/>
      <c r="Y215" s="395" t="s">
        <v>2281</v>
      </c>
      <c r="Z215" s="336" t="s">
        <v>2297</v>
      </c>
      <c r="AA215" s="145"/>
      <c r="AB215" s="337"/>
      <c r="AC215" s="335"/>
      <c r="AD215" s="335"/>
      <c r="AE215" s="332" t="str">
        <f>IF(AD215="x",VLOOKUP($U215,DVS!A:A,1,FALSE),"-")</f>
        <v>-</v>
      </c>
      <c r="AF215" s="335"/>
      <c r="AG215" s="335"/>
      <c r="AH215" s="335"/>
      <c r="AI215" s="335"/>
      <c r="AJ215" s="335"/>
      <c r="AK215" s="335"/>
      <c r="AL215" s="335"/>
      <c r="AM215" s="335"/>
      <c r="AN215" s="332"/>
      <c r="AO215" s="335"/>
      <c r="AP215" s="335"/>
      <c r="AQ215" s="332"/>
      <c r="AR215" s="335"/>
      <c r="AS215" s="335"/>
      <c r="AT215" s="332"/>
      <c r="AU215" s="335"/>
      <c r="AV215" s="335"/>
      <c r="AW215" s="332"/>
      <c r="AX215" s="335"/>
      <c r="AY215" s="335"/>
      <c r="AZ215" s="332"/>
      <c r="BA215" s="335"/>
      <c r="BB215" s="335"/>
      <c r="BC215" s="335"/>
      <c r="BD215" s="335"/>
      <c r="BE215" s="335"/>
      <c r="BF215" s="332"/>
      <c r="BG215" s="335"/>
      <c r="BH215" s="335"/>
      <c r="BI215" s="332"/>
      <c r="BJ215" s="335"/>
      <c r="BK215" s="335"/>
      <c r="BL215" s="332"/>
      <c r="BM215" s="340"/>
      <c r="BN215" s="167"/>
      <c r="BO215" s="167"/>
      <c r="BP215" s="167"/>
    </row>
    <row r="216" ht="12.75" spans="1:68">
      <c r="A216" s="138"/>
      <c r="B216" s="321" t="s">
        <v>2298</v>
      </c>
      <c r="C216" s="322">
        <v>212</v>
      </c>
      <c r="D216" s="345"/>
      <c r="E216" s="324" t="s">
        <v>1710</v>
      </c>
      <c r="F216" s="146"/>
      <c r="G216" s="146"/>
      <c r="H216" s="146"/>
      <c r="I216" s="329"/>
      <c r="J216" s="329"/>
      <c r="K216" s="146"/>
      <c r="L216" s="376"/>
      <c r="M216" s="329"/>
      <c r="N216" s="329"/>
      <c r="O216" s="377"/>
      <c r="P216" s="345" t="s">
        <v>1741</v>
      </c>
      <c r="Q216" s="459" t="s">
        <v>2299</v>
      </c>
      <c r="R216" s="331"/>
      <c r="S216" s="332"/>
      <c r="T216" s="333" t="s">
        <v>1735</v>
      </c>
      <c r="U216" s="334" t="s">
        <v>2300</v>
      </c>
      <c r="V216" s="335"/>
      <c r="W216" s="335" t="e">
        <f>IF(VLOOKUP(U216,'CDV2 DTL'!P:P,1,FALSE)=U216,"OK","Missing")</f>
        <v>#N/A</v>
      </c>
      <c r="X216" s="335"/>
      <c r="Y216" s="335" t="s">
        <v>806</v>
      </c>
      <c r="Z216" s="336" t="s">
        <v>2286</v>
      </c>
      <c r="AA216" s="145"/>
      <c r="AB216" s="337"/>
      <c r="AC216" s="335"/>
      <c r="AD216" s="335"/>
      <c r="AE216" s="332" t="str">
        <f>IF(AD216="x",VLOOKUP($U216,DVS!A:A,1,FALSE),"-")</f>
        <v>-</v>
      </c>
      <c r="AF216" s="335"/>
      <c r="AG216" s="335"/>
      <c r="AH216" s="335"/>
      <c r="AI216" s="335"/>
      <c r="AJ216" s="335"/>
      <c r="AK216" s="335"/>
      <c r="AL216" s="335"/>
      <c r="AM216" s="335"/>
      <c r="AN216" s="332"/>
      <c r="AO216" s="335"/>
      <c r="AP216" s="335"/>
      <c r="AQ216" s="332"/>
      <c r="AR216" s="335"/>
      <c r="AS216" s="335"/>
      <c r="AT216" s="332"/>
      <c r="AU216" s="335"/>
      <c r="AV216" s="335"/>
      <c r="AW216" s="332"/>
      <c r="AX216" s="335"/>
      <c r="AY216" s="335"/>
      <c r="AZ216" s="332"/>
      <c r="BA216" s="335"/>
      <c r="BB216" s="335"/>
      <c r="BC216" s="335"/>
      <c r="BD216" s="335"/>
      <c r="BE216" s="335"/>
      <c r="BF216" s="332"/>
      <c r="BG216" s="335"/>
      <c r="BH216" s="335"/>
      <c r="BI216" s="332"/>
      <c r="BJ216" s="335"/>
      <c r="BK216" s="335"/>
      <c r="BL216" s="332"/>
      <c r="BM216" s="340"/>
      <c r="BN216" s="167"/>
      <c r="BO216" s="167"/>
      <c r="BP216" s="167"/>
    </row>
    <row r="217" ht="25.5" spans="1:68">
      <c r="A217" s="138"/>
      <c r="B217" s="321" t="s">
        <v>2301</v>
      </c>
      <c r="C217" s="322">
        <v>213</v>
      </c>
      <c r="D217" s="345" t="s">
        <v>1709</v>
      </c>
      <c r="E217" s="324" t="s">
        <v>1710</v>
      </c>
      <c r="F217" s="146"/>
      <c r="G217" s="146"/>
      <c r="H217" s="146"/>
      <c r="I217" s="329"/>
      <c r="J217" s="329"/>
      <c r="K217" s="146"/>
      <c r="L217" s="376"/>
      <c r="M217" s="329"/>
      <c r="N217" s="329"/>
      <c r="O217" s="377"/>
      <c r="P217" s="345"/>
      <c r="Q217" s="460" t="s">
        <v>2302</v>
      </c>
      <c r="R217" s="461"/>
      <c r="S217" s="332"/>
      <c r="T217" s="333"/>
      <c r="U217" s="462" t="s">
        <v>1028</v>
      </c>
      <c r="V217" s="335"/>
      <c r="W217" s="335" t="str">
        <f>IF(VLOOKUP(U217,'CDV2 DTL'!P:P,1,FALSE)=U217,"OK","Missing")</f>
        <v>OK</v>
      </c>
      <c r="X217" s="335"/>
      <c r="Y217" s="335"/>
      <c r="Z217" s="336" t="s">
        <v>2303</v>
      </c>
      <c r="AA217" s="145"/>
      <c r="AB217" s="337"/>
      <c r="AC217" s="335"/>
      <c r="AD217" s="335"/>
      <c r="AE217" s="332" t="str">
        <f>IF(AD217="x",VLOOKUP($U217,DVS!A:A,1,FALSE),"-")</f>
        <v>-</v>
      </c>
      <c r="AF217" s="335"/>
      <c r="AG217" s="335"/>
      <c r="AH217" s="335"/>
      <c r="AI217" s="335"/>
      <c r="AJ217" s="335"/>
      <c r="AK217" s="335"/>
      <c r="AL217" s="335"/>
      <c r="AM217" s="335"/>
      <c r="AN217" s="332"/>
      <c r="AO217" s="335"/>
      <c r="AP217" s="335"/>
      <c r="AQ217" s="332"/>
      <c r="AR217" s="335"/>
      <c r="AS217" s="335"/>
      <c r="AT217" s="332"/>
      <c r="AU217" s="335"/>
      <c r="AV217" s="335"/>
      <c r="AW217" s="332"/>
      <c r="AX217" s="335"/>
      <c r="AY217" s="335"/>
      <c r="AZ217" s="332"/>
      <c r="BA217" s="335"/>
      <c r="BB217" s="335"/>
      <c r="BC217" s="335"/>
      <c r="BD217" s="335"/>
      <c r="BE217" s="335"/>
      <c r="BF217" s="332"/>
      <c r="BG217" s="335"/>
      <c r="BH217" s="335"/>
      <c r="BI217" s="332"/>
      <c r="BJ217" s="335"/>
      <c r="BK217" s="335"/>
      <c r="BL217" s="332"/>
      <c r="BM217" s="340"/>
      <c r="BN217" s="167"/>
      <c r="BO217" s="167"/>
      <c r="BP217" s="167"/>
    </row>
    <row r="218" ht="39.75" customHeight="1" spans="1:68">
      <c r="A218" s="138"/>
      <c r="B218" s="321" t="s">
        <v>2304</v>
      </c>
      <c r="C218" s="322">
        <v>218</v>
      </c>
      <c r="D218" s="345" t="s">
        <v>1709</v>
      </c>
      <c r="E218" s="324" t="s">
        <v>1710</v>
      </c>
      <c r="F218" s="146"/>
      <c r="G218" s="146"/>
      <c r="H218" s="146"/>
      <c r="I218" s="329"/>
      <c r="J218" s="329"/>
      <c r="K218" s="146"/>
      <c r="L218" s="376"/>
      <c r="M218" s="329"/>
      <c r="N218" s="329"/>
      <c r="O218" s="377"/>
      <c r="P218" s="345" t="s">
        <v>103</v>
      </c>
      <c r="Q218" s="373" t="s">
        <v>2305</v>
      </c>
      <c r="R218" s="331"/>
      <c r="S218" s="332"/>
      <c r="T218" s="333" t="s">
        <v>1735</v>
      </c>
      <c r="U218" s="334" t="s">
        <v>1103</v>
      </c>
      <c r="V218" s="335"/>
      <c r="W218" s="335" t="str">
        <f>IF(VLOOKUP(U218,'CDV2 DTL'!P:P,1,FALSE)=U218,"OK","Missing")</f>
        <v>OK</v>
      </c>
      <c r="X218" s="335" t="e">
        <f>IF(VLOOKUP(U218,'CDV3 DTL'!E:E,1,FALSE)=U218,"OK","Missing")</f>
        <v>#N/A</v>
      </c>
      <c r="Y218" s="335"/>
      <c r="Z218" s="336"/>
      <c r="AA218" s="145"/>
      <c r="AB218" s="337"/>
      <c r="AC218" s="345"/>
      <c r="AD218" s="345" t="s">
        <v>1714</v>
      </c>
      <c r="AE218" s="332" t="e">
        <f>IF(AD218="x",VLOOKUP($U218,DVS!A:A,1,FALSE),"-")</f>
        <v>#N/A</v>
      </c>
      <c r="AF218" s="335"/>
      <c r="AG218" s="345"/>
      <c r="AH218" s="345"/>
      <c r="AI218" s="345"/>
      <c r="AJ218" s="345"/>
      <c r="AK218" s="345"/>
      <c r="AL218" s="345"/>
      <c r="AM218" s="345"/>
      <c r="AN218" s="332" t="str">
        <f>IF(AM218="x",VLOOKUP($U218,'Domain ControllerECU'!A:A,1,FALSE),"-")</f>
        <v>-</v>
      </c>
      <c r="AO218" s="335"/>
      <c r="AP218" s="345"/>
      <c r="AQ218" s="332" t="str">
        <f>IF(AP218="x",VLOOKUP($U218,RLT!A:A,1,FALSE),"-")</f>
        <v>-</v>
      </c>
      <c r="AR218" s="335"/>
      <c r="AS218" s="345"/>
      <c r="AT218" s="332" t="str">
        <f>IF(AS218="x",VLOOKUP($U218,ULSECU!A:A,1,FALSE),"-")</f>
        <v>-</v>
      </c>
      <c r="AU218" s="335"/>
      <c r="AV218" s="345"/>
      <c r="AW218" s="332" t="str">
        <f>IF(AV218="x",VLOOKUP($U218,'Radar 7779GHz'!A:A,1,FALSE),"-")</f>
        <v>-</v>
      </c>
      <c r="AX218" s="335"/>
      <c r="AY218" s="345"/>
      <c r="AZ218" s="332" t="str">
        <f>IF(AY218="x",VLOOKUP($U218,LiDAR!A:A,1,FALSE),"-")</f>
        <v>-</v>
      </c>
      <c r="BA218" s="335"/>
      <c r="BB218" s="335"/>
      <c r="BC218" s="335"/>
      <c r="BD218" s="335"/>
      <c r="BE218" s="345"/>
      <c r="BF218" s="332" t="str">
        <f>IF(BE218="x",VLOOKUP($U218,DFC!A:A,1,FALSE),"-")</f>
        <v>-</v>
      </c>
      <c r="BG218" s="335"/>
      <c r="BH218" s="345"/>
      <c r="BI218" s="332" t="str">
        <f>IF(BH218="x",VLOOKUP(U218,'DSF ADSP'!A:A,1,FALSE),"-")</f>
        <v>-</v>
      </c>
      <c r="BJ218" s="335"/>
      <c r="BK218" s="463" t="s">
        <v>1714</v>
      </c>
      <c r="BL218" s="332" t="e">
        <f>IF(BK218="x",VLOOKUP($U218,'DSF LSMS'!$A:$A,1,FALSE),"-")</f>
        <v>#N/A</v>
      </c>
      <c r="BM218" s="464" t="s">
        <v>2306</v>
      </c>
      <c r="BN218" s="167"/>
      <c r="BO218" s="167"/>
      <c r="BP218" s="167"/>
    </row>
    <row r="219" ht="51" spans="1:68">
      <c r="A219" s="138"/>
      <c r="B219" s="321" t="s">
        <v>2307</v>
      </c>
      <c r="C219" s="322">
        <v>219</v>
      </c>
      <c r="D219" s="345"/>
      <c r="E219" s="324" t="s">
        <v>1717</v>
      </c>
      <c r="F219" s="146"/>
      <c r="G219" s="146"/>
      <c r="H219" s="146"/>
      <c r="I219" s="329"/>
      <c r="J219" s="329"/>
      <c r="K219" s="146"/>
      <c r="L219" s="376"/>
      <c r="M219" s="329"/>
      <c r="N219" s="329"/>
      <c r="O219" s="377"/>
      <c r="P219" s="345" t="s">
        <v>103</v>
      </c>
      <c r="Q219" s="373" t="s">
        <v>2308</v>
      </c>
      <c r="R219" s="331"/>
      <c r="S219" s="332"/>
      <c r="T219" s="333" t="s">
        <v>1735</v>
      </c>
      <c r="U219" s="334"/>
      <c r="V219" s="335"/>
      <c r="W219" s="335" t="e">
        <f>IF(VLOOKUP(U219,'CDV2 DTL'!P:P,1,FALSE)=U219,"OK","Missing")</f>
        <v>#N/A</v>
      </c>
      <c r="X219" s="335" t="e">
        <f>IF(VLOOKUP(U219,'CDV3 DTL'!E:E,1,FALSE)=U219,"OK","Missing")</f>
        <v>#N/A</v>
      </c>
      <c r="Y219" s="335"/>
      <c r="Z219" s="336"/>
      <c r="AA219" s="145"/>
      <c r="AB219" s="337"/>
      <c r="AC219" s="345"/>
      <c r="AD219" s="345"/>
      <c r="AE219" s="332" t="str">
        <f>IF(AD219="x",VLOOKUP($U219,DVS!A:A,1,FALSE),"-")</f>
        <v>-</v>
      </c>
      <c r="AF219" s="335"/>
      <c r="AG219" s="345"/>
      <c r="AH219" s="345"/>
      <c r="AI219" s="345"/>
      <c r="AJ219" s="345"/>
      <c r="AK219" s="345"/>
      <c r="AL219" s="345"/>
      <c r="AM219" s="345"/>
      <c r="AN219" s="332" t="str">
        <f>IF(AM219="x",VLOOKUP($U219,'Domain ControllerECU'!A:A,1,FALSE),"-")</f>
        <v>-</v>
      </c>
      <c r="AO219" s="335"/>
      <c r="AP219" s="345"/>
      <c r="AQ219" s="332" t="str">
        <f>IF(AP219="x",VLOOKUP($U219,RLT!A:A,1,FALSE),"-")</f>
        <v>-</v>
      </c>
      <c r="AR219" s="335"/>
      <c r="AS219" s="345"/>
      <c r="AT219" s="332" t="str">
        <f>IF(AS219="x",VLOOKUP($U219,ULSECU!A:A,1,FALSE),"-")</f>
        <v>-</v>
      </c>
      <c r="AU219" s="335"/>
      <c r="AV219" s="345"/>
      <c r="AW219" s="332" t="str">
        <f>IF(AV219="x",VLOOKUP($U219,'Radar 7779GHz'!A:A,1,FALSE),"-")</f>
        <v>-</v>
      </c>
      <c r="AX219" s="335"/>
      <c r="AY219" s="345"/>
      <c r="AZ219" s="332" t="str">
        <f>IF(AY219="x",VLOOKUP($U219,LiDAR!A:A,1,FALSE),"-")</f>
        <v>-</v>
      </c>
      <c r="BA219" s="335"/>
      <c r="BB219" s="335"/>
      <c r="BC219" s="335"/>
      <c r="BD219" s="335"/>
      <c r="BE219" s="345"/>
      <c r="BF219" s="332" t="str">
        <f>IF(BE219="x",VLOOKUP($U219,DFC!A:A,1,FALSE),"-")</f>
        <v>-</v>
      </c>
      <c r="BG219" s="335"/>
      <c r="BH219" s="345"/>
      <c r="BI219" s="332" t="str">
        <f>IF(BH219="x",VLOOKUP(U219,'DSF ADSP'!A:A,1,FALSE),"-")</f>
        <v>-</v>
      </c>
      <c r="BJ219" s="335"/>
      <c r="BK219" s="345" t="s">
        <v>1714</v>
      </c>
      <c r="BL219" s="332" t="e">
        <f>IF(BK219="x",VLOOKUP($U219,'DSF LSMS'!$A:$A,1,FALSE),"-")</f>
        <v>#N/A</v>
      </c>
      <c r="BM219" s="340"/>
      <c r="BN219" s="167"/>
      <c r="BO219" s="167"/>
      <c r="BP219" s="167"/>
    </row>
    <row r="220" ht="38.25" spans="1:68">
      <c r="A220" s="138"/>
      <c r="B220" s="321" t="s">
        <v>2309</v>
      </c>
      <c r="C220" s="322">
        <v>220</v>
      </c>
      <c r="D220" s="345" t="s">
        <v>1709</v>
      </c>
      <c r="E220" s="324" t="s">
        <v>1710</v>
      </c>
      <c r="F220" s="146"/>
      <c r="G220" s="146"/>
      <c r="H220" s="146"/>
      <c r="I220" s="329"/>
      <c r="J220" s="329"/>
      <c r="K220" s="146"/>
      <c r="L220" s="376"/>
      <c r="M220" s="329"/>
      <c r="N220" s="329"/>
      <c r="O220" s="377"/>
      <c r="P220" s="329"/>
      <c r="Q220" s="373" t="s">
        <v>2310</v>
      </c>
      <c r="R220" s="371"/>
      <c r="S220" s="372"/>
      <c r="T220" s="333"/>
      <c r="U220" s="363" t="s">
        <v>2311</v>
      </c>
      <c r="V220" s="335"/>
      <c r="W220" s="335" t="e">
        <f>IF(VLOOKUP(U220,'CDV2 DTL'!P:P,1,FALSE)=U220,"OK","Missing")</f>
        <v>#N/A</v>
      </c>
      <c r="X220" s="345"/>
      <c r="Y220" s="425"/>
      <c r="Z220" s="465" t="s">
        <v>2312</v>
      </c>
      <c r="AA220" s="145"/>
      <c r="AB220" s="437"/>
      <c r="AC220" s="345"/>
      <c r="AD220" s="345"/>
      <c r="AE220" s="332" t="str">
        <f>IF(AD220="x",VLOOKUP($U220,DVS!A:A,1,FALSE),"-")</f>
        <v>-</v>
      </c>
      <c r="AF220" s="345"/>
      <c r="AG220" s="345"/>
      <c r="AH220" s="345"/>
      <c r="AI220" s="345"/>
      <c r="AJ220" s="345"/>
      <c r="AK220" s="345"/>
      <c r="AL220" s="345"/>
      <c r="AM220" s="345"/>
      <c r="AN220" s="372"/>
      <c r="AO220" s="345"/>
      <c r="AP220" s="345"/>
      <c r="AQ220" s="372"/>
      <c r="AR220" s="345"/>
      <c r="AS220" s="345"/>
      <c r="AT220" s="372"/>
      <c r="AU220" s="345"/>
      <c r="AV220" s="345"/>
      <c r="AW220" s="372"/>
      <c r="AX220" s="345"/>
      <c r="AY220" s="345"/>
      <c r="AZ220" s="372"/>
      <c r="BA220" s="345"/>
      <c r="BB220" s="345"/>
      <c r="BC220" s="345"/>
      <c r="BD220" s="345"/>
      <c r="BE220" s="345"/>
      <c r="BF220" s="372"/>
      <c r="BG220" s="345"/>
      <c r="BH220" s="345"/>
      <c r="BI220" s="372"/>
      <c r="BJ220" s="345"/>
      <c r="BK220" s="345"/>
      <c r="BL220" s="372"/>
      <c r="BM220" s="340"/>
      <c r="BN220" s="345"/>
      <c r="BO220" s="345"/>
      <c r="BP220" s="345"/>
    </row>
    <row r="221" ht="25.5" spans="1:68">
      <c r="A221" s="138"/>
      <c r="B221" s="321" t="s">
        <v>2313</v>
      </c>
      <c r="C221" s="322">
        <v>221</v>
      </c>
      <c r="D221" s="345" t="s">
        <v>1709</v>
      </c>
      <c r="E221" s="324" t="s">
        <v>1710</v>
      </c>
      <c r="F221" s="146"/>
      <c r="G221" s="146"/>
      <c r="H221" s="146"/>
      <c r="I221" s="329"/>
      <c r="J221" s="329"/>
      <c r="K221" s="146"/>
      <c r="L221" s="376"/>
      <c r="M221" s="329"/>
      <c r="N221" s="329"/>
      <c r="O221" s="377"/>
      <c r="P221" s="329"/>
      <c r="Q221" s="373" t="s">
        <v>2314</v>
      </c>
      <c r="R221" s="371"/>
      <c r="S221" s="372"/>
      <c r="T221" s="333"/>
      <c r="U221" s="363" t="s">
        <v>2315</v>
      </c>
      <c r="V221" s="335"/>
      <c r="W221" s="335" t="e">
        <f>IF(VLOOKUP(U221,'CDV2 DTL'!P:P,1,FALSE)=U221,"OK","Missing")</f>
        <v>#N/A</v>
      </c>
      <c r="X221" s="345"/>
      <c r="Y221" s="425"/>
      <c r="Z221" s="465" t="s">
        <v>2316</v>
      </c>
      <c r="AA221" s="145"/>
      <c r="AB221" s="437"/>
      <c r="AC221" s="345"/>
      <c r="AD221" s="345"/>
      <c r="AE221" s="332" t="str">
        <f>IF(AD221="x",VLOOKUP($U221,DVS!A:A,1,FALSE),"-")</f>
        <v>-</v>
      </c>
      <c r="AF221" s="345"/>
      <c r="AG221" s="345"/>
      <c r="AH221" s="345"/>
      <c r="AI221" s="345"/>
      <c r="AJ221" s="345"/>
      <c r="AK221" s="345"/>
      <c r="AL221" s="345"/>
      <c r="AM221" s="345"/>
      <c r="AN221" s="372"/>
      <c r="AO221" s="345"/>
      <c r="AP221" s="345"/>
      <c r="AQ221" s="372"/>
      <c r="AR221" s="345"/>
      <c r="AS221" s="345"/>
      <c r="AT221" s="372"/>
      <c r="AU221" s="345"/>
      <c r="AV221" s="345"/>
      <c r="AW221" s="372"/>
      <c r="AX221" s="345"/>
      <c r="AY221" s="345"/>
      <c r="AZ221" s="372"/>
      <c r="BA221" s="345"/>
      <c r="BB221" s="345"/>
      <c r="BC221" s="345"/>
      <c r="BD221" s="345"/>
      <c r="BE221" s="345"/>
      <c r="BF221" s="372"/>
      <c r="BG221" s="345"/>
      <c r="BH221" s="345"/>
      <c r="BI221" s="372"/>
      <c r="BJ221" s="345"/>
      <c r="BK221" s="345"/>
      <c r="BL221" s="372"/>
      <c r="BM221" s="340"/>
      <c r="BN221" s="345"/>
      <c r="BO221" s="345"/>
      <c r="BP221" s="345"/>
    </row>
    <row r="222" ht="38.25" spans="1:68">
      <c r="A222" s="138"/>
      <c r="B222" s="321" t="s">
        <v>2317</v>
      </c>
      <c r="C222" s="322">
        <v>222</v>
      </c>
      <c r="D222" s="345" t="s">
        <v>1709</v>
      </c>
      <c r="E222" s="324" t="s">
        <v>1710</v>
      </c>
      <c r="F222" s="146"/>
      <c r="G222" s="146"/>
      <c r="H222" s="146"/>
      <c r="I222" s="329"/>
      <c r="J222" s="329"/>
      <c r="K222" s="146"/>
      <c r="L222" s="376"/>
      <c r="M222" s="329"/>
      <c r="N222" s="329"/>
      <c r="O222" s="377"/>
      <c r="P222" s="329"/>
      <c r="Q222" s="373" t="s">
        <v>2318</v>
      </c>
      <c r="R222" s="371"/>
      <c r="S222" s="372"/>
      <c r="T222" s="333"/>
      <c r="U222" s="363" t="s">
        <v>2319</v>
      </c>
      <c r="V222" s="335"/>
      <c r="W222" s="335" t="str">
        <f>IF(VLOOKUP(U222,'CDV2 DTL'!P:P,1,FALSE)=U222,"OK","Missing")</f>
        <v>OK</v>
      </c>
      <c r="X222" s="345"/>
      <c r="Y222" s="425"/>
      <c r="Z222" s="465" t="s">
        <v>2316</v>
      </c>
      <c r="AA222" s="145"/>
      <c r="AB222" s="437"/>
      <c r="AC222" s="345"/>
      <c r="AD222" s="345"/>
      <c r="AE222" s="332" t="str">
        <f>IF(AD222="x",VLOOKUP($U222,DVS!A:A,1,FALSE),"-")</f>
        <v>-</v>
      </c>
      <c r="AF222" s="345"/>
      <c r="AG222" s="345"/>
      <c r="AH222" s="345"/>
      <c r="AI222" s="345"/>
      <c r="AJ222" s="345"/>
      <c r="AK222" s="345"/>
      <c r="AL222" s="345"/>
      <c r="AM222" s="345"/>
      <c r="AN222" s="372"/>
      <c r="AO222" s="345"/>
      <c r="AP222" s="345"/>
      <c r="AQ222" s="372"/>
      <c r="AR222" s="345"/>
      <c r="AS222" s="345"/>
      <c r="AT222" s="372"/>
      <c r="AU222" s="345"/>
      <c r="AV222" s="345"/>
      <c r="AW222" s="372"/>
      <c r="AX222" s="345"/>
      <c r="AY222" s="345"/>
      <c r="AZ222" s="372"/>
      <c r="BA222" s="345"/>
      <c r="BB222" s="345"/>
      <c r="BC222" s="345"/>
      <c r="BD222" s="345"/>
      <c r="BE222" s="345"/>
      <c r="BF222" s="372"/>
      <c r="BG222" s="345"/>
      <c r="BH222" s="345"/>
      <c r="BI222" s="372"/>
      <c r="BJ222" s="345"/>
      <c r="BK222" s="345"/>
      <c r="BL222" s="372"/>
      <c r="BM222" s="340"/>
      <c r="BN222" s="345"/>
      <c r="BO222" s="345"/>
      <c r="BP222" s="345"/>
    </row>
    <row r="223" ht="25.5" spans="1:68">
      <c r="A223" s="138"/>
      <c r="B223" s="321" t="s">
        <v>2320</v>
      </c>
      <c r="C223" s="322">
        <v>223</v>
      </c>
      <c r="D223" s="345" t="s">
        <v>1709</v>
      </c>
      <c r="E223" s="324" t="s">
        <v>1710</v>
      </c>
      <c r="F223" s="146"/>
      <c r="G223" s="146"/>
      <c r="H223" s="146"/>
      <c r="I223" s="329"/>
      <c r="J223" s="329"/>
      <c r="K223" s="146"/>
      <c r="L223" s="376"/>
      <c r="M223" s="329"/>
      <c r="N223" s="329"/>
      <c r="O223" s="377"/>
      <c r="P223" s="329"/>
      <c r="Q223" s="373" t="s">
        <v>2321</v>
      </c>
      <c r="R223" s="371"/>
      <c r="S223" s="372"/>
      <c r="T223" s="333"/>
      <c r="U223" s="363" t="s">
        <v>2322</v>
      </c>
      <c r="V223" s="335"/>
      <c r="W223" s="335" t="str">
        <f>IF(VLOOKUP(U223,'CDV2 DTL'!P:P,1,FALSE)=U223,"OK","Missing")</f>
        <v>OK</v>
      </c>
      <c r="X223" s="345"/>
      <c r="Y223" s="425"/>
      <c r="Z223" s="465" t="s">
        <v>2316</v>
      </c>
      <c r="AA223" s="145"/>
      <c r="AB223" s="437"/>
      <c r="AC223" s="345"/>
      <c r="AD223" s="345"/>
      <c r="AE223" s="332" t="str">
        <f>IF(AD223="x",VLOOKUP($U223,DVS!A:A,1,FALSE),"-")</f>
        <v>-</v>
      </c>
      <c r="AF223" s="345"/>
      <c r="AG223" s="345"/>
      <c r="AH223" s="345"/>
      <c r="AI223" s="345"/>
      <c r="AJ223" s="345"/>
      <c r="AK223" s="345"/>
      <c r="AL223" s="345"/>
      <c r="AM223" s="345"/>
      <c r="AN223" s="372"/>
      <c r="AO223" s="345"/>
      <c r="AP223" s="345"/>
      <c r="AQ223" s="372"/>
      <c r="AR223" s="345"/>
      <c r="AS223" s="345"/>
      <c r="AT223" s="372"/>
      <c r="AU223" s="345"/>
      <c r="AV223" s="345"/>
      <c r="AW223" s="372"/>
      <c r="AX223" s="345"/>
      <c r="AY223" s="345"/>
      <c r="AZ223" s="372"/>
      <c r="BA223" s="345"/>
      <c r="BB223" s="345"/>
      <c r="BC223" s="345"/>
      <c r="BD223" s="345"/>
      <c r="BE223" s="345"/>
      <c r="BF223" s="372"/>
      <c r="BG223" s="345"/>
      <c r="BH223" s="345"/>
      <c r="BI223" s="372"/>
      <c r="BJ223" s="345"/>
      <c r="BK223" s="345"/>
      <c r="BL223" s="372"/>
      <c r="BM223" s="340"/>
      <c r="BN223" s="345"/>
      <c r="BO223" s="345"/>
      <c r="BP223" s="345"/>
    </row>
    <row r="224" ht="25.5" spans="1:68">
      <c r="A224" s="138"/>
      <c r="B224" s="321" t="s">
        <v>2323</v>
      </c>
      <c r="C224" s="322">
        <v>224</v>
      </c>
      <c r="D224" s="345" t="s">
        <v>1709</v>
      </c>
      <c r="E224" s="324" t="s">
        <v>1710</v>
      </c>
      <c r="F224" s="146"/>
      <c r="G224" s="146"/>
      <c r="H224" s="146"/>
      <c r="I224" s="329"/>
      <c r="J224" s="329"/>
      <c r="K224" s="146"/>
      <c r="L224" s="376"/>
      <c r="M224" s="329"/>
      <c r="N224" s="329"/>
      <c r="O224" s="377"/>
      <c r="P224" s="329"/>
      <c r="Q224" s="373" t="s">
        <v>2324</v>
      </c>
      <c r="R224" s="371"/>
      <c r="S224" s="372"/>
      <c r="T224" s="333"/>
      <c r="U224" s="363" t="s">
        <v>2325</v>
      </c>
      <c r="V224" s="335"/>
      <c r="W224" s="335" t="str">
        <f>IF(VLOOKUP(U224,'CDV2 DTL'!P:P,1,FALSE)=U224,"OK","Missing")</f>
        <v>OK</v>
      </c>
      <c r="X224" s="345"/>
      <c r="Y224" s="425"/>
      <c r="Z224" s="465" t="s">
        <v>2316</v>
      </c>
      <c r="AA224" s="145"/>
      <c r="AB224" s="437"/>
      <c r="AC224" s="345"/>
      <c r="AD224" s="345"/>
      <c r="AE224" s="332" t="str">
        <f>IF(AD224="x",VLOOKUP($U224,DVS!A:A,1,FALSE),"-")</f>
        <v>-</v>
      </c>
      <c r="AF224" s="345"/>
      <c r="AG224" s="345"/>
      <c r="AH224" s="345"/>
      <c r="AI224" s="345"/>
      <c r="AJ224" s="345"/>
      <c r="AK224" s="345"/>
      <c r="AL224" s="345"/>
      <c r="AM224" s="345"/>
      <c r="AN224" s="372"/>
      <c r="AO224" s="345"/>
      <c r="AP224" s="345"/>
      <c r="AQ224" s="372"/>
      <c r="AR224" s="345"/>
      <c r="AS224" s="345"/>
      <c r="AT224" s="372"/>
      <c r="AU224" s="345"/>
      <c r="AV224" s="345"/>
      <c r="AW224" s="372"/>
      <c r="AX224" s="345"/>
      <c r="AY224" s="345"/>
      <c r="AZ224" s="372"/>
      <c r="BA224" s="345"/>
      <c r="BB224" s="345"/>
      <c r="BC224" s="345"/>
      <c r="BD224" s="345"/>
      <c r="BE224" s="345"/>
      <c r="BF224" s="372"/>
      <c r="BG224" s="345"/>
      <c r="BH224" s="345"/>
      <c r="BI224" s="372"/>
      <c r="BJ224" s="345"/>
      <c r="BK224" s="345"/>
      <c r="BL224" s="372"/>
      <c r="BM224" s="340"/>
      <c r="BN224" s="345"/>
      <c r="BO224" s="345"/>
      <c r="BP224" s="345"/>
    </row>
    <row r="225" ht="25.5" spans="1:68">
      <c r="A225" s="138"/>
      <c r="B225" s="321" t="s">
        <v>2326</v>
      </c>
      <c r="C225" s="322">
        <v>225</v>
      </c>
      <c r="D225" s="345" t="s">
        <v>1709</v>
      </c>
      <c r="E225" s="324" t="s">
        <v>1710</v>
      </c>
      <c r="F225" s="146"/>
      <c r="G225" s="146"/>
      <c r="H225" s="146"/>
      <c r="I225" s="329"/>
      <c r="J225" s="329"/>
      <c r="K225" s="146"/>
      <c r="L225" s="376"/>
      <c r="M225" s="329"/>
      <c r="N225" s="329"/>
      <c r="O225" s="377"/>
      <c r="P225" s="329"/>
      <c r="Q225" s="373" t="s">
        <v>2327</v>
      </c>
      <c r="R225" s="371"/>
      <c r="S225" s="372"/>
      <c r="T225" s="333"/>
      <c r="U225" s="363" t="s">
        <v>2328</v>
      </c>
      <c r="V225" s="335"/>
      <c r="W225" s="335" t="str">
        <f>IF(VLOOKUP(U225,'CDV2 DTL'!P:P,1,FALSE)=U225,"OK","Missing")</f>
        <v>OK</v>
      </c>
      <c r="X225" s="345"/>
      <c r="Y225" s="425"/>
      <c r="Z225" s="465" t="s">
        <v>2316</v>
      </c>
      <c r="AA225" s="145"/>
      <c r="AB225" s="437"/>
      <c r="AC225" s="345"/>
      <c r="AD225" s="345"/>
      <c r="AE225" s="332" t="str">
        <f>IF(AD225="x",VLOOKUP($U225,DVS!A:A,1,FALSE),"-")</f>
        <v>-</v>
      </c>
      <c r="AF225" s="345"/>
      <c r="AG225" s="345"/>
      <c r="AH225" s="345"/>
      <c r="AI225" s="345"/>
      <c r="AJ225" s="345"/>
      <c r="AK225" s="345"/>
      <c r="AL225" s="345"/>
      <c r="AM225" s="345"/>
      <c r="AN225" s="372"/>
      <c r="AO225" s="345"/>
      <c r="AP225" s="345"/>
      <c r="AQ225" s="372"/>
      <c r="AR225" s="345"/>
      <c r="AS225" s="345"/>
      <c r="AT225" s="372"/>
      <c r="AU225" s="345"/>
      <c r="AV225" s="345"/>
      <c r="AW225" s="372"/>
      <c r="AX225" s="345"/>
      <c r="AY225" s="345"/>
      <c r="AZ225" s="372"/>
      <c r="BA225" s="345"/>
      <c r="BB225" s="345"/>
      <c r="BC225" s="345"/>
      <c r="BD225" s="345"/>
      <c r="BE225" s="345"/>
      <c r="BF225" s="372"/>
      <c r="BG225" s="345"/>
      <c r="BH225" s="345"/>
      <c r="BI225" s="372"/>
      <c r="BJ225" s="345"/>
      <c r="BK225" s="463"/>
      <c r="BL225" s="372"/>
      <c r="BM225" s="340"/>
      <c r="BN225" s="345"/>
      <c r="BO225" s="345"/>
      <c r="BP225" s="345"/>
    </row>
    <row r="226" ht="25.5" spans="1:68">
      <c r="A226" s="138"/>
      <c r="B226" s="321" t="s">
        <v>2329</v>
      </c>
      <c r="C226" s="322">
        <v>226</v>
      </c>
      <c r="D226" s="345" t="s">
        <v>1709</v>
      </c>
      <c r="E226" s="324" t="s">
        <v>2330</v>
      </c>
      <c r="F226" s="146"/>
      <c r="G226" s="146"/>
      <c r="H226" s="146"/>
      <c r="I226" s="329"/>
      <c r="J226" s="329"/>
      <c r="K226" s="146"/>
      <c r="L226" s="376"/>
      <c r="M226" s="329"/>
      <c r="N226" s="329"/>
      <c r="O226" s="377"/>
      <c r="P226" s="329"/>
      <c r="Q226" s="373" t="s">
        <v>2331</v>
      </c>
      <c r="R226" s="371"/>
      <c r="S226" s="372"/>
      <c r="T226" s="333"/>
      <c r="U226" s="363"/>
      <c r="V226" s="335"/>
      <c r="W226" s="335" t="e">
        <f>IF(VLOOKUP(U226,'CDV2 DTL'!P:P,1,FALSE)=U226,"OK","Missing")</f>
        <v>#N/A</v>
      </c>
      <c r="X226" s="345"/>
      <c r="Y226" s="345"/>
      <c r="Z226" s="146"/>
      <c r="AA226" s="145"/>
      <c r="AB226" s="437"/>
      <c r="AC226" s="345"/>
      <c r="AD226" s="345"/>
      <c r="AE226" s="332" t="str">
        <f>IF(AD226="x",VLOOKUP($U226,DVS!A:A,1,FALSE),"-")</f>
        <v>-</v>
      </c>
      <c r="AF226" s="345"/>
      <c r="AG226" s="345"/>
      <c r="AH226" s="345"/>
      <c r="AI226" s="345"/>
      <c r="AJ226" s="345"/>
      <c r="AK226" s="345"/>
      <c r="AL226" s="345"/>
      <c r="AM226" s="345"/>
      <c r="AN226" s="372"/>
      <c r="AO226" s="345"/>
      <c r="AP226" s="345"/>
      <c r="AQ226" s="372"/>
      <c r="AR226" s="345"/>
      <c r="AS226" s="345"/>
      <c r="AT226" s="372"/>
      <c r="AU226" s="345"/>
      <c r="AV226" s="345"/>
      <c r="AW226" s="372"/>
      <c r="AX226" s="345"/>
      <c r="AY226" s="345"/>
      <c r="AZ226" s="372"/>
      <c r="BA226" s="345"/>
      <c r="BB226" s="345"/>
      <c r="BC226" s="345"/>
      <c r="BD226" s="345"/>
      <c r="BE226" s="345"/>
      <c r="BF226" s="372"/>
      <c r="BG226" s="345"/>
      <c r="BH226" s="345"/>
      <c r="BI226" s="372"/>
      <c r="BJ226" s="345"/>
      <c r="BK226" s="345"/>
      <c r="BL226" s="372"/>
      <c r="BM226" s="340"/>
      <c r="BN226" s="345"/>
      <c r="BO226" s="345"/>
      <c r="BP226" s="345"/>
    </row>
    <row r="227" ht="25.5" spans="1:68">
      <c r="A227" s="138"/>
      <c r="B227" s="321" t="s">
        <v>2332</v>
      </c>
      <c r="C227" s="322">
        <v>227</v>
      </c>
      <c r="D227" s="345" t="s">
        <v>1709</v>
      </c>
      <c r="E227" s="324" t="s">
        <v>2254</v>
      </c>
      <c r="F227" s="146"/>
      <c r="G227" s="146"/>
      <c r="H227" s="146"/>
      <c r="I227" s="329"/>
      <c r="J227" s="329"/>
      <c r="K227" s="146"/>
      <c r="L227" s="376"/>
      <c r="M227" s="329"/>
      <c r="N227" s="329"/>
      <c r="O227" s="377"/>
      <c r="P227" s="329"/>
      <c r="Q227" s="373" t="s">
        <v>2333</v>
      </c>
      <c r="R227" s="371"/>
      <c r="S227" s="372"/>
      <c r="T227" s="333"/>
      <c r="U227" s="363" t="s">
        <v>2334</v>
      </c>
      <c r="V227" s="335"/>
      <c r="W227" s="335" t="e">
        <f>IF(VLOOKUP(U227,'CDV2 DTL'!P:P,1,FALSE)=U227,"OK","Missing")</f>
        <v>#N/A</v>
      </c>
      <c r="X227" s="345"/>
      <c r="Y227" s="466" t="s">
        <v>2335</v>
      </c>
      <c r="Z227" s="465" t="s">
        <v>2336</v>
      </c>
      <c r="AA227" s="145"/>
      <c r="AB227" s="437"/>
      <c r="AC227" s="345"/>
      <c r="AD227" s="345"/>
      <c r="AE227" s="332" t="str">
        <f>IF(AD227="x",VLOOKUP($U227,DVS!A:A,1,FALSE),"-")</f>
        <v>-</v>
      </c>
      <c r="AF227" s="345"/>
      <c r="AG227" s="345"/>
      <c r="AH227" s="345"/>
      <c r="AI227" s="345"/>
      <c r="AJ227" s="345"/>
      <c r="AK227" s="345"/>
      <c r="AL227" s="345"/>
      <c r="AM227" s="345"/>
      <c r="AN227" s="372"/>
      <c r="AO227" s="345"/>
      <c r="AP227" s="345"/>
      <c r="AQ227" s="372"/>
      <c r="AR227" s="345"/>
      <c r="AS227" s="345"/>
      <c r="AT227" s="372"/>
      <c r="AU227" s="345"/>
      <c r="AV227" s="345"/>
      <c r="AW227" s="372"/>
      <c r="AX227" s="345"/>
      <c r="AY227" s="345"/>
      <c r="AZ227" s="372"/>
      <c r="BA227" s="345"/>
      <c r="BB227" s="345"/>
      <c r="BC227" s="345"/>
      <c r="BD227" s="345"/>
      <c r="BE227" s="345"/>
      <c r="BF227" s="372"/>
      <c r="BG227" s="345"/>
      <c r="BH227" s="345"/>
      <c r="BI227" s="372"/>
      <c r="BJ227" s="345"/>
      <c r="BK227" s="345"/>
      <c r="BL227" s="372"/>
      <c r="BM227" s="340"/>
      <c r="BN227" s="345"/>
      <c r="BO227" s="345"/>
      <c r="BP227" s="345"/>
    </row>
    <row r="228" ht="25.5" spans="1:68">
      <c r="A228" s="138"/>
      <c r="B228" s="321" t="s">
        <v>2337</v>
      </c>
      <c r="C228" s="322">
        <v>228</v>
      </c>
      <c r="D228" s="345" t="s">
        <v>1709</v>
      </c>
      <c r="E228" s="324" t="s">
        <v>2254</v>
      </c>
      <c r="F228" s="160"/>
      <c r="G228" s="160"/>
      <c r="H228" s="160"/>
      <c r="I228" s="167"/>
      <c r="J228" s="167"/>
      <c r="K228" s="160"/>
      <c r="L228" s="161"/>
      <c r="M228" s="167"/>
      <c r="N228" s="167"/>
      <c r="O228" s="161"/>
      <c r="P228" s="167"/>
      <c r="Q228" s="467" t="s">
        <v>2338</v>
      </c>
      <c r="R228" s="168"/>
      <c r="S228" s="345"/>
      <c r="T228" s="468"/>
      <c r="U228" s="160" t="s">
        <v>2339</v>
      </c>
      <c r="V228" s="167"/>
      <c r="W228" s="335" t="e">
        <f>IF(VLOOKUP(U228,'CDV2 DTL'!P:P,1,FALSE)=U228,"OK","Missing")</f>
        <v>#N/A</v>
      </c>
      <c r="X228" s="167"/>
      <c r="Y228" s="466" t="s">
        <v>2335</v>
      </c>
      <c r="Z228" s="465" t="s">
        <v>2336</v>
      </c>
      <c r="AA228" s="145"/>
      <c r="AB228" s="168"/>
      <c r="AC228" s="167"/>
      <c r="AD228" s="167"/>
      <c r="AE228" s="332" t="str">
        <f>IF(AD228="x",VLOOKUP($U228,DVS!A:A,1,FALSE),"-")</f>
        <v>-</v>
      </c>
      <c r="AF228" s="167"/>
      <c r="AG228" s="167"/>
      <c r="AH228" s="167"/>
      <c r="AI228" s="167"/>
      <c r="AJ228" s="167"/>
      <c r="AK228" s="167"/>
      <c r="AL228" s="167"/>
      <c r="AM228" s="167"/>
      <c r="AN228" s="167"/>
      <c r="AO228" s="167"/>
      <c r="AP228" s="167"/>
      <c r="AQ228" s="167"/>
      <c r="AR228" s="167"/>
      <c r="AS228" s="167"/>
      <c r="AT228" s="167"/>
      <c r="AU228" s="167"/>
      <c r="AV228" s="167"/>
      <c r="AW228" s="167"/>
      <c r="AX228" s="167"/>
      <c r="AY228" s="167"/>
      <c r="AZ228" s="167"/>
      <c r="BA228" s="167"/>
      <c r="BB228" s="167"/>
      <c r="BC228" s="167"/>
      <c r="BD228" s="167"/>
      <c r="BE228" s="167"/>
      <c r="BF228" s="167"/>
      <c r="BG228" s="167"/>
      <c r="BH228" s="167"/>
      <c r="BI228" s="167"/>
      <c r="BJ228" s="167"/>
      <c r="BK228" s="167"/>
      <c r="BL228" s="167"/>
      <c r="BM228" s="340"/>
      <c r="BN228" s="167"/>
      <c r="BO228" s="167"/>
      <c r="BP228" s="167"/>
    </row>
    <row r="229" ht="38.25" spans="1:68">
      <c r="A229" s="138"/>
      <c r="B229" s="321" t="s">
        <v>2340</v>
      </c>
      <c r="C229" s="322">
        <v>229</v>
      </c>
      <c r="D229" s="345" t="s">
        <v>1716</v>
      </c>
      <c r="E229" s="324" t="s">
        <v>1710</v>
      </c>
      <c r="F229" s="146"/>
      <c r="G229" s="146"/>
      <c r="H229" s="146"/>
      <c r="I229" s="329"/>
      <c r="J229" s="329"/>
      <c r="K229" s="146"/>
      <c r="L229" s="376"/>
      <c r="M229" s="329"/>
      <c r="N229" s="329"/>
      <c r="O229" s="377"/>
      <c r="P229" s="329"/>
      <c r="Q229" s="373" t="s">
        <v>2341</v>
      </c>
      <c r="R229" s="371"/>
      <c r="S229" s="372"/>
      <c r="T229" s="333"/>
      <c r="U229" s="363" t="s">
        <v>2342</v>
      </c>
      <c r="V229" s="335"/>
      <c r="W229" s="335" t="str">
        <f>IF(VLOOKUP(U229,'CDV2 DTL'!P:P,1,FALSE)=U229,"OK","Missing")</f>
        <v>OK</v>
      </c>
      <c r="X229" s="345"/>
      <c r="Y229" s="466" t="s">
        <v>2335</v>
      </c>
      <c r="Z229" s="465" t="s">
        <v>2343</v>
      </c>
      <c r="AA229" s="145" t="s">
        <v>2344</v>
      </c>
      <c r="AB229" s="437"/>
      <c r="AC229" s="345"/>
      <c r="AD229" s="345"/>
      <c r="AE229" s="332" t="str">
        <f>IF(AD229="x",VLOOKUP($U229,DVS!A:A,1,FALSE),"-")</f>
        <v>-</v>
      </c>
      <c r="AF229" s="345"/>
      <c r="AG229" s="345"/>
      <c r="AH229" s="345"/>
      <c r="AI229" s="345"/>
      <c r="AJ229" s="345"/>
      <c r="AK229" s="345"/>
      <c r="AL229" s="345"/>
      <c r="AM229" s="345"/>
      <c r="AN229" s="372"/>
      <c r="AO229" s="345"/>
      <c r="AP229" s="345"/>
      <c r="AQ229" s="372"/>
      <c r="AR229" s="345"/>
      <c r="AS229" s="345"/>
      <c r="AT229" s="372"/>
      <c r="AU229" s="345"/>
      <c r="AV229" s="345"/>
      <c r="AW229" s="372"/>
      <c r="AX229" s="345"/>
      <c r="AY229" s="345"/>
      <c r="AZ229" s="372"/>
      <c r="BA229" s="345"/>
      <c r="BB229" s="345"/>
      <c r="BC229" s="345"/>
      <c r="BD229" s="345"/>
      <c r="BE229" s="345"/>
      <c r="BF229" s="372"/>
      <c r="BG229" s="345"/>
      <c r="BH229" s="345"/>
      <c r="BI229" s="372"/>
      <c r="BJ229" s="345"/>
      <c r="BK229" s="463" t="s">
        <v>1714</v>
      </c>
      <c r="BL229" s="372"/>
      <c r="BM229" s="443" t="s">
        <v>2345</v>
      </c>
      <c r="BN229" s="345"/>
      <c r="BO229" s="345"/>
      <c r="BP229" s="345"/>
    </row>
    <row r="230" ht="38.25" spans="1:68">
      <c r="A230" s="138"/>
      <c r="B230" s="321" t="s">
        <v>2346</v>
      </c>
      <c r="C230" s="322">
        <v>230</v>
      </c>
      <c r="D230" s="345" t="s">
        <v>1716</v>
      </c>
      <c r="E230" s="324" t="s">
        <v>1710</v>
      </c>
      <c r="F230" s="146"/>
      <c r="G230" s="146"/>
      <c r="H230" s="146"/>
      <c r="I230" s="329"/>
      <c r="J230" s="329"/>
      <c r="K230" s="146"/>
      <c r="L230" s="376"/>
      <c r="M230" s="329"/>
      <c r="N230" s="329"/>
      <c r="O230" s="377"/>
      <c r="P230" s="329"/>
      <c r="Q230" s="373" t="s">
        <v>2347</v>
      </c>
      <c r="R230" s="371"/>
      <c r="S230" s="372"/>
      <c r="T230" s="333"/>
      <c r="U230" s="363" t="s">
        <v>2348</v>
      </c>
      <c r="V230" s="335"/>
      <c r="W230" s="335" t="str">
        <f>IF(VLOOKUP(U230,'CDV2 DTL'!P:P,1,FALSE)=U230,"OK","Missing")</f>
        <v>OK</v>
      </c>
      <c r="X230" s="345"/>
      <c r="Y230" s="466" t="s">
        <v>2335</v>
      </c>
      <c r="Z230" s="465" t="s">
        <v>2343</v>
      </c>
      <c r="AA230" s="145" t="s">
        <v>2344</v>
      </c>
      <c r="AB230" s="437"/>
      <c r="AC230" s="345"/>
      <c r="AD230" s="345"/>
      <c r="AE230" s="332" t="str">
        <f>IF(AD230="x",VLOOKUP($U230,DVS!A:A,1,FALSE),"-")</f>
        <v>-</v>
      </c>
      <c r="AF230" s="345"/>
      <c r="AG230" s="345"/>
      <c r="AH230" s="345"/>
      <c r="AI230" s="345"/>
      <c r="AJ230" s="345"/>
      <c r="AK230" s="345"/>
      <c r="AL230" s="345"/>
      <c r="AM230" s="345"/>
      <c r="AN230" s="372"/>
      <c r="AO230" s="345"/>
      <c r="AP230" s="345"/>
      <c r="AQ230" s="372"/>
      <c r="AR230" s="345"/>
      <c r="AS230" s="345"/>
      <c r="AT230" s="372"/>
      <c r="AU230" s="345"/>
      <c r="AV230" s="345"/>
      <c r="AW230" s="372"/>
      <c r="AX230" s="345"/>
      <c r="AY230" s="345"/>
      <c r="AZ230" s="372"/>
      <c r="BA230" s="345"/>
      <c r="BB230" s="345"/>
      <c r="BC230" s="345"/>
      <c r="BD230" s="345"/>
      <c r="BE230" s="345"/>
      <c r="BF230" s="372"/>
      <c r="BG230" s="345"/>
      <c r="BH230" s="345"/>
      <c r="BI230" s="372"/>
      <c r="BJ230" s="345"/>
      <c r="BK230" s="463" t="s">
        <v>1714</v>
      </c>
      <c r="BL230" s="372"/>
      <c r="BM230" s="464" t="s">
        <v>2306</v>
      </c>
      <c r="BN230" s="345"/>
      <c r="BO230" s="345"/>
      <c r="BP230" s="345"/>
    </row>
    <row r="231" ht="51" spans="1:68">
      <c r="A231" s="138"/>
      <c r="B231" s="321" t="s">
        <v>2349</v>
      </c>
      <c r="C231" s="322">
        <v>231</v>
      </c>
      <c r="D231" s="345" t="s">
        <v>1709</v>
      </c>
      <c r="E231" s="324" t="s">
        <v>1717</v>
      </c>
      <c r="F231" s="146"/>
      <c r="G231" s="146"/>
      <c r="H231" s="146"/>
      <c r="I231" s="329"/>
      <c r="J231" s="329"/>
      <c r="K231" s="146" t="s">
        <v>2350</v>
      </c>
      <c r="L231" s="376"/>
      <c r="M231" s="329">
        <v>44846</v>
      </c>
      <c r="N231" s="329">
        <v>45047</v>
      </c>
      <c r="O231" s="377"/>
      <c r="P231" s="345" t="s">
        <v>103</v>
      </c>
      <c r="Q231" s="373" t="s">
        <v>2351</v>
      </c>
      <c r="R231" s="331"/>
      <c r="S231" s="332"/>
      <c r="T231" s="333" t="s">
        <v>1735</v>
      </c>
      <c r="U231" s="334" t="s">
        <v>2352</v>
      </c>
      <c r="V231" s="335"/>
      <c r="W231" s="335" t="str">
        <f>IF(VLOOKUP(U231,'CDV2 DTL'!P:P,1,FALSE)=U231,"OK","Missing")</f>
        <v>OK</v>
      </c>
      <c r="X231" s="335" t="e">
        <f>IF(VLOOKUP(U231,'CDV3 DTL'!E:E,1,FALSE)=U231,"OK","Missing")</f>
        <v>#N/A</v>
      </c>
      <c r="Y231" s="466" t="s">
        <v>2335</v>
      </c>
      <c r="Z231" s="465" t="s">
        <v>2353</v>
      </c>
      <c r="AA231" s="145"/>
      <c r="AB231" s="337"/>
      <c r="AC231" s="345"/>
      <c r="AD231" s="345"/>
      <c r="AE231" s="332" t="str">
        <f>IF(AD231="x",VLOOKUP($U231,DVS!A:A,1,FALSE),"-")</f>
        <v>-</v>
      </c>
      <c r="AF231" s="335"/>
      <c r="AG231" s="345"/>
      <c r="AH231" s="345"/>
      <c r="AI231" s="345"/>
      <c r="AJ231" s="345"/>
      <c r="AK231" s="345"/>
      <c r="AL231" s="345"/>
      <c r="AM231" s="345"/>
      <c r="AN231" s="332" t="str">
        <f>IF(AM231="x",VLOOKUP($U231,'Domain ControllerECU'!A:A,1,FALSE),"-")</f>
        <v>-</v>
      </c>
      <c r="AO231" s="335"/>
      <c r="AP231" s="345"/>
      <c r="AQ231" s="332" t="str">
        <f>IF(AP231="x",VLOOKUP($U231,RLT!A:A,1,FALSE),"-")</f>
        <v>-</v>
      </c>
      <c r="AR231" s="335"/>
      <c r="AS231" s="345"/>
      <c r="AT231" s="332" t="str">
        <f>IF(AS231="x",VLOOKUP($U231,ULSECU!A:A,1,FALSE),"-")</f>
        <v>-</v>
      </c>
      <c r="AU231" s="335"/>
      <c r="AV231" s="345"/>
      <c r="AW231" s="332" t="str">
        <f>IF(AV231="x",VLOOKUP($U231,'Radar 7779GHz'!A:A,1,FALSE),"-")</f>
        <v>-</v>
      </c>
      <c r="AX231" s="335"/>
      <c r="AY231" s="345"/>
      <c r="AZ231" s="332" t="str">
        <f>IF(AY231="x",VLOOKUP($U231,LiDAR!A:A,1,FALSE),"-")</f>
        <v>-</v>
      </c>
      <c r="BA231" s="335"/>
      <c r="BB231" s="335"/>
      <c r="BC231" s="335"/>
      <c r="BD231" s="335"/>
      <c r="BE231" s="345"/>
      <c r="BF231" s="332" t="str">
        <f>IF(BE231="x",VLOOKUP($U231,DFC!A:A,1,FALSE),"-")</f>
        <v>-</v>
      </c>
      <c r="BG231" s="335"/>
      <c r="BH231" s="345"/>
      <c r="BI231" s="332" t="str">
        <f>IF(BH231="x",VLOOKUP(U231,'DSF ADSP'!A:A,1,FALSE),"-")</f>
        <v>-</v>
      </c>
      <c r="BJ231" s="335"/>
      <c r="BK231" s="345"/>
      <c r="BL231" s="332" t="str">
        <f>IF(BK231="x",VLOOKUP($U231,'DSF LSMS'!$A:$A,1,FALSE),"-")</f>
        <v>-</v>
      </c>
      <c r="BM231" s="340"/>
      <c r="BN231" s="167" t="s">
        <v>2354</v>
      </c>
      <c r="BO231" s="167"/>
      <c r="BP231" s="167"/>
    </row>
    <row r="232" ht="25.5" spans="1:68">
      <c r="A232" s="138"/>
      <c r="B232" s="321" t="s">
        <v>2355</v>
      </c>
      <c r="C232" s="322">
        <v>232</v>
      </c>
      <c r="D232" s="345" t="s">
        <v>1716</v>
      </c>
      <c r="E232" s="324" t="s">
        <v>1710</v>
      </c>
      <c r="F232" s="146"/>
      <c r="G232" s="146"/>
      <c r="H232" s="146"/>
      <c r="I232" s="329"/>
      <c r="J232" s="329"/>
      <c r="K232" s="146"/>
      <c r="L232" s="377" t="s">
        <v>2356</v>
      </c>
      <c r="M232" s="329">
        <v>45108</v>
      </c>
      <c r="N232" s="329">
        <v>45170</v>
      </c>
      <c r="O232" s="377"/>
      <c r="P232" s="329"/>
      <c r="Q232" s="373" t="s">
        <v>2357</v>
      </c>
      <c r="R232" s="371"/>
      <c r="S232" s="372"/>
      <c r="T232" s="333" t="s">
        <v>2125</v>
      </c>
      <c r="U232" s="363" t="s">
        <v>1185</v>
      </c>
      <c r="V232" s="335"/>
      <c r="W232" s="335" t="str">
        <f>IF(VLOOKUP(U232,'CDV2 DTL'!P:P,1,FALSE)=U232,"OK","Missing")</f>
        <v>OK</v>
      </c>
      <c r="X232" s="345"/>
      <c r="Y232" s="395" t="s">
        <v>2358</v>
      </c>
      <c r="Z232" s="146"/>
      <c r="AA232" s="145"/>
      <c r="AB232" s="437"/>
      <c r="AC232" s="345"/>
      <c r="AD232" s="345"/>
      <c r="AE232" s="332" t="str">
        <f>IF(AD232="x",VLOOKUP($U232,DVS!A:A,1,FALSE),"-")</f>
        <v>-</v>
      </c>
      <c r="AF232" s="345"/>
      <c r="AG232" s="345"/>
      <c r="AH232" s="345"/>
      <c r="AI232" s="345"/>
      <c r="AJ232" s="345"/>
      <c r="AK232" s="345"/>
      <c r="AL232" s="345"/>
      <c r="AM232" s="345"/>
      <c r="AN232" s="372"/>
      <c r="AO232" s="345"/>
      <c r="AP232" s="345"/>
      <c r="AQ232" s="372"/>
      <c r="AR232" s="345"/>
      <c r="AS232" s="345"/>
      <c r="AT232" s="372"/>
      <c r="AU232" s="345"/>
      <c r="AV232" s="345"/>
      <c r="AW232" s="372"/>
      <c r="AX232" s="345"/>
      <c r="AY232" s="345"/>
      <c r="AZ232" s="372"/>
      <c r="BA232" s="345"/>
      <c r="BB232" s="345"/>
      <c r="BC232" s="345"/>
      <c r="BD232" s="345"/>
      <c r="BE232" s="345"/>
      <c r="BF232" s="372"/>
      <c r="BG232" s="345"/>
      <c r="BH232" s="345" t="s">
        <v>1714</v>
      </c>
      <c r="BI232" s="372"/>
      <c r="BJ232" s="345"/>
      <c r="BK232" s="345"/>
      <c r="BL232" s="372"/>
      <c r="BM232" s="340"/>
      <c r="BN232" s="345"/>
      <c r="BO232" s="345"/>
      <c r="BP232" s="345"/>
    </row>
    <row r="233" ht="25.5" spans="1:68">
      <c r="A233" s="138"/>
      <c r="B233" s="321" t="s">
        <v>2359</v>
      </c>
      <c r="C233" s="322">
        <v>233</v>
      </c>
      <c r="D233" s="345" t="s">
        <v>1716</v>
      </c>
      <c r="E233" s="324" t="s">
        <v>1710</v>
      </c>
      <c r="F233" s="146"/>
      <c r="G233" s="146"/>
      <c r="H233" s="146"/>
      <c r="I233" s="329"/>
      <c r="J233" s="329"/>
      <c r="K233" s="146" t="s">
        <v>2360</v>
      </c>
      <c r="L233" s="377">
        <v>2022</v>
      </c>
      <c r="M233" s="329">
        <v>44682</v>
      </c>
      <c r="N233" s="329">
        <v>44896</v>
      </c>
      <c r="O233" s="377"/>
      <c r="P233" s="345" t="s">
        <v>103</v>
      </c>
      <c r="Q233" s="373" t="s">
        <v>2361</v>
      </c>
      <c r="R233" s="331"/>
      <c r="S233" s="332"/>
      <c r="T233" s="333" t="s">
        <v>2125</v>
      </c>
      <c r="U233" s="334" t="s">
        <v>2362</v>
      </c>
      <c r="V233" s="335"/>
      <c r="W233" s="335" t="s">
        <v>1801</v>
      </c>
      <c r="X233" s="335" t="e">
        <f>IF(VLOOKUP(U233,'CDV3 DTL'!E:E,1,FALSE)=U233,"OK","Missing")</f>
        <v>#N/A</v>
      </c>
      <c r="Y233" s="335"/>
      <c r="Z233" s="336"/>
      <c r="AA233" s="145"/>
      <c r="AB233" s="337"/>
      <c r="AC233" s="345"/>
      <c r="AD233" s="345" t="s">
        <v>1714</v>
      </c>
      <c r="AE233" s="332" t="e">
        <f>IF(AD233="x",VLOOKUP($U233,DVS!A:A,1,FALSE),"-")</f>
        <v>#N/A</v>
      </c>
      <c r="AF233" s="335"/>
      <c r="AG233" s="345" t="s">
        <v>1714</v>
      </c>
      <c r="AH233" s="345"/>
      <c r="AI233" s="345"/>
      <c r="AJ233" s="345" t="s">
        <v>1714</v>
      </c>
      <c r="AK233" s="345"/>
      <c r="AL233" s="345"/>
      <c r="AM233" s="345"/>
      <c r="AN233" s="332" t="str">
        <f>IF(AM233="x",VLOOKUP($U233,'Domain ControllerECU'!A:A,1,FALSE),"-")</f>
        <v>-</v>
      </c>
      <c r="AO233" s="335"/>
      <c r="AP233" s="345"/>
      <c r="AQ233" s="332" t="str">
        <f>IF(AP233="x",VLOOKUP($U233,RLT!A:A,1,FALSE),"-")</f>
        <v>-</v>
      </c>
      <c r="AR233" s="335"/>
      <c r="AS233" s="345"/>
      <c r="AT233" s="332" t="str">
        <f>IF(AS233="x",VLOOKUP($U233,ULSECU!A:A,1,FALSE),"-")</f>
        <v>-</v>
      </c>
      <c r="AU233" s="335"/>
      <c r="AV233" s="345"/>
      <c r="AW233" s="332" t="str">
        <f>IF(AV233="x",VLOOKUP($U233,'Radar 7779GHz'!A:A,1,FALSE),"-")</f>
        <v>-</v>
      </c>
      <c r="AX233" s="335"/>
      <c r="AY233" s="345"/>
      <c r="AZ233" s="332" t="str">
        <f>IF(AY233="x",VLOOKUP($U233,LiDAR!A:A,1,FALSE),"-")</f>
        <v>-</v>
      </c>
      <c r="BA233" s="335"/>
      <c r="BB233" s="335"/>
      <c r="BC233" s="335"/>
      <c r="BD233" s="335"/>
      <c r="BE233" s="345"/>
      <c r="BF233" s="332" t="str">
        <f>IF(BE233="x",VLOOKUP($U233,DFC!A:A,1,FALSE),"-")</f>
        <v>-</v>
      </c>
      <c r="BG233" s="335"/>
      <c r="BH233" s="345"/>
      <c r="BI233" s="332" t="str">
        <f>IF(BH233="x",VLOOKUP(U233,'DSF ADSP'!A:A,1,FALSE),"-")</f>
        <v>-</v>
      </c>
      <c r="BJ233" s="335"/>
      <c r="BK233" s="345"/>
      <c r="BL233" s="332" t="str">
        <f>IF(BK233="x",VLOOKUP($U233,'DSF LSMS'!$A:$A,1,FALSE),"-")</f>
        <v>-</v>
      </c>
      <c r="BM233" s="340"/>
      <c r="BN233" s="167"/>
      <c r="BO233" s="167"/>
      <c r="BP233" s="167"/>
    </row>
    <row r="234" ht="51" spans="1:68">
      <c r="A234" s="138"/>
      <c r="B234" s="321" t="s">
        <v>2363</v>
      </c>
      <c r="C234" s="322">
        <v>234</v>
      </c>
      <c r="D234" s="345" t="s">
        <v>1709</v>
      </c>
      <c r="E234" s="324" t="s">
        <v>1710</v>
      </c>
      <c r="F234" s="146"/>
      <c r="G234" s="146"/>
      <c r="H234" s="146" t="s">
        <v>2364</v>
      </c>
      <c r="I234" s="329"/>
      <c r="J234" s="329"/>
      <c r="K234" s="146" t="s">
        <v>2365</v>
      </c>
      <c r="L234" s="377"/>
      <c r="M234" s="329"/>
      <c r="N234" s="329"/>
      <c r="O234" s="377"/>
      <c r="P234" s="345" t="s">
        <v>103</v>
      </c>
      <c r="Q234" s="373" t="s">
        <v>2366</v>
      </c>
      <c r="R234" s="331"/>
      <c r="S234" s="332"/>
      <c r="T234" s="333" t="s">
        <v>1735</v>
      </c>
      <c r="U234" s="334" t="s">
        <v>2367</v>
      </c>
      <c r="V234" s="335"/>
      <c r="W234" s="335" t="s">
        <v>1801</v>
      </c>
      <c r="X234" s="335"/>
      <c r="Y234" s="335"/>
      <c r="Z234" s="336"/>
      <c r="AA234" s="145" t="s">
        <v>1672</v>
      </c>
      <c r="AB234" s="337"/>
      <c r="AC234" s="345"/>
      <c r="AD234" s="345"/>
      <c r="AE234" s="332" t="str">
        <f>IF(AD234="x",VLOOKUP($U234,DVS!A:A,1,FALSE),"-")</f>
        <v>-</v>
      </c>
      <c r="AF234" s="335"/>
      <c r="AG234" s="345"/>
      <c r="AH234" s="345"/>
      <c r="AI234" s="345"/>
      <c r="AJ234" s="345"/>
      <c r="AK234" s="345"/>
      <c r="AL234" s="345"/>
      <c r="AM234" s="345"/>
      <c r="AN234" s="332"/>
      <c r="AO234" s="335"/>
      <c r="AP234" s="345"/>
      <c r="AQ234" s="332"/>
      <c r="AR234" s="335"/>
      <c r="AS234" s="345"/>
      <c r="AT234" s="332"/>
      <c r="AU234" s="335"/>
      <c r="AV234" s="345"/>
      <c r="AW234" s="332"/>
      <c r="AX234" s="335"/>
      <c r="AY234" s="345"/>
      <c r="AZ234" s="332"/>
      <c r="BA234" s="335"/>
      <c r="BB234" s="335"/>
      <c r="BC234" s="335"/>
      <c r="BD234" s="335"/>
      <c r="BE234" s="345"/>
      <c r="BF234" s="332" t="str">
        <f>IF(BE234="x",VLOOKUP($U234,DFC!A:A,1,FALSE),"-")</f>
        <v>-</v>
      </c>
      <c r="BG234" s="335"/>
      <c r="BH234" s="345"/>
      <c r="BI234" s="332"/>
      <c r="BJ234" s="335"/>
      <c r="BK234" s="345"/>
      <c r="BL234" s="332"/>
      <c r="BM234" s="340"/>
      <c r="BN234" s="168" t="s">
        <v>2368</v>
      </c>
      <c r="BO234" s="167"/>
      <c r="BP234" s="167"/>
    </row>
    <row r="235" ht="25.5" spans="1:68">
      <c r="A235" s="138"/>
      <c r="B235" s="321" t="s">
        <v>2369</v>
      </c>
      <c r="C235" s="322">
        <v>235</v>
      </c>
      <c r="D235" s="345" t="s">
        <v>1709</v>
      </c>
      <c r="E235" s="324" t="s">
        <v>1710</v>
      </c>
      <c r="F235" s="146"/>
      <c r="G235" s="146"/>
      <c r="H235" s="146"/>
      <c r="I235" s="329"/>
      <c r="J235" s="329"/>
      <c r="K235" s="146"/>
      <c r="L235" s="377" t="s">
        <v>2370</v>
      </c>
      <c r="M235" s="329">
        <v>45200</v>
      </c>
      <c r="N235" s="329">
        <v>45170</v>
      </c>
      <c r="O235" s="377"/>
      <c r="P235" s="345" t="s">
        <v>1712</v>
      </c>
      <c r="Q235" s="373" t="s">
        <v>2371</v>
      </c>
      <c r="R235" s="371"/>
      <c r="S235" s="332"/>
      <c r="T235" s="333" t="s">
        <v>2125</v>
      </c>
      <c r="U235" s="363" t="s">
        <v>1100</v>
      </c>
      <c r="V235" s="335"/>
      <c r="W235" s="335" t="str">
        <f>IF(VLOOKUP(U235,'CDV2 DTL'!P:P,1,FALSE)=U235,"OK","Missing")</f>
        <v>OK</v>
      </c>
      <c r="X235" s="335"/>
      <c r="Y235" s="335"/>
      <c r="Z235" s="336"/>
      <c r="AA235" s="145"/>
      <c r="AB235" s="337"/>
      <c r="AC235" s="345"/>
      <c r="AD235" s="345"/>
      <c r="AE235" s="332" t="str">
        <f>IF(AD235="x",VLOOKUP($U235,DVS!A:A,1,FALSE),"-")</f>
        <v>-</v>
      </c>
      <c r="AF235" s="335"/>
      <c r="AG235" s="345"/>
      <c r="AH235" s="345"/>
      <c r="AI235" s="345"/>
      <c r="AJ235" s="345"/>
      <c r="AK235" s="345"/>
      <c r="AL235" s="345"/>
      <c r="AM235" s="345"/>
      <c r="AN235" s="332"/>
      <c r="AO235" s="335"/>
      <c r="AP235" s="345"/>
      <c r="AQ235" s="332"/>
      <c r="AR235" s="335"/>
      <c r="AS235" s="345"/>
      <c r="AT235" s="332"/>
      <c r="AU235" s="335"/>
      <c r="AV235" s="345"/>
      <c r="AW235" s="332"/>
      <c r="AX235" s="335"/>
      <c r="AY235" s="345"/>
      <c r="AZ235" s="332"/>
      <c r="BA235" s="335"/>
      <c r="BB235" s="335"/>
      <c r="BC235" s="335"/>
      <c r="BD235" s="335"/>
      <c r="BE235" s="345"/>
      <c r="BF235" s="332"/>
      <c r="BG235" s="335"/>
      <c r="BH235" s="345"/>
      <c r="BI235" s="332"/>
      <c r="BJ235" s="335"/>
      <c r="BK235" s="345"/>
      <c r="BL235" s="332"/>
      <c r="BM235" s="340"/>
      <c r="BN235" s="167"/>
      <c r="BO235" s="167"/>
      <c r="BP235" s="167"/>
    </row>
    <row r="236" ht="25.5" spans="1:68">
      <c r="A236" s="138"/>
      <c r="B236" s="321" t="s">
        <v>2372</v>
      </c>
      <c r="C236" s="322">
        <v>236</v>
      </c>
      <c r="D236" s="345" t="s">
        <v>1716</v>
      </c>
      <c r="E236" s="324" t="s">
        <v>1710</v>
      </c>
      <c r="F236" s="146"/>
      <c r="G236" s="146"/>
      <c r="H236" s="146"/>
      <c r="I236" s="329"/>
      <c r="J236" s="329"/>
      <c r="K236" s="146"/>
      <c r="L236" s="377" t="s">
        <v>2373</v>
      </c>
      <c r="M236" s="376">
        <v>45536</v>
      </c>
      <c r="N236" s="376">
        <v>45536</v>
      </c>
      <c r="O236" s="377"/>
      <c r="P236" s="345" t="s">
        <v>1712</v>
      </c>
      <c r="Q236" s="373" t="s">
        <v>2374</v>
      </c>
      <c r="R236" s="371"/>
      <c r="S236" s="332"/>
      <c r="T236" s="333" t="s">
        <v>2125</v>
      </c>
      <c r="U236" s="363" t="s">
        <v>1100</v>
      </c>
      <c r="V236" s="335"/>
      <c r="W236" s="335" t="str">
        <f>IF(VLOOKUP(U236,'CDV2 DTL'!P:P,1,FALSE)=U236,"OK","Missing")</f>
        <v>OK</v>
      </c>
      <c r="X236" s="335"/>
      <c r="Y236" s="335"/>
      <c r="Z236" s="336"/>
      <c r="AA236" s="145"/>
      <c r="AB236" s="337"/>
      <c r="AC236" s="345"/>
      <c r="AD236" s="345"/>
      <c r="AE236" s="332" t="str">
        <f>IF(AD236="x",VLOOKUP($U236,DVS!A:A,1,FALSE),"-")</f>
        <v>-</v>
      </c>
      <c r="AF236" s="335"/>
      <c r="AG236" s="345"/>
      <c r="AH236" s="345"/>
      <c r="AI236" s="345"/>
      <c r="AJ236" s="345"/>
      <c r="AK236" s="345"/>
      <c r="AL236" s="345"/>
      <c r="AM236" s="345"/>
      <c r="AN236" s="332"/>
      <c r="AO236" s="335"/>
      <c r="AP236" s="345"/>
      <c r="AQ236" s="332"/>
      <c r="AR236" s="335"/>
      <c r="AS236" s="345"/>
      <c r="AT236" s="332"/>
      <c r="AU236" s="335"/>
      <c r="AV236" s="345"/>
      <c r="AW236" s="332"/>
      <c r="AX236" s="335"/>
      <c r="AY236" s="345"/>
      <c r="AZ236" s="332"/>
      <c r="BA236" s="335"/>
      <c r="BB236" s="335"/>
      <c r="BC236" s="335"/>
      <c r="BD236" s="335"/>
      <c r="BE236" s="345"/>
      <c r="BF236" s="332"/>
      <c r="BG236" s="335"/>
      <c r="BH236" s="345"/>
      <c r="BI236" s="332"/>
      <c r="BJ236" s="335"/>
      <c r="BK236" s="345"/>
      <c r="BL236" s="332"/>
      <c r="BM236" s="340"/>
      <c r="BN236" s="167"/>
      <c r="BO236" s="167"/>
      <c r="BP236" s="167"/>
    </row>
    <row r="237" ht="25.5" spans="1:68">
      <c r="A237" s="138"/>
      <c r="B237" s="321" t="s">
        <v>2375</v>
      </c>
      <c r="C237" s="322">
        <v>237</v>
      </c>
      <c r="D237" s="345" t="s">
        <v>1716</v>
      </c>
      <c r="E237" s="324" t="s">
        <v>1710</v>
      </c>
      <c r="F237" s="146"/>
      <c r="G237" s="146"/>
      <c r="H237" s="146"/>
      <c r="I237" s="329"/>
      <c r="J237" s="329"/>
      <c r="K237" s="146"/>
      <c r="L237" s="377" t="s">
        <v>2373</v>
      </c>
      <c r="M237" s="376">
        <v>45536</v>
      </c>
      <c r="N237" s="376">
        <v>45536</v>
      </c>
      <c r="O237" s="377"/>
      <c r="P237" s="345" t="s">
        <v>1712</v>
      </c>
      <c r="Q237" s="373" t="s">
        <v>2376</v>
      </c>
      <c r="R237" s="371"/>
      <c r="S237" s="332"/>
      <c r="T237" s="333" t="s">
        <v>2125</v>
      </c>
      <c r="U237" s="363" t="s">
        <v>1100</v>
      </c>
      <c r="V237" s="335"/>
      <c r="W237" s="335" t="str">
        <f>IF(VLOOKUP(U237,'CDV2 DTL'!P:P,1,FALSE)=U237,"OK","Missing")</f>
        <v>OK</v>
      </c>
      <c r="X237" s="335"/>
      <c r="Y237" s="335"/>
      <c r="Z237" s="336"/>
      <c r="AA237" s="145"/>
      <c r="AB237" s="337"/>
      <c r="AC237" s="345"/>
      <c r="AD237" s="345"/>
      <c r="AE237" s="332" t="str">
        <f>IF(AD237="x",VLOOKUP($U237,DVS!A:A,1,FALSE),"-")</f>
        <v>-</v>
      </c>
      <c r="AF237" s="335"/>
      <c r="AG237" s="345"/>
      <c r="AH237" s="345"/>
      <c r="AI237" s="345"/>
      <c r="AJ237" s="345"/>
      <c r="AK237" s="345"/>
      <c r="AL237" s="345"/>
      <c r="AM237" s="345"/>
      <c r="AN237" s="332"/>
      <c r="AO237" s="335"/>
      <c r="AP237" s="345"/>
      <c r="AQ237" s="332"/>
      <c r="AR237" s="335"/>
      <c r="AS237" s="345"/>
      <c r="AT237" s="332"/>
      <c r="AU237" s="335"/>
      <c r="AV237" s="345"/>
      <c r="AW237" s="332"/>
      <c r="AX237" s="335"/>
      <c r="AY237" s="345"/>
      <c r="AZ237" s="332"/>
      <c r="BA237" s="335"/>
      <c r="BB237" s="335"/>
      <c r="BC237" s="335"/>
      <c r="BD237" s="335"/>
      <c r="BE237" s="345"/>
      <c r="BF237" s="332"/>
      <c r="BG237" s="335"/>
      <c r="BH237" s="345"/>
      <c r="BI237" s="332"/>
      <c r="BJ237" s="335"/>
      <c r="BK237" s="345"/>
      <c r="BL237" s="332"/>
      <c r="BM237" s="340"/>
      <c r="BN237" s="167"/>
      <c r="BO237" s="167"/>
      <c r="BP237" s="167"/>
    </row>
    <row r="238" ht="25.5" spans="1:68">
      <c r="A238" s="138"/>
      <c r="B238" s="321" t="s">
        <v>2377</v>
      </c>
      <c r="C238" s="322">
        <v>238</v>
      </c>
      <c r="D238" s="345" t="s">
        <v>1709</v>
      </c>
      <c r="E238" s="324" t="s">
        <v>1710</v>
      </c>
      <c r="F238" s="146"/>
      <c r="G238" s="146"/>
      <c r="H238" s="146"/>
      <c r="I238" s="329"/>
      <c r="J238" s="329"/>
      <c r="K238" s="146"/>
      <c r="L238" s="377" t="s">
        <v>2378</v>
      </c>
      <c r="M238" s="376">
        <v>44835</v>
      </c>
      <c r="N238" s="329">
        <v>44835</v>
      </c>
      <c r="O238" s="377"/>
      <c r="P238" s="345" t="s">
        <v>1712</v>
      </c>
      <c r="Q238" s="373" t="s">
        <v>2379</v>
      </c>
      <c r="R238" s="331"/>
      <c r="S238" s="332"/>
      <c r="T238" s="333" t="s">
        <v>2125</v>
      </c>
      <c r="U238" s="334" t="s">
        <v>843</v>
      </c>
      <c r="V238" s="335"/>
      <c r="W238" s="335" t="str">
        <f>IF(VLOOKUP(U238,'CDV2 DTL'!P:P,1,FALSE)=U238,"OK","Missing")</f>
        <v>OK</v>
      </c>
      <c r="X238" s="335"/>
      <c r="Y238" s="335"/>
      <c r="Z238" s="336"/>
      <c r="AA238" s="145"/>
      <c r="AB238" s="337"/>
      <c r="AC238" s="345"/>
      <c r="AD238" s="345"/>
      <c r="AE238" s="332" t="str">
        <f>IF(AD238="x",VLOOKUP($U238,DVS!A:A,1,FALSE),"-")</f>
        <v>-</v>
      </c>
      <c r="AF238" s="335"/>
      <c r="AG238" s="345"/>
      <c r="AH238" s="345"/>
      <c r="AI238" s="345"/>
      <c r="AJ238" s="345"/>
      <c r="AK238" s="345"/>
      <c r="AL238" s="345"/>
      <c r="AM238" s="345" t="s">
        <v>1714</v>
      </c>
      <c r="AN238" s="332"/>
      <c r="AO238" s="335"/>
      <c r="AP238" s="345"/>
      <c r="AQ238" s="332"/>
      <c r="AR238" s="335"/>
      <c r="AS238" s="345"/>
      <c r="AT238" s="332"/>
      <c r="AU238" s="335"/>
      <c r="AV238" s="345"/>
      <c r="AW238" s="332"/>
      <c r="AX238" s="335"/>
      <c r="AY238" s="345"/>
      <c r="AZ238" s="332"/>
      <c r="BA238" s="335"/>
      <c r="BB238" s="335"/>
      <c r="BC238" s="335"/>
      <c r="BD238" s="335"/>
      <c r="BE238" s="345" t="s">
        <v>1714</v>
      </c>
      <c r="BF238" s="332"/>
      <c r="BG238" s="335"/>
      <c r="BH238" s="345"/>
      <c r="BI238" s="332"/>
      <c r="BJ238" s="335"/>
      <c r="BK238" s="345"/>
      <c r="BL238" s="332"/>
      <c r="BM238" s="340"/>
      <c r="BN238" s="167"/>
      <c r="BO238" s="167"/>
      <c r="BP238" s="167"/>
    </row>
    <row r="239" ht="25.5" spans="1:68">
      <c r="A239" s="138"/>
      <c r="B239" s="321" t="s">
        <v>2380</v>
      </c>
      <c r="C239" s="322">
        <v>239</v>
      </c>
      <c r="D239" s="345" t="s">
        <v>1709</v>
      </c>
      <c r="E239" s="324" t="s">
        <v>1710</v>
      </c>
      <c r="F239" s="146"/>
      <c r="G239" s="146"/>
      <c r="H239" s="146"/>
      <c r="I239" s="329"/>
      <c r="J239" s="329"/>
      <c r="K239" s="146"/>
      <c r="L239" s="377" t="s">
        <v>2381</v>
      </c>
      <c r="M239" s="376">
        <v>45536</v>
      </c>
      <c r="N239" s="329">
        <v>46266</v>
      </c>
      <c r="O239" s="377"/>
      <c r="P239" s="345" t="s">
        <v>1712</v>
      </c>
      <c r="Q239" s="373" t="s">
        <v>2382</v>
      </c>
      <c r="R239" s="331"/>
      <c r="S239" s="332"/>
      <c r="T239" s="333" t="s">
        <v>2125</v>
      </c>
      <c r="U239" s="334" t="s">
        <v>1116</v>
      </c>
      <c r="V239" s="335"/>
      <c r="W239" s="335" t="str">
        <f>IF(VLOOKUP(U239,'CDV2 DTL'!P:P,1,FALSE)=U239,"OK","Missing")</f>
        <v>OK</v>
      </c>
      <c r="X239" s="335"/>
      <c r="Y239" s="335"/>
      <c r="Z239" s="336"/>
      <c r="AA239" s="145"/>
      <c r="AB239" s="337"/>
      <c r="AC239" s="345"/>
      <c r="AD239" s="345"/>
      <c r="AE239" s="332" t="str">
        <f>IF(AD239="x",VLOOKUP($U239,DVS!A:A,1,FALSE),"-")</f>
        <v>-</v>
      </c>
      <c r="AF239" s="335"/>
      <c r="AG239" s="345"/>
      <c r="AH239" s="345"/>
      <c r="AI239" s="345"/>
      <c r="AJ239" s="345"/>
      <c r="AK239" s="345"/>
      <c r="AL239" s="345"/>
      <c r="AM239" s="345"/>
      <c r="AN239" s="332"/>
      <c r="AO239" s="335"/>
      <c r="AP239" s="345"/>
      <c r="AQ239" s="332"/>
      <c r="AR239" s="335"/>
      <c r="AS239" s="345"/>
      <c r="AT239" s="332"/>
      <c r="AU239" s="335"/>
      <c r="AV239" s="345"/>
      <c r="AW239" s="332"/>
      <c r="AX239" s="335"/>
      <c r="AY239" s="345"/>
      <c r="AZ239" s="332"/>
      <c r="BA239" s="335"/>
      <c r="BB239" s="335"/>
      <c r="BC239" s="335"/>
      <c r="BD239" s="335"/>
      <c r="BE239" s="345"/>
      <c r="BF239" s="332"/>
      <c r="BG239" s="335"/>
      <c r="BH239" s="345"/>
      <c r="BI239" s="332"/>
      <c r="BJ239" s="335"/>
      <c r="BK239" s="345"/>
      <c r="BL239" s="332"/>
      <c r="BM239" s="340"/>
      <c r="BN239" s="167"/>
      <c r="BO239" s="167"/>
      <c r="BP239" s="167"/>
    </row>
    <row r="240" ht="25.5" spans="1:68">
      <c r="A240" s="138"/>
      <c r="B240" s="321" t="s">
        <v>2383</v>
      </c>
      <c r="C240" s="322">
        <v>240</v>
      </c>
      <c r="D240" s="345" t="s">
        <v>1716</v>
      </c>
      <c r="E240" s="324" t="s">
        <v>1710</v>
      </c>
      <c r="F240" s="146"/>
      <c r="G240" s="146"/>
      <c r="H240" s="146"/>
      <c r="I240" s="329"/>
      <c r="J240" s="329"/>
      <c r="K240" s="146"/>
      <c r="L240" s="377" t="s">
        <v>2384</v>
      </c>
      <c r="M240" s="376">
        <v>45536</v>
      </c>
      <c r="N240" s="329">
        <v>45901</v>
      </c>
      <c r="O240" s="377"/>
      <c r="P240" s="345" t="s">
        <v>1712</v>
      </c>
      <c r="Q240" s="373" t="s">
        <v>2385</v>
      </c>
      <c r="R240" s="331"/>
      <c r="S240" s="332"/>
      <c r="T240" s="333" t="s">
        <v>2125</v>
      </c>
      <c r="U240" s="334" t="s">
        <v>943</v>
      </c>
      <c r="V240" s="335"/>
      <c r="W240" s="335" t="str">
        <f>IF(VLOOKUP(U240,'CDV2 DTL'!P:P,1,FALSE)=U240,"OK","Missing")</f>
        <v>OK</v>
      </c>
      <c r="X240" s="335"/>
      <c r="Y240" s="335"/>
      <c r="Z240" s="336"/>
      <c r="AA240" s="145"/>
      <c r="AB240" s="337"/>
      <c r="AC240" s="345"/>
      <c r="AD240" s="345"/>
      <c r="AE240" s="332" t="str">
        <f>IF(AD240="x",VLOOKUP($U240,DVS!A:A,1,FALSE),"-")</f>
        <v>-</v>
      </c>
      <c r="AF240" s="335"/>
      <c r="AG240" s="345"/>
      <c r="AH240" s="345"/>
      <c r="AI240" s="345"/>
      <c r="AJ240" s="345"/>
      <c r="AK240" s="345"/>
      <c r="AL240" s="345"/>
      <c r="AM240" s="345"/>
      <c r="AN240" s="332"/>
      <c r="AO240" s="335"/>
      <c r="AP240" s="345"/>
      <c r="AQ240" s="332"/>
      <c r="AR240" s="335"/>
      <c r="AS240" s="345"/>
      <c r="AT240" s="332"/>
      <c r="AU240" s="335"/>
      <c r="AV240" s="345"/>
      <c r="AW240" s="332"/>
      <c r="AX240" s="335"/>
      <c r="AY240" s="345"/>
      <c r="AZ240" s="332"/>
      <c r="BA240" s="335"/>
      <c r="BB240" s="335"/>
      <c r="BC240" s="335"/>
      <c r="BD240" s="335"/>
      <c r="BE240" s="345"/>
      <c r="BF240" s="332"/>
      <c r="BG240" s="335"/>
      <c r="BH240" s="345"/>
      <c r="BI240" s="332"/>
      <c r="BJ240" s="335"/>
      <c r="BK240" s="345"/>
      <c r="BL240" s="332"/>
      <c r="BM240" s="340"/>
      <c r="BN240" s="167"/>
      <c r="BO240" s="167"/>
      <c r="BP240" s="167"/>
    </row>
    <row r="241" ht="25.5" spans="1:68">
      <c r="A241" s="138"/>
      <c r="B241" s="321" t="s">
        <v>2386</v>
      </c>
      <c r="C241" s="322">
        <v>241</v>
      </c>
      <c r="D241" s="345" t="s">
        <v>1716</v>
      </c>
      <c r="E241" s="324" t="s">
        <v>1710</v>
      </c>
      <c r="F241" s="146"/>
      <c r="G241" s="146"/>
      <c r="H241" s="146"/>
      <c r="I241" s="329"/>
      <c r="J241" s="329"/>
      <c r="K241" s="146"/>
      <c r="L241" s="377" t="s">
        <v>2387</v>
      </c>
      <c r="M241" s="376">
        <v>45536</v>
      </c>
      <c r="N241" s="329">
        <v>45536</v>
      </c>
      <c r="O241" s="377"/>
      <c r="P241" s="345" t="s">
        <v>1712</v>
      </c>
      <c r="Q241" s="373" t="s">
        <v>2388</v>
      </c>
      <c r="R241" s="371"/>
      <c r="S241" s="332"/>
      <c r="T241" s="333" t="s">
        <v>2125</v>
      </c>
      <c r="U241" s="363" t="s">
        <v>996</v>
      </c>
      <c r="V241" s="335"/>
      <c r="W241" s="335" t="str">
        <f>IF(VLOOKUP(U241,'CDV2 DTL'!P:P,1,FALSE)=U241,"OK","Missing")</f>
        <v>OK</v>
      </c>
      <c r="X241" s="335"/>
      <c r="Y241" s="335"/>
      <c r="Z241" s="336"/>
      <c r="AA241" s="145"/>
      <c r="AB241" s="337"/>
      <c r="AC241" s="345"/>
      <c r="AD241" s="345"/>
      <c r="AE241" s="332" t="str">
        <f>IF(AD241="x",VLOOKUP($U241,DVS!A:A,1,FALSE),"-")</f>
        <v>-</v>
      </c>
      <c r="AF241" s="335"/>
      <c r="AG241" s="345"/>
      <c r="AH241" s="345"/>
      <c r="AI241" s="345"/>
      <c r="AJ241" s="345"/>
      <c r="AK241" s="345"/>
      <c r="AL241" s="345"/>
      <c r="AM241" s="345"/>
      <c r="AN241" s="332"/>
      <c r="AO241" s="335"/>
      <c r="AP241" s="345"/>
      <c r="AQ241" s="332"/>
      <c r="AR241" s="335"/>
      <c r="AS241" s="345"/>
      <c r="AT241" s="332"/>
      <c r="AU241" s="335"/>
      <c r="AV241" s="345"/>
      <c r="AW241" s="332"/>
      <c r="AX241" s="335"/>
      <c r="AY241" s="345"/>
      <c r="AZ241" s="332"/>
      <c r="BA241" s="335"/>
      <c r="BB241" s="335"/>
      <c r="BC241" s="335"/>
      <c r="BD241" s="335"/>
      <c r="BE241" s="345"/>
      <c r="BF241" s="332"/>
      <c r="BG241" s="335"/>
      <c r="BH241" s="345"/>
      <c r="BI241" s="332"/>
      <c r="BJ241" s="335"/>
      <c r="BK241" s="345"/>
      <c r="BL241" s="332"/>
      <c r="BM241" s="340"/>
      <c r="BN241" s="167"/>
      <c r="BO241" s="167"/>
      <c r="BP241" s="167"/>
    </row>
    <row r="242" ht="12.75" spans="1:68">
      <c r="A242" s="138"/>
      <c r="B242" s="321" t="s">
        <v>2389</v>
      </c>
      <c r="C242" s="322">
        <v>242</v>
      </c>
      <c r="D242" s="345" t="s">
        <v>1709</v>
      </c>
      <c r="E242" s="324" t="s">
        <v>1710</v>
      </c>
      <c r="F242" s="146"/>
      <c r="G242" s="146"/>
      <c r="H242" s="146"/>
      <c r="I242" s="329"/>
      <c r="J242" s="329"/>
      <c r="K242" s="146"/>
      <c r="L242" s="377" t="s">
        <v>2390</v>
      </c>
      <c r="M242" s="376">
        <v>45536</v>
      </c>
      <c r="N242" s="329">
        <v>45536</v>
      </c>
      <c r="O242" s="377"/>
      <c r="P242" s="345" t="s">
        <v>1712</v>
      </c>
      <c r="Q242" s="373" t="s">
        <v>2391</v>
      </c>
      <c r="R242" s="331"/>
      <c r="S242" s="332"/>
      <c r="T242" s="333" t="s">
        <v>2125</v>
      </c>
      <c r="U242" s="334" t="s">
        <v>1180</v>
      </c>
      <c r="V242" s="335"/>
      <c r="W242" s="335" t="str">
        <f>IF(VLOOKUP(U242,'CDV2 DTL'!P:P,1,FALSE)=U242,"OK","Missing")</f>
        <v>OK</v>
      </c>
      <c r="X242" s="335"/>
      <c r="Y242" s="335"/>
      <c r="Z242" s="336"/>
      <c r="AA242" s="145"/>
      <c r="AB242" s="337"/>
      <c r="AC242" s="345"/>
      <c r="AD242" s="345"/>
      <c r="AE242" s="332" t="str">
        <f>IF(AD242="x",VLOOKUP($U242,DVS!A:A,1,FALSE),"-")</f>
        <v>-</v>
      </c>
      <c r="AF242" s="335"/>
      <c r="AG242" s="345"/>
      <c r="AH242" s="345"/>
      <c r="AI242" s="345"/>
      <c r="AJ242" s="345"/>
      <c r="AK242" s="345"/>
      <c r="AL242" s="345"/>
      <c r="AM242" s="345"/>
      <c r="AN242" s="332"/>
      <c r="AO242" s="335"/>
      <c r="AP242" s="345"/>
      <c r="AQ242" s="332"/>
      <c r="AR242" s="335"/>
      <c r="AS242" s="345"/>
      <c r="AT242" s="332"/>
      <c r="AU242" s="335"/>
      <c r="AV242" s="345"/>
      <c r="AW242" s="332"/>
      <c r="AX242" s="335"/>
      <c r="AY242" s="345"/>
      <c r="AZ242" s="332"/>
      <c r="BA242" s="335"/>
      <c r="BB242" s="335"/>
      <c r="BC242" s="335"/>
      <c r="BD242" s="335"/>
      <c r="BE242" s="345"/>
      <c r="BF242" s="332"/>
      <c r="BG242" s="335"/>
      <c r="BH242" s="345"/>
      <c r="BI242" s="332"/>
      <c r="BJ242" s="335"/>
      <c r="BK242" s="345"/>
      <c r="BL242" s="332"/>
      <c r="BM242" s="340"/>
      <c r="BN242" s="167"/>
      <c r="BO242" s="167"/>
      <c r="BP242" s="167"/>
    </row>
    <row r="243" ht="12.75" spans="1:68">
      <c r="A243" s="138"/>
      <c r="B243" s="321" t="s">
        <v>2392</v>
      </c>
      <c r="C243" s="322">
        <v>243</v>
      </c>
      <c r="D243" s="345" t="s">
        <v>1709</v>
      </c>
      <c r="E243" s="324" t="s">
        <v>1710</v>
      </c>
      <c r="F243" s="146"/>
      <c r="G243" s="146"/>
      <c r="H243" s="146"/>
      <c r="I243" s="329"/>
      <c r="J243" s="329"/>
      <c r="K243" s="146"/>
      <c r="L243" s="377"/>
      <c r="M243" s="376"/>
      <c r="N243" s="376"/>
      <c r="O243" s="377"/>
      <c r="P243" s="345"/>
      <c r="Q243" s="373" t="s">
        <v>2393</v>
      </c>
      <c r="R243" s="331"/>
      <c r="S243" s="332"/>
      <c r="T243" s="333" t="s">
        <v>1723</v>
      </c>
      <c r="U243" s="334" t="s">
        <v>2394</v>
      </c>
      <c r="V243" s="335"/>
      <c r="W243" s="335" t="str">
        <f>IF(VLOOKUP(U243,'CDV2 DTL'!P:P,1,FALSE)=U243,"OK","Missing")</f>
        <v>OK</v>
      </c>
      <c r="X243" s="335"/>
      <c r="Y243" s="425"/>
      <c r="Z243" s="336"/>
      <c r="AA243" s="145"/>
      <c r="AB243" s="337"/>
      <c r="AC243" s="345"/>
      <c r="AD243" s="345"/>
      <c r="AE243" s="332" t="str">
        <f>IF(AD243="x",VLOOKUP($U243,DVS!A:A,1,FALSE),"-")</f>
        <v>-</v>
      </c>
      <c r="AF243" s="335"/>
      <c r="AG243" s="345"/>
      <c r="AH243" s="345"/>
      <c r="AI243" s="345"/>
      <c r="AJ243" s="345"/>
      <c r="AK243" s="345"/>
      <c r="AL243" s="345"/>
      <c r="AM243" s="345"/>
      <c r="AN243" s="332"/>
      <c r="AO243" s="335"/>
      <c r="AP243" s="345"/>
      <c r="AQ243" s="332"/>
      <c r="AR243" s="335"/>
      <c r="AS243" s="345"/>
      <c r="AT243" s="332"/>
      <c r="AU243" s="335"/>
      <c r="AV243" s="345"/>
      <c r="AW243" s="332"/>
      <c r="AX243" s="335"/>
      <c r="AY243" s="345"/>
      <c r="AZ243" s="332"/>
      <c r="BA243" s="335"/>
      <c r="BB243" s="335"/>
      <c r="BC243" s="335"/>
      <c r="BD243" s="335"/>
      <c r="BE243" s="345"/>
      <c r="BF243" s="332"/>
      <c r="BG243" s="335"/>
      <c r="BH243" s="345"/>
      <c r="BI243" s="332"/>
      <c r="BJ243" s="335"/>
      <c r="BK243" s="345"/>
      <c r="BL243" s="332"/>
      <c r="BM243" s="340"/>
      <c r="BN243" s="167"/>
      <c r="BO243" s="167"/>
      <c r="BP243" s="167"/>
    </row>
    <row r="244" ht="12.75" spans="1:68">
      <c r="A244" s="138"/>
      <c r="B244" s="321" t="s">
        <v>2395</v>
      </c>
      <c r="C244" s="322">
        <v>244</v>
      </c>
      <c r="D244" s="345" t="s">
        <v>1709</v>
      </c>
      <c r="E244" s="324" t="s">
        <v>1710</v>
      </c>
      <c r="F244" s="146"/>
      <c r="G244" s="146"/>
      <c r="H244" s="146"/>
      <c r="I244" s="329"/>
      <c r="J244" s="329"/>
      <c r="K244" s="146"/>
      <c r="L244" s="377"/>
      <c r="M244" s="376"/>
      <c r="N244" s="376"/>
      <c r="O244" s="377"/>
      <c r="P244" s="345"/>
      <c r="Q244" s="373" t="s">
        <v>2396</v>
      </c>
      <c r="R244" s="331"/>
      <c r="S244" s="332"/>
      <c r="T244" s="333" t="s">
        <v>1723</v>
      </c>
      <c r="U244" s="334" t="s">
        <v>2397</v>
      </c>
      <c r="V244" s="335"/>
      <c r="W244" s="335" t="str">
        <f>IF(VLOOKUP(U244,'CDV2 DTL'!P:P,1,FALSE)=U244,"OK","Missing")</f>
        <v>OK</v>
      </c>
      <c r="X244" s="335"/>
      <c r="Y244" s="425"/>
      <c r="Z244" s="336"/>
      <c r="AA244" s="145"/>
      <c r="AB244" s="337"/>
      <c r="AC244" s="345"/>
      <c r="AD244" s="345"/>
      <c r="AE244" s="332" t="str">
        <f>IF(AD244="x",VLOOKUP($U244,DVS!A:A,1,FALSE),"-")</f>
        <v>-</v>
      </c>
      <c r="AF244" s="335"/>
      <c r="AG244" s="345"/>
      <c r="AH244" s="345"/>
      <c r="AI244" s="345"/>
      <c r="AJ244" s="345"/>
      <c r="AK244" s="345"/>
      <c r="AL244" s="345"/>
      <c r="AM244" s="345"/>
      <c r="AN244" s="332"/>
      <c r="AO244" s="335"/>
      <c r="AP244" s="345"/>
      <c r="AQ244" s="332"/>
      <c r="AR244" s="335"/>
      <c r="AS244" s="345"/>
      <c r="AT244" s="332"/>
      <c r="AU244" s="335"/>
      <c r="AV244" s="345"/>
      <c r="AW244" s="332"/>
      <c r="AX244" s="335"/>
      <c r="AY244" s="345"/>
      <c r="AZ244" s="332"/>
      <c r="BA244" s="335"/>
      <c r="BB244" s="335"/>
      <c r="BC244" s="335"/>
      <c r="BD244" s="335"/>
      <c r="BE244" s="345"/>
      <c r="BF244" s="332"/>
      <c r="BG244" s="335"/>
      <c r="BH244" s="345"/>
      <c r="BI244" s="332"/>
      <c r="BJ244" s="335"/>
      <c r="BK244" s="345"/>
      <c r="BL244" s="332"/>
      <c r="BM244" s="340"/>
      <c r="BN244" s="167"/>
      <c r="BO244" s="167"/>
      <c r="BP244" s="167"/>
    </row>
    <row r="245" ht="12.75" spans="1:68">
      <c r="A245" s="138"/>
      <c r="B245" s="321" t="s">
        <v>2398</v>
      </c>
      <c r="C245" s="322">
        <v>245</v>
      </c>
      <c r="D245" s="345" t="s">
        <v>1709</v>
      </c>
      <c r="E245" s="324" t="s">
        <v>1710</v>
      </c>
      <c r="F245" s="146"/>
      <c r="G245" s="146"/>
      <c r="H245" s="146"/>
      <c r="I245" s="329"/>
      <c r="J245" s="329"/>
      <c r="K245" s="146"/>
      <c r="L245" s="377"/>
      <c r="M245" s="376"/>
      <c r="N245" s="376"/>
      <c r="O245" s="377"/>
      <c r="P245" s="345"/>
      <c r="Q245" s="373" t="s">
        <v>2399</v>
      </c>
      <c r="R245" s="331"/>
      <c r="S245" s="332"/>
      <c r="T245" s="333"/>
      <c r="U245" s="334" t="s">
        <v>2400</v>
      </c>
      <c r="V245" s="335"/>
      <c r="W245" s="335" t="str">
        <f>IF(VLOOKUP(U245,'CDV2 DTL'!P:P,1,FALSE)=U245,"OK","Missing")</f>
        <v>OK</v>
      </c>
      <c r="X245" s="335"/>
      <c r="Y245" s="335"/>
      <c r="Z245" s="336"/>
      <c r="AA245" s="145"/>
      <c r="AB245" s="337"/>
      <c r="AC245" s="345"/>
      <c r="AD245" s="345"/>
      <c r="AE245" s="332" t="str">
        <f>IF(AD245="x",VLOOKUP($U245,DVS!A:A,1,FALSE),"-")</f>
        <v>-</v>
      </c>
      <c r="AF245" s="335"/>
      <c r="AG245" s="345"/>
      <c r="AH245" s="345"/>
      <c r="AI245" s="345"/>
      <c r="AJ245" s="345"/>
      <c r="AK245" s="345"/>
      <c r="AL245" s="345"/>
      <c r="AM245" s="345"/>
      <c r="AN245" s="332"/>
      <c r="AO245" s="335"/>
      <c r="AP245" s="345"/>
      <c r="AQ245" s="332"/>
      <c r="AR245" s="335"/>
      <c r="AS245" s="345"/>
      <c r="AT245" s="332"/>
      <c r="AU245" s="335"/>
      <c r="AV245" s="345"/>
      <c r="AW245" s="332"/>
      <c r="AX245" s="335"/>
      <c r="AY245" s="345"/>
      <c r="AZ245" s="332"/>
      <c r="BA245" s="335"/>
      <c r="BB245" s="335"/>
      <c r="BC245" s="335"/>
      <c r="BD245" s="335"/>
      <c r="BE245" s="345"/>
      <c r="BF245" s="332"/>
      <c r="BG245" s="335"/>
      <c r="BH245" s="345"/>
      <c r="BI245" s="332"/>
      <c r="BJ245" s="335"/>
      <c r="BK245" s="345"/>
      <c r="BL245" s="332"/>
      <c r="BM245" s="340"/>
      <c r="BN245" s="167"/>
      <c r="BO245" s="167"/>
      <c r="BP245" s="167"/>
    </row>
    <row r="246" ht="38.25" spans="1:68">
      <c r="A246" s="138"/>
      <c r="B246" s="321" t="s">
        <v>2401</v>
      </c>
      <c r="C246" s="322">
        <v>246</v>
      </c>
      <c r="D246" s="345" t="s">
        <v>1709</v>
      </c>
      <c r="E246" s="324" t="s">
        <v>1710</v>
      </c>
      <c r="F246" s="146"/>
      <c r="G246" s="146"/>
      <c r="H246" s="146"/>
      <c r="I246" s="329"/>
      <c r="J246" s="329"/>
      <c r="K246" s="146"/>
      <c r="L246" s="377"/>
      <c r="M246" s="376"/>
      <c r="N246" s="376">
        <v>47331</v>
      </c>
      <c r="O246" s="377"/>
      <c r="P246" s="345"/>
      <c r="Q246" s="373" t="s">
        <v>2402</v>
      </c>
      <c r="R246" s="244"/>
      <c r="S246" s="332"/>
      <c r="T246" s="333" t="s">
        <v>2125</v>
      </c>
      <c r="U246" s="244" t="s">
        <v>2403</v>
      </c>
      <c r="V246" s="335"/>
      <c r="W246" s="335" t="str">
        <f>IF(VLOOKUP(U246,'CDV2 DTL'!P:P,1,FALSE)=U246,"OK","Missing")</f>
        <v>OK</v>
      </c>
      <c r="X246" s="335"/>
      <c r="Y246" s="425"/>
      <c r="Z246" s="336"/>
      <c r="AA246" s="145"/>
      <c r="AB246" s="337"/>
      <c r="AC246" s="345"/>
      <c r="AD246" s="345"/>
      <c r="AE246" s="332" t="str">
        <f>IF(AD246="x",VLOOKUP($U246,DVS!A:A,1,FALSE),"-")</f>
        <v>-</v>
      </c>
      <c r="AF246" s="335"/>
      <c r="AG246" s="345"/>
      <c r="AH246" s="345"/>
      <c r="AI246" s="345"/>
      <c r="AJ246" s="345"/>
      <c r="AK246" s="345"/>
      <c r="AL246" s="345"/>
      <c r="AM246" s="345"/>
      <c r="AN246" s="332"/>
      <c r="AO246" s="335"/>
      <c r="AP246" s="345"/>
      <c r="AQ246" s="332"/>
      <c r="AR246" s="335"/>
      <c r="AS246" s="345"/>
      <c r="AT246" s="332"/>
      <c r="AU246" s="335"/>
      <c r="AV246" s="345"/>
      <c r="AW246" s="332"/>
      <c r="AX246" s="335"/>
      <c r="AY246" s="345"/>
      <c r="AZ246" s="332"/>
      <c r="BA246" s="335"/>
      <c r="BB246" s="335"/>
      <c r="BC246" s="335"/>
      <c r="BD246" s="335"/>
      <c r="BE246" s="345"/>
      <c r="BF246" s="332"/>
      <c r="BG246" s="335"/>
      <c r="BH246" s="345"/>
      <c r="BI246" s="332"/>
      <c r="BJ246" s="335"/>
      <c r="BK246" s="345"/>
      <c r="BL246" s="332"/>
      <c r="BM246" s="340"/>
      <c r="BN246" s="167"/>
      <c r="BO246" s="167"/>
      <c r="BP246" s="167"/>
    </row>
    <row r="247" ht="38.25" spans="1:68">
      <c r="A247" s="138"/>
      <c r="B247" s="321" t="s">
        <v>2404</v>
      </c>
      <c r="C247" s="322">
        <v>251</v>
      </c>
      <c r="D247" s="345" t="s">
        <v>1709</v>
      </c>
      <c r="E247" s="324" t="s">
        <v>1710</v>
      </c>
      <c r="F247" s="146"/>
      <c r="G247" s="146"/>
      <c r="H247" s="146"/>
      <c r="I247" s="329"/>
      <c r="J247" s="329"/>
      <c r="K247" s="146" t="s">
        <v>1048</v>
      </c>
      <c r="L247" s="377"/>
      <c r="M247" s="376">
        <v>44835</v>
      </c>
      <c r="N247" s="329"/>
      <c r="O247" s="377"/>
      <c r="P247" s="345" t="s">
        <v>103</v>
      </c>
      <c r="Q247" s="373" t="s">
        <v>1047</v>
      </c>
      <c r="R247" s="331"/>
      <c r="S247" s="332">
        <v>10</v>
      </c>
      <c r="T247" s="333" t="s">
        <v>1735</v>
      </c>
      <c r="U247" s="334" t="s">
        <v>2405</v>
      </c>
      <c r="V247" s="335"/>
      <c r="W247" s="335" t="e">
        <f>IF(VLOOKUP(U247,'CDV2 DTL'!P:P,1,FALSE)=U247,"OK","Missing")</f>
        <v>#N/A</v>
      </c>
      <c r="X247" s="335"/>
      <c r="Y247" s="335"/>
      <c r="Z247" s="336"/>
      <c r="AA247" s="145" t="s">
        <v>2406</v>
      </c>
      <c r="AB247" s="337"/>
      <c r="AC247" s="345"/>
      <c r="AD247" s="345"/>
      <c r="AE247" s="332" t="str">
        <f>IF(AD247="x",VLOOKUP($U247,DVS!A:A,1,FALSE),"-")</f>
        <v>-</v>
      </c>
      <c r="AF247" s="335"/>
      <c r="AG247" s="345"/>
      <c r="AH247" s="345"/>
      <c r="AI247" s="345"/>
      <c r="AJ247" s="345"/>
      <c r="AK247" s="345"/>
      <c r="AL247" s="345"/>
      <c r="AM247" s="345"/>
      <c r="AN247" s="332"/>
      <c r="AO247" s="335"/>
      <c r="AP247" s="345"/>
      <c r="AQ247" s="332"/>
      <c r="AR247" s="335"/>
      <c r="AS247" s="345"/>
      <c r="AT247" s="332"/>
      <c r="AU247" s="335"/>
      <c r="AV247" s="345"/>
      <c r="AW247" s="332"/>
      <c r="AX247" s="335"/>
      <c r="AY247" s="345"/>
      <c r="AZ247" s="332"/>
      <c r="BA247" s="335"/>
      <c r="BB247" s="335"/>
      <c r="BC247" s="335"/>
      <c r="BD247" s="335"/>
      <c r="BE247" s="345"/>
      <c r="BF247" s="332"/>
      <c r="BG247" s="335"/>
      <c r="BH247" s="345"/>
      <c r="BI247" s="332"/>
      <c r="BJ247" s="335"/>
      <c r="BK247" s="345"/>
      <c r="BL247" s="332"/>
      <c r="BM247" s="340"/>
      <c r="BN247" s="167"/>
      <c r="BO247" s="167"/>
      <c r="BP247" s="167"/>
    </row>
    <row r="248" ht="63.75" spans="1:68">
      <c r="A248" s="138"/>
      <c r="B248" s="321" t="s">
        <v>2407</v>
      </c>
      <c r="C248" s="322">
        <v>253</v>
      </c>
      <c r="D248" s="345" t="s">
        <v>1709</v>
      </c>
      <c r="E248" s="324" t="s">
        <v>1959</v>
      </c>
      <c r="F248" s="146"/>
      <c r="G248" s="146"/>
      <c r="H248" s="146"/>
      <c r="I248" s="329"/>
      <c r="J248" s="329"/>
      <c r="K248" s="146" t="s">
        <v>2408</v>
      </c>
      <c r="L248" s="376"/>
      <c r="M248" s="329"/>
      <c r="N248" s="329"/>
      <c r="O248" s="377"/>
      <c r="P248" s="345" t="s">
        <v>103</v>
      </c>
      <c r="Q248" s="446" t="s">
        <v>2409</v>
      </c>
      <c r="R248" s="331"/>
      <c r="S248" s="332"/>
      <c r="T248" s="333" t="s">
        <v>1735</v>
      </c>
      <c r="U248" s="334"/>
      <c r="V248" s="335"/>
      <c r="W248" s="335" t="e">
        <f>IF(VLOOKUP(U248,'CDV2 DTL'!P:P,1,FALSE)=U248,"OK","Missing")</f>
        <v>#N/A</v>
      </c>
      <c r="X248" s="335"/>
      <c r="Y248" s="335"/>
      <c r="Z248" s="336"/>
      <c r="AA248" s="145"/>
      <c r="AB248" s="337"/>
      <c r="AC248" s="345"/>
      <c r="AD248" s="345"/>
      <c r="AE248" s="332" t="str">
        <f>IF(AD248="x",VLOOKUP($U248,DVS!A:A,1,FALSE),"-")</f>
        <v>-</v>
      </c>
      <c r="AF248" s="335"/>
      <c r="AG248" s="345"/>
      <c r="AH248" s="345"/>
      <c r="AI248" s="345"/>
      <c r="AJ248" s="345"/>
      <c r="AK248" s="345"/>
      <c r="AL248" s="345"/>
      <c r="AM248" s="345"/>
      <c r="AN248" s="332"/>
      <c r="AO248" s="335"/>
      <c r="AP248" s="345"/>
      <c r="AQ248" s="332"/>
      <c r="AR248" s="335"/>
      <c r="AS248" s="345"/>
      <c r="AT248" s="332"/>
      <c r="AU248" s="335"/>
      <c r="AV248" s="345"/>
      <c r="AW248" s="332"/>
      <c r="AX248" s="335"/>
      <c r="AY248" s="345"/>
      <c r="AZ248" s="332"/>
      <c r="BA248" s="335"/>
      <c r="BB248" s="335"/>
      <c r="BC248" s="335"/>
      <c r="BD248" s="335"/>
      <c r="BE248" s="345"/>
      <c r="BF248" s="332"/>
      <c r="BG248" s="335"/>
      <c r="BH248" s="345"/>
      <c r="BI248" s="332"/>
      <c r="BJ248" s="335"/>
      <c r="BK248" s="345"/>
      <c r="BL248" s="332"/>
      <c r="BM248" s="340"/>
      <c r="BN248" s="167"/>
      <c r="BO248" s="167"/>
      <c r="BP248" s="167"/>
    </row>
    <row r="249" ht="76.5" spans="1:68">
      <c r="A249" s="138"/>
      <c r="B249" s="321" t="s">
        <v>2410</v>
      </c>
      <c r="C249" s="322">
        <v>254</v>
      </c>
      <c r="D249" s="345" t="s">
        <v>1720</v>
      </c>
      <c r="E249" s="324" t="s">
        <v>806</v>
      </c>
      <c r="F249" s="146"/>
      <c r="G249" s="146"/>
      <c r="H249" s="146"/>
      <c r="I249" s="329"/>
      <c r="J249" s="329"/>
      <c r="K249" s="146" t="s">
        <v>2411</v>
      </c>
      <c r="L249" s="376">
        <v>44531</v>
      </c>
      <c r="M249" s="329"/>
      <c r="N249" s="329"/>
      <c r="O249" s="377"/>
      <c r="P249" s="345" t="s">
        <v>103</v>
      </c>
      <c r="Q249" s="446" t="s">
        <v>2412</v>
      </c>
      <c r="R249" s="331"/>
      <c r="S249" s="332"/>
      <c r="T249" s="333" t="s">
        <v>1735</v>
      </c>
      <c r="U249" s="334"/>
      <c r="V249" s="335"/>
      <c r="W249" s="335" t="e">
        <f>IF(VLOOKUP(U249,'CDV2 DTL'!P:P,1,FALSE)=U249,"OK","Missing")</f>
        <v>#N/A</v>
      </c>
      <c r="X249" s="335"/>
      <c r="Y249" s="335"/>
      <c r="Z249" s="336"/>
      <c r="AA249" s="145"/>
      <c r="AB249" s="337"/>
      <c r="AC249" s="345"/>
      <c r="AD249" s="345"/>
      <c r="AE249" s="332" t="str">
        <f>IF(AD249="x",VLOOKUP($U249,DVS!A:A,1,FALSE),"-")</f>
        <v>-</v>
      </c>
      <c r="AF249" s="335"/>
      <c r="AG249" s="345"/>
      <c r="AH249" s="345"/>
      <c r="AI249" s="345"/>
      <c r="AJ249" s="345"/>
      <c r="AK249" s="345"/>
      <c r="AL249" s="345"/>
      <c r="AM249" s="345"/>
      <c r="AN249" s="332"/>
      <c r="AO249" s="335"/>
      <c r="AP249" s="345"/>
      <c r="AQ249" s="332"/>
      <c r="AR249" s="335"/>
      <c r="AS249" s="345"/>
      <c r="AT249" s="332"/>
      <c r="AU249" s="335"/>
      <c r="AV249" s="345"/>
      <c r="AW249" s="332"/>
      <c r="AX249" s="335"/>
      <c r="AY249" s="345"/>
      <c r="AZ249" s="332"/>
      <c r="BA249" s="335"/>
      <c r="BB249" s="335"/>
      <c r="BC249" s="335"/>
      <c r="BD249" s="335"/>
      <c r="BE249" s="345"/>
      <c r="BF249" s="332"/>
      <c r="BG249" s="335"/>
      <c r="BH249" s="345"/>
      <c r="BI249" s="332"/>
      <c r="BJ249" s="335"/>
      <c r="BK249" s="345"/>
      <c r="BL249" s="332"/>
      <c r="BM249" s="340"/>
      <c r="BN249" s="167"/>
      <c r="BO249" s="167"/>
      <c r="BP249" s="167"/>
    </row>
    <row r="250" ht="63.75" spans="1:68">
      <c r="A250" s="138"/>
      <c r="B250" s="321" t="s">
        <v>2413</v>
      </c>
      <c r="C250" s="322">
        <v>255</v>
      </c>
      <c r="D250" s="345" t="s">
        <v>1716</v>
      </c>
      <c r="E250" s="324" t="s">
        <v>1710</v>
      </c>
      <c r="F250" s="146"/>
      <c r="G250" s="146"/>
      <c r="H250" s="146"/>
      <c r="I250" s="329"/>
      <c r="J250" s="329"/>
      <c r="K250" s="146" t="s">
        <v>2414</v>
      </c>
      <c r="L250" s="376"/>
      <c r="M250" s="376">
        <v>44470</v>
      </c>
      <c r="N250" s="329">
        <v>44682</v>
      </c>
      <c r="O250" s="377"/>
      <c r="P250" s="345" t="s">
        <v>103</v>
      </c>
      <c r="Q250" s="373" t="s">
        <v>1057</v>
      </c>
      <c r="R250" s="331"/>
      <c r="S250" s="332">
        <v>19</v>
      </c>
      <c r="T250" s="333" t="s">
        <v>1735</v>
      </c>
      <c r="U250" s="334" t="s">
        <v>2415</v>
      </c>
      <c r="V250" s="335"/>
      <c r="W250" s="335" t="e">
        <f>IF(VLOOKUP(U250,'CDV2 DTL'!P:P,1,FALSE)=U250,"OK","Missing")</f>
        <v>#N/A</v>
      </c>
      <c r="X250" s="335"/>
      <c r="Y250" s="335"/>
      <c r="Z250" s="336"/>
      <c r="AA250" s="145" t="s">
        <v>1664</v>
      </c>
      <c r="AB250" s="337"/>
      <c r="AC250" s="345"/>
      <c r="AD250" s="345"/>
      <c r="AE250" s="332" t="str">
        <f>IF(AD250="x",VLOOKUP($U250,DVS!A:A,1,FALSE),"-")</f>
        <v>-</v>
      </c>
      <c r="AF250" s="335"/>
      <c r="AG250" s="345"/>
      <c r="AH250" s="345"/>
      <c r="AI250" s="345"/>
      <c r="AJ250" s="345"/>
      <c r="AK250" s="345"/>
      <c r="AL250" s="345"/>
      <c r="AM250" s="345"/>
      <c r="AN250" s="332"/>
      <c r="AO250" s="335"/>
      <c r="AP250" s="345"/>
      <c r="AQ250" s="332"/>
      <c r="AR250" s="335"/>
      <c r="AS250" s="345"/>
      <c r="AT250" s="332"/>
      <c r="AU250" s="335"/>
      <c r="AV250" s="345"/>
      <c r="AW250" s="332"/>
      <c r="AX250" s="335"/>
      <c r="AY250" s="345"/>
      <c r="AZ250" s="332"/>
      <c r="BA250" s="335"/>
      <c r="BB250" s="335"/>
      <c r="BC250" s="335"/>
      <c r="BD250" s="335"/>
      <c r="BE250" s="345"/>
      <c r="BF250" s="332"/>
      <c r="BG250" s="335"/>
      <c r="BH250" s="345"/>
      <c r="BI250" s="332"/>
      <c r="BJ250" s="335"/>
      <c r="BK250" s="345"/>
      <c r="BL250" s="332"/>
      <c r="BM250" s="340"/>
      <c r="BN250" s="167"/>
      <c r="BO250" s="167"/>
      <c r="BP250" s="167"/>
    </row>
    <row r="251" ht="114.75" spans="1:68">
      <c r="A251" s="138"/>
      <c r="B251" s="321" t="s">
        <v>2416</v>
      </c>
      <c r="C251" s="322">
        <v>256</v>
      </c>
      <c r="D251" s="345" t="s">
        <v>1716</v>
      </c>
      <c r="E251" s="324" t="s">
        <v>1710</v>
      </c>
      <c r="F251" s="146"/>
      <c r="G251" s="146" t="s">
        <v>1051</v>
      </c>
      <c r="I251" s="329"/>
      <c r="J251" s="329"/>
      <c r="K251" s="146" t="s">
        <v>2417</v>
      </c>
      <c r="M251" s="376">
        <v>44470</v>
      </c>
      <c r="N251" s="329">
        <v>44682</v>
      </c>
      <c r="O251" s="377"/>
      <c r="P251" s="345" t="s">
        <v>103</v>
      </c>
      <c r="Q251" s="373" t="s">
        <v>1050</v>
      </c>
      <c r="R251" s="331"/>
      <c r="S251" s="332">
        <v>22</v>
      </c>
      <c r="T251" s="333" t="s">
        <v>1735</v>
      </c>
      <c r="U251" s="334" t="s">
        <v>2418</v>
      </c>
      <c r="V251" s="335"/>
      <c r="W251" s="335" t="e">
        <f>IF(VLOOKUP(U251,'CDV2 DTL'!P:P,1,FALSE)=U251,"OK","Missing")</f>
        <v>#N/A</v>
      </c>
      <c r="X251" s="335"/>
      <c r="Y251" s="335"/>
      <c r="Z251" s="336"/>
      <c r="AA251" s="145" t="s">
        <v>358</v>
      </c>
      <c r="AB251" s="337"/>
      <c r="AC251" s="345"/>
      <c r="AD251" s="345"/>
      <c r="AE251" s="332" t="str">
        <f>IF(AD251="x",VLOOKUP($U251,DVS!A:A,1,FALSE),"-")</f>
        <v>-</v>
      </c>
      <c r="AF251" s="335"/>
      <c r="AG251" s="345"/>
      <c r="AH251" s="345"/>
      <c r="AI251" s="345"/>
      <c r="AJ251" s="345"/>
      <c r="AK251" s="345"/>
      <c r="AL251" s="345"/>
      <c r="AM251" s="345"/>
      <c r="AN251" s="332"/>
      <c r="AO251" s="335"/>
      <c r="AP251" s="345"/>
      <c r="AQ251" s="332"/>
      <c r="AR251" s="335"/>
      <c r="AS251" s="345"/>
      <c r="AT251" s="332"/>
      <c r="AU251" s="335"/>
      <c r="AV251" s="345"/>
      <c r="AW251" s="332"/>
      <c r="AX251" s="335"/>
      <c r="AY251" s="345"/>
      <c r="AZ251" s="332"/>
      <c r="BA251" s="335"/>
      <c r="BB251" s="335"/>
      <c r="BC251" s="335"/>
      <c r="BD251" s="335"/>
      <c r="BE251" s="345"/>
      <c r="BF251" s="332"/>
      <c r="BG251" s="335"/>
      <c r="BH251" s="345"/>
      <c r="BI251" s="332"/>
      <c r="BJ251" s="335"/>
      <c r="BK251" s="345"/>
      <c r="BL251" s="332"/>
      <c r="BM251" s="340"/>
      <c r="BN251" s="167"/>
      <c r="BO251" s="167"/>
      <c r="BP251" s="167"/>
    </row>
    <row r="252" ht="51" spans="1:68">
      <c r="A252" s="138"/>
      <c r="B252" s="321" t="s">
        <v>2419</v>
      </c>
      <c r="C252" s="322">
        <v>257</v>
      </c>
      <c r="D252" s="345" t="s">
        <v>1720</v>
      </c>
      <c r="E252" s="324" t="s">
        <v>806</v>
      </c>
      <c r="F252" s="146"/>
      <c r="G252" s="146" t="s">
        <v>1055</v>
      </c>
      <c r="I252" s="329"/>
      <c r="J252" s="329"/>
      <c r="K252" s="146"/>
      <c r="L252" s="376"/>
      <c r="M252" s="376">
        <v>44470</v>
      </c>
      <c r="N252" s="329">
        <v>44682</v>
      </c>
      <c r="O252" s="377"/>
      <c r="P252" s="345" t="s">
        <v>103</v>
      </c>
      <c r="Q252" s="373" t="s">
        <v>1054</v>
      </c>
      <c r="R252" s="331"/>
      <c r="S252" s="332"/>
      <c r="T252" s="333" t="s">
        <v>1735</v>
      </c>
      <c r="U252" s="334"/>
      <c r="V252" s="335"/>
      <c r="W252" s="335" t="e">
        <f>IF(VLOOKUP(U252,'CDV2 DTL'!P:P,1,FALSE)=U252,"OK","Missing")</f>
        <v>#N/A</v>
      </c>
      <c r="X252" s="335"/>
      <c r="Y252" s="335"/>
      <c r="Z252" s="336"/>
      <c r="AA252" s="145"/>
      <c r="AB252" s="337"/>
      <c r="AC252" s="345"/>
      <c r="AD252" s="345"/>
      <c r="AE252" s="332" t="str">
        <f>IF(AD252="x",VLOOKUP($U252,DVS!A:A,1,FALSE),"-")</f>
        <v>-</v>
      </c>
      <c r="AF252" s="335"/>
      <c r="AG252" s="345"/>
      <c r="AH252" s="345"/>
      <c r="AI252" s="345"/>
      <c r="AJ252" s="345"/>
      <c r="AK252" s="345"/>
      <c r="AL252" s="345"/>
      <c r="AM252" s="345"/>
      <c r="AN252" s="332"/>
      <c r="AO252" s="335"/>
      <c r="AP252" s="345"/>
      <c r="AQ252" s="332"/>
      <c r="AR252" s="335"/>
      <c r="AS252" s="345"/>
      <c r="AT252" s="332"/>
      <c r="AU252" s="335"/>
      <c r="AV252" s="345"/>
      <c r="AW252" s="332"/>
      <c r="AX252" s="335"/>
      <c r="AY252" s="345"/>
      <c r="AZ252" s="332"/>
      <c r="BA252" s="335"/>
      <c r="BB252" s="335"/>
      <c r="BC252" s="335"/>
      <c r="BD252" s="335"/>
      <c r="BE252" s="345"/>
      <c r="BF252" s="332"/>
      <c r="BG252" s="335"/>
      <c r="BH252" s="345"/>
      <c r="BI252" s="332"/>
      <c r="BJ252" s="335"/>
      <c r="BK252" s="345"/>
      <c r="BL252" s="332"/>
      <c r="BM252" s="340"/>
      <c r="BN252" s="167"/>
      <c r="BO252" s="167"/>
      <c r="BP252" s="167"/>
    </row>
    <row r="253" ht="38.25" spans="1:68">
      <c r="A253" s="138"/>
      <c r="B253" s="321" t="s">
        <v>2420</v>
      </c>
      <c r="C253" s="322">
        <v>258</v>
      </c>
      <c r="D253" s="345" t="s">
        <v>1720</v>
      </c>
      <c r="E253" s="324" t="s">
        <v>806</v>
      </c>
      <c r="F253" s="146"/>
      <c r="G253" s="146" t="s">
        <v>1060</v>
      </c>
      <c r="I253" s="329"/>
      <c r="J253" s="329"/>
      <c r="K253" s="146"/>
      <c r="L253" s="376"/>
      <c r="M253" s="376">
        <v>44470</v>
      </c>
      <c r="N253" s="329">
        <v>44682</v>
      </c>
      <c r="O253" s="377"/>
      <c r="P253" s="345" t="s">
        <v>103</v>
      </c>
      <c r="Q253" s="373" t="s">
        <v>1059</v>
      </c>
      <c r="R253" s="331"/>
      <c r="S253" s="332"/>
      <c r="T253" s="333" t="s">
        <v>1735</v>
      </c>
      <c r="U253" s="334"/>
      <c r="V253" s="335"/>
      <c r="W253" s="335" t="e">
        <f>IF(VLOOKUP(U253,'CDV2 DTL'!P:P,1,FALSE)=U253,"OK","Missing")</f>
        <v>#N/A</v>
      </c>
      <c r="X253" s="335"/>
      <c r="Y253" s="335"/>
      <c r="Z253" s="336"/>
      <c r="AA253" s="145"/>
      <c r="AB253" s="337"/>
      <c r="AC253" s="345"/>
      <c r="AD253" s="345"/>
      <c r="AE253" s="332" t="str">
        <f>IF(AD253="x",VLOOKUP($U253,DVS!A:A,1,FALSE),"-")</f>
        <v>-</v>
      </c>
      <c r="AF253" s="335"/>
      <c r="AG253" s="345"/>
      <c r="AH253" s="345"/>
      <c r="AI253" s="345"/>
      <c r="AJ253" s="345"/>
      <c r="AK253" s="345"/>
      <c r="AL253" s="345"/>
      <c r="AM253" s="345"/>
      <c r="AN253" s="332"/>
      <c r="AO253" s="335"/>
      <c r="AP253" s="345"/>
      <c r="AQ253" s="332"/>
      <c r="AR253" s="335"/>
      <c r="AS253" s="345"/>
      <c r="AT253" s="332"/>
      <c r="AU253" s="335"/>
      <c r="AV253" s="345"/>
      <c r="AW253" s="332"/>
      <c r="AX253" s="335"/>
      <c r="AY253" s="345"/>
      <c r="AZ253" s="332"/>
      <c r="BA253" s="335"/>
      <c r="BB253" s="335"/>
      <c r="BC253" s="335"/>
      <c r="BD253" s="335"/>
      <c r="BE253" s="345"/>
      <c r="BF253" s="332"/>
      <c r="BG253" s="335"/>
      <c r="BH253" s="345"/>
      <c r="BI253" s="332"/>
      <c r="BJ253" s="335"/>
      <c r="BK253" s="345"/>
      <c r="BL253" s="332"/>
      <c r="BM253" s="340"/>
      <c r="BN253" s="167"/>
      <c r="BO253" s="167"/>
      <c r="BP253" s="167"/>
    </row>
    <row r="254" ht="38.25" spans="1:68">
      <c r="A254" s="138"/>
      <c r="B254" s="321" t="s">
        <v>2421</v>
      </c>
      <c r="C254" s="322">
        <v>259</v>
      </c>
      <c r="D254" s="345" t="s">
        <v>1720</v>
      </c>
      <c r="E254" s="324" t="s">
        <v>806</v>
      </c>
      <c r="F254" s="146"/>
      <c r="G254" s="146" t="s">
        <v>1063</v>
      </c>
      <c r="I254" s="329"/>
      <c r="J254" s="329"/>
      <c r="K254" s="146"/>
      <c r="L254" s="376"/>
      <c r="M254" s="329">
        <v>44743</v>
      </c>
      <c r="N254" s="329">
        <v>44958</v>
      </c>
      <c r="O254" s="377"/>
      <c r="P254" s="345" t="s">
        <v>103</v>
      </c>
      <c r="Q254" s="373" t="s">
        <v>2422</v>
      </c>
      <c r="R254" s="331"/>
      <c r="S254" s="332"/>
      <c r="T254" s="333" t="s">
        <v>1735</v>
      </c>
      <c r="U254" s="334"/>
      <c r="V254" s="335"/>
      <c r="W254" s="335" t="e">
        <f>IF(VLOOKUP(U254,'CDV2 DTL'!P:P,1,FALSE)=U254,"OK","Missing")</f>
        <v>#N/A</v>
      </c>
      <c r="X254" s="335"/>
      <c r="Y254" s="335"/>
      <c r="Z254" s="336"/>
      <c r="AA254" s="145"/>
      <c r="AB254" s="337"/>
      <c r="AC254" s="345"/>
      <c r="AD254" s="345"/>
      <c r="AE254" s="332" t="str">
        <f>IF(AD254="x",VLOOKUP($U254,DVS!A:A,1,FALSE),"-")</f>
        <v>-</v>
      </c>
      <c r="AF254" s="335"/>
      <c r="AG254" s="345"/>
      <c r="AH254" s="345"/>
      <c r="AI254" s="345"/>
      <c r="AJ254" s="345"/>
      <c r="AK254" s="345"/>
      <c r="AL254" s="345"/>
      <c r="AM254" s="345"/>
      <c r="AN254" s="332"/>
      <c r="AO254" s="335"/>
      <c r="AP254" s="345"/>
      <c r="AQ254" s="332"/>
      <c r="AR254" s="335"/>
      <c r="AS254" s="345"/>
      <c r="AT254" s="332"/>
      <c r="AU254" s="335"/>
      <c r="AV254" s="345"/>
      <c r="AW254" s="332"/>
      <c r="AX254" s="335"/>
      <c r="AY254" s="345"/>
      <c r="AZ254" s="332"/>
      <c r="BA254" s="335"/>
      <c r="BB254" s="335"/>
      <c r="BC254" s="335"/>
      <c r="BD254" s="335"/>
      <c r="BE254" s="345"/>
      <c r="BF254" s="332"/>
      <c r="BG254" s="335"/>
      <c r="BH254" s="345"/>
      <c r="BI254" s="332"/>
      <c r="BJ254" s="335"/>
      <c r="BK254" s="345"/>
      <c r="BL254" s="332"/>
      <c r="BM254" s="340"/>
      <c r="BN254" s="167"/>
      <c r="BO254" s="167"/>
      <c r="BP254" s="167"/>
    </row>
    <row r="255" ht="114.75" spans="1:68">
      <c r="A255" s="138"/>
      <c r="B255" s="321" t="s">
        <v>2423</v>
      </c>
      <c r="C255" s="322">
        <v>260</v>
      </c>
      <c r="D255" s="345" t="s">
        <v>1716</v>
      </c>
      <c r="E255" s="324" t="s">
        <v>2424</v>
      </c>
      <c r="F255" s="146"/>
      <c r="G255" s="146" t="s">
        <v>2425</v>
      </c>
      <c r="I255" s="329"/>
      <c r="J255" s="329"/>
      <c r="K255" s="146" t="s">
        <v>2426</v>
      </c>
      <c r="L255" s="376"/>
      <c r="M255" s="329"/>
      <c r="N255" s="329"/>
      <c r="O255" s="377"/>
      <c r="P255" s="345"/>
      <c r="Q255" s="373" t="s">
        <v>2427</v>
      </c>
      <c r="R255" s="331"/>
      <c r="S255" s="332"/>
      <c r="T255" s="333" t="s">
        <v>1735</v>
      </c>
      <c r="U255" s="334"/>
      <c r="V255" s="335"/>
      <c r="W255" s="335" t="e">
        <f>IF(VLOOKUP(U255,'CDV2 DTL'!P:P,1,FALSE)=U255,"OK","Missing")</f>
        <v>#N/A</v>
      </c>
      <c r="X255" s="335"/>
      <c r="Y255" s="335"/>
      <c r="Z255" s="336"/>
      <c r="AA255" s="145"/>
      <c r="AB255" s="337"/>
      <c r="AC255" s="345"/>
      <c r="AD255" s="345"/>
      <c r="AE255" s="332" t="str">
        <f>IF(AD255="x",VLOOKUP($U255,DVS!A:A,1,FALSE),"-")</f>
        <v>-</v>
      </c>
      <c r="AF255" s="335"/>
      <c r="AG255" s="345"/>
      <c r="AH255" s="345"/>
      <c r="AI255" s="345"/>
      <c r="AJ255" s="345"/>
      <c r="AK255" s="345"/>
      <c r="AL255" s="345"/>
      <c r="AM255" s="345"/>
      <c r="AN255" s="332"/>
      <c r="AO255" s="335"/>
      <c r="AP255" s="345"/>
      <c r="AQ255" s="332"/>
      <c r="AR255" s="335"/>
      <c r="AS255" s="345"/>
      <c r="AT255" s="332"/>
      <c r="AU255" s="335"/>
      <c r="AV255" s="345"/>
      <c r="AW255" s="332"/>
      <c r="AX255" s="335"/>
      <c r="AY255" s="345"/>
      <c r="AZ255" s="332"/>
      <c r="BA255" s="335"/>
      <c r="BB255" s="335"/>
      <c r="BC255" s="335"/>
      <c r="BD255" s="335"/>
      <c r="BE255" s="345"/>
      <c r="BF255" s="332"/>
      <c r="BG255" s="335"/>
      <c r="BH255" s="345"/>
      <c r="BI255" s="332"/>
      <c r="BJ255" s="335"/>
      <c r="BK255" s="345"/>
      <c r="BL255" s="332"/>
      <c r="BM255" s="340"/>
      <c r="BN255" s="167"/>
      <c r="BO255" s="167"/>
      <c r="BP255" s="167"/>
    </row>
    <row r="256" ht="38.25" spans="1:68">
      <c r="A256" s="138"/>
      <c r="B256" s="321" t="s">
        <v>2428</v>
      </c>
      <c r="C256" s="322">
        <v>262</v>
      </c>
      <c r="D256" s="345"/>
      <c r="E256" s="324" t="s">
        <v>806</v>
      </c>
      <c r="F256" s="146"/>
      <c r="G256" s="146"/>
      <c r="H256" s="146"/>
      <c r="I256" s="329"/>
      <c r="J256" s="329"/>
      <c r="K256" s="146" t="s">
        <v>2429</v>
      </c>
      <c r="L256" s="376"/>
      <c r="M256" s="329"/>
      <c r="N256" s="329"/>
      <c r="O256" s="377"/>
      <c r="P256" s="345" t="s">
        <v>103</v>
      </c>
      <c r="Q256" s="373" t="s">
        <v>2430</v>
      </c>
      <c r="R256" s="331"/>
      <c r="S256" s="332"/>
      <c r="T256" s="333" t="s">
        <v>1735</v>
      </c>
      <c r="U256" s="334"/>
      <c r="V256" s="335"/>
      <c r="W256" s="335" t="e">
        <f>IF(VLOOKUP(U256,'CDV2 DTL'!P:P,1,FALSE)=U256,"OK","Missing")</f>
        <v>#N/A</v>
      </c>
      <c r="X256" s="335" t="e">
        <f>IF(VLOOKUP(U256,'CDV3 DTL'!E:E,1,FALSE)=U256,"OK","Missing")</f>
        <v>#N/A</v>
      </c>
      <c r="Y256" s="335"/>
      <c r="Z256" s="336"/>
      <c r="AA256" s="145"/>
      <c r="AB256" s="337"/>
      <c r="AC256" s="345"/>
      <c r="AD256" s="345"/>
      <c r="AE256" s="332" t="str">
        <f>IF(AD256="x",VLOOKUP($U256,DVS!A:A,1,FALSE),"-")</f>
        <v>-</v>
      </c>
      <c r="AF256" s="335"/>
      <c r="AG256" s="345"/>
      <c r="AH256" s="345"/>
      <c r="AI256" s="345"/>
      <c r="AJ256" s="345"/>
      <c r="AK256" s="345"/>
      <c r="AL256" s="345"/>
      <c r="AM256" s="345"/>
      <c r="AN256" s="332" t="str">
        <f>IF(AM256="x",VLOOKUP($U256,'Domain ControllerECU'!A:A,1,FALSE),"-")</f>
        <v>-</v>
      </c>
      <c r="AO256" s="335"/>
      <c r="AP256" s="345"/>
      <c r="AQ256" s="332" t="str">
        <f>IF(AP256="x",VLOOKUP($U256,RLT!A:A,1,FALSE),"-")</f>
        <v>-</v>
      </c>
      <c r="AR256" s="335"/>
      <c r="AS256" s="345"/>
      <c r="AT256" s="332" t="str">
        <f>IF(AS256="x",VLOOKUP($U256,ULSECU!A:A,1,FALSE),"-")</f>
        <v>-</v>
      </c>
      <c r="AU256" s="335"/>
      <c r="AV256" s="345"/>
      <c r="AW256" s="332" t="str">
        <f>IF(AV256="x",VLOOKUP($U256,'Radar 7779GHz'!A:A,1,FALSE),"-")</f>
        <v>-</v>
      </c>
      <c r="AX256" s="335"/>
      <c r="AY256" s="345"/>
      <c r="AZ256" s="332" t="str">
        <f>IF(AY256="x",VLOOKUP($U256,LiDAR!A:A,1,FALSE),"-")</f>
        <v>-</v>
      </c>
      <c r="BA256" s="335"/>
      <c r="BB256" s="335"/>
      <c r="BC256" s="335"/>
      <c r="BD256" s="335"/>
      <c r="BE256" s="345"/>
      <c r="BF256" s="332" t="str">
        <f>IF(BE256="x",VLOOKUP($U256,DFC!A:A,1,FALSE),"-")</f>
        <v>-</v>
      </c>
      <c r="BG256" s="335"/>
      <c r="BH256" s="345"/>
      <c r="BI256" s="332" t="str">
        <f>IF(BH256="x",VLOOKUP(U256,'DSF ADSP'!A:A,1,FALSE),"-")</f>
        <v>-</v>
      </c>
      <c r="BJ256" s="335"/>
      <c r="BK256" s="345"/>
      <c r="BL256" s="332" t="str">
        <f>IF(BK256="x",VLOOKUP($U256,'DSF LSMS'!$A:$A,1,FALSE),"-")</f>
        <v>-</v>
      </c>
      <c r="BM256" s="340"/>
      <c r="BN256" s="167"/>
      <c r="BO256" s="167"/>
      <c r="BP256" s="167"/>
    </row>
    <row r="257" ht="12.75" spans="1:68">
      <c r="A257" s="138"/>
      <c r="B257" s="321" t="s">
        <v>2431</v>
      </c>
      <c r="C257" s="322">
        <v>264</v>
      </c>
      <c r="D257" s="345"/>
      <c r="E257" s="324" t="s">
        <v>806</v>
      </c>
      <c r="F257" s="146"/>
      <c r="G257" s="146"/>
      <c r="H257" s="146"/>
      <c r="I257" s="329"/>
      <c r="J257" s="329"/>
      <c r="K257" s="146"/>
      <c r="L257" s="376"/>
      <c r="M257" s="329"/>
      <c r="N257" s="329"/>
      <c r="O257" s="377"/>
      <c r="P257" s="345" t="s">
        <v>103</v>
      </c>
      <c r="Q257" s="373" t="s">
        <v>2432</v>
      </c>
      <c r="R257" s="331"/>
      <c r="S257" s="332"/>
      <c r="T257" s="333" t="s">
        <v>1735</v>
      </c>
      <c r="U257" s="334"/>
      <c r="V257" s="335"/>
      <c r="W257" s="335" t="e">
        <f>IF(VLOOKUP(U257,'CDV2 DTL'!P:P,1,FALSE)=U257,"OK","Missing")</f>
        <v>#N/A</v>
      </c>
      <c r="X257" s="335" t="e">
        <f>IF(VLOOKUP(U257,'CDV3 DTL'!E:E,1,FALSE)=U257,"OK","Missing")</f>
        <v>#N/A</v>
      </c>
      <c r="Y257" s="335"/>
      <c r="Z257" s="336"/>
      <c r="AA257" s="145"/>
      <c r="AB257" s="337"/>
      <c r="AC257" s="345"/>
      <c r="AD257" s="345"/>
      <c r="AE257" s="332" t="str">
        <f>IF(AD257="x",VLOOKUP($U257,DVS!A:A,1,FALSE),"-")</f>
        <v>-</v>
      </c>
      <c r="AF257" s="335"/>
      <c r="AG257" s="345"/>
      <c r="AH257" s="345"/>
      <c r="AI257" s="345"/>
      <c r="AJ257" s="345"/>
      <c r="AK257" s="345"/>
      <c r="AL257" s="345"/>
      <c r="AM257" s="345"/>
      <c r="AN257" s="332" t="str">
        <f>IF(AM257="x",VLOOKUP($U257,'Domain ControllerECU'!A:A,1,FALSE),"-")</f>
        <v>-</v>
      </c>
      <c r="AO257" s="335"/>
      <c r="AP257" s="345"/>
      <c r="AQ257" s="332" t="str">
        <f>IF(AP257="x",VLOOKUP($U257,RLT!A:A,1,FALSE),"-")</f>
        <v>-</v>
      </c>
      <c r="AR257" s="335"/>
      <c r="AS257" s="345"/>
      <c r="AT257" s="332" t="str">
        <f>IF(AS257="x",VLOOKUP($U257,ULSECU!A:A,1,FALSE),"-")</f>
        <v>-</v>
      </c>
      <c r="AU257" s="335"/>
      <c r="AV257" s="345"/>
      <c r="AW257" s="332" t="str">
        <f>IF(AV257="x",VLOOKUP($U257,'Radar 7779GHz'!A:A,1,FALSE),"-")</f>
        <v>-</v>
      </c>
      <c r="AX257" s="335"/>
      <c r="AY257" s="345"/>
      <c r="AZ257" s="332" t="str">
        <f>IF(AY257="x",VLOOKUP($U257,LiDAR!A:A,1,FALSE),"-")</f>
        <v>-</v>
      </c>
      <c r="BA257" s="335"/>
      <c r="BB257" s="335"/>
      <c r="BC257" s="335"/>
      <c r="BD257" s="335"/>
      <c r="BE257" s="345"/>
      <c r="BF257" s="332" t="str">
        <f>IF(BE257="x",VLOOKUP($U257,DFC!A:A,1,FALSE),"-")</f>
        <v>-</v>
      </c>
      <c r="BG257" s="335"/>
      <c r="BH257" s="345"/>
      <c r="BI257" s="332" t="str">
        <f>IF(BH257="x",VLOOKUP(U257,'DSF ADSP'!A:A,1,FALSE),"-")</f>
        <v>-</v>
      </c>
      <c r="BJ257" s="335"/>
      <c r="BK257" s="345"/>
      <c r="BL257" s="332" t="str">
        <f>IF(BK257="x",VLOOKUP($U257,'DSF LSMS'!$A:$A,1,FALSE),"-")</f>
        <v>-</v>
      </c>
      <c r="BM257" s="340"/>
      <c r="BN257" s="167"/>
      <c r="BO257" s="167"/>
      <c r="BP257" s="167"/>
    </row>
    <row r="258" ht="12.75" spans="1:68">
      <c r="A258" s="138"/>
      <c r="B258" s="321" t="s">
        <v>2433</v>
      </c>
      <c r="C258" s="322">
        <v>265</v>
      </c>
      <c r="D258" s="345" t="s">
        <v>1720</v>
      </c>
      <c r="E258" s="324"/>
      <c r="F258" s="146"/>
      <c r="G258" s="146"/>
      <c r="H258" s="146"/>
      <c r="I258" s="329"/>
      <c r="J258" s="329"/>
      <c r="K258" s="146"/>
      <c r="L258" s="376"/>
      <c r="M258" s="329"/>
      <c r="N258" s="329"/>
      <c r="O258" s="377"/>
      <c r="P258" s="329"/>
      <c r="Q258" s="373" t="s">
        <v>2434</v>
      </c>
      <c r="R258" s="371"/>
      <c r="S258" s="372"/>
      <c r="T258" s="333"/>
      <c r="U258" s="363"/>
      <c r="V258" s="335"/>
      <c r="W258" s="335" t="e">
        <f>IF(VLOOKUP(U258,'CDV2 DTL'!P:P,1,FALSE)=U258,"OK","Missing")</f>
        <v>#N/A</v>
      </c>
      <c r="X258" s="335" t="e">
        <f>IF(VLOOKUP(U258,'CDV3 DTL'!E:E,1,FALSE)=U258,"OK","Missing")</f>
        <v>#N/A</v>
      </c>
      <c r="Y258" s="345"/>
      <c r="Z258" s="146" t="s">
        <v>2435</v>
      </c>
      <c r="AA258" s="145"/>
      <c r="AB258" s="437"/>
      <c r="AC258" s="345"/>
      <c r="AD258" s="345"/>
      <c r="AE258" s="332" t="str">
        <f>IF(AD258="x",VLOOKUP($U258,DVS!A:A,1,FALSE),"-")</f>
        <v>-</v>
      </c>
      <c r="AF258" s="345"/>
      <c r="AG258" s="345"/>
      <c r="AH258" s="345"/>
      <c r="AI258" s="345"/>
      <c r="AJ258" s="345"/>
      <c r="AK258" s="345"/>
      <c r="AL258" s="345"/>
      <c r="AM258" s="345"/>
      <c r="AN258" s="372"/>
      <c r="AO258" s="345"/>
      <c r="AP258" s="345"/>
      <c r="AQ258" s="372"/>
      <c r="AR258" s="345"/>
      <c r="AS258" s="345"/>
      <c r="AT258" s="372"/>
      <c r="AU258" s="345"/>
      <c r="AV258" s="345"/>
      <c r="AW258" s="372"/>
      <c r="AX258" s="345"/>
      <c r="AY258" s="345"/>
      <c r="AZ258" s="372"/>
      <c r="BA258" s="345"/>
      <c r="BB258" s="345"/>
      <c r="BC258" s="345"/>
      <c r="BD258" s="345"/>
      <c r="BE258" s="345"/>
      <c r="BF258" s="372"/>
      <c r="BG258" s="345"/>
      <c r="BH258" s="345"/>
      <c r="BI258" s="372"/>
      <c r="BJ258" s="345"/>
      <c r="BK258" s="345"/>
      <c r="BL258" s="372"/>
      <c r="BM258" s="340"/>
      <c r="BN258" s="345"/>
      <c r="BO258" s="345"/>
      <c r="BP258" s="345"/>
    </row>
    <row r="259" ht="12.75" spans="1:68">
      <c r="A259" s="138"/>
      <c r="B259" s="321" t="s">
        <v>2436</v>
      </c>
      <c r="C259" s="322">
        <v>266</v>
      </c>
      <c r="D259" s="345"/>
      <c r="E259" s="324"/>
      <c r="F259" s="146"/>
      <c r="G259" s="146"/>
      <c r="H259" s="146"/>
      <c r="I259" s="329"/>
      <c r="J259" s="329"/>
      <c r="K259" s="146"/>
      <c r="L259" s="376"/>
      <c r="M259" s="329"/>
      <c r="N259" s="329"/>
      <c r="O259" s="377"/>
      <c r="P259" s="329"/>
      <c r="Q259" s="373" t="s">
        <v>2437</v>
      </c>
      <c r="R259" s="244"/>
      <c r="S259" s="372"/>
      <c r="T259" s="333"/>
      <c r="U259" s="241"/>
      <c r="V259" s="335"/>
      <c r="W259" s="335" t="e">
        <f>IF(VLOOKUP(U259,'CDV2 DTL'!P:P,1,FALSE)=U259,"OK","Missing")</f>
        <v>#N/A</v>
      </c>
      <c r="X259" s="335" t="e">
        <f>IF(VLOOKUP(U259,'CDV3 DTL'!E:E,1,FALSE)=U259,"OK","Missing")</f>
        <v>#N/A</v>
      </c>
      <c r="Y259" s="345"/>
      <c r="Z259" s="146"/>
      <c r="AA259" s="145"/>
      <c r="AB259" s="437"/>
      <c r="AC259" s="345"/>
      <c r="AD259" s="345"/>
      <c r="AE259" s="332" t="str">
        <f>IF(AD259="x",VLOOKUP($U259,DVS!A:A,1,FALSE),"-")</f>
        <v>-</v>
      </c>
      <c r="AF259" s="345"/>
      <c r="AG259" s="345"/>
      <c r="AH259" s="345"/>
      <c r="AI259" s="345"/>
      <c r="AJ259" s="345"/>
      <c r="AK259" s="345"/>
      <c r="AL259" s="345"/>
      <c r="AM259" s="345"/>
      <c r="AN259" s="372"/>
      <c r="AO259" s="345"/>
      <c r="AP259" s="345"/>
      <c r="AQ259" s="372"/>
      <c r="AR259" s="345"/>
      <c r="AS259" s="345"/>
      <c r="AT259" s="372"/>
      <c r="AU259" s="345"/>
      <c r="AV259" s="345"/>
      <c r="AW259" s="372"/>
      <c r="AX259" s="345"/>
      <c r="AY259" s="345"/>
      <c r="AZ259" s="372"/>
      <c r="BA259" s="345"/>
      <c r="BB259" s="345"/>
      <c r="BC259" s="345"/>
      <c r="BD259" s="345"/>
      <c r="BE259" s="345"/>
      <c r="BF259" s="372"/>
      <c r="BG259" s="345"/>
      <c r="BH259" s="345"/>
      <c r="BI259" s="372"/>
      <c r="BJ259" s="345"/>
      <c r="BK259" s="345"/>
      <c r="BL259" s="372"/>
      <c r="BM259" s="340"/>
      <c r="BN259" s="345"/>
      <c r="BO259" s="345"/>
      <c r="BP259" s="345"/>
    </row>
    <row r="260" ht="25.5" spans="1:68">
      <c r="A260" s="138"/>
      <c r="B260" s="321" t="s">
        <v>2438</v>
      </c>
      <c r="C260" s="322">
        <v>267</v>
      </c>
      <c r="D260" s="345"/>
      <c r="E260" s="324" t="s">
        <v>806</v>
      </c>
      <c r="F260" s="146"/>
      <c r="G260" s="146"/>
      <c r="H260" s="146"/>
      <c r="I260" s="329"/>
      <c r="J260" s="329"/>
      <c r="K260" s="146"/>
      <c r="L260" s="376"/>
      <c r="M260" s="329"/>
      <c r="N260" s="329"/>
      <c r="O260" s="377"/>
      <c r="P260" s="329"/>
      <c r="Q260" s="446" t="s">
        <v>2439</v>
      </c>
      <c r="R260" s="371"/>
      <c r="S260" s="372"/>
      <c r="T260" s="333"/>
      <c r="U260" s="363"/>
      <c r="V260" s="335"/>
      <c r="W260" s="335" t="e">
        <f>IF(VLOOKUP(U260,'CDV2 DTL'!P:P,1,FALSE)=U260,"OK","Missing")</f>
        <v>#N/A</v>
      </c>
      <c r="X260" s="335" t="e">
        <f>IF(VLOOKUP(U260,'CDV3 DTL'!E:E,1,FALSE)=U260,"OK","Missing")</f>
        <v>#N/A</v>
      </c>
      <c r="Y260" s="345"/>
      <c r="Z260" s="146"/>
      <c r="AA260" s="145"/>
      <c r="AB260" s="437"/>
      <c r="AC260" s="345"/>
      <c r="AD260" s="345"/>
      <c r="AE260" s="332" t="str">
        <f>IF(AD260="x",VLOOKUP($U260,DVS!A:A,1,FALSE),"-")</f>
        <v>-</v>
      </c>
      <c r="AF260" s="345"/>
      <c r="AG260" s="345"/>
      <c r="AH260" s="345"/>
      <c r="AI260" s="345"/>
      <c r="AJ260" s="345"/>
      <c r="AK260" s="345"/>
      <c r="AL260" s="345"/>
      <c r="AM260" s="345"/>
      <c r="AN260" s="372"/>
      <c r="AO260" s="345"/>
      <c r="AP260" s="345"/>
      <c r="AQ260" s="372"/>
      <c r="AR260" s="345"/>
      <c r="AS260" s="345"/>
      <c r="AT260" s="372"/>
      <c r="AU260" s="345"/>
      <c r="AV260" s="345"/>
      <c r="AW260" s="372"/>
      <c r="AX260" s="345"/>
      <c r="AY260" s="345"/>
      <c r="AZ260" s="372"/>
      <c r="BA260" s="345"/>
      <c r="BB260" s="345"/>
      <c r="BC260" s="345"/>
      <c r="BD260" s="345"/>
      <c r="BE260" s="345"/>
      <c r="BF260" s="372"/>
      <c r="BG260" s="345"/>
      <c r="BH260" s="345"/>
      <c r="BI260" s="372"/>
      <c r="BJ260" s="345"/>
      <c r="BK260" s="345"/>
      <c r="BL260" s="372"/>
      <c r="BM260" s="340"/>
      <c r="BN260" s="345"/>
      <c r="BO260" s="345"/>
      <c r="BP260" s="345"/>
    </row>
    <row r="261" ht="51" spans="1:68">
      <c r="A261" s="138" t="s">
        <v>1964</v>
      </c>
      <c r="B261" s="321" t="s">
        <v>2440</v>
      </c>
      <c r="C261" s="322">
        <v>268</v>
      </c>
      <c r="D261" s="345" t="s">
        <v>1709</v>
      </c>
      <c r="E261" s="324" t="s">
        <v>1710</v>
      </c>
      <c r="F261" s="146"/>
      <c r="G261" s="146"/>
      <c r="H261" s="146"/>
      <c r="I261" s="329"/>
      <c r="J261" s="329"/>
      <c r="K261" s="146"/>
      <c r="L261" s="376"/>
      <c r="M261" s="329"/>
      <c r="N261" s="329"/>
      <c r="O261" s="377"/>
      <c r="P261" s="329"/>
      <c r="Q261" s="373" t="s">
        <v>2441</v>
      </c>
      <c r="R261" s="331"/>
      <c r="S261" s="332"/>
      <c r="T261" s="333" t="s">
        <v>1735</v>
      </c>
      <c r="U261" s="334" t="s">
        <v>2442</v>
      </c>
      <c r="V261" s="335"/>
      <c r="W261" s="335" t="e">
        <f>IF(VLOOKUP(U261,'CDV2 DTL'!P:P,1,FALSE)=U261,"OK","Missing")</f>
        <v>#N/A</v>
      </c>
      <c r="X261" s="335" t="e">
        <f>IF(VLOOKUP(U261,'CDV3 DTL'!E:E,1,FALSE)=U261,"OK","Missing")</f>
        <v>#N/A</v>
      </c>
      <c r="Y261" s="425"/>
      <c r="Z261" s="146"/>
      <c r="AA261" s="145"/>
      <c r="AB261" s="337"/>
      <c r="AC261" s="345"/>
      <c r="AD261" s="345"/>
      <c r="AE261" s="332" t="str">
        <f>IF(AD261="x",VLOOKUP($U261,DVS!A:A,1,FALSE),"-")</f>
        <v>-</v>
      </c>
      <c r="AF261" s="335"/>
      <c r="AG261" s="345"/>
      <c r="AH261" s="345"/>
      <c r="AI261" s="345"/>
      <c r="AJ261" s="345"/>
      <c r="AK261" s="345"/>
      <c r="AL261" s="345"/>
      <c r="AM261" s="345"/>
      <c r="AN261" s="332"/>
      <c r="AO261" s="335"/>
      <c r="AP261" s="345"/>
      <c r="AQ261" s="332"/>
      <c r="AR261" s="335"/>
      <c r="AS261" s="345"/>
      <c r="AT261" s="332"/>
      <c r="AU261" s="335"/>
      <c r="AV261" s="345"/>
      <c r="AW261" s="332"/>
      <c r="AX261" s="335"/>
      <c r="AY261" s="345"/>
      <c r="AZ261" s="332"/>
      <c r="BA261" s="335"/>
      <c r="BB261" s="335"/>
      <c r="BC261" s="335"/>
      <c r="BD261" s="335"/>
      <c r="BE261" s="345"/>
      <c r="BF261" s="332"/>
      <c r="BG261" s="335"/>
      <c r="BH261" s="345"/>
      <c r="BI261" s="332"/>
      <c r="BJ261" s="335"/>
      <c r="BK261" s="345"/>
      <c r="BL261" s="332"/>
      <c r="BM261" s="340"/>
      <c r="BN261" s="167"/>
      <c r="BO261" s="167"/>
      <c r="BP261" s="167"/>
    </row>
    <row r="262" ht="25.5" spans="1:68">
      <c r="A262" s="138"/>
      <c r="B262" s="321" t="s">
        <v>2443</v>
      </c>
      <c r="C262" s="322">
        <v>269</v>
      </c>
      <c r="D262" s="345" t="s">
        <v>1709</v>
      </c>
      <c r="E262" s="324" t="s">
        <v>1710</v>
      </c>
      <c r="F262" s="146"/>
      <c r="G262" s="146"/>
      <c r="H262" s="146"/>
      <c r="I262" s="329"/>
      <c r="J262" s="329"/>
      <c r="K262" s="146"/>
      <c r="L262" s="376"/>
      <c r="M262" s="329"/>
      <c r="N262" s="329"/>
      <c r="O262" s="377"/>
      <c r="P262" s="329"/>
      <c r="Q262" s="373" t="s">
        <v>2444</v>
      </c>
      <c r="R262" s="331"/>
      <c r="S262" s="332"/>
      <c r="T262" s="333" t="s">
        <v>2125</v>
      </c>
      <c r="U262" s="334" t="s">
        <v>2445</v>
      </c>
      <c r="V262" s="335"/>
      <c r="W262" s="335" t="str">
        <f>IF(VLOOKUP(U262,'CDV2 DTL'!P:P,1,FALSE)=U262,"OK","Missing")</f>
        <v>OK</v>
      </c>
      <c r="X262" s="335" t="e">
        <f>IF(VLOOKUP(U262,'CDV3 DTL'!E:E,1,FALSE)=U262,"OK","Missing")</f>
        <v>#N/A</v>
      </c>
      <c r="Y262" s="425"/>
      <c r="Z262" s="146"/>
      <c r="AA262" s="145"/>
      <c r="AB262" s="337"/>
      <c r="AC262" s="345"/>
      <c r="AD262" s="345"/>
      <c r="AE262" s="332" t="str">
        <f>IF(AD262="x",VLOOKUP($U262,DVS!A:A,1,FALSE),"-")</f>
        <v>-</v>
      </c>
      <c r="AF262" s="335"/>
      <c r="AG262" s="345"/>
      <c r="AH262" s="345"/>
      <c r="AI262" s="345"/>
      <c r="AJ262" s="345"/>
      <c r="AK262" s="345"/>
      <c r="AL262" s="345"/>
      <c r="AM262" s="345"/>
      <c r="AN262" s="332"/>
      <c r="AO262" s="335"/>
      <c r="AP262" s="345"/>
      <c r="AQ262" s="332"/>
      <c r="AR262" s="335"/>
      <c r="AS262" s="345"/>
      <c r="AT262" s="332"/>
      <c r="AU262" s="335"/>
      <c r="AV262" s="345" t="s">
        <v>1714</v>
      </c>
      <c r="AW262" s="332"/>
      <c r="AX262" s="335"/>
      <c r="AY262" s="345"/>
      <c r="AZ262" s="332"/>
      <c r="BA262" s="335"/>
      <c r="BB262" s="335"/>
      <c r="BC262" s="335"/>
      <c r="BD262" s="335"/>
      <c r="BE262" s="345"/>
      <c r="BF262" s="332"/>
      <c r="BG262" s="335"/>
      <c r="BH262" s="345"/>
      <c r="BI262" s="332"/>
      <c r="BJ262" s="335"/>
      <c r="BK262" s="345"/>
      <c r="BL262" s="332"/>
      <c r="BM262" s="340"/>
      <c r="BN262" s="167"/>
      <c r="BO262" s="167"/>
      <c r="BP262" s="167"/>
    </row>
    <row r="263" ht="25.5" spans="1:68">
      <c r="A263" s="138"/>
      <c r="B263" s="321" t="s">
        <v>2446</v>
      </c>
      <c r="C263" s="322">
        <v>270</v>
      </c>
      <c r="D263" s="345" t="s">
        <v>1709</v>
      </c>
      <c r="E263" s="324" t="s">
        <v>1710</v>
      </c>
      <c r="F263" s="146"/>
      <c r="G263" s="146"/>
      <c r="H263" s="146"/>
      <c r="I263" s="329"/>
      <c r="J263" s="329"/>
      <c r="K263" s="146"/>
      <c r="L263" s="376"/>
      <c r="M263" s="329"/>
      <c r="N263" s="329"/>
      <c r="O263" s="377"/>
      <c r="P263" s="329"/>
      <c r="Q263" s="373" t="s">
        <v>2447</v>
      </c>
      <c r="R263" s="331"/>
      <c r="S263" s="332"/>
      <c r="T263" s="333" t="s">
        <v>1735</v>
      </c>
      <c r="U263" s="334" t="s">
        <v>2448</v>
      </c>
      <c r="V263" s="335"/>
      <c r="W263" s="335" t="e">
        <f>IF(VLOOKUP(U263,'CDV2 DTL'!P:P,1,FALSE)=U263,"OK","Missing")</f>
        <v>#N/A</v>
      </c>
      <c r="X263" s="335" t="e">
        <f>IF(VLOOKUP(U263,'CDV3 DTL'!E:E,1,FALSE)=U263,"OK","Missing")</f>
        <v>#N/A</v>
      </c>
      <c r="Y263" s="425"/>
      <c r="Z263" s="146"/>
      <c r="AA263" s="145"/>
      <c r="AB263" s="337"/>
      <c r="AC263" s="345"/>
      <c r="AD263" s="345"/>
      <c r="AE263" s="332" t="str">
        <f>IF(AD263="x",VLOOKUP($U263,DVS!A:A,1,FALSE),"-")</f>
        <v>-</v>
      </c>
      <c r="AF263" s="335"/>
      <c r="AG263" s="345"/>
      <c r="AH263" s="345"/>
      <c r="AI263" s="345"/>
      <c r="AJ263" s="345"/>
      <c r="AK263" s="345"/>
      <c r="AL263" s="345"/>
      <c r="AM263" s="345"/>
      <c r="AN263" s="332"/>
      <c r="AO263" s="335"/>
      <c r="AP263" s="345"/>
      <c r="AQ263" s="332"/>
      <c r="AR263" s="335"/>
      <c r="AS263" s="345"/>
      <c r="AT263" s="332"/>
      <c r="AU263" s="335"/>
      <c r="AV263" s="345" t="s">
        <v>1714</v>
      </c>
      <c r="AW263" s="332"/>
      <c r="AX263" s="335"/>
      <c r="AY263" s="345"/>
      <c r="AZ263" s="332"/>
      <c r="BA263" s="335"/>
      <c r="BB263" s="335"/>
      <c r="BC263" s="335"/>
      <c r="BD263" s="335"/>
      <c r="BE263" s="345"/>
      <c r="BF263" s="332"/>
      <c r="BG263" s="335"/>
      <c r="BH263" s="345"/>
      <c r="BI263" s="332"/>
      <c r="BJ263" s="335"/>
      <c r="BK263" s="345"/>
      <c r="BL263" s="332"/>
      <c r="BM263" s="340"/>
      <c r="BN263" s="167"/>
      <c r="BO263" s="167"/>
      <c r="BP263" s="167"/>
    </row>
    <row r="264" ht="12.75" spans="1:68">
      <c r="A264" s="138"/>
      <c r="B264" s="321" t="s">
        <v>2449</v>
      </c>
      <c r="C264" s="322">
        <v>271</v>
      </c>
      <c r="D264" s="345" t="s">
        <v>1716</v>
      </c>
      <c r="E264" s="324" t="s">
        <v>1710</v>
      </c>
      <c r="F264" s="146"/>
      <c r="G264" s="146"/>
      <c r="H264" s="146"/>
      <c r="I264" s="329"/>
      <c r="J264" s="329"/>
      <c r="K264" s="146"/>
      <c r="L264" s="377"/>
      <c r="M264" s="376"/>
      <c r="N264" s="376"/>
      <c r="O264" s="377"/>
      <c r="P264" s="345"/>
      <c r="Q264" s="373" t="s">
        <v>2450</v>
      </c>
      <c r="R264" s="331"/>
      <c r="S264" s="332"/>
      <c r="T264" s="333"/>
      <c r="U264" s="334" t="s">
        <v>2451</v>
      </c>
      <c r="V264" s="335"/>
      <c r="W264" s="335" t="str">
        <f>IF(VLOOKUP(U264,'CDV2 DTL'!P:P,1,FALSE)=U264,"OK","Missing")</f>
        <v>OK</v>
      </c>
      <c r="X264" s="335" t="e">
        <f>IF(VLOOKUP(U264,'CDV3 DTL'!E:E,1,FALSE)=U264,"OK","Missing")</f>
        <v>#N/A</v>
      </c>
      <c r="Y264" s="425"/>
      <c r="Z264" s="146"/>
      <c r="AA264" s="145"/>
      <c r="AB264" s="337"/>
      <c r="AC264" s="345"/>
      <c r="AD264" s="345"/>
      <c r="AE264" s="332" t="str">
        <f>IF(AD264="x",VLOOKUP($U264,DVS!A:A,1,FALSE),"-")</f>
        <v>-</v>
      </c>
      <c r="AF264" s="335"/>
      <c r="AG264" s="345"/>
      <c r="AH264" s="345"/>
      <c r="AI264" s="345"/>
      <c r="AJ264" s="345"/>
      <c r="AK264" s="345"/>
      <c r="AL264" s="345"/>
      <c r="AM264" s="345"/>
      <c r="AN264" s="332"/>
      <c r="AO264" s="335"/>
      <c r="AP264" s="345"/>
      <c r="AQ264" s="332"/>
      <c r="AR264" s="335"/>
      <c r="AS264" s="345"/>
      <c r="AT264" s="332"/>
      <c r="AU264" s="335"/>
      <c r="AV264" s="345"/>
      <c r="AW264" s="332"/>
      <c r="AX264" s="335"/>
      <c r="AY264" s="345"/>
      <c r="AZ264" s="332"/>
      <c r="BA264" s="335"/>
      <c r="BB264" s="335"/>
      <c r="BC264" s="335"/>
      <c r="BD264" s="335"/>
      <c r="BE264" s="345"/>
      <c r="BF264" s="332"/>
      <c r="BG264" s="335"/>
      <c r="BH264" s="345"/>
      <c r="BI264" s="332"/>
      <c r="BJ264" s="335"/>
      <c r="BK264" s="345"/>
      <c r="BL264" s="332"/>
      <c r="BM264" s="340"/>
      <c r="BN264" s="167"/>
      <c r="BO264" s="167"/>
      <c r="BP264" s="167"/>
    </row>
    <row r="265" ht="25.5" spans="1:68">
      <c r="A265" s="138"/>
      <c r="B265" s="321" t="s">
        <v>2452</v>
      </c>
      <c r="C265" s="322">
        <v>272</v>
      </c>
      <c r="D265" s="345" t="s">
        <v>1709</v>
      </c>
      <c r="E265" s="324" t="s">
        <v>1710</v>
      </c>
      <c r="F265" s="146"/>
      <c r="G265" s="146"/>
      <c r="H265" s="146"/>
      <c r="I265" s="329"/>
      <c r="J265" s="329"/>
      <c r="K265" s="146"/>
      <c r="L265" s="377" t="s">
        <v>2453</v>
      </c>
      <c r="M265" s="376">
        <v>45170</v>
      </c>
      <c r="N265" s="376">
        <v>46174</v>
      </c>
      <c r="O265" s="377"/>
      <c r="P265" s="345" t="s">
        <v>1712</v>
      </c>
      <c r="Q265" s="373" t="s">
        <v>2454</v>
      </c>
      <c r="R265" s="244"/>
      <c r="S265" s="332"/>
      <c r="T265" s="333" t="s">
        <v>2125</v>
      </c>
      <c r="U265" s="241" t="s">
        <v>1135</v>
      </c>
      <c r="V265" s="335"/>
      <c r="W265" s="335" t="str">
        <f>IF(VLOOKUP(U265,'CDV2 DTL'!P:P,1,FALSE)=U265,"OK","Missing")</f>
        <v>OK</v>
      </c>
      <c r="X265" s="335" t="e">
        <f>IF(VLOOKUP(U265,'CDV3 DTL'!E:E,1,FALSE)=U265,"OK","Missing")</f>
        <v>#N/A</v>
      </c>
      <c r="Y265" s="335"/>
      <c r="Z265" s="336"/>
      <c r="AA265" s="145"/>
      <c r="AB265" s="337"/>
      <c r="AC265" s="345"/>
      <c r="AD265" s="345"/>
      <c r="AE265" s="332" t="str">
        <f>IF(AD265="x",VLOOKUP($U265,DVS!A:A,1,FALSE),"-")</f>
        <v>-</v>
      </c>
      <c r="AF265" s="335"/>
      <c r="AG265" s="345"/>
      <c r="AH265" s="345"/>
      <c r="AI265" s="345"/>
      <c r="AJ265" s="345"/>
      <c r="AK265" s="345"/>
      <c r="AL265" s="345"/>
      <c r="AM265" s="345"/>
      <c r="AN265" s="332"/>
      <c r="AO265" s="335"/>
      <c r="AP265" s="345"/>
      <c r="AQ265" s="332"/>
      <c r="AR265" s="335"/>
      <c r="AS265" s="345"/>
      <c r="AT265" s="332"/>
      <c r="AU265" s="335"/>
      <c r="AV265" s="345"/>
      <c r="AW265" s="332"/>
      <c r="AX265" s="335"/>
      <c r="AY265" s="345"/>
      <c r="AZ265" s="332"/>
      <c r="BA265" s="335"/>
      <c r="BB265" s="335"/>
      <c r="BC265" s="335"/>
      <c r="BD265" s="335"/>
      <c r="BE265" s="345"/>
      <c r="BF265" s="332"/>
      <c r="BG265" s="335"/>
      <c r="BH265" s="345"/>
      <c r="BI265" s="332"/>
      <c r="BJ265" s="335"/>
      <c r="BK265" s="345"/>
      <c r="BL265" s="332"/>
      <c r="BM265" s="340"/>
      <c r="BN265" s="167"/>
      <c r="BO265" s="167" t="s">
        <v>2455</v>
      </c>
      <c r="BP265" s="167"/>
    </row>
    <row r="266" ht="51" spans="1:68">
      <c r="A266" s="138"/>
      <c r="B266" s="321" t="s">
        <v>2456</v>
      </c>
      <c r="C266" s="322">
        <v>273</v>
      </c>
      <c r="D266" s="345" t="s">
        <v>1709</v>
      </c>
      <c r="E266" s="324" t="s">
        <v>1710</v>
      </c>
      <c r="F266" s="146"/>
      <c r="G266" s="146"/>
      <c r="H266" s="146" t="s">
        <v>2457</v>
      </c>
      <c r="I266" s="329"/>
      <c r="J266" s="329"/>
      <c r="K266" s="146"/>
      <c r="L266" s="377"/>
      <c r="M266" s="376"/>
      <c r="N266" s="376">
        <v>44927</v>
      </c>
      <c r="O266" s="377"/>
      <c r="P266" s="345"/>
      <c r="Q266" s="373" t="s">
        <v>2458</v>
      </c>
      <c r="R266" s="331"/>
      <c r="S266" s="332"/>
      <c r="T266" s="333" t="s">
        <v>2125</v>
      </c>
      <c r="U266" s="334" t="s">
        <v>2459</v>
      </c>
      <c r="V266" s="335"/>
      <c r="W266" s="335" t="e">
        <f>IF(VLOOKUP(U266,'CDV2 DTL'!P:P,1,FALSE)=U266,"OK","Missing")</f>
        <v>#N/A</v>
      </c>
      <c r="X266" s="335" t="e">
        <f>IF(VLOOKUP(U266,'CDV3 DTL'!E:E,1,FALSE)=U266,"OK","Missing")</f>
        <v>#N/A</v>
      </c>
      <c r="Y266" s="425"/>
      <c r="Z266" s="465" t="s">
        <v>2460</v>
      </c>
      <c r="AA266" s="145"/>
      <c r="AB266" s="337"/>
      <c r="AC266" s="345"/>
      <c r="AD266" s="345"/>
      <c r="AE266" s="332" t="str">
        <f>IF(AD266="x",VLOOKUP($U266,DVS!A:A,1,FALSE),"-")</f>
        <v>-</v>
      </c>
      <c r="AF266" s="335"/>
      <c r="AG266" s="345"/>
      <c r="AH266" s="345"/>
      <c r="AI266" s="345"/>
      <c r="AJ266" s="345"/>
      <c r="AK266" s="345"/>
      <c r="AL266" s="345"/>
      <c r="AM266" s="345"/>
      <c r="AN266" s="332"/>
      <c r="AO266" s="335"/>
      <c r="AP266" s="345"/>
      <c r="AQ266" s="332"/>
      <c r="AR266" s="335"/>
      <c r="AS266" s="345"/>
      <c r="AT266" s="332"/>
      <c r="AU266" s="335"/>
      <c r="AV266" s="345"/>
      <c r="AW266" s="332"/>
      <c r="AX266" s="335"/>
      <c r="AY266" s="345"/>
      <c r="AZ266" s="332"/>
      <c r="BA266" s="335"/>
      <c r="BB266" s="335"/>
      <c r="BC266" s="335"/>
      <c r="BD266" s="335"/>
      <c r="BE266" s="345"/>
      <c r="BF266" s="332"/>
      <c r="BG266" s="335"/>
      <c r="BH266" s="345"/>
      <c r="BI266" s="332"/>
      <c r="BJ266" s="335"/>
      <c r="BK266" s="345"/>
      <c r="BL266" s="332"/>
      <c r="BM266" s="340"/>
      <c r="BN266" s="167"/>
      <c r="BO266" s="167"/>
      <c r="BP266" s="167"/>
    </row>
    <row r="267" ht="25.5" spans="1:68">
      <c r="A267" s="138"/>
      <c r="B267" s="321" t="s">
        <v>2461</v>
      </c>
      <c r="C267" s="322">
        <v>274</v>
      </c>
      <c r="D267" s="345" t="s">
        <v>1709</v>
      </c>
      <c r="E267" s="324" t="s">
        <v>1710</v>
      </c>
      <c r="F267" s="146"/>
      <c r="G267" s="146"/>
      <c r="H267" s="146" t="s">
        <v>2462</v>
      </c>
      <c r="I267" s="329"/>
      <c r="J267" s="329"/>
      <c r="K267" s="146"/>
      <c r="L267" s="377"/>
      <c r="M267" s="376"/>
      <c r="N267" s="376">
        <v>44927</v>
      </c>
      <c r="O267" s="377"/>
      <c r="P267" s="345"/>
      <c r="Q267" s="373" t="s">
        <v>2463</v>
      </c>
      <c r="R267" s="331"/>
      <c r="S267" s="332"/>
      <c r="T267" s="333"/>
      <c r="U267" s="334" t="s">
        <v>2464</v>
      </c>
      <c r="V267" s="335"/>
      <c r="W267" s="335" t="str">
        <f>IF(VLOOKUP(U267,'CDV2 DTL'!P:P,1,FALSE)=U267,"OK","Missing")</f>
        <v>OK</v>
      </c>
      <c r="X267" s="335" t="e">
        <f>IF(VLOOKUP(U267,'CDV3 DTL'!E:E,1,FALSE)=U267,"OK","Missing")</f>
        <v>#N/A</v>
      </c>
      <c r="Y267" s="466" t="s">
        <v>2335</v>
      </c>
      <c r="Z267" s="465" t="s">
        <v>2343</v>
      </c>
      <c r="AA267" s="145"/>
      <c r="AB267" s="337"/>
      <c r="AC267" s="345"/>
      <c r="AD267" s="345"/>
      <c r="AE267" s="332" t="str">
        <f>IF(AD267="x",VLOOKUP($U267,DVS!A:A,1,FALSE),"-")</f>
        <v>-</v>
      </c>
      <c r="AF267" s="335"/>
      <c r="AG267" s="345"/>
      <c r="AH267" s="345"/>
      <c r="AI267" s="345"/>
      <c r="AJ267" s="345"/>
      <c r="AK267" s="345"/>
      <c r="AL267" s="345"/>
      <c r="AM267" s="345"/>
      <c r="AN267" s="332"/>
      <c r="AO267" s="335"/>
      <c r="AP267" s="345"/>
      <c r="AQ267" s="332"/>
      <c r="AR267" s="335"/>
      <c r="AS267" s="345"/>
      <c r="AT267" s="332"/>
      <c r="AU267" s="335"/>
      <c r="AV267" s="345"/>
      <c r="AW267" s="332"/>
      <c r="AX267" s="335"/>
      <c r="AY267" s="345"/>
      <c r="AZ267" s="332"/>
      <c r="BA267" s="335"/>
      <c r="BB267" s="335"/>
      <c r="BC267" s="335"/>
      <c r="BD267" s="335"/>
      <c r="BE267" s="345"/>
      <c r="BF267" s="332"/>
      <c r="BG267" s="335"/>
      <c r="BH267" s="345"/>
      <c r="BI267" s="332"/>
      <c r="BJ267" s="335"/>
      <c r="BK267" s="345"/>
      <c r="BL267" s="332"/>
      <c r="BM267" s="340"/>
      <c r="BN267" s="167"/>
      <c r="BO267" s="167"/>
      <c r="BP267" s="167"/>
    </row>
    <row r="268" ht="25.5" spans="1:68">
      <c r="A268" s="138"/>
      <c r="B268" s="321" t="s">
        <v>2465</v>
      </c>
      <c r="C268" s="322">
        <v>275</v>
      </c>
      <c r="D268" s="345"/>
      <c r="E268" s="324" t="s">
        <v>1717</v>
      </c>
      <c r="F268" s="146"/>
      <c r="G268" s="146"/>
      <c r="H268" s="146"/>
      <c r="I268" s="329"/>
      <c r="J268" s="329"/>
      <c r="K268" s="146"/>
      <c r="L268" s="377"/>
      <c r="M268" s="376"/>
      <c r="N268" s="376">
        <v>45323</v>
      </c>
      <c r="O268" s="377"/>
      <c r="P268" s="345"/>
      <c r="Q268" s="373" t="s">
        <v>2466</v>
      </c>
      <c r="R268" s="331"/>
      <c r="S268" s="332">
        <v>76</v>
      </c>
      <c r="T268" s="333"/>
      <c r="U268" s="334"/>
      <c r="V268" s="335"/>
      <c r="W268" s="335" t="e">
        <f>IF(VLOOKUP(U268,'CDV2 DTL'!P:P,1,FALSE)=U268,"OK","Missing")</f>
        <v>#N/A</v>
      </c>
      <c r="X268" s="335" t="e">
        <f>IF(VLOOKUP(U268,'CDV3 DTL'!E:E,1,FALSE)=U268,"OK","Missing")</f>
        <v>#N/A</v>
      </c>
      <c r="Y268" s="335"/>
      <c r="Z268" s="336"/>
      <c r="AA268" s="145"/>
      <c r="AB268" s="337"/>
      <c r="AC268" s="345"/>
      <c r="AD268" s="345"/>
      <c r="AE268" s="332" t="str">
        <f>IF(AD268="x",VLOOKUP($U268,DVS!A:A,1,FALSE),"-")</f>
        <v>-</v>
      </c>
      <c r="AF268" s="335"/>
      <c r="AG268" s="345"/>
      <c r="AH268" s="345"/>
      <c r="AI268" s="345"/>
      <c r="AJ268" s="345"/>
      <c r="AK268" s="345"/>
      <c r="AL268" s="345"/>
      <c r="AM268" s="345"/>
      <c r="AN268" s="332"/>
      <c r="AO268" s="335"/>
      <c r="AP268" s="345"/>
      <c r="AQ268" s="332"/>
      <c r="AR268" s="335"/>
      <c r="AS268" s="345"/>
      <c r="AT268" s="332"/>
      <c r="AU268" s="335"/>
      <c r="AV268" s="345"/>
      <c r="AW268" s="332"/>
      <c r="AX268" s="335"/>
      <c r="AY268" s="345"/>
      <c r="AZ268" s="332"/>
      <c r="BA268" s="335"/>
      <c r="BB268" s="335"/>
      <c r="BC268" s="335"/>
      <c r="BD268" s="335"/>
      <c r="BE268" s="345"/>
      <c r="BF268" s="332"/>
      <c r="BG268" s="335"/>
      <c r="BH268" s="345"/>
      <c r="BI268" s="332"/>
      <c r="BJ268" s="335"/>
      <c r="BK268" s="345"/>
      <c r="BL268" s="332"/>
      <c r="BM268" s="340"/>
      <c r="BN268" s="167"/>
      <c r="BO268" s="167"/>
      <c r="BP268" s="167"/>
    </row>
    <row r="269" ht="12.75" spans="1:68">
      <c r="A269" s="138"/>
      <c r="B269" s="321" t="s">
        <v>2467</v>
      </c>
      <c r="C269" s="322">
        <v>276</v>
      </c>
      <c r="D269" s="345"/>
      <c r="E269" s="324" t="s">
        <v>1717</v>
      </c>
      <c r="F269" s="146"/>
      <c r="G269" s="146"/>
      <c r="H269" s="146"/>
      <c r="I269" s="329"/>
      <c r="J269" s="329"/>
      <c r="K269" s="146"/>
      <c r="L269" s="377"/>
      <c r="M269" s="376"/>
      <c r="N269" s="376">
        <v>45261</v>
      </c>
      <c r="O269" s="377"/>
      <c r="P269" s="345"/>
      <c r="Q269" s="373" t="s">
        <v>2468</v>
      </c>
      <c r="R269" s="331"/>
      <c r="S269" s="332">
        <v>23</v>
      </c>
      <c r="T269" s="333"/>
      <c r="U269" s="334"/>
      <c r="V269" s="335"/>
      <c r="W269" s="335" t="e">
        <f>IF(VLOOKUP(U269,'CDV2 DTL'!P:P,1,FALSE)=U269,"OK","Missing")</f>
        <v>#N/A</v>
      </c>
      <c r="X269" s="335" t="e">
        <f>IF(VLOOKUP(U269,'CDV3 DTL'!E:E,1,FALSE)=U269,"OK","Missing")</f>
        <v>#N/A</v>
      </c>
      <c r="Y269" s="335"/>
      <c r="Z269" s="336"/>
      <c r="AA269" s="145"/>
      <c r="AB269" s="337"/>
      <c r="AC269" s="345"/>
      <c r="AD269" s="345"/>
      <c r="AE269" s="332" t="str">
        <f>IF(AD269="x",VLOOKUP($U269,DVS!A:A,1,FALSE),"-")</f>
        <v>-</v>
      </c>
      <c r="AF269" s="335"/>
      <c r="AG269" s="345"/>
      <c r="AH269" s="345"/>
      <c r="AI269" s="345"/>
      <c r="AJ269" s="345"/>
      <c r="AK269" s="345"/>
      <c r="AL269" s="345"/>
      <c r="AM269" s="345"/>
      <c r="AN269" s="332"/>
      <c r="AO269" s="335"/>
      <c r="AP269" s="345"/>
      <c r="AQ269" s="332"/>
      <c r="AR269" s="335"/>
      <c r="AS269" s="345"/>
      <c r="AT269" s="332"/>
      <c r="AU269" s="335"/>
      <c r="AV269" s="345"/>
      <c r="AW269" s="332"/>
      <c r="AX269" s="335"/>
      <c r="AY269" s="345"/>
      <c r="AZ269" s="332"/>
      <c r="BA269" s="335"/>
      <c r="BB269" s="335"/>
      <c r="BC269" s="335"/>
      <c r="BD269" s="335"/>
      <c r="BE269" s="345"/>
      <c r="BF269" s="332"/>
      <c r="BG269" s="335"/>
      <c r="BH269" s="345"/>
      <c r="BI269" s="332"/>
      <c r="BJ269" s="335"/>
      <c r="BK269" s="345"/>
      <c r="BL269" s="332"/>
      <c r="BM269" s="340"/>
      <c r="BN269" s="167"/>
      <c r="BO269" s="167"/>
      <c r="BP269" s="167"/>
    </row>
    <row r="270" ht="51" spans="1:68">
      <c r="A270" s="138"/>
      <c r="B270" s="321" t="s">
        <v>2469</v>
      </c>
      <c r="C270" s="322">
        <v>277</v>
      </c>
      <c r="D270" s="345" t="s">
        <v>1716</v>
      </c>
      <c r="E270" s="324" t="s">
        <v>1710</v>
      </c>
      <c r="F270" s="146"/>
      <c r="G270" s="146"/>
      <c r="H270" s="146"/>
      <c r="I270" s="329"/>
      <c r="J270" s="329"/>
      <c r="K270" s="146"/>
      <c r="L270" s="377"/>
      <c r="M270" s="376"/>
      <c r="N270" s="376">
        <v>45078</v>
      </c>
      <c r="O270" s="377"/>
      <c r="P270" s="345"/>
      <c r="Q270" s="373" t="s">
        <v>2470</v>
      </c>
      <c r="R270" s="331"/>
      <c r="S270" s="332">
        <v>37</v>
      </c>
      <c r="T270" s="333"/>
      <c r="U270" s="334" t="s">
        <v>2471</v>
      </c>
      <c r="V270" s="335"/>
      <c r="W270" s="335" t="str">
        <f>IF(VLOOKUP(U270,'CDV2 DTL'!P:P,1,FALSE)=U270,"OK","Missing")</f>
        <v>OK</v>
      </c>
      <c r="X270" s="335" t="e">
        <f>IF(VLOOKUP(U270,'CDV3 DTL'!E:E,1,FALSE)=U270,"OK","Missing")</f>
        <v>#N/A</v>
      </c>
      <c r="Y270" s="335"/>
      <c r="Z270" s="336"/>
      <c r="AA270" s="145"/>
      <c r="AB270" s="337"/>
      <c r="AC270" s="345"/>
      <c r="AD270" s="345"/>
      <c r="AE270" s="332" t="str">
        <f>IF(AD270="x",VLOOKUP($U270,DVS!A:A,1,FALSE),"-")</f>
        <v>-</v>
      </c>
      <c r="AF270" s="335"/>
      <c r="AG270" s="345"/>
      <c r="AH270" s="345"/>
      <c r="AI270" s="345"/>
      <c r="AJ270" s="345"/>
      <c r="AK270" s="345"/>
      <c r="AL270" s="345"/>
      <c r="AM270" s="345"/>
      <c r="AN270" s="332"/>
      <c r="AO270" s="335"/>
      <c r="AP270" s="345"/>
      <c r="AQ270" s="332"/>
      <c r="AR270" s="335"/>
      <c r="AS270" s="345"/>
      <c r="AT270" s="332"/>
      <c r="AU270" s="335"/>
      <c r="AV270" s="345"/>
      <c r="AW270" s="332"/>
      <c r="AX270" s="335"/>
      <c r="AY270" s="345"/>
      <c r="AZ270" s="332"/>
      <c r="BA270" s="335"/>
      <c r="BB270" s="335"/>
      <c r="BC270" s="335"/>
      <c r="BD270" s="335"/>
      <c r="BE270" s="345"/>
      <c r="BF270" s="332"/>
      <c r="BG270" s="335"/>
      <c r="BH270" s="345"/>
      <c r="BI270" s="332"/>
      <c r="BJ270" s="335"/>
      <c r="BK270" s="345"/>
      <c r="BL270" s="332"/>
      <c r="BM270" s="340"/>
      <c r="BN270" s="167"/>
      <c r="BO270" s="167"/>
      <c r="BP270" s="167"/>
    </row>
    <row r="271" ht="76.5" spans="1:68">
      <c r="A271" s="138" t="s">
        <v>2472</v>
      </c>
      <c r="B271" s="321" t="s">
        <v>2473</v>
      </c>
      <c r="C271" s="322">
        <v>278</v>
      </c>
      <c r="D271" s="345" t="s">
        <v>1709</v>
      </c>
      <c r="E271" s="324" t="s">
        <v>1710</v>
      </c>
      <c r="F271" s="146"/>
      <c r="G271" s="146" t="s">
        <v>2474</v>
      </c>
      <c r="H271" s="146" t="s">
        <v>2475</v>
      </c>
      <c r="I271" s="329"/>
      <c r="J271" s="329"/>
      <c r="K271" s="146"/>
      <c r="L271" s="377"/>
      <c r="M271" s="376"/>
      <c r="N271" s="376">
        <v>45474</v>
      </c>
      <c r="O271" s="377" t="s">
        <v>2476</v>
      </c>
      <c r="P271" s="345"/>
      <c r="Q271" s="373" t="s">
        <v>2477</v>
      </c>
      <c r="R271" s="331"/>
      <c r="S271" s="332"/>
      <c r="T271" s="333"/>
      <c r="U271" s="334" t="s">
        <v>2478</v>
      </c>
      <c r="V271" s="335"/>
      <c r="W271" s="335" t="str">
        <f>IF(VLOOKUP(U271,'CDV2 DTL'!P:P,1,FALSE)=U271,"OK","Missing")</f>
        <v>OK</v>
      </c>
      <c r="X271" s="335" t="e">
        <f>IF(VLOOKUP(U271,'CDV3 DTL'!E:E,1,FALSE)=U271,"OK","Missing")</f>
        <v>#N/A</v>
      </c>
      <c r="Y271" s="466" t="s">
        <v>2479</v>
      </c>
      <c r="Z271" s="336" t="s">
        <v>2480</v>
      </c>
      <c r="AA271" s="145" t="s">
        <v>2481</v>
      </c>
      <c r="AB271" s="337"/>
      <c r="AC271" s="345"/>
      <c r="AD271" s="345" t="s">
        <v>1714</v>
      </c>
      <c r="AE271" s="332" t="e">
        <f>IF(AD271="x",VLOOKUP($U271,DVS!A:A,1,FALSE),"-")</f>
        <v>#N/A</v>
      </c>
      <c r="AF271" s="335"/>
      <c r="AG271" s="345"/>
      <c r="AH271" s="345"/>
      <c r="AI271" s="345"/>
      <c r="AJ271" s="345" t="s">
        <v>1714</v>
      </c>
      <c r="AK271" s="345"/>
      <c r="AL271" s="345"/>
      <c r="AM271" s="345"/>
      <c r="AN271" s="332"/>
      <c r="AO271" s="335"/>
      <c r="AP271" s="345"/>
      <c r="AQ271" s="332"/>
      <c r="AR271" s="335"/>
      <c r="AS271" s="345"/>
      <c r="AT271" s="332"/>
      <c r="AU271" s="335"/>
      <c r="AV271" s="345"/>
      <c r="AW271" s="332"/>
      <c r="AX271" s="335"/>
      <c r="AY271" s="345"/>
      <c r="AZ271" s="332"/>
      <c r="BA271" s="335"/>
      <c r="BB271" s="335"/>
      <c r="BC271" s="335"/>
      <c r="BD271" s="335"/>
      <c r="BE271" s="345"/>
      <c r="BF271" s="332"/>
      <c r="BG271" s="335"/>
      <c r="BH271" s="345"/>
      <c r="BI271" s="332"/>
      <c r="BJ271" s="335"/>
      <c r="BK271" s="345"/>
      <c r="BL271" s="332"/>
      <c r="BM271" s="340"/>
      <c r="BN271" s="167"/>
      <c r="BO271" s="167"/>
      <c r="BP271" s="167"/>
    </row>
    <row r="272" ht="25.5" spans="1:68">
      <c r="A272" s="138" t="s">
        <v>2472</v>
      </c>
      <c r="B272" s="321" t="s">
        <v>2482</v>
      </c>
      <c r="C272" s="322">
        <v>279</v>
      </c>
      <c r="D272" s="345" t="s">
        <v>1709</v>
      </c>
      <c r="E272" s="324" t="s">
        <v>1710</v>
      </c>
      <c r="F272" s="146"/>
      <c r="G272" s="146"/>
      <c r="H272" s="146"/>
      <c r="I272" s="329"/>
      <c r="J272" s="329"/>
      <c r="K272" s="146"/>
      <c r="L272" s="377"/>
      <c r="M272" s="376"/>
      <c r="N272" s="376">
        <v>45505</v>
      </c>
      <c r="O272" s="377"/>
      <c r="P272" s="345"/>
      <c r="Q272" s="373" t="s">
        <v>2483</v>
      </c>
      <c r="R272" s="331"/>
      <c r="S272" s="332"/>
      <c r="T272" s="333"/>
      <c r="U272" s="334" t="s">
        <v>2484</v>
      </c>
      <c r="V272" s="335"/>
      <c r="W272" s="335" t="s">
        <v>1801</v>
      </c>
      <c r="X272" s="335" t="e">
        <f>IF(VLOOKUP(U272,'CDV3 DTL'!E:E,1,FALSE)=U272,"OK","Missing")</f>
        <v>#N/A</v>
      </c>
      <c r="Y272" s="425"/>
      <c r="Z272" s="465"/>
      <c r="AA272" s="145"/>
      <c r="AB272" s="337"/>
      <c r="AC272" s="345"/>
      <c r="AD272" s="345"/>
      <c r="AE272" s="332" t="str">
        <f>IF(AD272="x",VLOOKUP($U272,DVS!A:A,1,FALSE),"-")</f>
        <v>-</v>
      </c>
      <c r="AF272" s="335"/>
      <c r="AG272" s="345"/>
      <c r="AH272" s="345"/>
      <c r="AI272" s="345"/>
      <c r="AJ272" s="345"/>
      <c r="AK272" s="345"/>
      <c r="AL272" s="345"/>
      <c r="AM272" s="345"/>
      <c r="AN272" s="332"/>
      <c r="AO272" s="335"/>
      <c r="AP272" s="345"/>
      <c r="AQ272" s="332"/>
      <c r="AR272" s="335"/>
      <c r="AS272" s="345"/>
      <c r="AT272" s="332"/>
      <c r="AU272" s="335"/>
      <c r="AV272" s="345"/>
      <c r="AW272" s="332"/>
      <c r="AX272" s="335"/>
      <c r="AY272" s="345"/>
      <c r="AZ272" s="332"/>
      <c r="BA272" s="335"/>
      <c r="BB272" s="335"/>
      <c r="BC272" s="335"/>
      <c r="BD272" s="335"/>
      <c r="BE272" s="345"/>
      <c r="BF272" s="332"/>
      <c r="BG272" s="335"/>
      <c r="BH272" s="345"/>
      <c r="BI272" s="332"/>
      <c r="BJ272" s="335"/>
      <c r="BK272" s="345"/>
      <c r="BL272" s="332"/>
      <c r="BM272" s="340"/>
      <c r="BN272" s="167"/>
      <c r="BO272" s="167"/>
      <c r="BP272" s="167"/>
    </row>
    <row r="273" ht="38.25" spans="1:68">
      <c r="A273" s="138" t="s">
        <v>2472</v>
      </c>
      <c r="B273" s="321" t="s">
        <v>2485</v>
      </c>
      <c r="C273" s="322">
        <v>280</v>
      </c>
      <c r="D273" s="345" t="s">
        <v>1709</v>
      </c>
      <c r="E273" s="324" t="s">
        <v>1710</v>
      </c>
      <c r="F273" s="146"/>
      <c r="G273" s="146"/>
      <c r="H273" s="146"/>
      <c r="I273" s="329"/>
      <c r="J273" s="329"/>
      <c r="K273" s="146"/>
      <c r="L273" s="377"/>
      <c r="M273" s="376"/>
      <c r="N273" s="376"/>
      <c r="O273" s="377"/>
      <c r="P273" s="345"/>
      <c r="Q273" s="373" t="s">
        <v>2486</v>
      </c>
      <c r="R273" s="331"/>
      <c r="S273" s="332"/>
      <c r="T273" s="333"/>
      <c r="U273" s="334" t="s">
        <v>2487</v>
      </c>
      <c r="V273" s="335"/>
      <c r="W273" s="335" t="str">
        <f>IF(VLOOKUP(U273,'CDV2 DTL'!P:P,1,FALSE)=U273,"OK","Missing")</f>
        <v>OK</v>
      </c>
      <c r="X273" s="335" t="e">
        <f>IF(VLOOKUP(U273,'CDV3 DTL'!E:E,1,FALSE)=U273,"OK","Missing")</f>
        <v>#N/A</v>
      </c>
      <c r="Y273" s="425"/>
      <c r="Z273" s="465" t="s">
        <v>2488</v>
      </c>
      <c r="AA273" s="145"/>
      <c r="AB273" s="337"/>
      <c r="AC273" s="345"/>
      <c r="AD273" s="345"/>
      <c r="AE273" s="332" t="str">
        <f>IF(AD273="x",VLOOKUP($U273,DVS!A:A,1,FALSE),"-")</f>
        <v>-</v>
      </c>
      <c r="AF273" s="335"/>
      <c r="AG273" s="345"/>
      <c r="AH273" s="345"/>
      <c r="AI273" s="345"/>
      <c r="AJ273" s="345"/>
      <c r="AK273" s="345"/>
      <c r="AL273" s="345"/>
      <c r="AM273" s="345"/>
      <c r="AN273" s="332"/>
      <c r="AO273" s="335"/>
      <c r="AP273" s="345"/>
      <c r="AQ273" s="332"/>
      <c r="AR273" s="335"/>
      <c r="AS273" s="345"/>
      <c r="AT273" s="332"/>
      <c r="AU273" s="335"/>
      <c r="AV273" s="345"/>
      <c r="AW273" s="332"/>
      <c r="AX273" s="335"/>
      <c r="AY273" s="345"/>
      <c r="AZ273" s="332"/>
      <c r="BA273" s="335"/>
      <c r="BB273" s="335"/>
      <c r="BC273" s="335"/>
      <c r="BD273" s="335"/>
      <c r="BE273" s="345"/>
      <c r="BF273" s="332"/>
      <c r="BG273" s="335"/>
      <c r="BH273" s="345"/>
      <c r="BI273" s="332"/>
      <c r="BJ273" s="335"/>
      <c r="BK273" s="345"/>
      <c r="BL273" s="332"/>
      <c r="BM273" s="340"/>
      <c r="BN273" s="167"/>
      <c r="BO273" s="167"/>
      <c r="BP273" s="167"/>
    </row>
    <row r="274" ht="38.25" spans="1:68">
      <c r="A274" s="138" t="s">
        <v>2472</v>
      </c>
      <c r="B274" s="321" t="s">
        <v>2489</v>
      </c>
      <c r="C274" s="322">
        <v>281</v>
      </c>
      <c r="D274" s="345" t="s">
        <v>1709</v>
      </c>
      <c r="E274" s="324" t="s">
        <v>1710</v>
      </c>
      <c r="F274" s="146"/>
      <c r="G274" s="146"/>
      <c r="H274" s="146"/>
      <c r="I274" s="329"/>
      <c r="J274" s="329"/>
      <c r="K274" s="146"/>
      <c r="L274" s="377"/>
      <c r="M274" s="376"/>
      <c r="N274" s="376"/>
      <c r="O274" s="377"/>
      <c r="P274" s="345"/>
      <c r="Q274" s="373" t="s">
        <v>2490</v>
      </c>
      <c r="R274" s="469" t="s">
        <v>2491</v>
      </c>
      <c r="S274" s="332"/>
      <c r="T274" s="333"/>
      <c r="U274" s="334" t="s">
        <v>2492</v>
      </c>
      <c r="V274" s="335"/>
      <c r="W274" s="335" t="str">
        <f>IF(VLOOKUP(U274,'CDV2 DTL'!P:P,1,FALSE)=U274,"OK","Missing")</f>
        <v>OK</v>
      </c>
      <c r="X274" s="335" t="e">
        <f>IF(VLOOKUP(U274,'CDV3 DTL'!E:E,1,FALSE)=U274,"OK","Missing")</f>
        <v>#N/A</v>
      </c>
      <c r="Y274" s="466" t="s">
        <v>2335</v>
      </c>
      <c r="Z274" s="465" t="s">
        <v>2488</v>
      </c>
      <c r="AA274" s="145"/>
      <c r="AB274" s="337"/>
      <c r="AC274" s="345"/>
      <c r="AD274" s="345"/>
      <c r="AE274" s="332" t="str">
        <f>IF(AD274="x",VLOOKUP($U274,DVS!A:A,1,FALSE),"-")</f>
        <v>-</v>
      </c>
      <c r="AF274" s="335"/>
      <c r="AG274" s="345"/>
      <c r="AH274" s="345"/>
      <c r="AI274" s="345"/>
      <c r="AJ274" s="345"/>
      <c r="AK274" s="345"/>
      <c r="AL274" s="345"/>
      <c r="AM274" s="345"/>
      <c r="AN274" s="332"/>
      <c r="AO274" s="335"/>
      <c r="AP274" s="345"/>
      <c r="AQ274" s="332"/>
      <c r="AR274" s="335"/>
      <c r="AS274" s="345"/>
      <c r="AT274" s="332"/>
      <c r="AU274" s="335"/>
      <c r="AV274" s="345"/>
      <c r="AW274" s="332"/>
      <c r="AX274" s="335"/>
      <c r="AY274" s="345"/>
      <c r="AZ274" s="332"/>
      <c r="BA274" s="335"/>
      <c r="BB274" s="335"/>
      <c r="BC274" s="335"/>
      <c r="BD274" s="335"/>
      <c r="BE274" s="345"/>
      <c r="BF274" s="332"/>
      <c r="BG274" s="335"/>
      <c r="BH274" s="345"/>
      <c r="BI274" s="332"/>
      <c r="BJ274" s="335"/>
      <c r="BK274" s="345"/>
      <c r="BL274" s="332"/>
      <c r="BM274" s="340"/>
      <c r="BN274" s="167"/>
      <c r="BO274" s="167"/>
      <c r="BP274" s="167"/>
    </row>
    <row r="275" ht="102" spans="1:68">
      <c r="A275" s="138" t="s">
        <v>2493</v>
      </c>
      <c r="B275" s="321" t="s">
        <v>2494</v>
      </c>
      <c r="C275" s="322">
        <v>282</v>
      </c>
      <c r="D275" s="345" t="s">
        <v>1709</v>
      </c>
      <c r="E275" s="324" t="s">
        <v>1710</v>
      </c>
      <c r="F275" s="146"/>
      <c r="G275" s="146"/>
      <c r="H275" s="146" t="s">
        <v>2495</v>
      </c>
      <c r="I275" s="329"/>
      <c r="J275" s="329"/>
      <c r="K275" s="146"/>
      <c r="L275" s="377"/>
      <c r="M275" s="376"/>
      <c r="N275" s="376"/>
      <c r="O275" s="377"/>
      <c r="P275" s="345"/>
      <c r="Q275" s="373" t="s">
        <v>2496</v>
      </c>
      <c r="R275" s="331"/>
      <c r="S275" s="332">
        <v>12</v>
      </c>
      <c r="T275" s="333" t="s">
        <v>1735</v>
      </c>
      <c r="U275" s="334" t="s">
        <v>2497</v>
      </c>
      <c r="V275" s="335"/>
      <c r="W275" s="335" t="str">
        <f>IF(VLOOKUP(U275,'CDV2 DTL'!P:P,1,FALSE)=U275,"OK","Missing")</f>
        <v>OK</v>
      </c>
      <c r="X275" s="335" t="e">
        <f>IF(VLOOKUP(U275,'CDV3 DTL'!E:E,1,FALSE)=U275,"OK","Missing")</f>
        <v>#N/A</v>
      </c>
      <c r="Y275" s="466" t="s">
        <v>2479</v>
      </c>
      <c r="Z275" s="465" t="s">
        <v>2498</v>
      </c>
      <c r="AA275" s="145" t="s">
        <v>2499</v>
      </c>
      <c r="AB275" s="337"/>
      <c r="AC275" s="345"/>
      <c r="AD275" s="345" t="s">
        <v>1714</v>
      </c>
      <c r="AE275" s="332" t="e">
        <f>IF(AD275="x",VLOOKUP($U275,DVS!A:A,1,FALSE),"-")</f>
        <v>#N/A</v>
      </c>
      <c r="AF275" s="335"/>
      <c r="AG275" s="345"/>
      <c r="AH275" s="345"/>
      <c r="AI275" s="345"/>
      <c r="AJ275" s="345" t="s">
        <v>1714</v>
      </c>
      <c r="AK275" s="345"/>
      <c r="AL275" s="345"/>
      <c r="AM275" s="345"/>
      <c r="AN275" s="332"/>
      <c r="AO275" s="335"/>
      <c r="AP275" s="345"/>
      <c r="AQ275" s="332"/>
      <c r="AR275" s="335"/>
      <c r="AS275" s="345" t="s">
        <v>1714</v>
      </c>
      <c r="AT275" s="332"/>
      <c r="AU275" s="335"/>
      <c r="AV275" s="345" t="s">
        <v>1714</v>
      </c>
      <c r="AW275" s="332"/>
      <c r="AX275" s="335"/>
      <c r="AY275" s="345"/>
      <c r="AZ275" s="332"/>
      <c r="BA275" s="335"/>
      <c r="BB275" s="335"/>
      <c r="BC275" s="335"/>
      <c r="BD275" s="335"/>
      <c r="BE275" s="345"/>
      <c r="BF275" s="332"/>
      <c r="BG275" s="335"/>
      <c r="BH275" s="345" t="s">
        <v>1714</v>
      </c>
      <c r="BI275" s="332"/>
      <c r="BJ275" s="335"/>
      <c r="BK275" s="345" t="s">
        <v>1714</v>
      </c>
      <c r="BL275" s="332"/>
      <c r="BM275" s="340"/>
      <c r="BN275" s="167"/>
      <c r="BO275" s="167"/>
      <c r="BP275" s="167"/>
    </row>
    <row r="276" ht="153" spans="1:68">
      <c r="A276" s="138" t="s">
        <v>2500</v>
      </c>
      <c r="B276" s="321" t="s">
        <v>2501</v>
      </c>
      <c r="C276" s="322">
        <v>283</v>
      </c>
      <c r="D276" s="345" t="s">
        <v>1709</v>
      </c>
      <c r="E276" s="324" t="s">
        <v>1710</v>
      </c>
      <c r="F276" s="146"/>
      <c r="G276" s="146"/>
      <c r="H276" s="146"/>
      <c r="I276" s="329"/>
      <c r="J276" s="329"/>
      <c r="K276" s="146"/>
      <c r="L276" s="377"/>
      <c r="M276" s="376"/>
      <c r="N276" s="376"/>
      <c r="O276" s="377"/>
      <c r="P276" s="345" t="s">
        <v>1882</v>
      </c>
      <c r="Q276" s="373" t="s">
        <v>2502</v>
      </c>
      <c r="R276" s="331"/>
      <c r="S276" s="332"/>
      <c r="T276" s="333" t="s">
        <v>2125</v>
      </c>
      <c r="U276" s="334" t="s">
        <v>2503</v>
      </c>
      <c r="V276" s="335" t="s">
        <v>1951</v>
      </c>
      <c r="W276" s="335" t="str">
        <f>IF(VLOOKUP(U276,'CDV2 DTL'!P:P,1,FALSE)=U276,"OK","Missing")</f>
        <v>OK</v>
      </c>
      <c r="X276" s="335" t="e">
        <f>IF(VLOOKUP(U276,'CDV3 DTL'!E:E,1,FALSE)=U276,"OK","Missing")</f>
        <v>#N/A</v>
      </c>
      <c r="Y276" s="466" t="s">
        <v>2504</v>
      </c>
      <c r="Z276" s="465" t="s">
        <v>2505</v>
      </c>
      <c r="AA276" s="145" t="s">
        <v>2506</v>
      </c>
      <c r="AB276" s="337"/>
      <c r="AC276" s="345"/>
      <c r="AD276" s="345" t="s">
        <v>1714</v>
      </c>
      <c r="AE276" s="332" t="e">
        <f>IF(AD276="x",VLOOKUP($U276,DVS!A:A,1,FALSE),"-")</f>
        <v>#N/A</v>
      </c>
      <c r="AF276" s="335"/>
      <c r="AG276" s="345"/>
      <c r="AH276" s="345"/>
      <c r="AI276" s="345"/>
      <c r="AJ276" s="345" t="s">
        <v>1714</v>
      </c>
      <c r="AK276" s="345"/>
      <c r="AL276" s="345"/>
      <c r="AM276" s="345"/>
      <c r="AN276" s="332"/>
      <c r="AO276" s="335"/>
      <c r="AP276" s="345"/>
      <c r="AQ276" s="332"/>
      <c r="AR276" s="335"/>
      <c r="AS276" s="345" t="s">
        <v>1714</v>
      </c>
      <c r="AT276" s="332"/>
      <c r="AU276" s="335"/>
      <c r="AV276" s="345"/>
      <c r="AW276" s="332"/>
      <c r="AX276" s="335"/>
      <c r="AY276" s="345"/>
      <c r="AZ276" s="332"/>
      <c r="BA276" s="335"/>
      <c r="BB276" s="335"/>
      <c r="BC276" s="335"/>
      <c r="BD276" s="335"/>
      <c r="BE276" s="345"/>
      <c r="BF276" s="332"/>
      <c r="BG276" s="335"/>
      <c r="BH276" s="345"/>
      <c r="BI276" s="332"/>
      <c r="BJ276" s="335"/>
      <c r="BK276" s="345" t="s">
        <v>1714</v>
      </c>
      <c r="BL276" s="332"/>
      <c r="BM276" s="340"/>
      <c r="BN276" s="167"/>
      <c r="BO276" s="167"/>
      <c r="BP276" s="167"/>
    </row>
    <row r="277" ht="102" spans="1:68">
      <c r="A277" s="138" t="s">
        <v>2507</v>
      </c>
      <c r="B277" s="321" t="s">
        <v>2508</v>
      </c>
      <c r="C277" s="322">
        <v>284</v>
      </c>
      <c r="D277" s="345" t="s">
        <v>1709</v>
      </c>
      <c r="E277" s="324" t="s">
        <v>1710</v>
      </c>
      <c r="F277" s="146"/>
      <c r="G277" s="146"/>
      <c r="H277" s="146"/>
      <c r="I277" s="329"/>
      <c r="J277" s="329"/>
      <c r="K277" s="146"/>
      <c r="L277" s="377"/>
      <c r="M277" s="376"/>
      <c r="N277" s="376"/>
      <c r="O277" s="377"/>
      <c r="P277" s="345" t="s">
        <v>103</v>
      </c>
      <c r="Q277" s="373" t="s">
        <v>2509</v>
      </c>
      <c r="R277" s="331"/>
      <c r="S277" s="332"/>
      <c r="T277" s="333"/>
      <c r="U277" s="334" t="s">
        <v>2510</v>
      </c>
      <c r="V277" s="335"/>
      <c r="W277" s="335" t="str">
        <f>IF(VLOOKUP(U277,'CDV2 DTL'!P:P,1,FALSE)=U277,"OK","Missing")</f>
        <v>OK</v>
      </c>
      <c r="X277" s="335" t="e">
        <f>IF(VLOOKUP(U277,'CDV3 DTL'!E:E,1,FALSE)=U277,"OK","Missing")</f>
        <v>#N/A</v>
      </c>
      <c r="Y277" s="466" t="s">
        <v>2479</v>
      </c>
      <c r="Z277" s="465" t="s">
        <v>2511</v>
      </c>
      <c r="AA277" s="145" t="s">
        <v>2512</v>
      </c>
      <c r="AB277" s="337"/>
      <c r="AC277" s="345"/>
      <c r="AD277" s="345" t="s">
        <v>1714</v>
      </c>
      <c r="AE277" s="332" t="e">
        <f>IF(AD277="x",VLOOKUP($U277,DVS!A:A,1,FALSE),"-")</f>
        <v>#N/A</v>
      </c>
      <c r="AF277" s="335"/>
      <c r="AG277" s="345"/>
      <c r="AH277" s="345"/>
      <c r="AI277" s="345"/>
      <c r="AJ277" s="345" t="s">
        <v>1714</v>
      </c>
      <c r="AK277" s="345"/>
      <c r="AL277" s="345"/>
      <c r="AM277" s="345"/>
      <c r="AN277" s="332"/>
      <c r="AO277" s="335"/>
      <c r="AP277" s="345"/>
      <c r="AQ277" s="332"/>
      <c r="AR277" s="335"/>
      <c r="AS277" s="345"/>
      <c r="AT277" s="332"/>
      <c r="AU277" s="335"/>
      <c r="AV277" s="345"/>
      <c r="AW277" s="332"/>
      <c r="AX277" s="335"/>
      <c r="AY277" s="345"/>
      <c r="AZ277" s="332"/>
      <c r="BA277" s="335"/>
      <c r="BB277" s="335"/>
      <c r="BC277" s="335"/>
      <c r="BD277" s="335"/>
      <c r="BE277" s="345"/>
      <c r="BF277" s="332"/>
      <c r="BG277" s="335"/>
      <c r="BH277" s="345"/>
      <c r="BI277" s="332"/>
      <c r="BJ277" s="335"/>
      <c r="BK277" s="345"/>
      <c r="BL277" s="332"/>
      <c r="BM277" s="340"/>
      <c r="BN277" s="167"/>
      <c r="BO277" s="167"/>
      <c r="BP277" s="167"/>
    </row>
    <row r="278" ht="63.75" spans="1:68">
      <c r="A278" s="138" t="s">
        <v>2513</v>
      </c>
      <c r="B278" s="321" t="s">
        <v>2514</v>
      </c>
      <c r="C278" s="322">
        <v>265</v>
      </c>
      <c r="D278" s="345" t="s">
        <v>1716</v>
      </c>
      <c r="E278" s="324" t="s">
        <v>2424</v>
      </c>
      <c r="F278" s="146" t="s">
        <v>2515</v>
      </c>
      <c r="G278" s="146" t="s">
        <v>2516</v>
      </c>
      <c r="H278" s="146"/>
      <c r="I278" s="329"/>
      <c r="J278" s="329"/>
      <c r="K278" s="146"/>
      <c r="L278" s="470">
        <v>44846</v>
      </c>
      <c r="M278" s="329"/>
      <c r="N278" s="329"/>
      <c r="O278" s="377" t="s">
        <v>2517</v>
      </c>
      <c r="P278" s="345" t="s">
        <v>103</v>
      </c>
      <c r="Q278" s="373" t="s">
        <v>2518</v>
      </c>
      <c r="R278" s="371"/>
      <c r="S278" s="372">
        <v>14</v>
      </c>
      <c r="T278" s="333" t="s">
        <v>1735</v>
      </c>
      <c r="U278" s="334" t="s">
        <v>2241</v>
      </c>
      <c r="V278" s="335"/>
      <c r="W278" s="335" t="e">
        <f>IF(VLOOKUP(U278,'CDV2 DTL'!P:P,1,FALSE)=U278,"OK","Missing")</f>
        <v>#N/A</v>
      </c>
      <c r="X278" s="335" t="e">
        <f>IF(VLOOKUP(U278,'CDV3 DTL'!E:E,1,FALSE)=U278,"OK","Missing")</f>
        <v>#N/A</v>
      </c>
      <c r="Y278" s="466" t="s">
        <v>2519</v>
      </c>
      <c r="Z278" s="465" t="s">
        <v>2520</v>
      </c>
      <c r="AA278" s="145"/>
      <c r="AB278" s="337"/>
      <c r="AC278" s="345"/>
      <c r="AD278" s="345"/>
      <c r="AE278" s="332" t="str">
        <f>IF(AD278="x",VLOOKUP($U278,DVS!A:A,1,FALSE),"-")</f>
        <v>-</v>
      </c>
      <c r="AF278" s="335"/>
      <c r="AG278" s="345"/>
      <c r="AH278" s="345"/>
      <c r="AI278" s="345"/>
      <c r="AJ278" s="345"/>
      <c r="AK278" s="345"/>
      <c r="AL278" s="345"/>
      <c r="AM278" s="345"/>
      <c r="AN278" s="332" t="str">
        <f>IF(AM278="x",VLOOKUP($U278,'Domain ControllerECU'!A:A,1,FALSE),"-")</f>
        <v>-</v>
      </c>
      <c r="AO278" s="335"/>
      <c r="AP278" s="345"/>
      <c r="AQ278" s="332" t="str">
        <f>IF(AP278="x",VLOOKUP($U278,RLT!A:A,1,FALSE),"-")</f>
        <v>-</v>
      </c>
      <c r="AR278" s="335"/>
      <c r="AS278" s="345"/>
      <c r="AT278" s="332" t="str">
        <f>IF(AS278="x",VLOOKUP($U278,ULSECU!A:A,1,FALSE),"-")</f>
        <v>-</v>
      </c>
      <c r="AU278" s="335"/>
      <c r="AV278" s="345"/>
      <c r="AW278" s="332" t="str">
        <f>IF(AV278="x",VLOOKUP($U278,'Radar 7779GHz'!A:A,1,FALSE),"-")</f>
        <v>-</v>
      </c>
      <c r="AX278" s="335"/>
      <c r="AY278" s="345"/>
      <c r="AZ278" s="332" t="str">
        <f>IF(AY278="x",VLOOKUP($U278,LiDAR!A:A,1,FALSE),"-")</f>
        <v>-</v>
      </c>
      <c r="BA278" s="335"/>
      <c r="BB278" s="335"/>
      <c r="BC278" s="335"/>
      <c r="BD278" s="335"/>
      <c r="BE278" s="345"/>
      <c r="BF278" s="332" t="str">
        <f>IF(BE278="x",VLOOKUP($U278,DFC!A:A,1,FALSE),"-")</f>
        <v>-</v>
      </c>
      <c r="BG278" s="335"/>
      <c r="BH278" s="345" t="s">
        <v>1714</v>
      </c>
      <c r="BI278" s="332" t="e">
        <f>IF(BH278="x",VLOOKUP(U278,'DSF ADSP'!A:A,1,FALSE),"-")</f>
        <v>#N/A</v>
      </c>
      <c r="BJ278" s="335"/>
      <c r="BK278" s="345"/>
      <c r="BL278" s="332" t="str">
        <f>IF(BK278="x",VLOOKUP($U278,'DSF LSMS'!$A:$A,1,FALSE),"-")</f>
        <v>-</v>
      </c>
      <c r="BM278" s="340"/>
      <c r="BN278" s="167"/>
      <c r="BO278" s="167"/>
      <c r="BP278" s="167"/>
    </row>
    <row r="279" ht="76.5" spans="1:68">
      <c r="A279" s="138" t="s">
        <v>2513</v>
      </c>
      <c r="B279" s="321" t="s">
        <v>2521</v>
      </c>
      <c r="C279" s="322">
        <v>249</v>
      </c>
      <c r="D279" s="345" t="s">
        <v>1716</v>
      </c>
      <c r="E279" s="324" t="s">
        <v>1710</v>
      </c>
      <c r="F279" s="146" t="s">
        <v>2522</v>
      </c>
      <c r="G279" s="8" t="s">
        <v>2523</v>
      </c>
      <c r="H279" s="146"/>
      <c r="I279" s="146"/>
      <c r="J279" s="146"/>
      <c r="K279" s="146"/>
      <c r="L279" s="376">
        <v>45527</v>
      </c>
      <c r="M279" s="376">
        <v>45527</v>
      </c>
      <c r="N279" s="329"/>
      <c r="O279" s="377" t="s">
        <v>2524</v>
      </c>
      <c r="P279" s="345" t="s">
        <v>103</v>
      </c>
      <c r="Q279" s="471" t="s">
        <v>2525</v>
      </c>
      <c r="R279" s="371"/>
      <c r="S279" s="372"/>
      <c r="T279" s="333" t="s">
        <v>1735</v>
      </c>
      <c r="U279" s="334" t="s">
        <v>2526</v>
      </c>
      <c r="V279" s="335"/>
      <c r="W279" s="335" t="str">
        <f>IF(VLOOKUP(U279,'CDV2 DTL'!P:P,1,FALSE)=U279,"OK","Missing")</f>
        <v>OK</v>
      </c>
      <c r="X279" s="335" t="e">
        <f>IF(VLOOKUP(U279,'CDV3 DTL'!E:E,1,FALSE)=U279,"OK","Missing")</f>
        <v>#N/A</v>
      </c>
      <c r="Y279" s="466" t="s">
        <v>2504</v>
      </c>
      <c r="Z279" s="465" t="s">
        <v>2498</v>
      </c>
      <c r="AA279" s="145" t="s">
        <v>1673</v>
      </c>
      <c r="AB279" s="337"/>
      <c r="AC279" s="345"/>
      <c r="AD279" s="345"/>
      <c r="AE279" s="332"/>
      <c r="AF279" s="335"/>
      <c r="AG279" s="345"/>
      <c r="AH279" s="345"/>
      <c r="AI279" s="345"/>
      <c r="AJ279" s="345"/>
      <c r="AK279" s="345"/>
      <c r="AL279" s="345"/>
      <c r="AM279" s="345"/>
      <c r="AN279" s="332"/>
      <c r="AO279" s="335"/>
      <c r="AP279" s="345"/>
      <c r="AQ279" s="332"/>
      <c r="AR279" s="335"/>
      <c r="AS279" s="345"/>
      <c r="AT279" s="332"/>
      <c r="AU279" s="335"/>
      <c r="AV279" s="345"/>
      <c r="AW279" s="332"/>
      <c r="AX279" s="335"/>
      <c r="AY279" s="345"/>
      <c r="AZ279" s="332"/>
      <c r="BA279" s="335"/>
      <c r="BB279" s="335"/>
      <c r="BC279" s="335"/>
      <c r="BD279" s="335"/>
      <c r="BE279" s="345"/>
      <c r="BF279" s="332"/>
      <c r="BG279" s="335"/>
      <c r="BH279" s="345" t="s">
        <v>1714</v>
      </c>
      <c r="BI279" s="332"/>
      <c r="BJ279" s="335"/>
      <c r="BK279" s="345"/>
      <c r="BL279" s="332"/>
      <c r="BM279" s="340"/>
      <c r="BN279" s="167"/>
      <c r="BO279" s="167"/>
      <c r="BP279" s="167"/>
    </row>
    <row r="280" ht="76.5" spans="1:68">
      <c r="A280" s="138" t="s">
        <v>2513</v>
      </c>
      <c r="B280" s="321" t="s">
        <v>2527</v>
      </c>
      <c r="C280" s="322">
        <v>250</v>
      </c>
      <c r="D280" s="345" t="s">
        <v>1716</v>
      </c>
      <c r="E280" s="324" t="s">
        <v>1710</v>
      </c>
      <c r="F280" s="146" t="s">
        <v>2528</v>
      </c>
      <c r="G280" s="146" t="s">
        <v>2529</v>
      </c>
      <c r="H280" s="146"/>
      <c r="I280" s="329"/>
      <c r="J280" s="329"/>
      <c r="K280" s="146"/>
      <c r="L280" s="376">
        <v>45527</v>
      </c>
      <c r="M280" s="376">
        <v>45527</v>
      </c>
      <c r="N280" s="329"/>
      <c r="O280" s="377" t="s">
        <v>2524</v>
      </c>
      <c r="P280" s="345" t="s">
        <v>103</v>
      </c>
      <c r="Q280" s="471" t="s">
        <v>2530</v>
      </c>
      <c r="R280" s="472" t="s">
        <v>2531</v>
      </c>
      <c r="S280" s="372"/>
      <c r="T280" s="333" t="s">
        <v>1735</v>
      </c>
      <c r="U280" s="334" t="s">
        <v>2532</v>
      </c>
      <c r="V280" s="335"/>
      <c r="W280" s="335" t="str">
        <f>IF(VLOOKUP(U280,'CDV2 DTL'!P:P,1,FALSE)=U280,"OK","Missing")</f>
        <v>OK</v>
      </c>
      <c r="X280" s="335" t="e">
        <f>IF(VLOOKUP(U280,'CDV3 DTL'!E:E,1,FALSE)=U280,"OK","Missing")</f>
        <v>#N/A</v>
      </c>
      <c r="Y280" s="466" t="s">
        <v>2504</v>
      </c>
      <c r="Z280" s="465" t="s">
        <v>2533</v>
      </c>
      <c r="AA280" s="145" t="s">
        <v>1673</v>
      </c>
      <c r="AB280" s="337"/>
      <c r="AC280" s="345"/>
      <c r="AD280" s="345"/>
      <c r="AE280" s="332"/>
      <c r="AF280" s="335"/>
      <c r="AG280" s="345"/>
      <c r="AH280" s="345"/>
      <c r="AI280" s="345"/>
      <c r="AJ280" s="345"/>
      <c r="AK280" s="345"/>
      <c r="AL280" s="345"/>
      <c r="AM280" s="345"/>
      <c r="AN280" s="332"/>
      <c r="AO280" s="335"/>
      <c r="AP280" s="345"/>
      <c r="AQ280" s="332"/>
      <c r="AR280" s="335"/>
      <c r="AS280" s="345"/>
      <c r="AT280" s="332"/>
      <c r="AU280" s="335"/>
      <c r="AV280" s="345"/>
      <c r="AW280" s="332"/>
      <c r="AX280" s="335"/>
      <c r="AY280" s="345"/>
      <c r="AZ280" s="332"/>
      <c r="BA280" s="335"/>
      <c r="BB280" s="335"/>
      <c r="BC280" s="335"/>
      <c r="BD280" s="335"/>
      <c r="BE280" s="345"/>
      <c r="BF280" s="332"/>
      <c r="BG280" s="335"/>
      <c r="BH280" s="345"/>
      <c r="BI280" s="332"/>
      <c r="BJ280" s="335"/>
      <c r="BK280" s="345"/>
      <c r="BL280" s="332"/>
      <c r="BM280" s="340"/>
      <c r="BN280" s="167"/>
      <c r="BO280" s="167"/>
      <c r="BP280" s="167"/>
    </row>
    <row r="281" ht="25.5" spans="1:68">
      <c r="A281" s="138" t="s">
        <v>2534</v>
      </c>
      <c r="B281" s="321" t="s">
        <v>2514</v>
      </c>
      <c r="C281" s="322">
        <v>285</v>
      </c>
      <c r="D281" s="345" t="s">
        <v>1716</v>
      </c>
      <c r="E281" s="324" t="s">
        <v>2330</v>
      </c>
      <c r="F281" s="146"/>
      <c r="G281" s="146"/>
      <c r="H281" s="146"/>
      <c r="I281" s="329"/>
      <c r="J281" s="329"/>
      <c r="K281" s="146"/>
      <c r="L281" s="377"/>
      <c r="M281" s="376"/>
      <c r="N281" s="376"/>
      <c r="O281" s="377"/>
      <c r="P281" s="345" t="s">
        <v>1712</v>
      </c>
      <c r="Q281" s="373" t="s">
        <v>2535</v>
      </c>
      <c r="R281" s="371"/>
      <c r="S281" s="332"/>
      <c r="T281" s="333" t="s">
        <v>2125</v>
      </c>
      <c r="U281" s="363" t="s">
        <v>1100</v>
      </c>
      <c r="V281" s="335"/>
      <c r="W281" s="335" t="str">
        <f>IF(VLOOKUP(U281,'CDV2 DTL'!P:P,1,FALSE)=U281,"OK","Missing")</f>
        <v>OK</v>
      </c>
      <c r="X281" s="335" t="e">
        <f>IF(VLOOKUP(U281,'CDV3 DTL'!E:E,1,FALSE)=U281,"OK","Missing")</f>
        <v>#N/A</v>
      </c>
      <c r="Y281" s="395"/>
      <c r="Z281" s="465" t="s">
        <v>2536</v>
      </c>
      <c r="AA281" s="145"/>
      <c r="AB281" s="337"/>
      <c r="AC281" s="345"/>
      <c r="AD281" s="345"/>
      <c r="AE281" s="332"/>
      <c r="AF281" s="335"/>
      <c r="AG281" s="345"/>
      <c r="AH281" s="345"/>
      <c r="AI281" s="345"/>
      <c r="AJ281" s="345"/>
      <c r="AK281" s="345"/>
      <c r="AL281" s="345"/>
      <c r="AM281" s="345"/>
      <c r="AN281" s="332"/>
      <c r="AO281" s="335"/>
      <c r="AP281" s="345"/>
      <c r="AQ281" s="332"/>
      <c r="AR281" s="335"/>
      <c r="AS281" s="345"/>
      <c r="AT281" s="332"/>
      <c r="AU281" s="335"/>
      <c r="AV281" s="345"/>
      <c r="AW281" s="332"/>
      <c r="AX281" s="335"/>
      <c r="AY281" s="345"/>
      <c r="AZ281" s="332"/>
      <c r="BA281" s="335"/>
      <c r="BB281" s="335"/>
      <c r="BC281" s="335"/>
      <c r="BD281" s="335"/>
      <c r="BE281" s="345"/>
      <c r="BF281" s="332"/>
      <c r="BG281" s="335"/>
      <c r="BH281" s="345"/>
      <c r="BI281" s="332"/>
      <c r="BJ281" s="335"/>
      <c r="BK281" s="345"/>
      <c r="BL281" s="332"/>
      <c r="BM281" s="340"/>
      <c r="BN281" s="167"/>
      <c r="BO281" s="167"/>
      <c r="BP281" s="167"/>
    </row>
    <row r="282" ht="81" spans="1:68">
      <c r="A282" s="138" t="s">
        <v>2534</v>
      </c>
      <c r="B282" s="321" t="s">
        <v>2537</v>
      </c>
      <c r="C282" s="322">
        <v>286</v>
      </c>
      <c r="D282" s="345" t="s">
        <v>1716</v>
      </c>
      <c r="E282" s="324" t="s">
        <v>1710</v>
      </c>
      <c r="F282" s="146" t="s">
        <v>2538</v>
      </c>
      <c r="G282" s="146" t="s">
        <v>2539</v>
      </c>
      <c r="H282" s="146"/>
      <c r="I282" s="329"/>
      <c r="J282" s="329"/>
      <c r="K282" s="146"/>
      <c r="L282" s="376">
        <v>45472</v>
      </c>
      <c r="M282" s="376"/>
      <c r="N282" s="376"/>
      <c r="O282" s="377" t="s">
        <v>1126</v>
      </c>
      <c r="P282" s="345" t="s">
        <v>103</v>
      </c>
      <c r="Q282" s="373" t="s">
        <v>2540</v>
      </c>
      <c r="R282" s="331"/>
      <c r="S282" s="332"/>
      <c r="T282" s="333" t="s">
        <v>1735</v>
      </c>
      <c r="U282" s="334" t="s">
        <v>2541</v>
      </c>
      <c r="V282" s="335"/>
      <c r="W282" s="335" t="str">
        <f>IF(VLOOKUP(U282,'CDV2 DTL'!P:P,1,FALSE)=U282,"OK","Missing")</f>
        <v>OK</v>
      </c>
      <c r="X282" s="335" t="e">
        <f>IF(VLOOKUP(U282,'CDV3 DTL'!E:E,1,FALSE)=U282,"OK","Missing")</f>
        <v>#N/A</v>
      </c>
      <c r="Y282" s="473" t="s">
        <v>2479</v>
      </c>
      <c r="Z282" s="474" t="s">
        <v>2542</v>
      </c>
      <c r="AA282" s="145" t="s">
        <v>2148</v>
      </c>
      <c r="AB282" s="337"/>
      <c r="AC282" s="345"/>
      <c r="AD282" s="345"/>
      <c r="AE282" s="332"/>
      <c r="AF282" s="335"/>
      <c r="AG282" s="345"/>
      <c r="AH282" s="345"/>
      <c r="AI282" s="345"/>
      <c r="AJ282" s="345"/>
      <c r="AK282" s="345"/>
      <c r="AL282" s="345"/>
      <c r="AM282" s="345"/>
      <c r="AN282" s="332"/>
      <c r="AO282" s="335"/>
      <c r="AP282" s="345"/>
      <c r="AQ282" s="332"/>
      <c r="AR282" s="335"/>
      <c r="AS282" s="345" t="s">
        <v>1714</v>
      </c>
      <c r="AT282" s="332"/>
      <c r="AU282" s="335"/>
      <c r="AV282" s="345"/>
      <c r="AW282" s="332"/>
      <c r="AX282" s="335"/>
      <c r="AY282" s="345"/>
      <c r="AZ282" s="332"/>
      <c r="BA282" s="335"/>
      <c r="BB282" s="335"/>
      <c r="BC282" s="335"/>
      <c r="BD282" s="335"/>
      <c r="BE282" s="345"/>
      <c r="BF282" s="332"/>
      <c r="BG282" s="335"/>
      <c r="BH282" s="345" t="s">
        <v>1714</v>
      </c>
      <c r="BI282" s="332"/>
      <c r="BJ282" s="335"/>
      <c r="BK282" s="345" t="s">
        <v>1714</v>
      </c>
      <c r="BL282" s="332"/>
      <c r="BM282" s="340"/>
      <c r="BN282" s="167"/>
      <c r="BO282" s="167"/>
      <c r="BP282" s="167"/>
    </row>
    <row r="283" ht="51" spans="1:68">
      <c r="A283" s="138" t="s">
        <v>2543</v>
      </c>
      <c r="B283" s="321" t="s">
        <v>2544</v>
      </c>
      <c r="C283" s="322">
        <v>287</v>
      </c>
      <c r="D283" s="345" t="s">
        <v>1716</v>
      </c>
      <c r="E283" s="324" t="s">
        <v>806</v>
      </c>
      <c r="F283" s="146"/>
      <c r="G283" s="146"/>
      <c r="H283" s="146"/>
      <c r="I283" s="329"/>
      <c r="J283" s="329"/>
      <c r="K283" s="146"/>
      <c r="L283" s="377"/>
      <c r="M283" s="376"/>
      <c r="N283" s="376"/>
      <c r="O283" s="377"/>
      <c r="P283" s="345" t="s">
        <v>1712</v>
      </c>
      <c r="Q283" s="373" t="s">
        <v>2545</v>
      </c>
      <c r="R283" s="331"/>
      <c r="S283" s="332"/>
      <c r="T283" s="333" t="s">
        <v>2125</v>
      </c>
      <c r="U283" s="334" t="s">
        <v>2015</v>
      </c>
      <c r="V283" s="335"/>
      <c r="W283" s="335" t="str">
        <f>IF(VLOOKUP(U283,'CDV2 DTL'!P:P,1,FALSE)=U283,"OK","Missing")</f>
        <v>OK</v>
      </c>
      <c r="X283" s="335" t="e">
        <f>IF(VLOOKUP(U283,'CDV3 DTL'!E:E,1,FALSE)=U283,"OK","Missing")</f>
        <v>#N/A</v>
      </c>
      <c r="Y283" s="395"/>
      <c r="Z283" s="405" t="s">
        <v>2546</v>
      </c>
      <c r="AA283" s="145"/>
      <c r="AB283" s="337"/>
      <c r="AC283" s="345"/>
      <c r="AD283" s="345"/>
      <c r="AE283" s="332"/>
      <c r="AF283" s="335"/>
      <c r="AG283" s="345"/>
      <c r="AH283" s="345"/>
      <c r="AI283" s="345"/>
      <c r="AJ283" s="345"/>
      <c r="AK283" s="345"/>
      <c r="AL283" s="345"/>
      <c r="AM283" s="345"/>
      <c r="AN283" s="332"/>
      <c r="AO283" s="335"/>
      <c r="AP283" s="345"/>
      <c r="AQ283" s="332"/>
      <c r="AR283" s="335"/>
      <c r="AS283" s="345"/>
      <c r="AT283" s="332"/>
      <c r="AU283" s="335"/>
      <c r="AV283" s="345"/>
      <c r="AW283" s="332"/>
      <c r="AX283" s="335"/>
      <c r="AY283" s="345"/>
      <c r="AZ283" s="332"/>
      <c r="BA283" s="335"/>
      <c r="BB283" s="335"/>
      <c r="BC283" s="335"/>
      <c r="BD283" s="335"/>
      <c r="BE283" s="345"/>
      <c r="BF283" s="332"/>
      <c r="BG283" s="335"/>
      <c r="BH283" s="345"/>
      <c r="BI283" s="332"/>
      <c r="BJ283" s="335"/>
      <c r="BK283" s="345"/>
      <c r="BL283" s="332"/>
      <c r="BM283" s="340"/>
      <c r="BN283" s="167"/>
      <c r="BO283" s="167"/>
      <c r="BP283" s="167"/>
    </row>
    <row r="284" ht="38.25" spans="1:68">
      <c r="A284" s="138" t="s">
        <v>2547</v>
      </c>
      <c r="B284" s="321" t="s">
        <v>2548</v>
      </c>
      <c r="C284" s="322">
        <v>288</v>
      </c>
      <c r="D284" s="345" t="s">
        <v>1716</v>
      </c>
      <c r="E284" s="324" t="s">
        <v>2424</v>
      </c>
      <c r="F284" s="2" t="s">
        <v>2549</v>
      </c>
      <c r="G284" s="146" t="s">
        <v>2550</v>
      </c>
      <c r="H284" s="146"/>
      <c r="I284" s="329"/>
      <c r="J284" s="329"/>
      <c r="K284" s="146"/>
      <c r="L284" s="376">
        <v>45047</v>
      </c>
      <c r="M284" s="376"/>
      <c r="N284" s="376"/>
      <c r="O284" s="377"/>
      <c r="P284" s="345" t="s">
        <v>105</v>
      </c>
      <c r="Q284" s="373" t="s">
        <v>2551</v>
      </c>
      <c r="R284" s="331"/>
      <c r="S284" s="332">
        <v>31</v>
      </c>
      <c r="T284" s="333" t="s">
        <v>2125</v>
      </c>
      <c r="U284" s="336" t="s">
        <v>2241</v>
      </c>
      <c r="V284" s="335"/>
      <c r="W284" s="335" t="e">
        <f>IF(VLOOKUP(U284,'CDV2 DTL'!P:P,1,FALSE)=U284,"OK","Missing")</f>
        <v>#N/A</v>
      </c>
      <c r="X284" s="335" t="e">
        <f>IF(VLOOKUP(U284,'CDV3 DTL'!E:E,1,FALSE)=U284,"OK","Missing")</f>
        <v>#N/A</v>
      </c>
      <c r="Y284" s="395"/>
      <c r="Z284" s="465" t="s">
        <v>2552</v>
      </c>
      <c r="AA284" s="145" t="s">
        <v>1673</v>
      </c>
      <c r="AB284" s="337"/>
      <c r="AC284" s="345"/>
      <c r="AD284" s="345"/>
      <c r="AE284" s="332"/>
      <c r="AF284" s="335"/>
      <c r="AG284" s="345"/>
      <c r="AH284" s="345"/>
      <c r="AI284" s="345"/>
      <c r="AJ284" s="345"/>
      <c r="AK284" s="345"/>
      <c r="AL284" s="345"/>
      <c r="AM284" s="345"/>
      <c r="AN284" s="332"/>
      <c r="AO284" s="335"/>
      <c r="AP284" s="345"/>
      <c r="AQ284" s="332"/>
      <c r="AR284" s="335"/>
      <c r="AS284" s="345"/>
      <c r="AT284" s="332"/>
      <c r="AU284" s="335"/>
      <c r="AV284" s="345"/>
      <c r="AW284" s="332"/>
      <c r="AX284" s="335"/>
      <c r="AY284" s="345"/>
      <c r="AZ284" s="332"/>
      <c r="BA284" s="335"/>
      <c r="BB284" s="335"/>
      <c r="BC284" s="335"/>
      <c r="BD284" s="335"/>
      <c r="BE284" s="345"/>
      <c r="BF284" s="332"/>
      <c r="BG284" s="335"/>
      <c r="BH284" s="345"/>
      <c r="BI284" s="332"/>
      <c r="BJ284" s="335"/>
      <c r="BK284" s="345"/>
      <c r="BL284" s="332"/>
      <c r="BM284" s="340"/>
      <c r="BN284" s="167"/>
      <c r="BO284" s="167"/>
      <c r="BP284" s="167"/>
    </row>
    <row r="285" ht="76.5" spans="1:68">
      <c r="A285" s="138" t="s">
        <v>2547</v>
      </c>
      <c r="B285" s="321" t="s">
        <v>2553</v>
      </c>
      <c r="C285" s="322">
        <v>289</v>
      </c>
      <c r="D285" s="345" t="s">
        <v>1709</v>
      </c>
      <c r="E285" s="324" t="s">
        <v>1710</v>
      </c>
      <c r="F285" s="146"/>
      <c r="G285" s="146"/>
      <c r="H285" s="146"/>
      <c r="I285" s="329"/>
      <c r="J285" s="329"/>
      <c r="K285" s="146"/>
      <c r="L285" s="376"/>
      <c r="M285" s="376"/>
      <c r="N285" s="376"/>
      <c r="O285" s="377"/>
      <c r="P285" s="345"/>
      <c r="Q285" s="373" t="s">
        <v>2554</v>
      </c>
      <c r="R285" s="331"/>
      <c r="S285" s="332"/>
      <c r="T285" s="333" t="s">
        <v>2125</v>
      </c>
      <c r="U285" s="334" t="s">
        <v>2555</v>
      </c>
      <c r="V285" s="335"/>
      <c r="W285" s="335" t="str">
        <f>IF(VLOOKUP(U285,'CDV2 DTL'!P:P,1,FALSE)=U285,"OK","Missing")</f>
        <v>OK</v>
      </c>
      <c r="X285" s="335" t="e">
        <f>IF(VLOOKUP(U285,'CDV3 DTL'!E:E,1,FALSE)=U285,"OK","Missing")</f>
        <v>#N/A</v>
      </c>
      <c r="Y285" s="466" t="s">
        <v>2504</v>
      </c>
      <c r="Z285" s="465" t="s">
        <v>2556</v>
      </c>
      <c r="AA285" s="145" t="s">
        <v>1892</v>
      </c>
      <c r="AB285" s="337"/>
      <c r="AC285" s="345"/>
      <c r="AD285" s="345"/>
      <c r="AE285" s="332"/>
      <c r="AF285" s="335"/>
      <c r="AG285" s="345"/>
      <c r="AH285" s="345"/>
      <c r="AI285" s="345"/>
      <c r="AJ285" s="345"/>
      <c r="AK285" s="345"/>
      <c r="AL285" s="345"/>
      <c r="AM285" s="345"/>
      <c r="AN285" s="332"/>
      <c r="AO285" s="335"/>
      <c r="AP285" s="345"/>
      <c r="AQ285" s="332"/>
      <c r="AR285" s="335"/>
      <c r="AS285" s="345"/>
      <c r="AT285" s="332"/>
      <c r="AU285" s="335"/>
      <c r="AV285" s="345"/>
      <c r="AW285" s="332"/>
      <c r="AX285" s="335"/>
      <c r="AY285" s="345"/>
      <c r="AZ285" s="332"/>
      <c r="BA285" s="335"/>
      <c r="BB285" s="335"/>
      <c r="BC285" s="335"/>
      <c r="BD285" s="335"/>
      <c r="BE285" s="345"/>
      <c r="BF285" s="332"/>
      <c r="BG285" s="335"/>
      <c r="BH285" s="345"/>
      <c r="BI285" s="332"/>
      <c r="BJ285" s="335"/>
      <c r="BK285" s="345"/>
      <c r="BL285" s="332"/>
      <c r="BM285" s="340"/>
      <c r="BN285" s="167"/>
      <c r="BO285" s="167"/>
      <c r="BP285" s="167"/>
    </row>
    <row r="286" ht="89.25" spans="1:68">
      <c r="A286" s="138" t="s">
        <v>2547</v>
      </c>
      <c r="B286" s="321" t="s">
        <v>2557</v>
      </c>
      <c r="C286" s="322">
        <v>290</v>
      </c>
      <c r="D286" s="345" t="s">
        <v>1709</v>
      </c>
      <c r="E286" s="324" t="s">
        <v>1710</v>
      </c>
      <c r="F286" s="146"/>
      <c r="G286" s="146"/>
      <c r="H286" s="146"/>
      <c r="I286" s="329"/>
      <c r="J286" s="329"/>
      <c r="K286" s="146"/>
      <c r="L286" s="376"/>
      <c r="M286" s="376"/>
      <c r="N286" s="376"/>
      <c r="O286" s="377"/>
      <c r="P286" s="345"/>
      <c r="Q286" s="373" t="s">
        <v>2558</v>
      </c>
      <c r="R286" s="331"/>
      <c r="S286" s="332"/>
      <c r="T286" s="333" t="s">
        <v>2125</v>
      </c>
      <c r="U286" s="334" t="s">
        <v>2559</v>
      </c>
      <c r="V286" s="335"/>
      <c r="W286" s="335" t="str">
        <f>IF(VLOOKUP(U286,'CDV2 DTL'!P:P,1,FALSE)=U286,"OK","Missing")</f>
        <v>OK</v>
      </c>
      <c r="X286" s="335" t="e">
        <f>IF(VLOOKUP(U286,'CDV3 DTL'!E:E,1,FALSE)=U286,"OK","Missing")</f>
        <v>#N/A</v>
      </c>
      <c r="Y286" s="466" t="s">
        <v>2479</v>
      </c>
      <c r="Z286" s="465" t="s">
        <v>2560</v>
      </c>
      <c r="AA286" s="145" t="s">
        <v>1672</v>
      </c>
      <c r="AB286" s="337"/>
      <c r="AC286" s="345"/>
      <c r="AD286" s="345"/>
      <c r="AE286" s="332"/>
      <c r="AF286" s="335"/>
      <c r="AG286" s="345"/>
      <c r="AH286" s="345"/>
      <c r="AI286" s="345"/>
      <c r="AJ286" s="345"/>
      <c r="AK286" s="345"/>
      <c r="AL286" s="345"/>
      <c r="AM286" s="345"/>
      <c r="AN286" s="332"/>
      <c r="AO286" s="335"/>
      <c r="AP286" s="345"/>
      <c r="AQ286" s="332"/>
      <c r="AR286" s="335"/>
      <c r="AS286" s="345"/>
      <c r="AT286" s="332"/>
      <c r="AU286" s="335"/>
      <c r="AV286" s="345"/>
      <c r="AW286" s="332"/>
      <c r="AX286" s="335"/>
      <c r="AY286" s="345"/>
      <c r="AZ286" s="332"/>
      <c r="BA286" s="335"/>
      <c r="BB286" s="335"/>
      <c r="BC286" s="335"/>
      <c r="BD286" s="335"/>
      <c r="BE286" s="345"/>
      <c r="BF286" s="332"/>
      <c r="BG286" s="335"/>
      <c r="BH286" s="345"/>
      <c r="BI286" s="332"/>
      <c r="BJ286" s="335"/>
      <c r="BK286" s="345"/>
      <c r="BL286" s="332"/>
      <c r="BM286" s="340"/>
      <c r="BN286" s="167"/>
      <c r="BO286" s="167"/>
      <c r="BP286" s="167"/>
    </row>
    <row r="287" ht="51" spans="1:68">
      <c r="A287" s="138" t="s">
        <v>2561</v>
      </c>
      <c r="B287" s="321" t="s">
        <v>2562</v>
      </c>
      <c r="C287" s="322">
        <v>291</v>
      </c>
      <c r="D287" s="345" t="s">
        <v>1709</v>
      </c>
      <c r="E287" s="324" t="s">
        <v>2330</v>
      </c>
      <c r="F287" s="146" t="s">
        <v>2563</v>
      </c>
      <c r="G287" s="146" t="s">
        <v>2564</v>
      </c>
      <c r="H287" s="146" t="s">
        <v>2565</v>
      </c>
      <c r="I287" s="345"/>
      <c r="J287" s="345"/>
      <c r="K287" s="146"/>
      <c r="L287" s="377" t="s">
        <v>1161</v>
      </c>
      <c r="M287" s="431">
        <v>45717</v>
      </c>
      <c r="N287" s="329">
        <v>46023</v>
      </c>
      <c r="O287" s="404"/>
      <c r="P287" s="345" t="s">
        <v>1721</v>
      </c>
      <c r="Q287" s="475" t="s">
        <v>2566</v>
      </c>
      <c r="R287" s="476"/>
      <c r="S287" s="332">
        <v>30</v>
      </c>
      <c r="T287" s="333" t="s">
        <v>255</v>
      </c>
      <c r="U287" s="336" t="s">
        <v>2567</v>
      </c>
      <c r="V287" s="335"/>
      <c r="W287" s="335" t="e">
        <f>IF(VLOOKUP(U287,'CDV2 DTL'!P:P,1,FALSE)=U287,"OK","Missing")</f>
        <v>#N/A</v>
      </c>
      <c r="X287" s="335" t="e">
        <f>IF(VLOOKUP(U287,'CDV3 DTL'!E:E,1,FALSE)=U287,"OK","Missing")</f>
        <v>#N/A</v>
      </c>
      <c r="Y287" s="466" t="s">
        <v>2519</v>
      </c>
      <c r="Z287" s="465" t="s">
        <v>2568</v>
      </c>
      <c r="AA287" s="145"/>
      <c r="AB287" s="371"/>
      <c r="AC287" s="338"/>
      <c r="AD287" s="338"/>
      <c r="AE287" s="338"/>
      <c r="AF287" s="338"/>
      <c r="AG287" s="338"/>
      <c r="AH287" s="338"/>
      <c r="AI287" s="338"/>
      <c r="AJ287" s="338"/>
      <c r="AK287" s="338"/>
      <c r="AL287" s="338"/>
      <c r="AM287" s="338"/>
      <c r="AN287" s="338"/>
      <c r="AO287" s="338"/>
      <c r="AP287" s="338"/>
      <c r="AQ287" s="338"/>
      <c r="AR287" s="338"/>
      <c r="AS287" s="338"/>
      <c r="AT287" s="338"/>
      <c r="AU287" s="338"/>
      <c r="AV287" s="338"/>
      <c r="AW287" s="338"/>
      <c r="AX287" s="338"/>
      <c r="AY287" s="338"/>
      <c r="AZ287" s="338"/>
      <c r="BA287" s="338"/>
      <c r="BB287" s="338"/>
      <c r="BC287" s="338"/>
      <c r="BD287" s="338"/>
      <c r="BE287" s="345" t="s">
        <v>1714</v>
      </c>
      <c r="BF287" s="241"/>
      <c r="BG287" s="338"/>
      <c r="BH287" s="345" t="s">
        <v>1714</v>
      </c>
      <c r="BI287" s="244"/>
      <c r="BJ287" s="338"/>
      <c r="BK287" s="338"/>
      <c r="BL287" s="338"/>
      <c r="BM287" s="371"/>
      <c r="BN287" s="10"/>
      <c r="BO287" s="10"/>
      <c r="BP287" s="10"/>
    </row>
    <row r="288" ht="51" spans="1:68">
      <c r="A288" s="138" t="s">
        <v>2561</v>
      </c>
      <c r="B288" s="321" t="s">
        <v>2569</v>
      </c>
      <c r="C288" s="322">
        <v>292</v>
      </c>
      <c r="D288" s="345" t="s">
        <v>1709</v>
      </c>
      <c r="E288" s="324" t="s">
        <v>2330</v>
      </c>
      <c r="F288" s="146" t="s">
        <v>2570</v>
      </c>
      <c r="G288" s="146" t="s">
        <v>2571</v>
      </c>
      <c r="H288" s="146" t="s">
        <v>2572</v>
      </c>
      <c r="I288" s="345"/>
      <c r="J288" s="345"/>
      <c r="K288" s="146"/>
      <c r="L288" s="377" t="s">
        <v>1161</v>
      </c>
      <c r="M288" s="431">
        <v>45717</v>
      </c>
      <c r="N288" s="329">
        <v>46023</v>
      </c>
      <c r="O288" s="404"/>
      <c r="P288" s="345" t="s">
        <v>1721</v>
      </c>
      <c r="Q288" s="475" t="s">
        <v>2573</v>
      </c>
      <c r="R288" s="476"/>
      <c r="S288" s="332">
        <v>31</v>
      </c>
      <c r="T288" s="333" t="s">
        <v>255</v>
      </c>
      <c r="U288" s="336" t="s">
        <v>2574</v>
      </c>
      <c r="V288" s="335"/>
      <c r="W288" s="335" t="e">
        <f>IF(VLOOKUP(U288,'CDV2 DTL'!P:P,1,FALSE)=U288,"OK","Missing")</f>
        <v>#N/A</v>
      </c>
      <c r="X288" s="335" t="e">
        <f>IF(VLOOKUP(U288,'CDV3 DTL'!E:E,1,FALSE)=U288,"OK","Missing")</f>
        <v>#N/A</v>
      </c>
      <c r="Y288" s="466" t="s">
        <v>2519</v>
      </c>
      <c r="Z288" s="465" t="s">
        <v>2568</v>
      </c>
      <c r="AA288" s="145" t="s">
        <v>1673</v>
      </c>
      <c r="AB288" s="371"/>
      <c r="AC288" s="338"/>
      <c r="AD288" s="338"/>
      <c r="AE288" s="338"/>
      <c r="AF288" s="338"/>
      <c r="AG288" s="338"/>
      <c r="AH288" s="338"/>
      <c r="AI288" s="338"/>
      <c r="AJ288" s="338"/>
      <c r="AK288" s="338"/>
      <c r="AL288" s="338"/>
      <c r="AM288" s="338"/>
      <c r="AN288" s="338"/>
      <c r="AO288" s="338"/>
      <c r="AP288" s="338"/>
      <c r="AQ288" s="338"/>
      <c r="AR288" s="338"/>
      <c r="AS288" s="338"/>
      <c r="AT288" s="338"/>
      <c r="AU288" s="338"/>
      <c r="AV288" s="338"/>
      <c r="AW288" s="338"/>
      <c r="AX288" s="338"/>
      <c r="AY288" s="338"/>
      <c r="AZ288" s="338"/>
      <c r="BA288" s="338"/>
      <c r="BB288" s="338"/>
      <c r="BC288" s="338"/>
      <c r="BD288" s="338"/>
      <c r="BE288" s="338"/>
      <c r="BF288" s="241"/>
      <c r="BG288" s="338"/>
      <c r="BH288" s="345" t="s">
        <v>1714</v>
      </c>
      <c r="BI288" s="244"/>
      <c r="BJ288" s="338"/>
      <c r="BK288" s="338"/>
      <c r="BL288" s="338"/>
      <c r="BM288" s="371"/>
      <c r="BN288" s="10"/>
      <c r="BO288" s="10"/>
      <c r="BP288" s="10"/>
    </row>
    <row r="289" ht="102" spans="1:68">
      <c r="A289" s="138" t="s">
        <v>2575</v>
      </c>
      <c r="B289" s="321" t="s">
        <v>2576</v>
      </c>
      <c r="C289" s="322">
        <v>293</v>
      </c>
      <c r="D289" s="345" t="s">
        <v>1716</v>
      </c>
      <c r="E289" s="324" t="s">
        <v>2330</v>
      </c>
      <c r="F289" s="146"/>
      <c r="G289" s="146"/>
      <c r="H289" s="146"/>
      <c r="I289" s="345"/>
      <c r="J289" s="345"/>
      <c r="K289" s="146"/>
      <c r="L289" s="377"/>
      <c r="M289" s="431"/>
      <c r="N289" s="329"/>
      <c r="O289" s="404"/>
      <c r="P289" s="345" t="s">
        <v>563</v>
      </c>
      <c r="Q289" s="138" t="s">
        <v>2577</v>
      </c>
      <c r="R289" s="477" t="s">
        <v>2578</v>
      </c>
      <c r="S289" s="241"/>
      <c r="T289" s="333" t="s">
        <v>2125</v>
      </c>
      <c r="U289" s="244" t="s">
        <v>2403</v>
      </c>
      <c r="V289" s="335"/>
      <c r="W289" s="335" t="str">
        <f>IF(VLOOKUP(U289,'CDV2 DTL'!P:P,1,FALSE)=U289,"OK","Missing")</f>
        <v>OK</v>
      </c>
      <c r="X289" s="335" t="e">
        <f>IF(VLOOKUP(U289,'CDV3 DTL'!E:E,1,FALSE)=U289,"OK","Missing")</f>
        <v>#N/A</v>
      </c>
      <c r="Y289" s="478" t="s">
        <v>2579</v>
      </c>
      <c r="Z289" s="465" t="s">
        <v>2580</v>
      </c>
      <c r="AA289" s="145" t="s">
        <v>1892</v>
      </c>
      <c r="AB289" s="371"/>
      <c r="AC289" s="338"/>
      <c r="AD289" s="338"/>
      <c r="AE289" s="338"/>
      <c r="AF289" s="338"/>
      <c r="AG289" s="338"/>
      <c r="AH289" s="338"/>
      <c r="AI289" s="338"/>
      <c r="AJ289" s="338"/>
      <c r="AK289" s="338"/>
      <c r="AL289" s="338"/>
      <c r="AM289" s="338"/>
      <c r="AN289" s="338"/>
      <c r="AO289" s="338"/>
      <c r="AP289" s="338"/>
      <c r="AQ289" s="338"/>
      <c r="AR289" s="338"/>
      <c r="AS289" s="338"/>
      <c r="AT289" s="338"/>
      <c r="AU289" s="338"/>
      <c r="AV289" s="338"/>
      <c r="AW289" s="338"/>
      <c r="AX289" s="338"/>
      <c r="AY289" s="338"/>
      <c r="AZ289" s="338"/>
      <c r="BA289" s="338"/>
      <c r="BB289" s="338"/>
      <c r="BC289" s="338"/>
      <c r="BD289" s="338"/>
      <c r="BE289" s="345"/>
      <c r="BF289" s="241"/>
      <c r="BG289" s="338"/>
      <c r="BH289" s="345"/>
      <c r="BI289" s="244"/>
      <c r="BJ289" s="338"/>
      <c r="BK289" s="338"/>
      <c r="BL289" s="338"/>
      <c r="BM289" s="371"/>
      <c r="BN289" s="10"/>
      <c r="BO289" s="10"/>
      <c r="BP289" s="10"/>
    </row>
    <row r="290" ht="89.25" spans="1:68">
      <c r="A290" s="138" t="s">
        <v>2581</v>
      </c>
      <c r="B290" s="321" t="s">
        <v>2582</v>
      </c>
      <c r="C290" s="322">
        <v>294</v>
      </c>
      <c r="D290" s="345" t="s">
        <v>1709</v>
      </c>
      <c r="E290" s="324" t="s">
        <v>2330</v>
      </c>
      <c r="F290" s="146" t="s">
        <v>2583</v>
      </c>
      <c r="G290" s="146" t="s">
        <v>2584</v>
      </c>
      <c r="H290" s="146" t="s">
        <v>2585</v>
      </c>
      <c r="I290" s="345"/>
      <c r="J290" s="345"/>
      <c r="K290" s="146"/>
      <c r="L290" s="377"/>
      <c r="M290" s="431">
        <v>45778</v>
      </c>
      <c r="N290" s="431"/>
      <c r="O290" s="404" t="s">
        <v>1126</v>
      </c>
      <c r="P290" s="345" t="s">
        <v>1712</v>
      </c>
      <c r="Q290" s="475" t="s">
        <v>2586</v>
      </c>
      <c r="R290" s="477" t="s">
        <v>2587</v>
      </c>
      <c r="S290" s="241"/>
      <c r="T290" s="333" t="s">
        <v>2125</v>
      </c>
      <c r="U290" s="336" t="s">
        <v>2588</v>
      </c>
      <c r="V290" s="335"/>
      <c r="W290" s="335" t="e">
        <f>IF(VLOOKUP(U290,'CDV2 DTL'!P:P,1,FALSE)=U290,"OK","Missing")</f>
        <v>#N/A</v>
      </c>
      <c r="X290" s="335" t="e">
        <f>IF(VLOOKUP(U290,'CDV3 DTL'!E:E,1,FALSE)=U290,"OK","Missing")</f>
        <v>#N/A</v>
      </c>
      <c r="Y290" s="466" t="s">
        <v>2589</v>
      </c>
      <c r="Z290" s="465" t="s">
        <v>2590</v>
      </c>
      <c r="AA290" s="145" t="s">
        <v>1674</v>
      </c>
      <c r="AB290" s="371"/>
      <c r="AC290" s="338"/>
      <c r="AD290" s="338"/>
      <c r="AE290" s="338"/>
      <c r="AF290" s="338"/>
      <c r="AG290" s="338"/>
      <c r="AH290" s="338"/>
      <c r="AI290" s="338"/>
      <c r="AJ290" s="338"/>
      <c r="AK290" s="338"/>
      <c r="AL290" s="338"/>
      <c r="AM290" s="338"/>
      <c r="AN290" s="338"/>
      <c r="AO290" s="338"/>
      <c r="AP290" s="338"/>
      <c r="AQ290" s="338"/>
      <c r="AR290" s="338"/>
      <c r="AS290" s="338"/>
      <c r="AT290" s="338"/>
      <c r="AU290" s="338"/>
      <c r="AV290" s="338"/>
      <c r="AW290" s="338"/>
      <c r="AX290" s="338"/>
      <c r="AY290" s="338"/>
      <c r="AZ290" s="338"/>
      <c r="BA290" s="338"/>
      <c r="BB290" s="338"/>
      <c r="BC290" s="338"/>
      <c r="BD290" s="338"/>
      <c r="BE290" s="345"/>
      <c r="BF290" s="241"/>
      <c r="BG290" s="338"/>
      <c r="BH290" s="345"/>
      <c r="BI290" s="244"/>
      <c r="BJ290" s="338"/>
      <c r="BK290" s="338"/>
      <c r="BL290" s="338"/>
      <c r="BM290" s="371"/>
      <c r="BN290" s="10"/>
      <c r="BO290" s="10"/>
      <c r="BP290" s="10"/>
    </row>
    <row r="291" ht="127.5" spans="1:68">
      <c r="A291" s="138" t="s">
        <v>2581</v>
      </c>
      <c r="B291" s="321" t="s">
        <v>2591</v>
      </c>
      <c r="C291" s="322">
        <v>295</v>
      </c>
      <c r="D291" s="345" t="s">
        <v>1716</v>
      </c>
      <c r="E291" s="324" t="s">
        <v>1710</v>
      </c>
      <c r="F291" s="146" t="s">
        <v>2592</v>
      </c>
      <c r="G291" s="146" t="s">
        <v>2593</v>
      </c>
      <c r="H291" s="146" t="s">
        <v>2594</v>
      </c>
      <c r="I291" s="345"/>
      <c r="J291" s="345"/>
      <c r="K291" s="146"/>
      <c r="L291" s="377"/>
      <c r="M291" s="431">
        <v>45527</v>
      </c>
      <c r="N291" s="329">
        <v>46023</v>
      </c>
      <c r="O291" s="404"/>
      <c r="P291" s="345" t="s">
        <v>103</v>
      </c>
      <c r="Q291" s="475" t="s">
        <v>2595</v>
      </c>
      <c r="R291" s="477" t="s">
        <v>2596</v>
      </c>
      <c r="S291" s="241"/>
      <c r="T291" s="333" t="s">
        <v>2125</v>
      </c>
      <c r="U291" s="336" t="s">
        <v>2597</v>
      </c>
      <c r="V291" s="335"/>
      <c r="W291" s="335" t="str">
        <f>IF(VLOOKUP(U291,'CDV2 DTL'!P:P,1,FALSE)=U291,"OK","Missing")</f>
        <v>OK</v>
      </c>
      <c r="X291" s="335" t="e">
        <f>IF(VLOOKUP(U291,'CDV3 DTL'!E:E,1,FALSE)=U291,"OK","Missing")</f>
        <v>#N/A</v>
      </c>
      <c r="Y291" s="466" t="s">
        <v>2589</v>
      </c>
      <c r="Z291" s="465" t="s">
        <v>2598</v>
      </c>
      <c r="AA291" s="145" t="s">
        <v>358</v>
      </c>
      <c r="AB291" s="371"/>
      <c r="AC291" s="338"/>
      <c r="AD291" s="338"/>
      <c r="AE291" s="338"/>
      <c r="AF291" s="338"/>
      <c r="AG291" s="338"/>
      <c r="AH291" s="338"/>
      <c r="AI291" s="338"/>
      <c r="AJ291" s="338"/>
      <c r="AK291" s="338"/>
      <c r="AL291" s="338"/>
      <c r="AM291" s="338"/>
      <c r="AN291" s="338"/>
      <c r="AO291" s="338"/>
      <c r="AP291" s="338"/>
      <c r="AQ291" s="338"/>
      <c r="AR291" s="338"/>
      <c r="AS291" s="338"/>
      <c r="AT291" s="338"/>
      <c r="AU291" s="338"/>
      <c r="AV291" s="338"/>
      <c r="AW291" s="338"/>
      <c r="AX291" s="338"/>
      <c r="AY291" s="338"/>
      <c r="AZ291" s="338"/>
      <c r="BA291" s="338"/>
      <c r="BB291" s="338"/>
      <c r="BC291" s="338"/>
      <c r="BD291" s="338"/>
      <c r="BE291" s="345"/>
      <c r="BF291" s="241"/>
      <c r="BG291" s="338"/>
      <c r="BH291" s="345"/>
      <c r="BI291" s="244"/>
      <c r="BJ291" s="338"/>
      <c r="BK291" s="338"/>
      <c r="BL291" s="338"/>
      <c r="BM291" s="371"/>
      <c r="BN291" s="10"/>
      <c r="BO291" s="10"/>
      <c r="BP291" s="10"/>
    </row>
    <row r="292" ht="51" spans="1:68">
      <c r="A292" s="138" t="s">
        <v>2581</v>
      </c>
      <c r="B292" s="321" t="s">
        <v>2599</v>
      </c>
      <c r="C292" s="322">
        <v>296</v>
      </c>
      <c r="D292" s="345"/>
      <c r="E292" s="324" t="s">
        <v>1717</v>
      </c>
      <c r="F292" s="146"/>
      <c r="G292" s="146"/>
      <c r="H292" s="146"/>
      <c r="I292" s="345"/>
      <c r="J292" s="345"/>
      <c r="K292" s="146"/>
      <c r="L292" s="377"/>
      <c r="M292" s="431"/>
      <c r="N292" s="329"/>
      <c r="O292" s="404"/>
      <c r="P292" s="345"/>
      <c r="Q292" s="138" t="s">
        <v>2600</v>
      </c>
      <c r="R292" s="477" t="s">
        <v>2601</v>
      </c>
      <c r="S292" s="241"/>
      <c r="T292" s="333" t="s">
        <v>255</v>
      </c>
      <c r="U292" s="336"/>
      <c r="V292" s="335"/>
      <c r="W292" s="335" t="e">
        <f>IF(VLOOKUP(U292,'CDV2 DTL'!P:P,1,FALSE)=U292,"OK","Missing")</f>
        <v>#N/A</v>
      </c>
      <c r="X292" s="338"/>
      <c r="Y292" s="395"/>
      <c r="Z292" s="336" t="s">
        <v>2602</v>
      </c>
      <c r="AA292" s="145" t="s">
        <v>1892</v>
      </c>
      <c r="AB292" s="371"/>
      <c r="AC292" s="338"/>
      <c r="AD292" s="338"/>
      <c r="AE292" s="338"/>
      <c r="AF292" s="338"/>
      <c r="AG292" s="338"/>
      <c r="AH292" s="338"/>
      <c r="AI292" s="338"/>
      <c r="AJ292" s="338"/>
      <c r="AK292" s="338"/>
      <c r="AL292" s="338"/>
      <c r="AM292" s="338"/>
      <c r="AN292" s="338"/>
      <c r="AO292" s="338"/>
      <c r="AP292" s="338"/>
      <c r="AQ292" s="338"/>
      <c r="AR292" s="338"/>
      <c r="AS292" s="338"/>
      <c r="AT292" s="338"/>
      <c r="AU292" s="338"/>
      <c r="AV292" s="338"/>
      <c r="AW292" s="338"/>
      <c r="AX292" s="338"/>
      <c r="AY292" s="338"/>
      <c r="AZ292" s="338"/>
      <c r="BA292" s="338"/>
      <c r="BB292" s="338"/>
      <c r="BC292" s="338"/>
      <c r="BD292" s="338"/>
      <c r="BE292" s="345"/>
      <c r="BF292" s="241"/>
      <c r="BG292" s="338"/>
      <c r="BH292" s="345"/>
      <c r="BI292" s="244"/>
      <c r="BJ292" s="338"/>
      <c r="BK292" s="338"/>
      <c r="BL292" s="338"/>
      <c r="BM292" s="371"/>
      <c r="BN292" s="10"/>
      <c r="BO292" s="10"/>
      <c r="BP292" s="10"/>
    </row>
    <row r="293" ht="140.25" spans="1:68">
      <c r="A293" s="138" t="s">
        <v>2603</v>
      </c>
      <c r="B293" s="321" t="s">
        <v>2604</v>
      </c>
      <c r="C293" s="322">
        <v>297</v>
      </c>
      <c r="D293" s="345" t="s">
        <v>1709</v>
      </c>
      <c r="E293" s="324" t="s">
        <v>1710</v>
      </c>
      <c r="F293" s="146" t="s">
        <v>2605</v>
      </c>
      <c r="G293" s="146" t="s">
        <v>2606</v>
      </c>
      <c r="H293" s="146" t="s">
        <v>2607</v>
      </c>
      <c r="I293" s="345"/>
      <c r="J293" s="345"/>
      <c r="K293" s="146"/>
      <c r="L293" s="470">
        <v>45643</v>
      </c>
      <c r="M293" s="431"/>
      <c r="N293" s="329"/>
      <c r="O293" s="404"/>
      <c r="P293" s="345" t="s">
        <v>103</v>
      </c>
      <c r="Q293" s="475" t="s">
        <v>2608</v>
      </c>
      <c r="R293" s="477" t="s">
        <v>2609</v>
      </c>
      <c r="S293" s="241"/>
      <c r="T293" s="333" t="s">
        <v>2125</v>
      </c>
      <c r="U293" s="336" t="s">
        <v>2610</v>
      </c>
      <c r="V293" s="335"/>
      <c r="W293" s="335" t="str">
        <f>IF(VLOOKUP(U293,'CDV2 DTL'!P:P,1,FALSE)=U293,"OK","Missing")</f>
        <v>OK</v>
      </c>
      <c r="X293" s="338"/>
      <c r="Y293" s="466" t="s">
        <v>2589</v>
      </c>
      <c r="Z293" s="465" t="s">
        <v>2611</v>
      </c>
      <c r="AA293" s="145" t="s">
        <v>1674</v>
      </c>
      <c r="AB293" s="371"/>
      <c r="AC293" s="338"/>
      <c r="AD293" s="338"/>
      <c r="AE293" s="338"/>
      <c r="AF293" s="338"/>
      <c r="AG293" s="338"/>
      <c r="AH293" s="338"/>
      <c r="AI293" s="338"/>
      <c r="AJ293" s="338"/>
      <c r="AK293" s="338"/>
      <c r="AL293" s="338"/>
      <c r="AM293" s="338"/>
      <c r="AN293" s="338"/>
      <c r="AO293" s="338"/>
      <c r="AP293" s="338"/>
      <c r="AQ293" s="338"/>
      <c r="AR293" s="338"/>
      <c r="AS293" s="338"/>
      <c r="AT293" s="338"/>
      <c r="AU293" s="338"/>
      <c r="AV293" s="338"/>
      <c r="AW293" s="338"/>
      <c r="AX293" s="338"/>
      <c r="AY293" s="338"/>
      <c r="AZ293" s="338"/>
      <c r="BA293" s="338"/>
      <c r="BB293" s="338"/>
      <c r="BC293" s="338"/>
      <c r="BD293" s="338"/>
      <c r="BE293" s="345"/>
      <c r="BF293" s="241"/>
      <c r="BG293" s="338"/>
      <c r="BH293" s="345"/>
      <c r="BI293" s="244"/>
      <c r="BJ293" s="338"/>
      <c r="BK293" s="338"/>
      <c r="BL293" s="338"/>
      <c r="BM293" s="371"/>
      <c r="BN293" s="10"/>
      <c r="BO293" s="10"/>
      <c r="BP293" s="10"/>
    </row>
    <row r="294" ht="76.5" spans="1:68">
      <c r="A294" s="138" t="s">
        <v>2612</v>
      </c>
      <c r="B294" s="321" t="s">
        <v>2613</v>
      </c>
      <c r="C294" s="322">
        <v>298</v>
      </c>
      <c r="D294" s="345" t="s">
        <v>1709</v>
      </c>
      <c r="E294" s="324" t="s">
        <v>1710</v>
      </c>
      <c r="F294" s="146" t="s">
        <v>262</v>
      </c>
      <c r="G294" s="146" t="s">
        <v>2614</v>
      </c>
      <c r="H294" s="146"/>
      <c r="I294" s="345"/>
      <c r="J294" s="345"/>
      <c r="K294" s="146"/>
      <c r="L294" s="479">
        <v>45564</v>
      </c>
      <c r="M294" s="431">
        <v>45672</v>
      </c>
      <c r="N294" s="329"/>
      <c r="O294" s="404"/>
      <c r="P294" s="345" t="s">
        <v>103</v>
      </c>
      <c r="Q294" s="475" t="s">
        <v>2615</v>
      </c>
      <c r="R294" s="477" t="s">
        <v>2616</v>
      </c>
      <c r="S294" s="241"/>
      <c r="T294" s="333" t="s">
        <v>2125</v>
      </c>
      <c r="U294" s="480" t="s">
        <v>2617</v>
      </c>
      <c r="V294" s="335"/>
      <c r="W294" s="335" t="str">
        <f>IF(VLOOKUP(U294,'CDV2 DTL'!P:P,1,FALSE)=U294,"OK","Missing")</f>
        <v>OK</v>
      </c>
      <c r="X294" s="338"/>
      <c r="Y294" s="466" t="s">
        <v>2479</v>
      </c>
      <c r="Z294" s="465" t="s">
        <v>2542</v>
      </c>
      <c r="AA294" s="145" t="s">
        <v>1672</v>
      </c>
      <c r="AB294" s="371"/>
      <c r="AC294" s="338"/>
      <c r="AD294" s="338"/>
      <c r="AE294" s="338"/>
      <c r="AF294" s="338"/>
      <c r="AG294" s="338"/>
      <c r="AH294" s="338"/>
      <c r="AI294" s="338"/>
      <c r="AJ294" s="338"/>
      <c r="AK294" s="338"/>
      <c r="AL294" s="338"/>
      <c r="AM294" s="338"/>
      <c r="AN294" s="338"/>
      <c r="AO294" s="338"/>
      <c r="AP294" s="338"/>
      <c r="AQ294" s="338"/>
      <c r="AR294" s="338"/>
      <c r="AS294" s="338"/>
      <c r="AT294" s="338"/>
      <c r="AU294" s="338"/>
      <c r="AV294" s="338"/>
      <c r="AW294" s="338"/>
      <c r="AX294" s="338"/>
      <c r="AY294" s="338"/>
      <c r="AZ294" s="338"/>
      <c r="BA294" s="338"/>
      <c r="BB294" s="338"/>
      <c r="BC294" s="338"/>
      <c r="BD294" s="338"/>
      <c r="BE294" s="345"/>
      <c r="BF294" s="241"/>
      <c r="BG294" s="338"/>
      <c r="BH294" s="345"/>
      <c r="BI294" s="244"/>
      <c r="BJ294" s="338"/>
      <c r="BK294" s="338"/>
      <c r="BL294" s="338"/>
      <c r="BM294" s="371"/>
      <c r="BN294" s="10"/>
      <c r="BO294" s="10"/>
      <c r="BP294" s="10"/>
    </row>
    <row r="295" ht="76.5" spans="1:68">
      <c r="A295" s="138" t="s">
        <v>2612</v>
      </c>
      <c r="B295" s="321" t="s">
        <v>2618</v>
      </c>
      <c r="C295" s="322">
        <v>299</v>
      </c>
      <c r="D295" s="345" t="s">
        <v>1720</v>
      </c>
      <c r="E295" s="324" t="s">
        <v>2424</v>
      </c>
      <c r="F295" s="146" t="s">
        <v>2619</v>
      </c>
      <c r="G295" s="146" t="s">
        <v>2620</v>
      </c>
      <c r="H295" s="146"/>
      <c r="I295" s="345"/>
      <c r="J295" s="345"/>
      <c r="K295" s="146"/>
      <c r="L295" s="479">
        <v>44743</v>
      </c>
      <c r="M295" s="431"/>
      <c r="N295" s="329"/>
      <c r="O295" s="404"/>
      <c r="P295" s="345" t="s">
        <v>71</v>
      </c>
      <c r="Q295" s="475" t="s">
        <v>2621</v>
      </c>
      <c r="R295" s="477" t="s">
        <v>2622</v>
      </c>
      <c r="S295" s="241"/>
      <c r="T295" s="333" t="s">
        <v>2125</v>
      </c>
      <c r="U295" s="336" t="s">
        <v>2241</v>
      </c>
      <c r="V295" s="335"/>
      <c r="W295" s="335" t="e">
        <f>IF(VLOOKUP(U295,'CDV2 DTL'!P:P,1,FALSE)=U295,"OK","Missing")</f>
        <v>#N/A</v>
      </c>
      <c r="X295" s="338"/>
      <c r="Y295" s="466" t="s">
        <v>2589</v>
      </c>
      <c r="Z295" s="465" t="s">
        <v>2598</v>
      </c>
      <c r="AA295" s="145" t="s">
        <v>1672</v>
      </c>
      <c r="AB295" s="371"/>
      <c r="AC295" s="338"/>
      <c r="AD295" s="338"/>
      <c r="AE295" s="338"/>
      <c r="AF295" s="338"/>
      <c r="AG295" s="338"/>
      <c r="AH295" s="338"/>
      <c r="AI295" s="338"/>
      <c r="AJ295" s="338"/>
      <c r="AK295" s="338"/>
      <c r="AL295" s="338"/>
      <c r="AM295" s="338"/>
      <c r="AN295" s="338"/>
      <c r="AO295" s="338"/>
      <c r="AP295" s="338"/>
      <c r="AQ295" s="338"/>
      <c r="AR295" s="338"/>
      <c r="AS295" s="338"/>
      <c r="AT295" s="338"/>
      <c r="AU295" s="338"/>
      <c r="AV295" s="338"/>
      <c r="AW295" s="338"/>
      <c r="AX295" s="338"/>
      <c r="AY295" s="338"/>
      <c r="AZ295" s="338"/>
      <c r="BA295" s="338"/>
      <c r="BB295" s="338"/>
      <c r="BC295" s="338"/>
      <c r="BD295" s="338"/>
      <c r="BE295" s="345"/>
      <c r="BF295" s="241"/>
      <c r="BG295" s="338"/>
      <c r="BH295" s="345"/>
      <c r="BI295" s="244"/>
      <c r="BJ295" s="338"/>
      <c r="BK295" s="338"/>
      <c r="BL295" s="338"/>
      <c r="BM295" s="371"/>
      <c r="BN295" s="10"/>
      <c r="BO295" s="10"/>
      <c r="BP295" s="10"/>
    </row>
    <row r="296" ht="76.5" spans="1:68">
      <c r="A296" s="138" t="s">
        <v>2612</v>
      </c>
      <c r="B296" s="321" t="s">
        <v>2623</v>
      </c>
      <c r="C296" s="322">
        <v>300</v>
      </c>
      <c r="D296" s="345" t="s">
        <v>1709</v>
      </c>
      <c r="E296" s="324" t="s">
        <v>1710</v>
      </c>
      <c r="F296" s="146" t="s">
        <v>2624</v>
      </c>
      <c r="G296" s="146" t="s">
        <v>2625</v>
      </c>
      <c r="H296" s="146"/>
      <c r="I296" s="345"/>
      <c r="J296" s="345"/>
      <c r="K296" s="146"/>
      <c r="L296" s="377">
        <v>2017</v>
      </c>
      <c r="M296" s="431"/>
      <c r="N296" s="329"/>
      <c r="O296" s="404"/>
      <c r="P296" s="345" t="s">
        <v>103</v>
      </c>
      <c r="Q296" s="475" t="s">
        <v>2626</v>
      </c>
      <c r="R296" s="477" t="s">
        <v>2627</v>
      </c>
      <c r="S296" s="241"/>
      <c r="T296" s="333" t="s">
        <v>2125</v>
      </c>
      <c r="U296" s="480" t="s">
        <v>2617</v>
      </c>
      <c r="V296" s="335"/>
      <c r="W296" s="335" t="str">
        <f>IF(VLOOKUP(U296,'CDV2 DTL'!P:P,1,FALSE)=U296,"OK","Missing")</f>
        <v>OK</v>
      </c>
      <c r="X296" s="338"/>
      <c r="Y296" s="466" t="s">
        <v>2479</v>
      </c>
      <c r="Z296" s="465" t="s">
        <v>2542</v>
      </c>
      <c r="AA296" s="145" t="s">
        <v>1672</v>
      </c>
      <c r="AB296" s="371"/>
      <c r="AC296" s="338"/>
      <c r="AD296" s="338"/>
      <c r="AE296" s="338"/>
      <c r="AF296" s="338"/>
      <c r="AG296" s="338"/>
      <c r="AH296" s="338"/>
      <c r="AI296" s="338"/>
      <c r="AJ296" s="338"/>
      <c r="AK296" s="338"/>
      <c r="AL296" s="338"/>
      <c r="AM296" s="338"/>
      <c r="AN296" s="338"/>
      <c r="AO296" s="338"/>
      <c r="AP296" s="338"/>
      <c r="AQ296" s="338"/>
      <c r="AR296" s="338"/>
      <c r="AS296" s="338"/>
      <c r="AT296" s="338"/>
      <c r="AU296" s="338"/>
      <c r="AV296" s="338"/>
      <c r="AW296" s="338"/>
      <c r="AX296" s="338"/>
      <c r="AY296" s="338"/>
      <c r="AZ296" s="338"/>
      <c r="BA296" s="338"/>
      <c r="BB296" s="338"/>
      <c r="BC296" s="338"/>
      <c r="BD296" s="338"/>
      <c r="BE296" s="345"/>
      <c r="BF296" s="241"/>
      <c r="BG296" s="338"/>
      <c r="BH296" s="345"/>
      <c r="BI296" s="244"/>
      <c r="BJ296" s="338"/>
      <c r="BK296" s="338"/>
      <c r="BL296" s="338"/>
      <c r="BM296" s="371"/>
      <c r="BN296" s="10"/>
      <c r="BO296" s="10"/>
      <c r="BP296" s="10"/>
    </row>
    <row r="297" ht="76.5" spans="1:68">
      <c r="A297" s="138" t="s">
        <v>2628</v>
      </c>
      <c r="B297" s="321" t="s">
        <v>2629</v>
      </c>
      <c r="C297" s="322">
        <v>301</v>
      </c>
      <c r="D297" s="345" t="s">
        <v>1709</v>
      </c>
      <c r="E297" s="324" t="s">
        <v>1710</v>
      </c>
      <c r="F297" s="146" t="s">
        <v>2630</v>
      </c>
      <c r="G297" s="146" t="s">
        <v>2631</v>
      </c>
      <c r="H297" s="146"/>
      <c r="I297" s="345"/>
      <c r="J297" s="345"/>
      <c r="K297" s="146"/>
      <c r="L297" s="479">
        <v>45597</v>
      </c>
      <c r="M297" s="431"/>
      <c r="N297" s="329"/>
      <c r="O297" s="404"/>
      <c r="P297" s="345" t="s">
        <v>563</v>
      </c>
      <c r="Q297" s="475" t="s">
        <v>2632</v>
      </c>
      <c r="R297" s="476"/>
      <c r="S297" s="241"/>
      <c r="T297" s="333" t="s">
        <v>255</v>
      </c>
      <c r="U297" s="336" t="s">
        <v>2633</v>
      </c>
      <c r="V297" s="335"/>
      <c r="W297" s="335" t="str">
        <f>IF(VLOOKUP(U297,'CDV2 DTL'!P:P,1,FALSE)=U297,"OK","Missing")</f>
        <v>OK</v>
      </c>
      <c r="X297" s="338"/>
      <c r="Y297" s="466" t="s">
        <v>2479</v>
      </c>
      <c r="Z297" s="465" t="s">
        <v>2542</v>
      </c>
      <c r="AA297" s="145" t="s">
        <v>1892</v>
      </c>
      <c r="AB297" s="371"/>
      <c r="AC297" s="338"/>
      <c r="AD297" s="338"/>
      <c r="AE297" s="338"/>
      <c r="AF297" s="338"/>
      <c r="AG297" s="338"/>
      <c r="AH297" s="338"/>
      <c r="AI297" s="338"/>
      <c r="AJ297" s="338"/>
      <c r="AK297" s="338"/>
      <c r="AL297" s="338"/>
      <c r="AM297" s="338"/>
      <c r="AN297" s="338"/>
      <c r="AO297" s="338"/>
      <c r="AP297" s="338"/>
      <c r="AQ297" s="338"/>
      <c r="AR297" s="338"/>
      <c r="AS297" s="338"/>
      <c r="AT297" s="338"/>
      <c r="AU297" s="338"/>
      <c r="AV297" s="338"/>
      <c r="AW297" s="338"/>
      <c r="AX297" s="338"/>
      <c r="AY297" s="338"/>
      <c r="AZ297" s="338"/>
      <c r="BA297" s="338"/>
      <c r="BB297" s="338"/>
      <c r="BC297" s="338"/>
      <c r="BD297" s="338"/>
      <c r="BE297" s="345"/>
      <c r="BF297" s="241"/>
      <c r="BG297" s="338"/>
      <c r="BH297" s="345"/>
      <c r="BI297" s="244"/>
      <c r="BJ297" s="338"/>
      <c r="BK297" s="338"/>
      <c r="BL297" s="338"/>
      <c r="BM297" s="371"/>
      <c r="BN297" s="10"/>
      <c r="BO297" s="10"/>
      <c r="BP297" s="10"/>
    </row>
    <row r="298" ht="76.5" spans="1:68">
      <c r="A298" s="138" t="s">
        <v>2628</v>
      </c>
      <c r="B298" s="321" t="s">
        <v>2634</v>
      </c>
      <c r="C298" s="322">
        <v>302</v>
      </c>
      <c r="D298" s="345" t="s">
        <v>1709</v>
      </c>
      <c r="E298" s="324" t="s">
        <v>2330</v>
      </c>
      <c r="F298" s="146" t="s">
        <v>2635</v>
      </c>
      <c r="G298" s="146" t="s">
        <v>2636</v>
      </c>
      <c r="H298" s="146"/>
      <c r="I298" s="345"/>
      <c r="J298" s="345"/>
      <c r="K298" s="146"/>
      <c r="L298" s="479">
        <v>45597</v>
      </c>
      <c r="M298" s="431"/>
      <c r="N298" s="329"/>
      <c r="O298" s="404"/>
      <c r="P298" s="345" t="s">
        <v>563</v>
      </c>
      <c r="Q298" s="475" t="s">
        <v>2637</v>
      </c>
      <c r="R298" s="476"/>
      <c r="S298" s="332">
        <v>47</v>
      </c>
      <c r="T298" s="333" t="s">
        <v>255</v>
      </c>
      <c r="U298" s="336" t="s">
        <v>2638</v>
      </c>
      <c r="V298" s="335"/>
      <c r="W298" s="335" t="e">
        <f>IF(VLOOKUP(U298,'CDV2 DTL'!P:P,1,FALSE)=U298,"OK","Missing")</f>
        <v>#N/A</v>
      </c>
      <c r="X298" s="338"/>
      <c r="Y298" s="466" t="s">
        <v>2589</v>
      </c>
      <c r="Z298" s="465" t="s">
        <v>2598</v>
      </c>
      <c r="AA298" s="145" t="s">
        <v>1673</v>
      </c>
      <c r="AB298" s="371"/>
      <c r="AC298" s="338"/>
      <c r="AD298" s="338"/>
      <c r="AE298" s="338"/>
      <c r="AF298" s="338"/>
      <c r="AG298" s="338"/>
      <c r="AH298" s="338"/>
      <c r="AI298" s="338"/>
      <c r="AJ298" s="338"/>
      <c r="AK298" s="338"/>
      <c r="AL298" s="338"/>
      <c r="AM298" s="338"/>
      <c r="AN298" s="338"/>
      <c r="AO298" s="338"/>
      <c r="AP298" s="338"/>
      <c r="AQ298" s="338"/>
      <c r="AR298" s="338"/>
      <c r="AS298" s="338"/>
      <c r="AT298" s="338"/>
      <c r="AU298" s="338"/>
      <c r="AV298" s="338"/>
      <c r="AW298" s="338"/>
      <c r="AX298" s="338"/>
      <c r="AY298" s="338"/>
      <c r="AZ298" s="338"/>
      <c r="BA298" s="338"/>
      <c r="BB298" s="338"/>
      <c r="BC298" s="338"/>
      <c r="BD298" s="338"/>
      <c r="BE298" s="345"/>
      <c r="BF298" s="241"/>
      <c r="BG298" s="338"/>
      <c r="BH298" s="345"/>
      <c r="BI298" s="244"/>
      <c r="BJ298" s="338"/>
      <c r="BK298" s="338"/>
      <c r="BL298" s="338"/>
      <c r="BM298" s="371"/>
      <c r="BN298" s="10"/>
      <c r="BO298" s="10"/>
      <c r="BP298" s="10"/>
    </row>
    <row r="299" ht="76.5" spans="1:68">
      <c r="A299" s="138" t="s">
        <v>2628</v>
      </c>
      <c r="B299" s="321" t="s">
        <v>2639</v>
      </c>
      <c r="C299" s="322">
        <v>303</v>
      </c>
      <c r="D299" s="345" t="s">
        <v>1709</v>
      </c>
      <c r="E299" s="324" t="s">
        <v>2330</v>
      </c>
      <c r="F299" s="146" t="s">
        <v>2640</v>
      </c>
      <c r="G299" s="146" t="s">
        <v>2641</v>
      </c>
      <c r="H299" s="146"/>
      <c r="I299" s="345"/>
      <c r="J299" s="345"/>
      <c r="K299" s="146"/>
      <c r="L299" s="479">
        <v>45597</v>
      </c>
      <c r="M299" s="431"/>
      <c r="N299" s="329"/>
      <c r="O299" s="404"/>
      <c r="P299" s="345" t="s">
        <v>563</v>
      </c>
      <c r="Q299" s="475" t="s">
        <v>2642</v>
      </c>
      <c r="R299" s="476"/>
      <c r="S299" s="332">
        <v>57</v>
      </c>
      <c r="T299" s="333" t="s">
        <v>255</v>
      </c>
      <c r="U299" s="336" t="s">
        <v>2643</v>
      </c>
      <c r="V299" s="335"/>
      <c r="W299" s="335" t="e">
        <f>IF(VLOOKUP(U299,'CDV2 DTL'!P:P,1,FALSE)=U299,"OK","Missing")</f>
        <v>#N/A</v>
      </c>
      <c r="X299" s="338"/>
      <c r="Y299" s="466" t="s">
        <v>2589</v>
      </c>
      <c r="Z299" s="465" t="s">
        <v>2598</v>
      </c>
      <c r="AA299" s="145" t="s">
        <v>1673</v>
      </c>
      <c r="AB299" s="371"/>
      <c r="AC299" s="338"/>
      <c r="AD299" s="338"/>
      <c r="AE299" s="338"/>
      <c r="AF299" s="338"/>
      <c r="AG299" s="338"/>
      <c r="AH299" s="338"/>
      <c r="AI299" s="338"/>
      <c r="AJ299" s="338"/>
      <c r="AK299" s="338"/>
      <c r="AL299" s="338"/>
      <c r="AM299" s="338"/>
      <c r="AN299" s="338"/>
      <c r="AO299" s="338"/>
      <c r="AP299" s="338"/>
      <c r="AQ299" s="338"/>
      <c r="AR299" s="338"/>
      <c r="AS299" s="338"/>
      <c r="AT299" s="338"/>
      <c r="AU299" s="338"/>
      <c r="AV299" s="338"/>
      <c r="AW299" s="338"/>
      <c r="AX299" s="338"/>
      <c r="AY299" s="338"/>
      <c r="AZ299" s="338"/>
      <c r="BA299" s="338"/>
      <c r="BB299" s="338"/>
      <c r="BC299" s="338"/>
      <c r="BD299" s="338"/>
      <c r="BE299" s="345"/>
      <c r="BF299" s="241"/>
      <c r="BG299" s="338"/>
      <c r="BH299" s="345"/>
      <c r="BI299" s="244"/>
      <c r="BJ299" s="338"/>
      <c r="BK299" s="338"/>
      <c r="BL299" s="338"/>
      <c r="BM299" s="371"/>
      <c r="BN299" s="10"/>
      <c r="BO299" s="10"/>
      <c r="BP299" s="10"/>
    </row>
    <row r="300" ht="76.5" spans="1:68">
      <c r="A300" s="138" t="s">
        <v>2628</v>
      </c>
      <c r="B300" s="321" t="s">
        <v>2644</v>
      </c>
      <c r="C300" s="322">
        <v>304</v>
      </c>
      <c r="D300" s="345" t="s">
        <v>1709</v>
      </c>
      <c r="E300" s="324" t="s">
        <v>2330</v>
      </c>
      <c r="F300" s="146" t="s">
        <v>2645</v>
      </c>
      <c r="G300" s="146" t="s">
        <v>2646</v>
      </c>
      <c r="H300" s="146"/>
      <c r="I300" s="345"/>
      <c r="J300" s="345"/>
      <c r="K300" s="146"/>
      <c r="L300" s="479">
        <v>45597</v>
      </c>
      <c r="M300" s="431"/>
      <c r="N300" s="329"/>
      <c r="O300" s="404"/>
      <c r="P300" s="345" t="s">
        <v>563</v>
      </c>
      <c r="Q300" s="475" t="s">
        <v>2647</v>
      </c>
      <c r="R300" s="476"/>
      <c r="S300" s="332">
        <v>46</v>
      </c>
      <c r="T300" s="333" t="s">
        <v>255</v>
      </c>
      <c r="U300" s="336" t="s">
        <v>2648</v>
      </c>
      <c r="V300" s="335"/>
      <c r="W300" s="335" t="e">
        <f>IF(VLOOKUP(U300,'CDV2 DTL'!P:P,1,FALSE)=U300,"OK","Missing")</f>
        <v>#N/A</v>
      </c>
      <c r="X300" s="338"/>
      <c r="Y300" s="466" t="s">
        <v>2589</v>
      </c>
      <c r="Z300" s="465" t="s">
        <v>2598</v>
      </c>
      <c r="AA300" s="145" t="s">
        <v>1673</v>
      </c>
      <c r="AB300" s="371"/>
      <c r="AC300" s="338"/>
      <c r="AD300" s="338"/>
      <c r="AE300" s="338"/>
      <c r="AF300" s="338"/>
      <c r="AG300" s="338"/>
      <c r="AH300" s="338"/>
      <c r="AI300" s="338"/>
      <c r="AJ300" s="338"/>
      <c r="AK300" s="338"/>
      <c r="AL300" s="338"/>
      <c r="AM300" s="338"/>
      <c r="AN300" s="338"/>
      <c r="AO300" s="338"/>
      <c r="AP300" s="338"/>
      <c r="AQ300" s="338"/>
      <c r="AR300" s="338"/>
      <c r="AS300" s="338"/>
      <c r="AT300" s="338"/>
      <c r="AU300" s="338"/>
      <c r="AV300" s="338"/>
      <c r="AW300" s="338"/>
      <c r="AX300" s="338"/>
      <c r="AY300" s="338"/>
      <c r="AZ300" s="338"/>
      <c r="BA300" s="338"/>
      <c r="BB300" s="338"/>
      <c r="BC300" s="338"/>
      <c r="BD300" s="338"/>
      <c r="BE300" s="345"/>
      <c r="BF300" s="241"/>
      <c r="BG300" s="338"/>
      <c r="BH300" s="345"/>
      <c r="BI300" s="244"/>
      <c r="BJ300" s="338"/>
      <c r="BK300" s="338"/>
      <c r="BL300" s="338"/>
      <c r="BM300" s="371"/>
      <c r="BN300" s="10"/>
      <c r="BO300" s="10"/>
      <c r="BP300" s="10"/>
    </row>
    <row r="301" ht="76.5" spans="1:68">
      <c r="A301" s="138" t="s">
        <v>2628</v>
      </c>
      <c r="B301" s="321" t="s">
        <v>2649</v>
      </c>
      <c r="C301" s="322">
        <v>305</v>
      </c>
      <c r="D301" s="345" t="s">
        <v>1709</v>
      </c>
      <c r="E301" s="324" t="s">
        <v>1710</v>
      </c>
      <c r="F301" s="146" t="s">
        <v>2650</v>
      </c>
      <c r="G301" s="146" t="s">
        <v>2651</v>
      </c>
      <c r="H301" s="146"/>
      <c r="I301" s="345"/>
      <c r="J301" s="345"/>
      <c r="K301" s="146"/>
      <c r="L301" s="479">
        <v>45597</v>
      </c>
      <c r="M301" s="431"/>
      <c r="N301" s="329"/>
      <c r="O301" s="404"/>
      <c r="P301" s="345" t="s">
        <v>563</v>
      </c>
      <c r="Q301" s="475" t="s">
        <v>2652</v>
      </c>
      <c r="R301" s="476"/>
      <c r="S301" s="241"/>
      <c r="T301" s="333" t="s">
        <v>255</v>
      </c>
      <c r="U301" s="336" t="s">
        <v>2653</v>
      </c>
      <c r="V301" s="335"/>
      <c r="W301" s="335" t="str">
        <f>IF(VLOOKUP(U301,'CDV2 DTL'!P:P,1,FALSE)=U301,"OK","Missing")</f>
        <v>OK</v>
      </c>
      <c r="X301" s="338"/>
      <c r="Y301" s="466" t="s">
        <v>2479</v>
      </c>
      <c r="Z301" s="465" t="s">
        <v>2542</v>
      </c>
      <c r="AA301" s="145" t="s">
        <v>1892</v>
      </c>
      <c r="AB301" s="371"/>
      <c r="AC301" s="338"/>
      <c r="AD301" s="338"/>
      <c r="AE301" s="338"/>
      <c r="AF301" s="338"/>
      <c r="AG301" s="338"/>
      <c r="AH301" s="338"/>
      <c r="AI301" s="338"/>
      <c r="AJ301" s="338"/>
      <c r="AK301" s="338"/>
      <c r="AL301" s="338"/>
      <c r="AM301" s="338"/>
      <c r="AN301" s="338"/>
      <c r="AO301" s="338"/>
      <c r="AP301" s="338"/>
      <c r="AQ301" s="338"/>
      <c r="AR301" s="338"/>
      <c r="AS301" s="338"/>
      <c r="AT301" s="338"/>
      <c r="AU301" s="338"/>
      <c r="AV301" s="338"/>
      <c r="AW301" s="338"/>
      <c r="AX301" s="338"/>
      <c r="AY301" s="338"/>
      <c r="AZ301" s="338"/>
      <c r="BA301" s="338"/>
      <c r="BB301" s="338"/>
      <c r="BC301" s="338"/>
      <c r="BD301" s="338"/>
      <c r="BE301" s="345"/>
      <c r="BF301" s="241"/>
      <c r="BG301" s="338"/>
      <c r="BH301" s="345"/>
      <c r="BI301" s="244"/>
      <c r="BJ301" s="338"/>
      <c r="BK301" s="338"/>
      <c r="BL301" s="338"/>
      <c r="BM301" s="371"/>
      <c r="BN301" s="10"/>
      <c r="BO301" s="10"/>
      <c r="BP301" s="10"/>
    </row>
    <row r="302" ht="102" spans="1:68">
      <c r="A302" s="138" t="s">
        <v>2654</v>
      </c>
      <c r="B302" s="321" t="s">
        <v>2655</v>
      </c>
      <c r="C302" s="322">
        <v>306</v>
      </c>
      <c r="D302" s="345" t="s">
        <v>1716</v>
      </c>
      <c r="E302" s="324" t="s">
        <v>1710</v>
      </c>
      <c r="F302" s="146" t="s">
        <v>2656</v>
      </c>
      <c r="G302" s="146" t="s">
        <v>2657</v>
      </c>
      <c r="H302" s="146" t="s">
        <v>2658</v>
      </c>
      <c r="I302" s="345"/>
      <c r="J302" s="345"/>
      <c r="K302" s="146"/>
      <c r="L302" s="479">
        <v>45444</v>
      </c>
      <c r="M302" s="431"/>
      <c r="N302" s="329"/>
      <c r="O302" s="404"/>
      <c r="P302" s="345" t="s">
        <v>103</v>
      </c>
      <c r="Q302" s="475" t="s">
        <v>2659</v>
      </c>
      <c r="R302" s="477" t="s">
        <v>2660</v>
      </c>
      <c r="S302" s="332">
        <v>154</v>
      </c>
      <c r="T302" s="333" t="s">
        <v>1735</v>
      </c>
      <c r="U302" s="336" t="s">
        <v>2661</v>
      </c>
      <c r="V302" s="335"/>
      <c r="W302" s="335" t="e">
        <f>IF(VLOOKUP(U302,'CDV2 DTL'!P:P,1,FALSE)=U302,"OK","Missing")</f>
        <v>#N/A</v>
      </c>
      <c r="X302" s="338"/>
      <c r="Y302" s="466"/>
      <c r="Z302" s="465"/>
      <c r="AA302" s="145" t="s">
        <v>2662</v>
      </c>
      <c r="AB302" s="371"/>
      <c r="AC302" s="338"/>
      <c r="AD302" s="338"/>
      <c r="AE302" s="338"/>
      <c r="AF302" s="338"/>
      <c r="AG302" s="338"/>
      <c r="AH302" s="338"/>
      <c r="AI302" s="338"/>
      <c r="AJ302" s="338"/>
      <c r="AK302" s="338"/>
      <c r="AL302" s="338"/>
      <c r="AM302" s="338"/>
      <c r="AN302" s="338"/>
      <c r="AO302" s="338"/>
      <c r="AP302" s="338"/>
      <c r="AQ302" s="338"/>
      <c r="AR302" s="338"/>
      <c r="AS302" s="338"/>
      <c r="AT302" s="338"/>
      <c r="AU302" s="338"/>
      <c r="AV302" s="338"/>
      <c r="AW302" s="338"/>
      <c r="AX302" s="338"/>
      <c r="AY302" s="338"/>
      <c r="AZ302" s="338"/>
      <c r="BA302" s="338"/>
      <c r="BB302" s="338"/>
      <c r="BC302" s="338"/>
      <c r="BD302" s="338"/>
      <c r="BE302" s="345"/>
      <c r="BF302" s="241"/>
      <c r="BG302" s="338"/>
      <c r="BH302" s="345"/>
      <c r="BI302" s="244"/>
      <c r="BJ302" s="338"/>
      <c r="BK302" s="338"/>
      <c r="BL302" s="338"/>
      <c r="BM302" s="371"/>
      <c r="BN302" s="10"/>
      <c r="BO302" s="10"/>
      <c r="BP302" s="10"/>
    </row>
    <row r="303" ht="76.5" spans="1:68">
      <c r="A303" s="138" t="s">
        <v>2663</v>
      </c>
      <c r="B303" s="321" t="s">
        <v>2664</v>
      </c>
      <c r="C303" s="322">
        <v>307</v>
      </c>
      <c r="D303" s="345" t="s">
        <v>1709</v>
      </c>
      <c r="E303" s="324" t="s">
        <v>1710</v>
      </c>
      <c r="F303" s="146"/>
      <c r="G303" s="146"/>
      <c r="H303" s="146"/>
      <c r="I303" s="345"/>
      <c r="J303" s="345"/>
      <c r="K303" s="146"/>
      <c r="L303" s="479"/>
      <c r="M303" s="431"/>
      <c r="N303" s="329"/>
      <c r="O303" s="404"/>
      <c r="P303" s="345"/>
      <c r="Q303" s="475" t="s">
        <v>2665</v>
      </c>
      <c r="R303" s="476"/>
      <c r="S303" s="241"/>
      <c r="T303" s="333" t="s">
        <v>1735</v>
      </c>
      <c r="U303" s="336" t="s">
        <v>2666</v>
      </c>
      <c r="V303" s="335"/>
      <c r="W303" s="335" t="str">
        <f>IF(VLOOKUP(U303,'CDV2 DTL'!P:P,1,FALSE)=U303,"OK","Missing")</f>
        <v>OK</v>
      </c>
      <c r="X303" s="338"/>
      <c r="Y303" s="466" t="s">
        <v>2589</v>
      </c>
      <c r="Z303" s="465" t="s">
        <v>2598</v>
      </c>
      <c r="AA303" s="145" t="s">
        <v>1669</v>
      </c>
      <c r="AB303" s="371"/>
      <c r="AC303" s="338"/>
      <c r="AD303" s="338"/>
      <c r="AE303" s="338"/>
      <c r="AF303" s="338"/>
      <c r="AG303" s="338"/>
      <c r="AH303" s="338"/>
      <c r="AI303" s="338"/>
      <c r="AJ303" s="338"/>
      <c r="AK303" s="338"/>
      <c r="AL303" s="338"/>
      <c r="AM303" s="338"/>
      <c r="AN303" s="338"/>
      <c r="AO303" s="338"/>
      <c r="AP303" s="338"/>
      <c r="AQ303" s="338"/>
      <c r="AR303" s="338"/>
      <c r="AS303" s="338"/>
      <c r="AT303" s="338"/>
      <c r="AU303" s="338"/>
      <c r="AV303" s="338"/>
      <c r="AW303" s="338"/>
      <c r="AX303" s="338"/>
      <c r="AY303" s="338"/>
      <c r="AZ303" s="338"/>
      <c r="BA303" s="338"/>
      <c r="BB303" s="338"/>
      <c r="BC303" s="338"/>
      <c r="BD303" s="338"/>
      <c r="BE303" s="345"/>
      <c r="BF303" s="241"/>
      <c r="BG303" s="338"/>
      <c r="BH303" s="345"/>
      <c r="BI303" s="244"/>
      <c r="BJ303" s="338"/>
      <c r="BK303" s="338"/>
      <c r="BL303" s="338"/>
      <c r="BM303" s="371"/>
      <c r="BN303" s="10"/>
      <c r="BO303" s="10"/>
      <c r="BP303" s="10"/>
    </row>
    <row r="304" ht="51" spans="1:68">
      <c r="A304" s="138" t="s">
        <v>2663</v>
      </c>
      <c r="B304" s="321" t="s">
        <v>2667</v>
      </c>
      <c r="C304" s="322">
        <v>308</v>
      </c>
      <c r="D304" s="345" t="s">
        <v>1716</v>
      </c>
      <c r="E304" s="324" t="s">
        <v>2330</v>
      </c>
      <c r="F304" s="146"/>
      <c r="G304" s="146"/>
      <c r="H304" s="146"/>
      <c r="I304" s="345"/>
      <c r="J304" s="345"/>
      <c r="K304" s="146"/>
      <c r="L304" s="479"/>
      <c r="M304" s="431"/>
      <c r="N304" s="329"/>
      <c r="O304" s="404"/>
      <c r="P304" s="345"/>
      <c r="Q304" s="475" t="s">
        <v>2668</v>
      </c>
      <c r="R304" s="476"/>
      <c r="S304" s="332">
        <v>36</v>
      </c>
      <c r="T304" s="333" t="s">
        <v>255</v>
      </c>
      <c r="U304" s="336" t="s">
        <v>2669</v>
      </c>
      <c r="V304" s="335"/>
      <c r="W304" s="335" t="e">
        <f>IF(VLOOKUP(U304,'CDV2 DTL'!P:P,1,FALSE)=U304,"OK","Missing")</f>
        <v>#N/A</v>
      </c>
      <c r="X304" s="338"/>
      <c r="Y304" s="466"/>
      <c r="Z304" s="465" t="s">
        <v>2670</v>
      </c>
      <c r="AA304" s="145" t="s">
        <v>1892</v>
      </c>
      <c r="AB304" s="371"/>
      <c r="AC304" s="338"/>
      <c r="AD304" s="338"/>
      <c r="AE304" s="338"/>
      <c r="AF304" s="338"/>
      <c r="AG304" s="338"/>
      <c r="AH304" s="338"/>
      <c r="AI304" s="338"/>
      <c r="AJ304" s="338"/>
      <c r="AK304" s="338"/>
      <c r="AL304" s="338"/>
      <c r="AM304" s="338"/>
      <c r="AN304" s="338"/>
      <c r="AO304" s="338"/>
      <c r="AP304" s="338"/>
      <c r="AQ304" s="338"/>
      <c r="AR304" s="338"/>
      <c r="AS304" s="338"/>
      <c r="AT304" s="338"/>
      <c r="AU304" s="338"/>
      <c r="AV304" s="338"/>
      <c r="AW304" s="338"/>
      <c r="AX304" s="338"/>
      <c r="AY304" s="338"/>
      <c r="AZ304" s="338"/>
      <c r="BA304" s="338"/>
      <c r="BB304" s="338"/>
      <c r="BC304" s="338"/>
      <c r="BD304" s="338"/>
      <c r="BE304" s="345"/>
      <c r="BF304" s="241"/>
      <c r="BG304" s="338"/>
      <c r="BH304" s="345"/>
      <c r="BI304" s="244"/>
      <c r="BJ304" s="338"/>
      <c r="BK304" s="338"/>
      <c r="BL304" s="338"/>
      <c r="BM304" s="371"/>
      <c r="BN304" s="10"/>
      <c r="BO304" s="10"/>
      <c r="BP304" s="10"/>
    </row>
    <row r="305" ht="38.25" spans="1:68">
      <c r="A305" s="138" t="s">
        <v>2671</v>
      </c>
      <c r="B305" s="321" t="s">
        <v>2672</v>
      </c>
      <c r="C305" s="322">
        <v>263</v>
      </c>
      <c r="D305" s="345" t="s">
        <v>1709</v>
      </c>
      <c r="E305" s="324" t="s">
        <v>2673</v>
      </c>
      <c r="F305" s="146"/>
      <c r="G305" s="146"/>
      <c r="H305" s="146"/>
      <c r="I305" s="329"/>
      <c r="J305" s="329"/>
      <c r="K305" s="481"/>
      <c r="L305" s="376"/>
      <c r="M305" s="329"/>
      <c r="N305" s="329"/>
      <c r="O305" s="377"/>
      <c r="P305" s="345" t="s">
        <v>103</v>
      </c>
      <c r="Q305" s="373" t="s">
        <v>2674</v>
      </c>
      <c r="R305" s="469" t="s">
        <v>2675</v>
      </c>
      <c r="S305" s="332">
        <v>37</v>
      </c>
      <c r="T305" s="333" t="s">
        <v>1735</v>
      </c>
      <c r="U305" s="336" t="s">
        <v>2676</v>
      </c>
      <c r="V305" s="335"/>
      <c r="W305" s="335" t="e">
        <f>IF(VLOOKUP(U305,'CDV2 DTL'!P:P,1,FALSE)=U305,"OK","Missing")</f>
        <v>#N/A</v>
      </c>
      <c r="X305" s="335" t="e">
        <f>IF(VLOOKUP(U305,'CDV3 DTL'!E:E,1,FALSE)=U305,"OK","Missing")</f>
        <v>#N/A</v>
      </c>
      <c r="Y305" s="335"/>
      <c r="Z305" s="336" t="s">
        <v>2677</v>
      </c>
      <c r="AA305" s="145" t="s">
        <v>1668</v>
      </c>
      <c r="AB305" s="337"/>
      <c r="AC305" s="345"/>
      <c r="AD305" s="345"/>
      <c r="AE305" s="332" t="str">
        <f>IF(AD305="x",VLOOKUP($U305,DVS!A:A,1,FALSE),"-")</f>
        <v>-</v>
      </c>
      <c r="AF305" s="335"/>
      <c r="AG305" s="345"/>
      <c r="AH305" s="345"/>
      <c r="AI305" s="345"/>
      <c r="AJ305" s="345"/>
      <c r="AK305" s="345"/>
      <c r="AL305" s="345"/>
      <c r="AM305" s="345"/>
      <c r="AN305" s="332" t="str">
        <f>IF(AM305="x",VLOOKUP($U305,'Domain ControllerECU'!A:A,1,FALSE),"-")</f>
        <v>-</v>
      </c>
      <c r="AO305" s="335"/>
      <c r="AP305" s="345"/>
      <c r="AQ305" s="332" t="str">
        <f>IF(AP305="x",VLOOKUP($U305,RLT!A:A,1,FALSE),"-")</f>
        <v>-</v>
      </c>
      <c r="AR305" s="335"/>
      <c r="AS305" s="345" t="s">
        <v>1714</v>
      </c>
      <c r="AT305" s="332" t="e">
        <f>IF(AS305="x",VLOOKUP($U305,ULSECU!A:A,1,FALSE),"-")</f>
        <v>#N/A</v>
      </c>
      <c r="AU305" s="335"/>
      <c r="AV305" s="345"/>
      <c r="AW305" s="332" t="str">
        <f>IF(AV305="x",VLOOKUP($U305,'Radar 7779GHz'!A:A,1,FALSE),"-")</f>
        <v>-</v>
      </c>
      <c r="AX305" s="335"/>
      <c r="AY305" s="345"/>
      <c r="AZ305" s="332" t="str">
        <f>IF(AY305="x",VLOOKUP($U305,LiDAR!A:A,1,FALSE),"-")</f>
        <v>-</v>
      </c>
      <c r="BA305" s="335"/>
      <c r="BB305" s="335"/>
      <c r="BC305" s="335"/>
      <c r="BD305" s="335"/>
      <c r="BE305" s="345"/>
      <c r="BF305" s="332" t="str">
        <f>IF(BE305="x",VLOOKUP($U305,DFC!A:A,1,FALSE),"-")</f>
        <v>-</v>
      </c>
      <c r="BG305" s="335"/>
      <c r="BH305" s="345"/>
      <c r="BI305" s="332" t="str">
        <f>IF(BH305="x",VLOOKUP(U305,'DSF ADSP'!A:A,1,FALSE),"-")</f>
        <v>-</v>
      </c>
      <c r="BJ305" s="335"/>
      <c r="BK305" s="345"/>
      <c r="BL305" s="332" t="str">
        <f>IF(BK305="x",VLOOKUP($U305,'DSF LSMS'!$A:$A,1,FALSE),"-")</f>
        <v>-</v>
      </c>
      <c r="BM305" s="340"/>
      <c r="BN305" s="167"/>
      <c r="BO305" s="167"/>
      <c r="BP305" s="167"/>
    </row>
    <row r="306" ht="25.5" spans="1:68">
      <c r="A306" s="138" t="s">
        <v>2671</v>
      </c>
      <c r="B306" s="321" t="s">
        <v>2678</v>
      </c>
      <c r="C306" s="322">
        <v>309</v>
      </c>
      <c r="D306" s="345" t="s">
        <v>1709</v>
      </c>
      <c r="E306" s="324" t="s">
        <v>1710</v>
      </c>
      <c r="F306" s="146"/>
      <c r="G306" s="146"/>
      <c r="H306" s="146"/>
      <c r="I306" s="345"/>
      <c r="J306" s="345"/>
      <c r="K306" s="146"/>
      <c r="L306" s="479"/>
      <c r="M306" s="431"/>
      <c r="N306" s="329"/>
      <c r="O306" s="404"/>
      <c r="P306" s="345"/>
      <c r="Q306" s="475" t="s">
        <v>2679</v>
      </c>
      <c r="R306" s="476"/>
      <c r="S306" s="241"/>
      <c r="T306" s="333" t="s">
        <v>2125</v>
      </c>
      <c r="U306" s="336" t="s">
        <v>2680</v>
      </c>
      <c r="V306" s="335"/>
      <c r="W306" s="335" t="str">
        <f>IF(VLOOKUP(U306,'CDV2 DTL'!P:P,1,FALSE)=U306,"OK","Missing")</f>
        <v>OK</v>
      </c>
      <c r="X306" s="338"/>
      <c r="Y306" s="466"/>
      <c r="Z306" s="465"/>
      <c r="AA306" s="145" t="s">
        <v>1669</v>
      </c>
      <c r="AB306" s="371"/>
      <c r="AC306" s="338"/>
      <c r="AD306" s="338"/>
      <c r="AE306" s="338"/>
      <c r="AF306" s="338"/>
      <c r="AG306" s="338"/>
      <c r="AH306" s="338"/>
      <c r="AI306" s="338"/>
      <c r="AJ306" s="338"/>
      <c r="AK306" s="338"/>
      <c r="AL306" s="338"/>
      <c r="AM306" s="338"/>
      <c r="AN306" s="338"/>
      <c r="AO306" s="338"/>
      <c r="AP306" s="338"/>
      <c r="AQ306" s="338"/>
      <c r="AR306" s="338"/>
      <c r="AS306" s="338"/>
      <c r="AT306" s="338"/>
      <c r="AU306" s="338"/>
      <c r="AV306" s="338"/>
      <c r="AW306" s="338"/>
      <c r="AX306" s="338"/>
      <c r="AY306" s="338"/>
      <c r="AZ306" s="338"/>
      <c r="BA306" s="338"/>
      <c r="BB306" s="338"/>
      <c r="BC306" s="338"/>
      <c r="BD306" s="338"/>
      <c r="BE306" s="345"/>
      <c r="BF306" s="241"/>
      <c r="BG306" s="338"/>
      <c r="BH306" s="345"/>
      <c r="BI306" s="244"/>
      <c r="BJ306" s="338"/>
      <c r="BK306" s="338"/>
      <c r="BL306" s="338"/>
      <c r="BM306" s="371"/>
      <c r="BN306" s="10"/>
      <c r="BO306" s="10"/>
      <c r="BP306" s="10"/>
    </row>
    <row r="307" ht="76.5" spans="1:68">
      <c r="A307" s="138" t="s">
        <v>2681</v>
      </c>
      <c r="B307" s="321" t="s">
        <v>2682</v>
      </c>
      <c r="C307" s="322">
        <v>310</v>
      </c>
      <c r="D307" s="345" t="s">
        <v>1709</v>
      </c>
      <c r="E307" s="324" t="s">
        <v>2330</v>
      </c>
      <c r="F307" s="146" t="s">
        <v>2683</v>
      </c>
      <c r="G307" s="146" t="s">
        <v>2684</v>
      </c>
      <c r="H307" s="146" t="s">
        <v>2685</v>
      </c>
      <c r="I307" s="345"/>
      <c r="J307" s="345"/>
      <c r="K307" s="146"/>
      <c r="L307" s="479">
        <v>45597</v>
      </c>
      <c r="M307" s="431"/>
      <c r="N307" s="329"/>
      <c r="O307" s="404"/>
      <c r="P307" s="345" t="s">
        <v>105</v>
      </c>
      <c r="Q307" s="475" t="s">
        <v>2686</v>
      </c>
      <c r="R307" s="476"/>
      <c r="S307" s="332">
        <v>26</v>
      </c>
      <c r="T307" s="333" t="s">
        <v>2125</v>
      </c>
      <c r="U307" s="336" t="s">
        <v>2687</v>
      </c>
      <c r="V307" s="335"/>
      <c r="W307" s="335" t="e">
        <f>IF(VLOOKUP(U307,'CDV2 DTL'!P:P,1,FALSE)=U307,"OK","Missing")</f>
        <v>#N/A</v>
      </c>
      <c r="X307" s="338"/>
      <c r="Y307" s="466" t="s">
        <v>2589</v>
      </c>
      <c r="Z307" s="465" t="s">
        <v>2688</v>
      </c>
      <c r="AA307" s="145" t="s">
        <v>1888</v>
      </c>
      <c r="AB307" s="371"/>
      <c r="AC307" s="338"/>
      <c r="AD307" s="338"/>
      <c r="AE307" s="338"/>
      <c r="AF307" s="338"/>
      <c r="AG307" s="338"/>
      <c r="AH307" s="338"/>
      <c r="AI307" s="338"/>
      <c r="AJ307" s="338"/>
      <c r="AK307" s="338"/>
      <c r="AL307" s="338"/>
      <c r="AM307" s="338"/>
      <c r="AN307" s="338"/>
      <c r="AO307" s="338"/>
      <c r="AP307" s="338"/>
      <c r="AQ307" s="338"/>
      <c r="AR307" s="338"/>
      <c r="AS307" s="338"/>
      <c r="AT307" s="338"/>
      <c r="AU307" s="338"/>
      <c r="AV307" s="338"/>
      <c r="AW307" s="338"/>
      <c r="AX307" s="338"/>
      <c r="AY307" s="338"/>
      <c r="AZ307" s="338"/>
      <c r="BA307" s="338"/>
      <c r="BB307" s="338"/>
      <c r="BC307" s="338"/>
      <c r="BD307" s="338"/>
      <c r="BE307" s="345"/>
      <c r="BF307" s="241"/>
      <c r="BG307" s="338"/>
      <c r="BH307" s="345"/>
      <c r="BI307" s="244"/>
      <c r="BJ307" s="338"/>
      <c r="BK307" s="338"/>
      <c r="BL307" s="338"/>
      <c r="BM307" s="371"/>
      <c r="BN307" s="10"/>
      <c r="BO307" s="10"/>
      <c r="BP307" s="10"/>
    </row>
    <row r="308" ht="76.5" spans="1:68">
      <c r="A308" s="138" t="s">
        <v>2681</v>
      </c>
      <c r="B308" s="321" t="s">
        <v>2689</v>
      </c>
      <c r="C308" s="322">
        <v>311</v>
      </c>
      <c r="D308" s="345" t="s">
        <v>1709</v>
      </c>
      <c r="E308" s="324" t="s">
        <v>2330</v>
      </c>
      <c r="F308" s="146" t="s">
        <v>2690</v>
      </c>
      <c r="G308" s="146" t="s">
        <v>2691</v>
      </c>
      <c r="H308" s="146" t="s">
        <v>2692</v>
      </c>
      <c r="I308" s="345"/>
      <c r="J308" s="345"/>
      <c r="K308" s="146"/>
      <c r="L308" s="479">
        <v>45689</v>
      </c>
      <c r="M308" s="431"/>
      <c r="N308" s="329"/>
      <c r="O308" s="404"/>
      <c r="P308" s="345" t="s">
        <v>105</v>
      </c>
      <c r="Q308" s="475" t="s">
        <v>2693</v>
      </c>
      <c r="R308" s="476"/>
      <c r="S308" s="332">
        <v>43</v>
      </c>
      <c r="T308" s="333" t="s">
        <v>2125</v>
      </c>
      <c r="U308" s="336" t="s">
        <v>2694</v>
      </c>
      <c r="V308" s="335"/>
      <c r="W308" s="335" t="e">
        <f>IF(VLOOKUP(U308,'CDV2 DTL'!P:P,1,FALSE)=U308,"OK","Missing")</f>
        <v>#N/A</v>
      </c>
      <c r="X308" s="338"/>
      <c r="Y308" s="466" t="s">
        <v>2589</v>
      </c>
      <c r="Z308" s="465"/>
      <c r="AA308" s="145" t="s">
        <v>1673</v>
      </c>
      <c r="AB308" s="371"/>
      <c r="AC308" s="338"/>
      <c r="AD308" s="338"/>
      <c r="AE308" s="338"/>
      <c r="AF308" s="338"/>
      <c r="AG308" s="338"/>
      <c r="AH308" s="338"/>
      <c r="AI308" s="338"/>
      <c r="AJ308" s="338"/>
      <c r="AK308" s="338"/>
      <c r="AL308" s="338"/>
      <c r="AM308" s="338"/>
      <c r="AN308" s="338"/>
      <c r="AO308" s="338"/>
      <c r="AP308" s="338"/>
      <c r="AQ308" s="338"/>
      <c r="AR308" s="338"/>
      <c r="AS308" s="338"/>
      <c r="AT308" s="338"/>
      <c r="AU308" s="338"/>
      <c r="AV308" s="338"/>
      <c r="AW308" s="338"/>
      <c r="AX308" s="338"/>
      <c r="AY308" s="338"/>
      <c r="AZ308" s="338"/>
      <c r="BA308" s="338"/>
      <c r="BB308" s="338"/>
      <c r="BC308" s="338"/>
      <c r="BD308" s="338"/>
      <c r="BE308" s="345"/>
      <c r="BF308" s="241"/>
      <c r="BG308" s="338"/>
      <c r="BH308" s="345"/>
      <c r="BI308" s="244"/>
      <c r="BJ308" s="338"/>
      <c r="BK308" s="338"/>
      <c r="BL308" s="338"/>
      <c r="BM308" s="371"/>
      <c r="BN308" s="10"/>
      <c r="BO308" s="10"/>
      <c r="BP308" s="10"/>
    </row>
    <row r="309" ht="102" spans="1:68">
      <c r="A309" s="138" t="s">
        <v>2681</v>
      </c>
      <c r="B309" s="321" t="s">
        <v>2695</v>
      </c>
      <c r="C309" s="322">
        <v>312</v>
      </c>
      <c r="D309" s="345" t="s">
        <v>1709</v>
      </c>
      <c r="E309" s="324" t="s">
        <v>2330</v>
      </c>
      <c r="F309" s="146" t="s">
        <v>2696</v>
      </c>
      <c r="G309" s="146" t="s">
        <v>2697</v>
      </c>
      <c r="H309" s="146" t="s">
        <v>2698</v>
      </c>
      <c r="I309" s="345"/>
      <c r="J309" s="345"/>
      <c r="K309" s="146"/>
      <c r="L309" s="479">
        <v>45383</v>
      </c>
      <c r="M309" s="431"/>
      <c r="N309" s="329"/>
      <c r="O309" s="404"/>
      <c r="P309" s="345" t="s">
        <v>105</v>
      </c>
      <c r="Q309" s="475" t="s">
        <v>2699</v>
      </c>
      <c r="R309" s="476"/>
      <c r="S309" s="332">
        <v>70</v>
      </c>
      <c r="T309" s="333" t="s">
        <v>2125</v>
      </c>
      <c r="U309" s="336" t="s">
        <v>2700</v>
      </c>
      <c r="V309" s="335"/>
      <c r="W309" s="335" t="e">
        <f>IF(VLOOKUP(U309,'CDV2 DTL'!P:P,1,FALSE)=U309,"OK","Missing")</f>
        <v>#N/A</v>
      </c>
      <c r="X309" s="338"/>
      <c r="Y309" s="466" t="s">
        <v>2589</v>
      </c>
      <c r="Z309" s="465"/>
      <c r="AA309" s="145" t="s">
        <v>1973</v>
      </c>
      <c r="AB309" s="371"/>
      <c r="AC309" s="338"/>
      <c r="AD309" s="338"/>
      <c r="AE309" s="338"/>
      <c r="AF309" s="338"/>
      <c r="AG309" s="338"/>
      <c r="AH309" s="338"/>
      <c r="AI309" s="338"/>
      <c r="AJ309" s="338"/>
      <c r="AK309" s="338"/>
      <c r="AL309" s="338"/>
      <c r="AM309" s="338"/>
      <c r="AN309" s="338"/>
      <c r="AO309" s="338"/>
      <c r="AP309" s="338"/>
      <c r="AQ309" s="338"/>
      <c r="AR309" s="338"/>
      <c r="AS309" s="338"/>
      <c r="AT309" s="338"/>
      <c r="AU309" s="338"/>
      <c r="AV309" s="338"/>
      <c r="AW309" s="338"/>
      <c r="AX309" s="338"/>
      <c r="AY309" s="338"/>
      <c r="AZ309" s="338"/>
      <c r="BA309" s="338"/>
      <c r="BB309" s="338"/>
      <c r="BC309" s="338"/>
      <c r="BD309" s="338"/>
      <c r="BE309" s="345"/>
      <c r="BF309" s="241"/>
      <c r="BG309" s="338"/>
      <c r="BH309" s="345"/>
      <c r="BI309" s="244"/>
      <c r="BJ309" s="338"/>
      <c r="BK309" s="338"/>
      <c r="BL309" s="338"/>
      <c r="BM309" s="371"/>
      <c r="BN309" s="10"/>
      <c r="BO309" s="10"/>
      <c r="BP309" s="10"/>
    </row>
    <row r="310" ht="51" spans="1:68">
      <c r="A310" s="138" t="s">
        <v>2701</v>
      </c>
      <c r="B310" s="321" t="s">
        <v>2702</v>
      </c>
      <c r="C310" s="322">
        <v>313</v>
      </c>
      <c r="D310" s="345" t="s">
        <v>1709</v>
      </c>
      <c r="E310" s="324" t="s">
        <v>2330</v>
      </c>
      <c r="F310" s="146" t="s">
        <v>2703</v>
      </c>
      <c r="G310" s="146" t="s">
        <v>2704</v>
      </c>
      <c r="H310" s="146"/>
      <c r="I310" s="345"/>
      <c r="J310" s="345"/>
      <c r="K310" s="146"/>
      <c r="L310" s="377" t="s">
        <v>1161</v>
      </c>
      <c r="M310" s="431">
        <v>45717</v>
      </c>
      <c r="N310" s="329">
        <v>46023</v>
      </c>
      <c r="O310" s="404"/>
      <c r="P310" s="345" t="s">
        <v>1721</v>
      </c>
      <c r="Q310" s="475" t="s">
        <v>2703</v>
      </c>
      <c r="R310" s="476"/>
      <c r="S310" s="332">
        <v>39</v>
      </c>
      <c r="T310" s="333" t="s">
        <v>255</v>
      </c>
      <c r="U310" s="336" t="s">
        <v>2705</v>
      </c>
      <c r="V310" s="335"/>
      <c r="W310" s="335" t="e">
        <f>IF(VLOOKUP(U310,'CDV2 DTL'!P:P,1,FALSE)=U310,"OK","Missing")</f>
        <v>#N/A</v>
      </c>
      <c r="X310" s="335"/>
      <c r="Y310" s="466"/>
      <c r="Z310" s="465" t="s">
        <v>2568</v>
      </c>
      <c r="AA310" s="145" t="s">
        <v>1973</v>
      </c>
      <c r="AB310" s="371"/>
      <c r="AC310" s="338"/>
      <c r="AD310" s="338"/>
      <c r="AE310" s="338"/>
      <c r="AF310" s="338"/>
      <c r="AG310" s="338"/>
      <c r="AH310" s="338"/>
      <c r="AI310" s="338"/>
      <c r="AJ310" s="338"/>
      <c r="AK310" s="338"/>
      <c r="AL310" s="338"/>
      <c r="AM310" s="338"/>
      <c r="AN310" s="338"/>
      <c r="AO310" s="338"/>
      <c r="AP310" s="338"/>
      <c r="AQ310" s="338"/>
      <c r="AR310" s="338"/>
      <c r="AS310" s="338"/>
      <c r="AT310" s="338"/>
      <c r="AU310" s="338"/>
      <c r="AV310" s="338"/>
      <c r="AW310" s="338"/>
      <c r="AX310" s="338"/>
      <c r="AY310" s="338"/>
      <c r="AZ310" s="338"/>
      <c r="BA310" s="338"/>
      <c r="BB310" s="338"/>
      <c r="BC310" s="338"/>
      <c r="BD310" s="338"/>
      <c r="BE310" s="345"/>
      <c r="BF310" s="241"/>
      <c r="BG310" s="338"/>
      <c r="BH310" s="345"/>
      <c r="BI310" s="244"/>
      <c r="BJ310" s="338"/>
      <c r="BK310" s="338"/>
      <c r="BL310" s="338"/>
      <c r="BM310" s="371"/>
      <c r="BN310" s="10"/>
      <c r="BO310" s="10"/>
      <c r="BP310" s="10"/>
    </row>
    <row r="311" ht="51" spans="1:68">
      <c r="A311" s="138" t="s">
        <v>2701</v>
      </c>
      <c r="B311" s="321" t="s">
        <v>2706</v>
      </c>
      <c r="C311" s="322">
        <v>314</v>
      </c>
      <c r="D311" s="345" t="s">
        <v>1709</v>
      </c>
      <c r="E311" s="324" t="s">
        <v>2330</v>
      </c>
      <c r="F311" s="146" t="s">
        <v>2707</v>
      </c>
      <c r="G311" s="146" t="s">
        <v>2708</v>
      </c>
      <c r="H311" s="146"/>
      <c r="I311" s="345"/>
      <c r="J311" s="345"/>
      <c r="K311" s="146"/>
      <c r="L311" s="377" t="s">
        <v>1161</v>
      </c>
      <c r="M311" s="431">
        <v>45717</v>
      </c>
      <c r="N311" s="329">
        <v>46023</v>
      </c>
      <c r="O311" s="404"/>
      <c r="P311" s="345" t="s">
        <v>1721</v>
      </c>
      <c r="Q311" s="475" t="s">
        <v>2709</v>
      </c>
      <c r="R311" s="476"/>
      <c r="S311" s="332">
        <v>38</v>
      </c>
      <c r="T311" s="333" t="s">
        <v>255</v>
      </c>
      <c r="U311" s="336" t="s">
        <v>2710</v>
      </c>
      <c r="V311" s="335"/>
      <c r="W311" s="335" t="e">
        <f>IF(VLOOKUP(U311,'CDV2 DTL'!P:P,1,FALSE)=U311,"OK","Missing")</f>
        <v>#N/A</v>
      </c>
      <c r="X311" s="335"/>
      <c r="Y311" s="466"/>
      <c r="Z311" s="465" t="s">
        <v>2568</v>
      </c>
      <c r="AA311" s="145" t="s">
        <v>1973</v>
      </c>
      <c r="AB311" s="371"/>
      <c r="AC311" s="338"/>
      <c r="AD311" s="338"/>
      <c r="AE311" s="338"/>
      <c r="AF311" s="338"/>
      <c r="AG311" s="338"/>
      <c r="AH311" s="338"/>
      <c r="AI311" s="338"/>
      <c r="AJ311" s="338"/>
      <c r="AK311" s="338"/>
      <c r="AL311" s="338"/>
      <c r="AM311" s="338"/>
      <c r="AN311" s="338"/>
      <c r="AO311" s="338"/>
      <c r="AP311" s="338"/>
      <c r="AQ311" s="338"/>
      <c r="AR311" s="338"/>
      <c r="AS311" s="338"/>
      <c r="AT311" s="338"/>
      <c r="AU311" s="338"/>
      <c r="AV311" s="338"/>
      <c r="AW311" s="338"/>
      <c r="AX311" s="338"/>
      <c r="AY311" s="338"/>
      <c r="AZ311" s="338"/>
      <c r="BA311" s="338"/>
      <c r="BB311" s="338"/>
      <c r="BC311" s="338"/>
      <c r="BD311" s="338"/>
      <c r="BE311" s="345"/>
      <c r="BF311" s="241"/>
      <c r="BG311" s="338"/>
      <c r="BH311" s="345"/>
      <c r="BI311" s="244"/>
      <c r="BJ311" s="338"/>
      <c r="BK311" s="338"/>
      <c r="BL311" s="338"/>
      <c r="BM311" s="371"/>
      <c r="BN311" s="10"/>
      <c r="BO311" s="10"/>
      <c r="BP311" s="10"/>
    </row>
    <row r="312" ht="51" spans="1:68">
      <c r="A312" s="138" t="s">
        <v>2701</v>
      </c>
      <c r="B312" s="321" t="s">
        <v>2711</v>
      </c>
      <c r="C312" s="322">
        <v>315</v>
      </c>
      <c r="D312" s="345" t="s">
        <v>1709</v>
      </c>
      <c r="E312" s="324" t="s">
        <v>2330</v>
      </c>
      <c r="F312" s="146" t="s">
        <v>2712</v>
      </c>
      <c r="G312" s="146" t="s">
        <v>2713</v>
      </c>
      <c r="H312" s="146"/>
      <c r="I312" s="345"/>
      <c r="J312" s="345"/>
      <c r="K312" s="146"/>
      <c r="L312" s="377" t="s">
        <v>1161</v>
      </c>
      <c r="M312" s="431">
        <v>45717</v>
      </c>
      <c r="N312" s="329">
        <v>46023</v>
      </c>
      <c r="O312" s="404"/>
      <c r="P312" s="345" t="s">
        <v>1721</v>
      </c>
      <c r="Q312" s="475" t="s">
        <v>2714</v>
      </c>
      <c r="R312" s="476"/>
      <c r="S312" s="332">
        <v>73</v>
      </c>
      <c r="T312" s="333" t="s">
        <v>255</v>
      </c>
      <c r="U312" s="336" t="s">
        <v>2715</v>
      </c>
      <c r="V312" s="335"/>
      <c r="W312" s="335" t="e">
        <f>IF(VLOOKUP(U312,'CDV2 DTL'!P:P,1,FALSE)=U312,"OK","Missing")</f>
        <v>#N/A</v>
      </c>
      <c r="X312" s="335"/>
      <c r="Y312" s="466"/>
      <c r="Z312" s="465" t="s">
        <v>2568</v>
      </c>
      <c r="AA312" s="145"/>
      <c r="AB312" s="371"/>
      <c r="AC312" s="338"/>
      <c r="AD312" s="338"/>
      <c r="AE312" s="338"/>
      <c r="AF312" s="338"/>
      <c r="AG312" s="338"/>
      <c r="AH312" s="338"/>
      <c r="AI312" s="338"/>
      <c r="AJ312" s="338"/>
      <c r="AK312" s="338"/>
      <c r="AL312" s="338"/>
      <c r="AM312" s="338"/>
      <c r="AN312" s="338"/>
      <c r="AO312" s="338"/>
      <c r="AP312" s="338"/>
      <c r="AQ312" s="338"/>
      <c r="AR312" s="338"/>
      <c r="AS312" s="338"/>
      <c r="AT312" s="338"/>
      <c r="AU312" s="338"/>
      <c r="AV312" s="338"/>
      <c r="AW312" s="338"/>
      <c r="AX312" s="338"/>
      <c r="AY312" s="338"/>
      <c r="AZ312" s="338"/>
      <c r="BA312" s="338"/>
      <c r="BB312" s="338"/>
      <c r="BC312" s="338"/>
      <c r="BD312" s="338"/>
      <c r="BE312" s="345"/>
      <c r="BF312" s="241"/>
      <c r="BG312" s="338"/>
      <c r="BH312" s="345"/>
      <c r="BI312" s="244"/>
      <c r="BJ312" s="338"/>
      <c r="BK312" s="338"/>
      <c r="BL312" s="338"/>
      <c r="BM312" s="371"/>
      <c r="BN312" s="10"/>
      <c r="BO312" s="10"/>
      <c r="BP312" s="10"/>
    </row>
    <row r="313" ht="63.75" spans="1:68">
      <c r="A313" s="138" t="s">
        <v>2716</v>
      </c>
      <c r="B313" s="321" t="s">
        <v>2717</v>
      </c>
      <c r="C313" s="322">
        <v>316</v>
      </c>
      <c r="D313" s="345" t="s">
        <v>1709</v>
      </c>
      <c r="E313" s="324" t="s">
        <v>2330</v>
      </c>
      <c r="F313" s="146" t="s">
        <v>2718</v>
      </c>
      <c r="G313" s="146" t="s">
        <v>2719</v>
      </c>
      <c r="H313" s="146" t="s">
        <v>2720</v>
      </c>
      <c r="I313" s="345"/>
      <c r="J313" s="345"/>
      <c r="K313" s="146"/>
      <c r="L313" s="479">
        <v>44928</v>
      </c>
      <c r="M313" s="431"/>
      <c r="N313" s="329"/>
      <c r="O313" s="404" t="s">
        <v>2721</v>
      </c>
      <c r="P313" s="345" t="s">
        <v>1882</v>
      </c>
      <c r="Q313" s="475" t="s">
        <v>2722</v>
      </c>
      <c r="R313" s="476"/>
      <c r="S313" s="332">
        <v>10</v>
      </c>
      <c r="T313" s="333" t="s">
        <v>2125</v>
      </c>
      <c r="U313" s="336" t="s">
        <v>2723</v>
      </c>
      <c r="V313" s="335"/>
      <c r="W313" s="335" t="e">
        <f>IF(VLOOKUP(U313,'CDV2 DTL'!P:P,1,FALSE)=U313,"OK","Missing")</f>
        <v>#N/A</v>
      </c>
      <c r="X313" s="338"/>
      <c r="Y313" s="466"/>
      <c r="Z313" s="465" t="s">
        <v>2568</v>
      </c>
      <c r="AA313" s="145"/>
      <c r="AB313" s="371"/>
      <c r="AC313" s="338"/>
      <c r="AD313" s="338"/>
      <c r="AE313" s="338"/>
      <c r="AF313" s="338"/>
      <c r="AG313" s="338"/>
      <c r="AH313" s="338"/>
      <c r="AI313" s="338"/>
      <c r="AJ313" s="338"/>
      <c r="AK313" s="338"/>
      <c r="AL313" s="338"/>
      <c r="AM313" s="338"/>
      <c r="AN313" s="338"/>
      <c r="AO313" s="338"/>
      <c r="AP313" s="338"/>
      <c r="AQ313" s="338"/>
      <c r="AR313" s="338"/>
      <c r="AS313" s="338"/>
      <c r="AT313" s="338"/>
      <c r="AU313" s="338"/>
      <c r="AV313" s="338"/>
      <c r="AW313" s="338"/>
      <c r="AX313" s="338"/>
      <c r="AY313" s="338"/>
      <c r="AZ313" s="338"/>
      <c r="BA313" s="338"/>
      <c r="BB313" s="338"/>
      <c r="BC313" s="338"/>
      <c r="BD313" s="338"/>
      <c r="BE313" s="345"/>
      <c r="BF313" s="241"/>
      <c r="BG313" s="338"/>
      <c r="BH313" s="345"/>
      <c r="BI313" s="244"/>
      <c r="BJ313" s="338"/>
      <c r="BK313" s="338"/>
      <c r="BL313" s="338"/>
      <c r="BM313" s="371"/>
      <c r="BN313" s="10"/>
      <c r="BO313" s="10"/>
      <c r="BP313" s="10"/>
    </row>
    <row r="314" ht="102" spans="1:68">
      <c r="A314" s="138" t="s">
        <v>2716</v>
      </c>
      <c r="B314" s="321" t="s">
        <v>2724</v>
      </c>
      <c r="C314" s="322">
        <v>317</v>
      </c>
      <c r="D314" s="345" t="s">
        <v>1709</v>
      </c>
      <c r="E314" s="324" t="s">
        <v>2330</v>
      </c>
      <c r="F314" s="146" t="s">
        <v>2725</v>
      </c>
      <c r="G314" s="146" t="s">
        <v>2726</v>
      </c>
      <c r="H314" s="146" t="s">
        <v>2727</v>
      </c>
      <c r="I314" s="345"/>
      <c r="J314" s="345"/>
      <c r="K314" s="146"/>
      <c r="L314" s="479">
        <v>44928</v>
      </c>
      <c r="M314" s="431"/>
      <c r="N314" s="329"/>
      <c r="O314" s="404" t="s">
        <v>1772</v>
      </c>
      <c r="P314" s="345" t="s">
        <v>1882</v>
      </c>
      <c r="Q314" s="475" t="s">
        <v>2728</v>
      </c>
      <c r="R314" s="476"/>
      <c r="S314" s="332">
        <v>24</v>
      </c>
      <c r="T314" s="333" t="s">
        <v>2125</v>
      </c>
      <c r="U314" s="336" t="s">
        <v>2729</v>
      </c>
      <c r="V314" s="335"/>
      <c r="W314" s="335" t="e">
        <f>IF(VLOOKUP(U314,'CDV2 DTL'!P:P,1,FALSE)=U314,"OK","Missing")</f>
        <v>#N/A</v>
      </c>
      <c r="X314" s="338"/>
      <c r="Y314" s="466"/>
      <c r="Z314" s="465" t="s">
        <v>2568</v>
      </c>
      <c r="AA314" s="145"/>
      <c r="AB314" s="371"/>
      <c r="AC314" s="338"/>
      <c r="AD314" s="338"/>
      <c r="AE314" s="338"/>
      <c r="AF314" s="338"/>
      <c r="AG314" s="338"/>
      <c r="AH314" s="338"/>
      <c r="AI314" s="338"/>
      <c r="AJ314" s="338"/>
      <c r="AK314" s="338"/>
      <c r="AL314" s="338"/>
      <c r="AM314" s="338"/>
      <c r="AN314" s="338"/>
      <c r="AO314" s="338"/>
      <c r="AP314" s="338"/>
      <c r="AQ314" s="338"/>
      <c r="AR314" s="338"/>
      <c r="AS314" s="338"/>
      <c r="AT314" s="338"/>
      <c r="AU314" s="338"/>
      <c r="AV314" s="338"/>
      <c r="AW314" s="338"/>
      <c r="AX314" s="338"/>
      <c r="AY314" s="338"/>
      <c r="AZ314" s="338"/>
      <c r="BA314" s="338"/>
      <c r="BB314" s="338"/>
      <c r="BC314" s="338"/>
      <c r="BD314" s="338"/>
      <c r="BE314" s="345"/>
      <c r="BF314" s="241"/>
      <c r="BG314" s="338"/>
      <c r="BH314" s="345"/>
      <c r="BI314" s="244"/>
      <c r="BJ314" s="338"/>
      <c r="BK314" s="338"/>
      <c r="BL314" s="338"/>
      <c r="BM314" s="371"/>
      <c r="BN314" s="10"/>
      <c r="BO314" s="10"/>
      <c r="BP314" s="10"/>
    </row>
    <row r="315" ht="102" spans="1:68">
      <c r="A315" s="138" t="s">
        <v>2730</v>
      </c>
      <c r="B315" s="321" t="s">
        <v>2731</v>
      </c>
      <c r="C315" s="322">
        <v>318</v>
      </c>
      <c r="D315" s="345" t="s">
        <v>1709</v>
      </c>
      <c r="E315" s="324" t="s">
        <v>2330</v>
      </c>
      <c r="F315" s="146" t="s">
        <v>2725</v>
      </c>
      <c r="G315" s="146" t="s">
        <v>2726</v>
      </c>
      <c r="H315" s="146" t="s">
        <v>2727</v>
      </c>
      <c r="I315" s="345"/>
      <c r="J315" s="345"/>
      <c r="K315" s="146"/>
      <c r="L315" s="479">
        <v>44928</v>
      </c>
      <c r="M315" s="431"/>
      <c r="N315" s="329"/>
      <c r="O315" s="404" t="s">
        <v>1772</v>
      </c>
      <c r="P315" s="345" t="s">
        <v>1882</v>
      </c>
      <c r="Q315" s="475" t="s">
        <v>2732</v>
      </c>
      <c r="R315" s="476"/>
      <c r="S315" s="377" t="s">
        <v>2733</v>
      </c>
      <c r="T315" s="333" t="s">
        <v>1735</v>
      </c>
      <c r="U315" s="336" t="s">
        <v>2734</v>
      </c>
      <c r="V315" s="335"/>
      <c r="W315" s="335" t="e">
        <f>IF(VLOOKUP(U315,'CDV2 DTL'!P:P,1,FALSE)=U315,"OK","Missing")</f>
        <v>#N/A</v>
      </c>
      <c r="X315" s="338"/>
      <c r="Y315" s="466"/>
      <c r="Z315" s="465"/>
      <c r="AA315" s="145" t="s">
        <v>1669</v>
      </c>
      <c r="AB315" s="371"/>
      <c r="AC315" s="338"/>
      <c r="AD315" s="338"/>
      <c r="AE315" s="338"/>
      <c r="AF315" s="338"/>
      <c r="AG315" s="338"/>
      <c r="AH315" s="338"/>
      <c r="AI315" s="338"/>
      <c r="AJ315" s="338"/>
      <c r="AK315" s="338"/>
      <c r="AL315" s="338"/>
      <c r="AM315" s="338"/>
      <c r="AN315" s="338"/>
      <c r="AO315" s="338"/>
      <c r="AP315" s="338"/>
      <c r="AQ315" s="338"/>
      <c r="AR315" s="338"/>
      <c r="AS315" s="338"/>
      <c r="AT315" s="338"/>
      <c r="AU315" s="338"/>
      <c r="AV315" s="338"/>
      <c r="AW315" s="338"/>
      <c r="AX315" s="338"/>
      <c r="AY315" s="338"/>
      <c r="AZ315" s="338"/>
      <c r="BA315" s="338"/>
      <c r="BB315" s="338"/>
      <c r="BC315" s="338"/>
      <c r="BD315" s="338"/>
      <c r="BE315" s="345"/>
      <c r="BF315" s="241"/>
      <c r="BG315" s="338"/>
      <c r="BH315" s="345"/>
      <c r="BI315" s="244"/>
      <c r="BJ315" s="338"/>
      <c r="BK315" s="338"/>
      <c r="BL315" s="338"/>
      <c r="BM315" s="371"/>
      <c r="BN315" s="10"/>
      <c r="BO315" s="10"/>
      <c r="BP315" s="10"/>
    </row>
    <row r="316" ht="12.75" spans="1:68">
      <c r="A316" s="138" t="s">
        <v>2735</v>
      </c>
      <c r="B316" s="321" t="s">
        <v>2736</v>
      </c>
      <c r="C316" s="322">
        <v>319</v>
      </c>
      <c r="D316" s="345" t="s">
        <v>1709</v>
      </c>
      <c r="E316" s="324" t="s">
        <v>1710</v>
      </c>
      <c r="F316" s="146"/>
      <c r="G316" s="146"/>
      <c r="H316" s="146"/>
      <c r="I316" s="345"/>
      <c r="J316" s="345"/>
      <c r="K316" s="146"/>
      <c r="L316" s="479"/>
      <c r="M316" s="431"/>
      <c r="N316" s="329"/>
      <c r="O316" s="404"/>
      <c r="P316" s="345"/>
      <c r="Q316" s="475" t="s">
        <v>2737</v>
      </c>
      <c r="R316" s="476"/>
      <c r="S316" s="338"/>
      <c r="T316" s="333" t="s">
        <v>2125</v>
      </c>
      <c r="U316" s="336" t="s">
        <v>2738</v>
      </c>
      <c r="V316" s="335"/>
      <c r="W316" s="335" t="str">
        <f>IF(VLOOKUP(U316,'CDV2 DTL'!P:P,1,FALSE)=U316,"OK","Missing")</f>
        <v>OK</v>
      </c>
      <c r="X316" s="338"/>
      <c r="Y316" s="466"/>
      <c r="Z316" s="465"/>
      <c r="AA316" s="145" t="s">
        <v>1673</v>
      </c>
      <c r="AB316" s="371"/>
      <c r="AC316" s="338"/>
      <c r="AD316" s="338"/>
      <c r="AE316" s="338"/>
      <c r="AF316" s="338"/>
      <c r="AG316" s="338"/>
      <c r="AH316" s="338"/>
      <c r="AI316" s="338"/>
      <c r="AJ316" s="338"/>
      <c r="AK316" s="338"/>
      <c r="AL316" s="338"/>
      <c r="AM316" s="338"/>
      <c r="AN316" s="338"/>
      <c r="AO316" s="338"/>
      <c r="AP316" s="338"/>
      <c r="AQ316" s="338"/>
      <c r="AR316" s="338"/>
      <c r="AS316" s="338"/>
      <c r="AT316" s="338"/>
      <c r="AU316" s="338"/>
      <c r="AV316" s="338"/>
      <c r="AW316" s="338"/>
      <c r="AX316" s="338"/>
      <c r="AY316" s="338"/>
      <c r="AZ316" s="338"/>
      <c r="BA316" s="338"/>
      <c r="BB316" s="338"/>
      <c r="BC316" s="338"/>
      <c r="BD316" s="338"/>
      <c r="BE316" s="345"/>
      <c r="BF316" s="241"/>
      <c r="BG316" s="338"/>
      <c r="BH316" s="345"/>
      <c r="BI316" s="244"/>
      <c r="BJ316" s="338"/>
      <c r="BK316" s="338"/>
      <c r="BL316" s="338"/>
      <c r="BM316" s="371"/>
      <c r="BN316" s="10"/>
      <c r="BO316" s="10"/>
      <c r="BP316" s="10"/>
    </row>
    <row r="317" ht="63.75" spans="1:68">
      <c r="A317" s="138" t="s">
        <v>2739</v>
      </c>
      <c r="B317" s="321" t="s">
        <v>2740</v>
      </c>
      <c r="C317" s="322">
        <v>320</v>
      </c>
      <c r="D317" s="345" t="s">
        <v>1716</v>
      </c>
      <c r="E317" s="324" t="s">
        <v>2424</v>
      </c>
      <c r="F317" s="146" t="s">
        <v>2741</v>
      </c>
      <c r="G317" s="146"/>
      <c r="H317" s="146"/>
      <c r="I317" s="345"/>
      <c r="J317" s="345"/>
      <c r="K317" s="146"/>
      <c r="L317" s="479"/>
      <c r="M317" s="431"/>
      <c r="N317" s="329"/>
      <c r="O317" s="404"/>
      <c r="P317" s="345" t="s">
        <v>1712</v>
      </c>
      <c r="Q317" s="475" t="s">
        <v>2742</v>
      </c>
      <c r="R317" s="476"/>
      <c r="S317" s="338">
        <v>92</v>
      </c>
      <c r="T317" s="333" t="s">
        <v>2125</v>
      </c>
      <c r="U317" s="336" t="s">
        <v>1100</v>
      </c>
      <c r="V317" s="335"/>
      <c r="W317" s="335" t="str">
        <f>IF(VLOOKUP(U317,'CDV2 DTL'!P:P,1,FALSE)=U317,"OK","Missing")</f>
        <v>OK</v>
      </c>
      <c r="X317" s="338"/>
      <c r="Y317" s="478" t="s">
        <v>2743</v>
      </c>
      <c r="Z317" s="465" t="s">
        <v>2744</v>
      </c>
      <c r="AA317" s="145" t="s">
        <v>1973</v>
      </c>
      <c r="AB317" s="371"/>
      <c r="AC317" s="338"/>
      <c r="AD317" s="338"/>
      <c r="AE317" s="338"/>
      <c r="AF317" s="338"/>
      <c r="AG317" s="338"/>
      <c r="AH317" s="338"/>
      <c r="AI317" s="338"/>
      <c r="AJ317" s="338"/>
      <c r="AK317" s="338"/>
      <c r="AL317" s="338"/>
      <c r="AM317" s="338"/>
      <c r="AN317" s="338"/>
      <c r="AO317" s="338"/>
      <c r="AP317" s="338"/>
      <c r="AQ317" s="338"/>
      <c r="AR317" s="338"/>
      <c r="AS317" s="338"/>
      <c r="AT317" s="338"/>
      <c r="AU317" s="338"/>
      <c r="AV317" s="338"/>
      <c r="AW317" s="338"/>
      <c r="AX317" s="338"/>
      <c r="AY317" s="338"/>
      <c r="AZ317" s="338"/>
      <c r="BA317" s="338"/>
      <c r="BB317" s="338"/>
      <c r="BC317" s="338"/>
      <c r="BD317" s="338"/>
      <c r="BE317" s="345"/>
      <c r="BF317" s="241"/>
      <c r="BG317" s="338"/>
      <c r="BH317" s="345"/>
      <c r="BI317" s="244"/>
      <c r="BJ317" s="338"/>
      <c r="BK317" s="338"/>
      <c r="BL317" s="338"/>
      <c r="BM317" s="371"/>
      <c r="BN317" s="10"/>
      <c r="BO317" s="10"/>
      <c r="BP317" s="10"/>
    </row>
    <row r="318" ht="76.5" spans="1:68">
      <c r="A318" s="138" t="s">
        <v>2745</v>
      </c>
      <c r="B318" s="321" t="s">
        <v>2746</v>
      </c>
      <c r="C318" s="322">
        <v>321</v>
      </c>
      <c r="D318" s="345" t="s">
        <v>1716</v>
      </c>
      <c r="E318" s="324" t="s">
        <v>2330</v>
      </c>
      <c r="F318" s="146" t="s">
        <v>2747</v>
      </c>
      <c r="G318" s="146"/>
      <c r="H318" s="146"/>
      <c r="I318" s="345"/>
      <c r="J318" s="345"/>
      <c r="K318" s="146"/>
      <c r="L318" s="479"/>
      <c r="M318" s="431"/>
      <c r="N318" s="329"/>
      <c r="O318" s="404"/>
      <c r="P318" s="345" t="s">
        <v>105</v>
      </c>
      <c r="Q318" s="475" t="s">
        <v>2748</v>
      </c>
      <c r="R318" s="476"/>
      <c r="S318" s="332">
        <v>28</v>
      </c>
      <c r="T318" s="333" t="s">
        <v>2125</v>
      </c>
      <c r="U318" s="336" t="s">
        <v>2749</v>
      </c>
      <c r="V318" s="335"/>
      <c r="W318" s="335" t="e">
        <f>IF(VLOOKUP(U318,'CDV2 DTL'!P:P,1,FALSE)=U318,"OK","Missing")</f>
        <v>#N/A</v>
      </c>
      <c r="X318" s="338"/>
      <c r="Y318" s="466" t="s">
        <v>2589</v>
      </c>
      <c r="Z318" s="465" t="s">
        <v>2688</v>
      </c>
      <c r="AA318" s="145" t="s">
        <v>1888</v>
      </c>
      <c r="AB318" s="371"/>
      <c r="AC318" s="338"/>
      <c r="AD318" s="338"/>
      <c r="AE318" s="338"/>
      <c r="AF318" s="338"/>
      <c r="AG318" s="338"/>
      <c r="AH318" s="338"/>
      <c r="AI318" s="338"/>
      <c r="AJ318" s="338"/>
      <c r="AK318" s="338"/>
      <c r="AL318" s="338"/>
      <c r="AM318" s="338"/>
      <c r="AN318" s="338"/>
      <c r="AO318" s="338"/>
      <c r="AP318" s="338"/>
      <c r="AQ318" s="338"/>
      <c r="AR318" s="338"/>
      <c r="AS318" s="338"/>
      <c r="AT318" s="338"/>
      <c r="AU318" s="338"/>
      <c r="AV318" s="338"/>
      <c r="AW318" s="338"/>
      <c r="AX318" s="338"/>
      <c r="AY318" s="338"/>
      <c r="AZ318" s="338"/>
      <c r="BA318" s="338"/>
      <c r="BB318" s="338"/>
      <c r="BC318" s="338"/>
      <c r="BD318" s="338"/>
      <c r="BE318" s="345"/>
      <c r="BF318" s="241"/>
      <c r="BG318" s="338"/>
      <c r="BH318" s="345"/>
      <c r="BI318" s="244"/>
      <c r="BJ318" s="338"/>
      <c r="BK318" s="338"/>
      <c r="BL318" s="338"/>
      <c r="BM318" s="371"/>
      <c r="BN318" s="10"/>
      <c r="BO318" s="10"/>
      <c r="BP318" s="10"/>
    </row>
    <row r="319" ht="76.5" spans="1:68">
      <c r="A319" s="138" t="s">
        <v>2745</v>
      </c>
      <c r="B319" s="321" t="s">
        <v>2750</v>
      </c>
      <c r="C319" s="322">
        <v>322</v>
      </c>
      <c r="D319" s="345" t="s">
        <v>1716</v>
      </c>
      <c r="E319" s="324" t="s">
        <v>2330</v>
      </c>
      <c r="F319" s="146" t="s">
        <v>2751</v>
      </c>
      <c r="G319" s="146"/>
      <c r="H319" s="146"/>
      <c r="I319" s="345"/>
      <c r="J319" s="345"/>
      <c r="K319" s="146"/>
      <c r="L319" s="479"/>
      <c r="M319" s="431"/>
      <c r="N319" s="329"/>
      <c r="O319" s="404"/>
      <c r="P319" s="345" t="s">
        <v>105</v>
      </c>
      <c r="Q319" s="475" t="s">
        <v>2752</v>
      </c>
      <c r="R319" s="476"/>
      <c r="S319" s="332">
        <v>24</v>
      </c>
      <c r="T319" s="333" t="s">
        <v>2125</v>
      </c>
      <c r="U319" s="336" t="s">
        <v>2753</v>
      </c>
      <c r="V319" s="335"/>
      <c r="W319" s="335" t="e">
        <f>IF(VLOOKUP(U319,'CDV2 DTL'!P:P,1,FALSE)=U319,"OK","Missing")</f>
        <v>#N/A</v>
      </c>
      <c r="X319" s="338"/>
      <c r="Y319" s="466" t="s">
        <v>2589</v>
      </c>
      <c r="Z319" s="465" t="s">
        <v>2688</v>
      </c>
      <c r="AA319" s="145" t="s">
        <v>1673</v>
      </c>
      <c r="AB319" s="371"/>
      <c r="AC319" s="338"/>
      <c r="AD319" s="338"/>
      <c r="AE319" s="338"/>
      <c r="AF319" s="338"/>
      <c r="AG319" s="338"/>
      <c r="AH319" s="338"/>
      <c r="AI319" s="338"/>
      <c r="AJ319" s="338"/>
      <c r="AK319" s="338"/>
      <c r="AL319" s="338"/>
      <c r="AM319" s="338"/>
      <c r="AN319" s="338"/>
      <c r="AO319" s="338"/>
      <c r="AP319" s="338"/>
      <c r="AQ319" s="338"/>
      <c r="AR319" s="338"/>
      <c r="AS319" s="338"/>
      <c r="AT319" s="338"/>
      <c r="AU319" s="338"/>
      <c r="AV319" s="338"/>
      <c r="AW319" s="338"/>
      <c r="AX319" s="338"/>
      <c r="AY319" s="338"/>
      <c r="AZ319" s="338"/>
      <c r="BA319" s="338"/>
      <c r="BB319" s="338"/>
      <c r="BC319" s="338"/>
      <c r="BD319" s="338"/>
      <c r="BE319" s="345"/>
      <c r="BF319" s="241"/>
      <c r="BG319" s="338"/>
      <c r="BH319" s="345" t="s">
        <v>1714</v>
      </c>
      <c r="BI319" s="244"/>
      <c r="BJ319" s="338"/>
      <c r="BK319" s="338"/>
      <c r="BL319" s="338"/>
      <c r="BM319" s="371"/>
      <c r="BN319" s="10"/>
      <c r="BO319" s="10"/>
      <c r="BP319" s="10"/>
    </row>
    <row r="320" ht="76.5" spans="1:68">
      <c r="A320" s="138" t="s">
        <v>2745</v>
      </c>
      <c r="B320" s="321" t="s">
        <v>2754</v>
      </c>
      <c r="C320" s="322">
        <v>323</v>
      </c>
      <c r="D320" s="345" t="s">
        <v>1716</v>
      </c>
      <c r="E320" s="324" t="s">
        <v>2330</v>
      </c>
      <c r="F320" s="146" t="s">
        <v>2755</v>
      </c>
      <c r="G320" s="146"/>
      <c r="H320" s="146"/>
      <c r="I320" s="345"/>
      <c r="J320" s="345"/>
      <c r="K320" s="146"/>
      <c r="L320" s="479"/>
      <c r="M320" s="431"/>
      <c r="N320" s="329"/>
      <c r="O320" s="404"/>
      <c r="P320" s="345" t="s">
        <v>105</v>
      </c>
      <c r="Q320" s="475" t="s">
        <v>2756</v>
      </c>
      <c r="R320" s="476"/>
      <c r="S320" s="332">
        <v>25</v>
      </c>
      <c r="T320" s="333" t="s">
        <v>2125</v>
      </c>
      <c r="U320" s="336" t="s">
        <v>2757</v>
      </c>
      <c r="V320" s="335"/>
      <c r="W320" s="335" t="e">
        <f>IF(VLOOKUP(U320,'CDV2 DTL'!P:P,1,FALSE)=U320,"OK","Missing")</f>
        <v>#N/A</v>
      </c>
      <c r="X320" s="338"/>
      <c r="Y320" s="466" t="s">
        <v>2589</v>
      </c>
      <c r="Z320" s="465" t="s">
        <v>2688</v>
      </c>
      <c r="AA320" s="145" t="s">
        <v>1673</v>
      </c>
      <c r="AB320" s="371"/>
      <c r="AC320" s="338"/>
      <c r="AD320" s="338"/>
      <c r="AE320" s="338"/>
      <c r="AF320" s="338"/>
      <c r="AG320" s="338"/>
      <c r="AH320" s="338"/>
      <c r="AI320" s="338"/>
      <c r="AJ320" s="338"/>
      <c r="AK320" s="338"/>
      <c r="AL320" s="338"/>
      <c r="AM320" s="338"/>
      <c r="AN320" s="338"/>
      <c r="AO320" s="338"/>
      <c r="AP320" s="338"/>
      <c r="AQ320" s="338"/>
      <c r="AR320" s="338"/>
      <c r="AS320" s="338"/>
      <c r="AT320" s="338"/>
      <c r="AU320" s="338"/>
      <c r="AV320" s="338"/>
      <c r="AW320" s="338"/>
      <c r="AX320" s="338"/>
      <c r="AY320" s="338"/>
      <c r="AZ320" s="338"/>
      <c r="BA320" s="338"/>
      <c r="BB320" s="338"/>
      <c r="BC320" s="338"/>
      <c r="BD320" s="338"/>
      <c r="BE320" s="345"/>
      <c r="BF320" s="241"/>
      <c r="BG320" s="338"/>
      <c r="BH320" s="345" t="s">
        <v>1714</v>
      </c>
      <c r="BI320" s="244"/>
      <c r="BJ320" s="338"/>
      <c r="BK320" s="338"/>
      <c r="BL320" s="338"/>
      <c r="BM320" s="371"/>
      <c r="BN320" s="10"/>
      <c r="BO320" s="10"/>
      <c r="BP320" s="10"/>
    </row>
    <row r="321" ht="76.5" spans="1:68">
      <c r="A321" s="138" t="s">
        <v>2745</v>
      </c>
      <c r="B321" s="321" t="s">
        <v>2758</v>
      </c>
      <c r="C321" s="322">
        <v>324</v>
      </c>
      <c r="D321" s="345" t="s">
        <v>1709</v>
      </c>
      <c r="E321" s="324" t="s">
        <v>2330</v>
      </c>
      <c r="F321" s="146" t="s">
        <v>2759</v>
      </c>
      <c r="G321" s="146"/>
      <c r="H321" s="146"/>
      <c r="I321" s="345"/>
      <c r="J321" s="345"/>
      <c r="K321" s="146"/>
      <c r="L321" s="479"/>
      <c r="M321" s="431"/>
      <c r="N321" s="329"/>
      <c r="O321" s="404"/>
      <c r="P321" s="345" t="s">
        <v>105</v>
      </c>
      <c r="Q321" s="475" t="s">
        <v>2760</v>
      </c>
      <c r="R321" s="476"/>
      <c r="S321" s="332">
        <v>30</v>
      </c>
      <c r="T321" s="333" t="s">
        <v>2125</v>
      </c>
      <c r="U321" s="336" t="s">
        <v>2761</v>
      </c>
      <c r="V321" s="335"/>
      <c r="W321" s="335" t="e">
        <f>IF(VLOOKUP(U321,'CDV2 DTL'!P:P,1,FALSE)=U321,"OK","Missing")</f>
        <v>#N/A</v>
      </c>
      <c r="X321" s="338"/>
      <c r="Y321" s="466" t="s">
        <v>2589</v>
      </c>
      <c r="Z321" s="465"/>
      <c r="AA321" s="145" t="s">
        <v>358</v>
      </c>
      <c r="AB321" s="371"/>
      <c r="AC321" s="338"/>
      <c r="AD321" s="338"/>
      <c r="AE321" s="338"/>
      <c r="AF321" s="338"/>
      <c r="AG321" s="338"/>
      <c r="AH321" s="338"/>
      <c r="AI321" s="338"/>
      <c r="AJ321" s="338"/>
      <c r="AK321" s="338"/>
      <c r="AL321" s="338"/>
      <c r="AM321" s="338"/>
      <c r="AN321" s="338"/>
      <c r="AO321" s="338"/>
      <c r="AP321" s="338"/>
      <c r="AQ321" s="338"/>
      <c r="AR321" s="338"/>
      <c r="AS321" s="338"/>
      <c r="AT321" s="338"/>
      <c r="AU321" s="338"/>
      <c r="AV321" s="338"/>
      <c r="AW321" s="338"/>
      <c r="AX321" s="338"/>
      <c r="AY321" s="338"/>
      <c r="AZ321" s="338"/>
      <c r="BA321" s="338"/>
      <c r="BB321" s="338"/>
      <c r="BC321" s="338"/>
      <c r="BD321" s="338"/>
      <c r="BE321" s="345"/>
      <c r="BF321" s="241"/>
      <c r="BG321" s="338"/>
      <c r="BH321" s="345"/>
      <c r="BI321" s="244"/>
      <c r="BJ321" s="338"/>
      <c r="BK321" s="338"/>
      <c r="BL321" s="338"/>
      <c r="BM321" s="371"/>
      <c r="BN321" s="10"/>
      <c r="BO321" s="10"/>
      <c r="BP321" s="10"/>
    </row>
    <row r="322" ht="76.5" spans="1:68">
      <c r="A322" s="138" t="s">
        <v>2745</v>
      </c>
      <c r="B322" s="321" t="s">
        <v>2762</v>
      </c>
      <c r="C322" s="322">
        <v>325</v>
      </c>
      <c r="D322" s="345" t="s">
        <v>1709</v>
      </c>
      <c r="E322" s="324" t="s">
        <v>2330</v>
      </c>
      <c r="F322" s="146" t="s">
        <v>2763</v>
      </c>
      <c r="G322" s="146"/>
      <c r="H322" s="146"/>
      <c r="I322" s="345"/>
      <c r="J322" s="345"/>
      <c r="K322" s="146"/>
      <c r="L322" s="479"/>
      <c r="M322" s="431"/>
      <c r="N322" s="329"/>
      <c r="O322" s="404"/>
      <c r="P322" s="345" t="s">
        <v>105</v>
      </c>
      <c r="Q322" s="475" t="s">
        <v>2764</v>
      </c>
      <c r="R322" s="476"/>
      <c r="S322" s="332">
        <v>17</v>
      </c>
      <c r="T322" s="333" t="s">
        <v>2125</v>
      </c>
      <c r="U322" s="336" t="s">
        <v>2765</v>
      </c>
      <c r="V322" s="335"/>
      <c r="W322" s="335" t="e">
        <f>IF(VLOOKUP(U322,'CDV2 DTL'!P:P,1,FALSE)=U322,"OK","Missing")</f>
        <v>#N/A</v>
      </c>
      <c r="X322" s="338"/>
      <c r="Y322" s="466" t="s">
        <v>2589</v>
      </c>
      <c r="Z322" s="465"/>
      <c r="AA322" s="145" t="s">
        <v>358</v>
      </c>
      <c r="AB322" s="371"/>
      <c r="AC322" s="338"/>
      <c r="AD322" s="338"/>
      <c r="AE322" s="338"/>
      <c r="AF322" s="338"/>
      <c r="AG322" s="338"/>
      <c r="AH322" s="338"/>
      <c r="AI322" s="338"/>
      <c r="AJ322" s="338"/>
      <c r="AK322" s="338"/>
      <c r="AL322" s="338"/>
      <c r="AM322" s="338"/>
      <c r="AN322" s="338"/>
      <c r="AO322" s="338"/>
      <c r="AP322" s="338"/>
      <c r="AQ322" s="338"/>
      <c r="AR322" s="338"/>
      <c r="AS322" s="338"/>
      <c r="AT322" s="338"/>
      <c r="AU322" s="338"/>
      <c r="AV322" s="338"/>
      <c r="AW322" s="338"/>
      <c r="AX322" s="338"/>
      <c r="AY322" s="338"/>
      <c r="AZ322" s="338"/>
      <c r="BA322" s="338"/>
      <c r="BB322" s="338"/>
      <c r="BC322" s="338"/>
      <c r="BD322" s="338"/>
      <c r="BE322" s="345"/>
      <c r="BF322" s="241"/>
      <c r="BG322" s="338"/>
      <c r="BH322" s="345"/>
      <c r="BI322" s="244"/>
      <c r="BJ322" s="338"/>
      <c r="BK322" s="338"/>
      <c r="BL322" s="338"/>
      <c r="BM322" s="371"/>
      <c r="BN322" s="10"/>
      <c r="BO322" s="10"/>
      <c r="BP322" s="10"/>
    </row>
    <row r="323" ht="51" spans="1:68">
      <c r="A323" s="138" t="s">
        <v>2766</v>
      </c>
      <c r="B323" s="321" t="s">
        <v>2767</v>
      </c>
      <c r="C323" s="322">
        <v>326</v>
      </c>
      <c r="D323" s="345" t="s">
        <v>1716</v>
      </c>
      <c r="E323" s="324" t="s">
        <v>2768</v>
      </c>
      <c r="F323" s="146" t="s">
        <v>2769</v>
      </c>
      <c r="G323" s="146"/>
      <c r="H323" s="146"/>
      <c r="I323" s="345"/>
      <c r="J323" s="345"/>
      <c r="K323" s="146"/>
      <c r="L323" s="479"/>
      <c r="M323" s="431"/>
      <c r="N323" s="329"/>
      <c r="O323" s="404"/>
      <c r="P323" s="345" t="s">
        <v>105</v>
      </c>
      <c r="Q323" s="475" t="s">
        <v>2770</v>
      </c>
      <c r="R323" s="476"/>
      <c r="S323" s="332">
        <v>34</v>
      </c>
      <c r="T323" s="333" t="s">
        <v>2125</v>
      </c>
      <c r="U323" s="336" t="s">
        <v>2771</v>
      </c>
      <c r="V323" s="335"/>
      <c r="W323" s="335" t="e">
        <f>IF(VLOOKUP(U323,'CDV2 DTL'!P:P,1,FALSE)=U323,"OK","Missing")</f>
        <v>#N/A</v>
      </c>
      <c r="X323" s="338"/>
      <c r="Y323" s="466"/>
      <c r="Z323" s="465" t="s">
        <v>2670</v>
      </c>
      <c r="AA323" s="145" t="s">
        <v>1892</v>
      </c>
      <c r="AB323" s="371"/>
      <c r="AC323" s="338"/>
      <c r="AD323" s="338"/>
      <c r="AE323" s="338"/>
      <c r="AF323" s="338"/>
      <c r="AG323" s="338"/>
      <c r="AH323" s="338"/>
      <c r="AI323" s="338"/>
      <c r="AJ323" s="338"/>
      <c r="AK323" s="338"/>
      <c r="AL323" s="338"/>
      <c r="AM323" s="338"/>
      <c r="AN323" s="338"/>
      <c r="AO323" s="338"/>
      <c r="AP323" s="338"/>
      <c r="AQ323" s="338"/>
      <c r="AR323" s="338"/>
      <c r="AS323" s="338"/>
      <c r="AT323" s="338"/>
      <c r="AU323" s="338"/>
      <c r="AV323" s="338"/>
      <c r="AW323" s="338"/>
      <c r="AX323" s="338"/>
      <c r="AY323" s="338"/>
      <c r="AZ323" s="338"/>
      <c r="BA323" s="338"/>
      <c r="BB323" s="338"/>
      <c r="BC323" s="338"/>
      <c r="BD323" s="338"/>
      <c r="BE323" s="345"/>
      <c r="BF323" s="241"/>
      <c r="BG323" s="338"/>
      <c r="BH323" s="345"/>
      <c r="BI323" s="244"/>
      <c r="BJ323" s="338"/>
      <c r="BK323" s="338"/>
      <c r="BL323" s="338"/>
      <c r="BM323" s="371"/>
      <c r="BN323" s="10"/>
      <c r="BO323" s="10"/>
      <c r="BP323" s="10"/>
    </row>
    <row r="324" ht="12.75" spans="1:68">
      <c r="A324" s="138" t="s">
        <v>2772</v>
      </c>
      <c r="B324" s="321" t="s">
        <v>2773</v>
      </c>
      <c r="C324" s="322">
        <v>327</v>
      </c>
      <c r="D324" s="345" t="s">
        <v>1716</v>
      </c>
      <c r="E324" s="324" t="s">
        <v>1959</v>
      </c>
      <c r="F324" s="146" t="s">
        <v>2774</v>
      </c>
      <c r="G324" s="146"/>
      <c r="H324" s="146"/>
      <c r="I324" s="345"/>
      <c r="J324" s="345"/>
      <c r="K324" s="146"/>
      <c r="L324" s="479"/>
      <c r="M324" s="431"/>
      <c r="N324" s="329"/>
      <c r="O324" s="404"/>
      <c r="P324" s="345" t="s">
        <v>1712</v>
      </c>
      <c r="Q324" s="138" t="s">
        <v>2775</v>
      </c>
      <c r="R324" s="476"/>
      <c r="S324" s="241"/>
      <c r="T324" s="333" t="s">
        <v>2125</v>
      </c>
      <c r="U324" s="336"/>
      <c r="V324" s="335"/>
      <c r="W324" s="335" t="e">
        <f>IF(VLOOKUP(U324,'CDV2 DTL'!P:P,1,FALSE)=U324,"OK","Missing")</f>
        <v>#N/A</v>
      </c>
      <c r="X324" s="338"/>
      <c r="Y324" s="466"/>
      <c r="Z324" s="465"/>
      <c r="AA324" s="145"/>
      <c r="AB324" s="371"/>
      <c r="AC324" s="338"/>
      <c r="AD324" s="338"/>
      <c r="AE324" s="338"/>
      <c r="AF324" s="338"/>
      <c r="AG324" s="338"/>
      <c r="AH324" s="338"/>
      <c r="AI324" s="338"/>
      <c r="AJ324" s="338"/>
      <c r="AK324" s="338"/>
      <c r="AL324" s="338"/>
      <c r="AM324" s="338"/>
      <c r="AN324" s="338"/>
      <c r="AO324" s="338"/>
      <c r="AP324" s="338"/>
      <c r="AQ324" s="338"/>
      <c r="AR324" s="338"/>
      <c r="AS324" s="338"/>
      <c r="AT324" s="338"/>
      <c r="AU324" s="338"/>
      <c r="AV324" s="338"/>
      <c r="AW324" s="338"/>
      <c r="AX324" s="338"/>
      <c r="AY324" s="338"/>
      <c r="AZ324" s="338"/>
      <c r="BA324" s="338"/>
      <c r="BB324" s="338"/>
      <c r="BC324" s="338"/>
      <c r="BD324" s="338"/>
      <c r="BE324" s="345"/>
      <c r="BF324" s="241"/>
      <c r="BG324" s="338"/>
      <c r="BH324" s="345"/>
      <c r="BI324" s="244"/>
      <c r="BJ324" s="338"/>
      <c r="BK324" s="338"/>
      <c r="BL324" s="338"/>
      <c r="BM324" s="371"/>
      <c r="BN324" s="10"/>
      <c r="BO324" s="10"/>
      <c r="BP324" s="10"/>
    </row>
    <row r="325" ht="25.5" spans="1:68">
      <c r="A325" s="138" t="s">
        <v>2776</v>
      </c>
      <c r="B325" s="321" t="s">
        <v>2777</v>
      </c>
      <c r="C325" s="322">
        <v>328</v>
      </c>
      <c r="D325" s="345" t="s">
        <v>1716</v>
      </c>
      <c r="E325" s="324" t="s">
        <v>2330</v>
      </c>
      <c r="F325" s="146" t="s">
        <v>2778</v>
      </c>
      <c r="G325" s="146"/>
      <c r="H325" s="146"/>
      <c r="I325" s="345"/>
      <c r="J325" s="345"/>
      <c r="K325" s="146"/>
      <c r="L325" s="479"/>
      <c r="M325" s="431"/>
      <c r="N325" s="329"/>
      <c r="O325" s="404"/>
      <c r="P325" s="345" t="s">
        <v>69</v>
      </c>
      <c r="Q325" s="330" t="s">
        <v>2779</v>
      </c>
      <c r="R325" s="371"/>
      <c r="S325" s="241"/>
      <c r="T325" s="333"/>
      <c r="U325" s="336" t="s">
        <v>2780</v>
      </c>
      <c r="V325" s="335"/>
      <c r="W325" s="335" t="e">
        <f>IF(VLOOKUP(U325,'CDV2 DTL'!P:P,1,FALSE)=U325,"OK","Missing")</f>
        <v>#N/A</v>
      </c>
      <c r="X325" s="338"/>
      <c r="Y325" s="466"/>
      <c r="Z325" s="465"/>
      <c r="AA325" s="145" t="s">
        <v>1663</v>
      </c>
      <c r="AB325" s="371"/>
      <c r="AC325" s="338"/>
      <c r="AD325" s="338"/>
      <c r="AE325" s="338"/>
      <c r="AF325" s="338"/>
      <c r="AG325" s="338"/>
      <c r="AH325" s="338"/>
      <c r="AI325" s="338"/>
      <c r="AJ325" s="338"/>
      <c r="AK325" s="338"/>
      <c r="AL325" s="338"/>
      <c r="AM325" s="338"/>
      <c r="AN325" s="338"/>
      <c r="AO325" s="338"/>
      <c r="AP325" s="338"/>
      <c r="AQ325" s="338"/>
      <c r="AR325" s="338"/>
      <c r="AS325" s="338"/>
      <c r="AT325" s="338"/>
      <c r="AU325" s="338"/>
      <c r="AV325" s="338"/>
      <c r="AW325" s="338"/>
      <c r="AX325" s="338"/>
      <c r="AY325" s="338"/>
      <c r="AZ325" s="338"/>
      <c r="BA325" s="338"/>
      <c r="BB325" s="338"/>
      <c r="BC325" s="338"/>
      <c r="BD325" s="338"/>
      <c r="BE325" s="345"/>
      <c r="BF325" s="241"/>
      <c r="BG325" s="338"/>
      <c r="BH325" s="345"/>
      <c r="BI325" s="244"/>
      <c r="BJ325" s="338"/>
      <c r="BK325" s="338"/>
      <c r="BL325" s="338"/>
      <c r="BM325" s="371"/>
      <c r="BN325" s="10"/>
      <c r="BO325" s="10"/>
      <c r="BP325" s="10"/>
    </row>
    <row r="326" ht="38.25" spans="1:68">
      <c r="A326" s="138" t="s">
        <v>2776</v>
      </c>
      <c r="B326" s="321" t="s">
        <v>2781</v>
      </c>
      <c r="C326" s="322">
        <v>329</v>
      </c>
      <c r="D326" s="345" t="s">
        <v>1716</v>
      </c>
      <c r="E326" s="324" t="s">
        <v>2330</v>
      </c>
      <c r="F326" s="146" t="s">
        <v>2778</v>
      </c>
      <c r="G326" s="146"/>
      <c r="H326" s="146"/>
      <c r="I326" s="345"/>
      <c r="J326" s="345"/>
      <c r="K326" s="146"/>
      <c r="L326" s="479"/>
      <c r="M326" s="431"/>
      <c r="N326" s="329"/>
      <c r="O326" s="404"/>
      <c r="P326" s="345" t="s">
        <v>69</v>
      </c>
      <c r="Q326" s="330" t="s">
        <v>2782</v>
      </c>
      <c r="R326" s="371"/>
      <c r="S326" s="241"/>
      <c r="T326" s="333"/>
      <c r="U326" s="336" t="s">
        <v>2783</v>
      </c>
      <c r="V326" s="335"/>
      <c r="W326" s="335" t="e">
        <f>IF(VLOOKUP(U326,'CDV2 DTL'!P:P,1,FALSE)=U326,"OK","Missing")</f>
        <v>#N/A</v>
      </c>
      <c r="X326" s="338"/>
      <c r="Y326" s="466"/>
      <c r="Z326" s="465"/>
      <c r="AA326" s="145" t="s">
        <v>1663</v>
      </c>
      <c r="AB326" s="371"/>
      <c r="AC326" s="338"/>
      <c r="AD326" s="338"/>
      <c r="AE326" s="338"/>
      <c r="AF326" s="338"/>
      <c r="AG326" s="338"/>
      <c r="AH326" s="338"/>
      <c r="AI326" s="338"/>
      <c r="AJ326" s="338"/>
      <c r="AK326" s="338"/>
      <c r="AL326" s="338"/>
      <c r="AM326" s="338"/>
      <c r="AN326" s="338"/>
      <c r="AO326" s="338"/>
      <c r="AP326" s="338"/>
      <c r="AQ326" s="338"/>
      <c r="AR326" s="338"/>
      <c r="AS326" s="338"/>
      <c r="AT326" s="338"/>
      <c r="AU326" s="338"/>
      <c r="AV326" s="338"/>
      <c r="AW326" s="338"/>
      <c r="AX326" s="338"/>
      <c r="AY326" s="338"/>
      <c r="AZ326" s="338"/>
      <c r="BA326" s="338"/>
      <c r="BB326" s="338"/>
      <c r="BC326" s="338"/>
      <c r="BD326" s="338"/>
      <c r="BE326" s="345"/>
      <c r="BF326" s="241"/>
      <c r="BG326" s="338"/>
      <c r="BH326" s="345"/>
      <c r="BI326" s="244"/>
      <c r="BJ326" s="338"/>
      <c r="BK326" s="338"/>
      <c r="BL326" s="338"/>
      <c r="BM326" s="371"/>
      <c r="BN326" s="10"/>
      <c r="BO326" s="10"/>
      <c r="BP326" s="10"/>
    </row>
    <row r="327" ht="140.25" spans="1:68">
      <c r="A327" s="138" t="s">
        <v>2784</v>
      </c>
      <c r="B327" s="321" t="s">
        <v>2785</v>
      </c>
      <c r="C327" s="322">
        <v>330</v>
      </c>
      <c r="D327" s="345" t="s">
        <v>1709</v>
      </c>
      <c r="E327" s="324" t="s">
        <v>2330</v>
      </c>
      <c r="F327" s="146" t="s">
        <v>2786</v>
      </c>
      <c r="G327" s="146"/>
      <c r="H327" s="146"/>
      <c r="I327" s="146" t="s">
        <v>2787</v>
      </c>
      <c r="J327" s="345"/>
      <c r="K327" s="146"/>
      <c r="L327" s="479"/>
      <c r="M327" s="431"/>
      <c r="N327" s="329"/>
      <c r="O327" s="404"/>
      <c r="P327" s="345" t="s">
        <v>1712</v>
      </c>
      <c r="Q327" s="330" t="s">
        <v>2788</v>
      </c>
      <c r="R327" s="472" t="s">
        <v>2789</v>
      </c>
      <c r="S327" s="241"/>
      <c r="T327" s="333" t="s">
        <v>2125</v>
      </c>
      <c r="U327" s="334" t="s">
        <v>2790</v>
      </c>
      <c r="V327" s="335"/>
      <c r="W327" s="335" t="e">
        <f>IF(VLOOKUP(U327,'CDV2 DTL'!P:P,1,FALSE)=U327,"OK","Missing")</f>
        <v>#N/A</v>
      </c>
      <c r="X327" s="338"/>
      <c r="Y327" s="466"/>
      <c r="Z327" s="465" t="s">
        <v>2791</v>
      </c>
      <c r="AA327" s="145" t="s">
        <v>1673</v>
      </c>
      <c r="AB327" s="371"/>
      <c r="AC327" s="338"/>
      <c r="AD327" s="338"/>
      <c r="AE327" s="338"/>
      <c r="AF327" s="338"/>
      <c r="AG327" s="338"/>
      <c r="AH327" s="338"/>
      <c r="AI327" s="338"/>
      <c r="AJ327" s="338"/>
      <c r="AK327" s="338"/>
      <c r="AL327" s="338"/>
      <c r="AM327" s="338"/>
      <c r="AN327" s="338"/>
      <c r="AO327" s="338"/>
      <c r="AP327" s="338"/>
      <c r="AQ327" s="338"/>
      <c r="AR327" s="338"/>
      <c r="AS327" s="338"/>
      <c r="AT327" s="338"/>
      <c r="AU327" s="338"/>
      <c r="AV327" s="338"/>
      <c r="AW327" s="338"/>
      <c r="AX327" s="338"/>
      <c r="AY327" s="338"/>
      <c r="AZ327" s="338"/>
      <c r="BA327" s="338"/>
      <c r="BB327" s="338"/>
      <c r="BC327" s="338"/>
      <c r="BD327" s="338"/>
      <c r="BE327" s="345"/>
      <c r="BF327" s="241"/>
      <c r="BG327" s="338"/>
      <c r="BH327" s="345"/>
      <c r="BI327" s="244"/>
      <c r="BJ327" s="338"/>
      <c r="BK327" s="338"/>
      <c r="BL327" s="338"/>
      <c r="BM327" s="371"/>
      <c r="BN327" s="10"/>
      <c r="BO327" s="10"/>
      <c r="BP327" s="10"/>
    </row>
    <row r="328" ht="51" spans="1:68">
      <c r="A328" s="138" t="s">
        <v>2784</v>
      </c>
      <c r="B328" s="321" t="s">
        <v>2792</v>
      </c>
      <c r="C328" s="322">
        <v>331</v>
      </c>
      <c r="D328" s="345" t="s">
        <v>1709</v>
      </c>
      <c r="E328" s="324" t="s">
        <v>2330</v>
      </c>
      <c r="F328" s="146" t="s">
        <v>2793</v>
      </c>
      <c r="G328" s="146"/>
      <c r="H328" s="146"/>
      <c r="I328" s="345"/>
      <c r="J328" s="345"/>
      <c r="K328" s="146"/>
      <c r="L328" s="479"/>
      <c r="M328" s="431"/>
      <c r="N328" s="329"/>
      <c r="O328" s="404"/>
      <c r="P328" s="345" t="s">
        <v>563</v>
      </c>
      <c r="Q328" s="330" t="s">
        <v>2794</v>
      </c>
      <c r="R328" s="472" t="s">
        <v>2795</v>
      </c>
      <c r="S328" s="241"/>
      <c r="T328" s="333" t="s">
        <v>2125</v>
      </c>
      <c r="U328" s="336" t="s">
        <v>2796</v>
      </c>
      <c r="V328" s="335"/>
      <c r="W328" s="335" t="e">
        <f>IF(VLOOKUP(U328,'CDV2 DTL'!P:P,1,FALSE)=U328,"OK","Missing")</f>
        <v>#N/A</v>
      </c>
      <c r="X328" s="338"/>
      <c r="Y328" s="466"/>
      <c r="Z328" s="465" t="s">
        <v>2797</v>
      </c>
      <c r="AA328" s="145" t="s">
        <v>2798</v>
      </c>
      <c r="AB328" s="371"/>
      <c r="AC328" s="338"/>
      <c r="AD328" s="338"/>
      <c r="AE328" s="338"/>
      <c r="AF328" s="338"/>
      <c r="AG328" s="338"/>
      <c r="AH328" s="338"/>
      <c r="AI328" s="338"/>
      <c r="AJ328" s="338"/>
      <c r="AK328" s="338"/>
      <c r="AL328" s="338"/>
      <c r="AM328" s="338"/>
      <c r="AN328" s="338"/>
      <c r="AO328" s="338"/>
      <c r="AP328" s="338"/>
      <c r="AQ328" s="338"/>
      <c r="AR328" s="338"/>
      <c r="AS328" s="338"/>
      <c r="AT328" s="338"/>
      <c r="AU328" s="338"/>
      <c r="AV328" s="338"/>
      <c r="AW328" s="338"/>
      <c r="AX328" s="338"/>
      <c r="AY328" s="338"/>
      <c r="AZ328" s="338"/>
      <c r="BA328" s="338"/>
      <c r="BB328" s="338"/>
      <c r="BC328" s="338"/>
      <c r="BD328" s="338"/>
      <c r="BE328" s="345"/>
      <c r="BF328" s="241"/>
      <c r="BG328" s="338"/>
      <c r="BH328" s="345"/>
      <c r="BI328" s="244"/>
      <c r="BJ328" s="338"/>
      <c r="BK328" s="338"/>
      <c r="BL328" s="338"/>
      <c r="BM328" s="371"/>
      <c r="BN328" s="10"/>
      <c r="BO328" s="10"/>
      <c r="BP328" s="10"/>
    </row>
    <row r="329" ht="38.25" spans="1:68">
      <c r="A329" s="138" t="s">
        <v>2799</v>
      </c>
      <c r="B329" s="321" t="s">
        <v>2800</v>
      </c>
      <c r="C329" s="322">
        <v>332</v>
      </c>
      <c r="D329" s="345" t="s">
        <v>1709</v>
      </c>
      <c r="E329" s="324" t="s">
        <v>1959</v>
      </c>
      <c r="F329" s="146" t="s">
        <v>2801</v>
      </c>
      <c r="G329" s="146"/>
      <c r="H329" s="146"/>
      <c r="I329" s="345"/>
      <c r="J329" s="345"/>
      <c r="K329" s="146"/>
      <c r="L329" s="479"/>
      <c r="M329" s="431"/>
      <c r="N329" s="329"/>
      <c r="O329" s="404"/>
      <c r="P329" s="345" t="s">
        <v>105</v>
      </c>
      <c r="Q329" s="363" t="s">
        <v>2802</v>
      </c>
      <c r="R329" s="371"/>
      <c r="S329" s="241"/>
      <c r="T329" s="333" t="s">
        <v>2125</v>
      </c>
      <c r="U329" s="336"/>
      <c r="V329" s="335"/>
      <c r="W329" s="335" t="e">
        <f>IF(VLOOKUP(U329,'CDV2 DTL'!P:P,1,FALSE)=U329,"OK","Missing")</f>
        <v>#N/A</v>
      </c>
      <c r="X329" s="338"/>
      <c r="Y329" s="466"/>
      <c r="Z329" s="465" t="s">
        <v>2803</v>
      </c>
      <c r="AA329" s="145" t="s">
        <v>358</v>
      </c>
      <c r="AB329" s="371"/>
      <c r="AC329" s="338"/>
      <c r="AD329" s="338"/>
      <c r="AE329" s="338"/>
      <c r="AF329" s="338"/>
      <c r="AG329" s="338"/>
      <c r="AH329" s="338"/>
      <c r="AI329" s="338"/>
      <c r="AJ329" s="338"/>
      <c r="AK329" s="338"/>
      <c r="AL329" s="338"/>
      <c r="AM329" s="338"/>
      <c r="AN329" s="338"/>
      <c r="AO329" s="338"/>
      <c r="AP329" s="338"/>
      <c r="AQ329" s="338"/>
      <c r="AR329" s="338"/>
      <c r="AS329" s="338"/>
      <c r="AT329" s="338"/>
      <c r="AU329" s="338"/>
      <c r="AV329" s="338"/>
      <c r="AW329" s="338"/>
      <c r="AX329" s="338"/>
      <c r="AY329" s="338"/>
      <c r="AZ329" s="338"/>
      <c r="BA329" s="338"/>
      <c r="BB329" s="338"/>
      <c r="BC329" s="338"/>
      <c r="BD329" s="338"/>
      <c r="BE329" s="345"/>
      <c r="BF329" s="241"/>
      <c r="BG329" s="338"/>
      <c r="BH329" s="345"/>
      <c r="BI329" s="244"/>
      <c r="BJ329" s="338"/>
      <c r="BK329" s="338"/>
      <c r="BL329" s="338"/>
      <c r="BM329" s="371"/>
      <c r="BN329" s="10"/>
      <c r="BO329" s="10"/>
      <c r="BP329" s="10"/>
    </row>
    <row r="330" ht="63.75" spans="1:68">
      <c r="A330" s="138" t="s">
        <v>2804</v>
      </c>
      <c r="B330" s="321" t="s">
        <v>2805</v>
      </c>
      <c r="C330" s="322">
        <v>333</v>
      </c>
      <c r="D330" s="345" t="s">
        <v>1709</v>
      </c>
      <c r="E330" s="324" t="s">
        <v>2424</v>
      </c>
      <c r="F330" s="146" t="s">
        <v>2806</v>
      </c>
      <c r="G330" s="146"/>
      <c r="H330" s="146"/>
      <c r="I330" s="345"/>
      <c r="J330" s="345"/>
      <c r="K330" s="146"/>
      <c r="L330" s="479"/>
      <c r="M330" s="431"/>
      <c r="N330" s="329"/>
      <c r="O330" s="404"/>
      <c r="P330" s="345" t="s">
        <v>1712</v>
      </c>
      <c r="Q330" s="330" t="s">
        <v>2807</v>
      </c>
      <c r="R330" s="472" t="s">
        <v>2808</v>
      </c>
      <c r="S330" s="241"/>
      <c r="T330" s="333" t="s">
        <v>2125</v>
      </c>
      <c r="U330" s="241" t="s">
        <v>1135</v>
      </c>
      <c r="V330" s="335"/>
      <c r="W330" s="335" t="str">
        <f>IF(VLOOKUP(U330,'CDV2 DTL'!P:P,1,FALSE)=U330,"OK","Missing")</f>
        <v>OK</v>
      </c>
      <c r="X330" s="338"/>
      <c r="Y330" s="466"/>
      <c r="Z330" s="465" t="s">
        <v>2809</v>
      </c>
      <c r="AA330" s="145" t="s">
        <v>1892</v>
      </c>
      <c r="AB330" s="371"/>
      <c r="AC330" s="338"/>
      <c r="AD330" s="338"/>
      <c r="AE330" s="338"/>
      <c r="AF330" s="338"/>
      <c r="AG330" s="338"/>
      <c r="AH330" s="338"/>
      <c r="AI330" s="338"/>
      <c r="AJ330" s="338"/>
      <c r="AK330" s="338"/>
      <c r="AL330" s="338"/>
      <c r="AM330" s="338"/>
      <c r="AN330" s="338"/>
      <c r="AO330" s="338"/>
      <c r="AP330" s="338"/>
      <c r="AQ330" s="338"/>
      <c r="AR330" s="338"/>
      <c r="AS330" s="338"/>
      <c r="AT330" s="338"/>
      <c r="AU330" s="338"/>
      <c r="AV330" s="338"/>
      <c r="AW330" s="338"/>
      <c r="AX330" s="338"/>
      <c r="AY330" s="338"/>
      <c r="AZ330" s="338"/>
      <c r="BA330" s="338"/>
      <c r="BB330" s="338"/>
      <c r="BC330" s="338"/>
      <c r="BD330" s="338"/>
      <c r="BE330" s="345"/>
      <c r="BF330" s="241"/>
      <c r="BG330" s="338"/>
      <c r="BH330" s="345"/>
      <c r="BI330" s="244"/>
      <c r="BJ330" s="338"/>
      <c r="BK330" s="338"/>
      <c r="BL330" s="338"/>
      <c r="BM330" s="371"/>
      <c r="BN330" s="10"/>
      <c r="BO330" s="10"/>
      <c r="BP330" s="10"/>
    </row>
    <row r="331" ht="63.75" spans="1:68">
      <c r="A331" s="138" t="s">
        <v>2804</v>
      </c>
      <c r="B331" s="321" t="s">
        <v>2810</v>
      </c>
      <c r="C331" s="322">
        <v>334</v>
      </c>
      <c r="D331" s="345" t="s">
        <v>1709</v>
      </c>
      <c r="E331" s="324" t="s">
        <v>1959</v>
      </c>
      <c r="F331" s="146" t="s">
        <v>2811</v>
      </c>
      <c r="G331" s="146"/>
      <c r="H331" s="146"/>
      <c r="I331" s="345"/>
      <c r="J331" s="345"/>
      <c r="K331" s="146"/>
      <c r="L331" s="479"/>
      <c r="M331" s="431"/>
      <c r="N331" s="329"/>
      <c r="O331" s="404"/>
      <c r="P331" s="345" t="s">
        <v>1712</v>
      </c>
      <c r="Q331" s="330" t="s">
        <v>2812</v>
      </c>
      <c r="R331" s="472" t="s">
        <v>2813</v>
      </c>
      <c r="S331" s="241"/>
      <c r="T331" s="333" t="s">
        <v>2125</v>
      </c>
      <c r="U331" s="336" t="s">
        <v>2814</v>
      </c>
      <c r="V331" s="335"/>
      <c r="W331" s="335" t="e">
        <f>IF(VLOOKUP(U331,'CDV2 DTL'!P:P,1,FALSE)=U331,"OK","Missing")</f>
        <v>#N/A</v>
      </c>
      <c r="X331" s="338"/>
      <c r="Y331" s="466"/>
      <c r="Z331" s="465" t="s">
        <v>2815</v>
      </c>
      <c r="AA331" s="145" t="s">
        <v>1673</v>
      </c>
      <c r="AB331" s="371"/>
      <c r="AC331" s="338"/>
      <c r="AD331" s="338"/>
      <c r="AE331" s="338"/>
      <c r="AF331" s="338"/>
      <c r="AG331" s="338"/>
      <c r="AH331" s="338"/>
      <c r="AI331" s="338"/>
      <c r="AJ331" s="338"/>
      <c r="AK331" s="338"/>
      <c r="AL331" s="338"/>
      <c r="AM331" s="338"/>
      <c r="AN331" s="338"/>
      <c r="AO331" s="338"/>
      <c r="AP331" s="338"/>
      <c r="AQ331" s="338"/>
      <c r="AR331" s="338"/>
      <c r="AS331" s="338"/>
      <c r="AT331" s="338"/>
      <c r="AU331" s="338"/>
      <c r="AV331" s="338"/>
      <c r="AW331" s="338"/>
      <c r="AX331" s="338"/>
      <c r="AY331" s="338"/>
      <c r="AZ331" s="338"/>
      <c r="BA331" s="338"/>
      <c r="BB331" s="338"/>
      <c r="BC331" s="338"/>
      <c r="BD331" s="338"/>
      <c r="BE331" s="345"/>
      <c r="BF331" s="241"/>
      <c r="BG331" s="338"/>
      <c r="BH331" s="345"/>
      <c r="BI331" s="244"/>
      <c r="BJ331" s="338"/>
      <c r="BK331" s="338"/>
      <c r="BL331" s="338"/>
      <c r="BM331" s="371"/>
      <c r="BN331" s="10"/>
      <c r="BO331" s="10"/>
      <c r="BP331" s="10"/>
    </row>
    <row r="332" ht="63.75" spans="1:68">
      <c r="A332" s="138" t="s">
        <v>2816</v>
      </c>
      <c r="B332" s="321" t="s">
        <v>2817</v>
      </c>
      <c r="C332" s="322">
        <v>335</v>
      </c>
      <c r="D332" s="345" t="s">
        <v>1709</v>
      </c>
      <c r="E332" s="324" t="s">
        <v>1959</v>
      </c>
      <c r="F332" s="146" t="s">
        <v>2818</v>
      </c>
      <c r="G332" s="146"/>
      <c r="H332" s="146"/>
      <c r="I332" s="345"/>
      <c r="J332" s="345"/>
      <c r="K332" s="146"/>
      <c r="L332" s="479"/>
      <c r="M332" s="431"/>
      <c r="N332" s="329"/>
      <c r="O332" s="404"/>
      <c r="P332" s="345" t="s">
        <v>1712</v>
      </c>
      <c r="Q332" s="330" t="s">
        <v>2819</v>
      </c>
      <c r="R332" s="472" t="s">
        <v>2820</v>
      </c>
      <c r="S332" s="241"/>
      <c r="T332" s="333" t="s">
        <v>2125</v>
      </c>
      <c r="U332" s="336" t="s">
        <v>2814</v>
      </c>
      <c r="V332" s="335"/>
      <c r="W332" s="335" t="e">
        <f>IF(VLOOKUP(U332,'CDV2 DTL'!P:P,1,FALSE)=U332,"OK","Missing")</f>
        <v>#N/A</v>
      </c>
      <c r="X332" s="338"/>
      <c r="Y332" s="466"/>
      <c r="Z332" s="465" t="s">
        <v>2815</v>
      </c>
      <c r="AA332" s="145" t="s">
        <v>1673</v>
      </c>
      <c r="AB332" s="371"/>
      <c r="AC332" s="338"/>
      <c r="AD332" s="338"/>
      <c r="AE332" s="338"/>
      <c r="AF332" s="338"/>
      <c r="AG332" s="338"/>
      <c r="AH332" s="338"/>
      <c r="AI332" s="338"/>
      <c r="AJ332" s="338"/>
      <c r="AK332" s="338"/>
      <c r="AL332" s="338"/>
      <c r="AM332" s="338"/>
      <c r="AN332" s="338"/>
      <c r="AO332" s="338"/>
      <c r="AP332" s="338"/>
      <c r="AQ332" s="338"/>
      <c r="AR332" s="338"/>
      <c r="AS332" s="338"/>
      <c r="AT332" s="338"/>
      <c r="AU332" s="338"/>
      <c r="AV332" s="338"/>
      <c r="AW332" s="338"/>
      <c r="AX332" s="338"/>
      <c r="AY332" s="338"/>
      <c r="AZ332" s="338"/>
      <c r="BA332" s="338"/>
      <c r="BB332" s="338"/>
      <c r="BC332" s="338"/>
      <c r="BD332" s="338"/>
      <c r="BE332" s="345"/>
      <c r="BF332" s="241"/>
      <c r="BG332" s="338"/>
      <c r="BH332" s="345"/>
      <c r="BI332" s="244"/>
      <c r="BJ332" s="338"/>
      <c r="BK332" s="338"/>
      <c r="BL332" s="338"/>
      <c r="BM332" s="371"/>
      <c r="BN332" s="10"/>
      <c r="BO332" s="10"/>
      <c r="BP332" s="10"/>
    </row>
    <row r="333" ht="51" spans="1:68">
      <c r="A333" s="138" t="s">
        <v>2821</v>
      </c>
      <c r="B333" s="321" t="s">
        <v>2822</v>
      </c>
      <c r="C333" s="322">
        <v>336</v>
      </c>
      <c r="D333" s="345" t="s">
        <v>1709</v>
      </c>
      <c r="E333" s="324" t="s">
        <v>2330</v>
      </c>
      <c r="F333" s="146" t="s">
        <v>2823</v>
      </c>
      <c r="G333" s="146"/>
      <c r="H333" s="146"/>
      <c r="I333" s="345"/>
      <c r="J333" s="345"/>
      <c r="K333" s="146"/>
      <c r="L333" s="479"/>
      <c r="M333" s="431"/>
      <c r="N333" s="329"/>
      <c r="O333" s="404"/>
      <c r="P333" s="345" t="s">
        <v>103</v>
      </c>
      <c r="Q333" s="330" t="s">
        <v>2824</v>
      </c>
      <c r="R333" s="472" t="s">
        <v>2825</v>
      </c>
      <c r="S333" s="241"/>
      <c r="T333" s="333" t="s">
        <v>2125</v>
      </c>
      <c r="U333" s="336" t="s">
        <v>2826</v>
      </c>
      <c r="V333" s="335"/>
      <c r="W333" s="335" t="e">
        <f>IF(VLOOKUP(U333,'CDV2 DTL'!P:P,1,FALSE)=U333,"OK","Missing")</f>
        <v>#N/A</v>
      </c>
      <c r="X333" s="338"/>
      <c r="Y333" s="466"/>
      <c r="Z333" s="465"/>
      <c r="AA333" s="145" t="s">
        <v>1888</v>
      </c>
      <c r="AB333" s="371"/>
      <c r="AC333" s="338"/>
      <c r="AD333" s="338"/>
      <c r="AE333" s="338"/>
      <c r="AF333" s="338"/>
      <c r="AG333" s="338"/>
      <c r="AH333" s="338"/>
      <c r="AI333" s="338"/>
      <c r="AJ333" s="338"/>
      <c r="AK333" s="338"/>
      <c r="AL333" s="338"/>
      <c r="AM333" s="338"/>
      <c r="AN333" s="338"/>
      <c r="AO333" s="338"/>
      <c r="AP333" s="338"/>
      <c r="AQ333" s="338"/>
      <c r="AR333" s="338"/>
      <c r="AS333" s="338"/>
      <c r="AT333" s="338"/>
      <c r="AU333" s="338"/>
      <c r="AV333" s="338"/>
      <c r="AW333" s="338"/>
      <c r="AX333" s="338"/>
      <c r="AY333" s="338"/>
      <c r="AZ333" s="338"/>
      <c r="BA333" s="338"/>
      <c r="BB333" s="338"/>
      <c r="BC333" s="338"/>
      <c r="BD333" s="338"/>
      <c r="BE333" s="345"/>
      <c r="BF333" s="241"/>
      <c r="BG333" s="338"/>
      <c r="BH333" s="345"/>
      <c r="BI333" s="244"/>
      <c r="BJ333" s="338"/>
      <c r="BK333" s="338"/>
      <c r="BL333" s="338"/>
      <c r="BM333" s="371"/>
      <c r="BN333" s="10"/>
      <c r="BO333" s="10"/>
      <c r="BP333" s="10"/>
    </row>
    <row r="334" ht="38.25" spans="1:68">
      <c r="A334" s="138" t="s">
        <v>2827</v>
      </c>
      <c r="B334" s="321" t="s">
        <v>2828</v>
      </c>
      <c r="C334" s="322">
        <v>337</v>
      </c>
      <c r="D334" s="345" t="s">
        <v>1709</v>
      </c>
      <c r="E334" s="324" t="s">
        <v>2330</v>
      </c>
      <c r="F334" s="146" t="s">
        <v>2829</v>
      </c>
      <c r="G334" s="146"/>
      <c r="H334" s="146"/>
      <c r="I334" s="345"/>
      <c r="J334" s="345"/>
      <c r="K334" s="146"/>
      <c r="L334" s="479"/>
      <c r="M334" s="431"/>
      <c r="N334" s="329"/>
      <c r="O334" s="404"/>
      <c r="P334" s="345" t="s">
        <v>103</v>
      </c>
      <c r="Q334" s="330" t="s">
        <v>2830</v>
      </c>
      <c r="R334" s="472" t="s">
        <v>2831</v>
      </c>
      <c r="S334" s="241"/>
      <c r="T334" s="333" t="s">
        <v>2125</v>
      </c>
      <c r="U334" s="336" t="s">
        <v>2832</v>
      </c>
      <c r="V334" s="335"/>
      <c r="W334" s="335" t="e">
        <f>IF(VLOOKUP(U334,'CDV2 DTL'!P:P,1,FALSE)=U334,"OK","Missing")</f>
        <v>#N/A</v>
      </c>
      <c r="X334" s="338"/>
      <c r="Y334" s="466"/>
      <c r="Z334" s="465"/>
      <c r="AA334" s="145" t="s">
        <v>1888</v>
      </c>
      <c r="AB334" s="371"/>
      <c r="AC334" s="338"/>
      <c r="AD334" s="338"/>
      <c r="AE334" s="338"/>
      <c r="AF334" s="338"/>
      <c r="AG334" s="338"/>
      <c r="AH334" s="338"/>
      <c r="AI334" s="338"/>
      <c r="AJ334" s="338"/>
      <c r="AK334" s="338"/>
      <c r="AL334" s="338"/>
      <c r="AM334" s="338"/>
      <c r="AN334" s="338"/>
      <c r="AO334" s="338"/>
      <c r="AP334" s="338"/>
      <c r="AQ334" s="338"/>
      <c r="AR334" s="338"/>
      <c r="AS334" s="338"/>
      <c r="AT334" s="338"/>
      <c r="AU334" s="338"/>
      <c r="AV334" s="338"/>
      <c r="AW334" s="338"/>
      <c r="AX334" s="338"/>
      <c r="AY334" s="338"/>
      <c r="AZ334" s="338"/>
      <c r="BA334" s="338"/>
      <c r="BB334" s="338"/>
      <c r="BC334" s="338"/>
      <c r="BD334" s="338"/>
      <c r="BE334" s="345"/>
      <c r="BF334" s="241"/>
      <c r="BG334" s="338"/>
      <c r="BH334" s="345"/>
      <c r="BI334" s="244"/>
      <c r="BJ334" s="338"/>
      <c r="BK334" s="338"/>
      <c r="BL334" s="338"/>
      <c r="BM334" s="371"/>
      <c r="BN334" s="10"/>
      <c r="BO334" s="10"/>
      <c r="BP334" s="10"/>
    </row>
    <row r="335" ht="38.25" spans="1:68">
      <c r="A335" s="138" t="s">
        <v>2833</v>
      </c>
      <c r="B335" s="321" t="s">
        <v>2834</v>
      </c>
      <c r="C335" s="322">
        <v>338</v>
      </c>
      <c r="D335" s="345" t="s">
        <v>1716</v>
      </c>
      <c r="E335" s="324" t="s">
        <v>1959</v>
      </c>
      <c r="F335" s="146" t="s">
        <v>2835</v>
      </c>
      <c r="G335" s="146" t="s">
        <v>2836</v>
      </c>
      <c r="H335" s="146"/>
      <c r="I335" s="345"/>
      <c r="J335" s="345"/>
      <c r="K335" s="146"/>
      <c r="L335" s="479"/>
      <c r="M335" s="431"/>
      <c r="N335" s="329"/>
      <c r="O335" s="404"/>
      <c r="P335" s="345" t="s">
        <v>103</v>
      </c>
      <c r="Q335" s="330" t="s">
        <v>2837</v>
      </c>
      <c r="R335" s="472" t="s">
        <v>2838</v>
      </c>
      <c r="S335" s="241"/>
      <c r="T335" s="333" t="s">
        <v>2125</v>
      </c>
      <c r="U335" s="336" t="s">
        <v>2814</v>
      </c>
      <c r="V335" s="335"/>
      <c r="W335" s="335" t="e">
        <f>IF(VLOOKUP(U335,'CDV2 DTL'!P:P,1,FALSE)=U335,"OK","Missing")</f>
        <v>#N/A</v>
      </c>
      <c r="X335" s="338"/>
      <c r="Y335" s="466"/>
      <c r="Z335" s="465" t="s">
        <v>2839</v>
      </c>
      <c r="AA335" s="145" t="s">
        <v>1673</v>
      </c>
      <c r="AB335" s="371"/>
      <c r="AC335" s="338"/>
      <c r="AD335" s="338"/>
      <c r="AE335" s="338"/>
      <c r="AF335" s="338"/>
      <c r="AG335" s="338"/>
      <c r="AH335" s="338"/>
      <c r="AI335" s="338"/>
      <c r="AJ335" s="338"/>
      <c r="AK335" s="338"/>
      <c r="AL335" s="338"/>
      <c r="AM335" s="338"/>
      <c r="AN335" s="338"/>
      <c r="AO335" s="338"/>
      <c r="AP335" s="338"/>
      <c r="AQ335" s="338"/>
      <c r="AR335" s="338"/>
      <c r="AS335" s="338"/>
      <c r="AT335" s="338"/>
      <c r="AU335" s="338"/>
      <c r="AV335" s="338"/>
      <c r="AW335" s="338"/>
      <c r="AX335" s="338"/>
      <c r="AY335" s="338"/>
      <c r="AZ335" s="338"/>
      <c r="BA335" s="338"/>
      <c r="BB335" s="338"/>
      <c r="BC335" s="338"/>
      <c r="BD335" s="338"/>
      <c r="BE335" s="345"/>
      <c r="BF335" s="241"/>
      <c r="BG335" s="338"/>
      <c r="BH335" s="345"/>
      <c r="BI335" s="244"/>
      <c r="BJ335" s="338"/>
      <c r="BK335" s="338"/>
      <c r="BL335" s="338"/>
      <c r="BM335" s="371"/>
      <c r="BN335" s="10"/>
      <c r="BO335" s="10"/>
      <c r="BP335" s="10"/>
    </row>
    <row r="336" ht="63.75" spans="1:68">
      <c r="A336" s="138" t="s">
        <v>2840</v>
      </c>
      <c r="B336" s="321" t="s">
        <v>2841</v>
      </c>
      <c r="C336" s="322">
        <v>339</v>
      </c>
      <c r="D336" s="345" t="s">
        <v>1716</v>
      </c>
      <c r="E336" s="324" t="s">
        <v>1959</v>
      </c>
      <c r="F336" s="146" t="s">
        <v>2842</v>
      </c>
      <c r="G336" s="146"/>
      <c r="H336" s="146"/>
      <c r="I336" s="345"/>
      <c r="J336" s="345"/>
      <c r="K336" s="146"/>
      <c r="L336" s="479"/>
      <c r="M336" s="431"/>
      <c r="N336" s="329"/>
      <c r="O336" s="404"/>
      <c r="P336" s="345" t="s">
        <v>1712</v>
      </c>
      <c r="Q336" s="330" t="s">
        <v>2843</v>
      </c>
      <c r="R336" s="472" t="s">
        <v>2844</v>
      </c>
      <c r="S336" s="241"/>
      <c r="T336" s="333" t="s">
        <v>2125</v>
      </c>
      <c r="U336" s="336" t="s">
        <v>2814</v>
      </c>
      <c r="V336" s="335"/>
      <c r="W336" s="335"/>
      <c r="X336" s="338"/>
      <c r="Y336" s="466"/>
      <c r="Z336" s="465" t="s">
        <v>2845</v>
      </c>
      <c r="AA336" s="145" t="s">
        <v>1888</v>
      </c>
      <c r="AB336" s="371"/>
      <c r="AC336" s="338"/>
      <c r="AD336" s="338"/>
      <c r="AE336" s="338"/>
      <c r="AF336" s="338"/>
      <c r="AG336" s="338"/>
      <c r="AH336" s="338"/>
      <c r="AI336" s="338"/>
      <c r="AJ336" s="338"/>
      <c r="AK336" s="338"/>
      <c r="AL336" s="338"/>
      <c r="AM336" s="338"/>
      <c r="AN336" s="338"/>
      <c r="AO336" s="338"/>
      <c r="AP336" s="338"/>
      <c r="AQ336" s="338"/>
      <c r="AR336" s="338"/>
      <c r="AS336" s="338"/>
      <c r="AT336" s="338"/>
      <c r="AU336" s="338"/>
      <c r="AV336" s="338"/>
      <c r="AW336" s="338"/>
      <c r="AX336" s="338"/>
      <c r="AY336" s="338"/>
      <c r="AZ336" s="338"/>
      <c r="BA336" s="338"/>
      <c r="BB336" s="338"/>
      <c r="BC336" s="338"/>
      <c r="BD336" s="338"/>
      <c r="BE336" s="345"/>
      <c r="BF336" s="241"/>
      <c r="BG336" s="338"/>
      <c r="BH336" s="345"/>
      <c r="BI336" s="244"/>
      <c r="BJ336" s="338"/>
      <c r="BK336" s="338"/>
      <c r="BL336" s="338"/>
      <c r="BM336" s="371"/>
      <c r="BN336" s="10"/>
      <c r="BO336" s="10"/>
      <c r="BP336" s="10"/>
    </row>
    <row r="337" ht="38.25" spans="1:68">
      <c r="A337" s="138"/>
      <c r="B337" s="321"/>
      <c r="C337" s="322"/>
      <c r="D337" s="345" t="s">
        <v>1709</v>
      </c>
      <c r="E337" s="324" t="s">
        <v>1959</v>
      </c>
      <c r="F337" s="146" t="s">
        <v>2846</v>
      </c>
      <c r="G337" s="146"/>
      <c r="H337" s="146"/>
      <c r="I337" s="345"/>
      <c r="J337" s="345"/>
      <c r="K337" s="146"/>
      <c r="L337" s="479"/>
      <c r="M337" s="431"/>
      <c r="N337" s="329"/>
      <c r="O337" s="404"/>
      <c r="P337" s="345" t="s">
        <v>103</v>
      </c>
      <c r="Q337" s="330" t="s">
        <v>2847</v>
      </c>
      <c r="R337" s="472" t="s">
        <v>2808</v>
      </c>
      <c r="S337" s="241"/>
      <c r="T337" s="333" t="s">
        <v>2125</v>
      </c>
      <c r="U337" s="336"/>
      <c r="V337" s="335"/>
      <c r="W337" s="335"/>
      <c r="X337" s="338"/>
      <c r="Y337" s="466"/>
      <c r="Z337" s="465"/>
      <c r="AA337" s="145"/>
      <c r="AB337" s="371"/>
      <c r="AC337" s="338"/>
      <c r="AD337" s="338"/>
      <c r="AE337" s="338"/>
      <c r="AF337" s="338"/>
      <c r="AG337" s="338"/>
      <c r="AH337" s="338"/>
      <c r="AI337" s="338"/>
      <c r="AJ337" s="338"/>
      <c r="AK337" s="338"/>
      <c r="AL337" s="338"/>
      <c r="AM337" s="338"/>
      <c r="AN337" s="338"/>
      <c r="AO337" s="338"/>
      <c r="AP337" s="338"/>
      <c r="AQ337" s="338"/>
      <c r="AR337" s="338"/>
      <c r="AS337" s="338"/>
      <c r="AT337" s="338"/>
      <c r="AU337" s="338"/>
      <c r="AV337" s="338"/>
      <c r="AW337" s="338"/>
      <c r="AX337" s="338"/>
      <c r="AY337" s="338"/>
      <c r="AZ337" s="338"/>
      <c r="BA337" s="338"/>
      <c r="BB337" s="338"/>
      <c r="BC337" s="338"/>
      <c r="BD337" s="338"/>
      <c r="BE337" s="345"/>
      <c r="BF337" s="241"/>
      <c r="BG337" s="338"/>
      <c r="BH337" s="345"/>
      <c r="BI337" s="244"/>
      <c r="BJ337" s="338"/>
      <c r="BK337" s="338"/>
      <c r="BL337" s="338"/>
      <c r="BM337" s="371"/>
      <c r="BN337" s="10"/>
      <c r="BO337" s="10"/>
      <c r="BP337" s="10"/>
    </row>
    <row r="338" ht="12.75" spans="1:68">
      <c r="A338" s="138"/>
      <c r="B338" s="321"/>
      <c r="C338" s="322"/>
      <c r="D338" s="345"/>
      <c r="E338" s="324"/>
      <c r="F338" s="146"/>
      <c r="G338" s="146"/>
      <c r="H338" s="146"/>
      <c r="I338" s="345"/>
      <c r="J338" s="345"/>
      <c r="K338" s="146"/>
      <c r="L338" s="479"/>
      <c r="M338" s="431"/>
      <c r="N338" s="329"/>
      <c r="O338" s="404"/>
      <c r="P338" s="345"/>
      <c r="Q338" s="363"/>
      <c r="R338" s="371"/>
      <c r="S338" s="241"/>
      <c r="T338" s="333"/>
      <c r="U338" s="336"/>
      <c r="V338" s="335"/>
      <c r="W338" s="335"/>
      <c r="X338" s="338"/>
      <c r="Y338" s="466"/>
      <c r="Z338" s="465"/>
      <c r="AA338" s="145"/>
      <c r="AB338" s="371"/>
      <c r="AC338" s="338"/>
      <c r="AD338" s="338"/>
      <c r="AE338" s="338"/>
      <c r="AF338" s="338"/>
      <c r="AG338" s="338"/>
      <c r="AH338" s="338"/>
      <c r="AI338" s="338"/>
      <c r="AJ338" s="338"/>
      <c r="AK338" s="338"/>
      <c r="AL338" s="338"/>
      <c r="AM338" s="338"/>
      <c r="AN338" s="338"/>
      <c r="AO338" s="338"/>
      <c r="AP338" s="338"/>
      <c r="AQ338" s="338"/>
      <c r="AR338" s="338"/>
      <c r="AS338" s="338"/>
      <c r="AT338" s="338"/>
      <c r="AU338" s="338"/>
      <c r="AV338" s="338"/>
      <c r="AW338" s="338"/>
      <c r="AX338" s="338"/>
      <c r="AY338" s="338"/>
      <c r="AZ338" s="338"/>
      <c r="BA338" s="338"/>
      <c r="BB338" s="338"/>
      <c r="BC338" s="338"/>
      <c r="BD338" s="338"/>
      <c r="BE338" s="345"/>
      <c r="BF338" s="241"/>
      <c r="BG338" s="338"/>
      <c r="BH338" s="345"/>
      <c r="BI338" s="244"/>
      <c r="BJ338" s="338"/>
      <c r="BK338" s="338"/>
      <c r="BL338" s="338"/>
      <c r="BM338" s="371"/>
      <c r="BN338" s="10"/>
      <c r="BO338" s="10"/>
      <c r="BP338" s="10"/>
    </row>
    <row r="339" ht="12.75" spans="1:68">
      <c r="A339" s="138"/>
      <c r="B339" s="321"/>
      <c r="C339" s="322"/>
      <c r="D339" s="345"/>
      <c r="E339" s="324"/>
      <c r="F339" s="146"/>
      <c r="G339" s="146"/>
      <c r="H339" s="146"/>
      <c r="I339" s="345"/>
      <c r="J339" s="345"/>
      <c r="K339" s="146"/>
      <c r="L339" s="479"/>
      <c r="M339" s="431"/>
      <c r="N339" s="329"/>
      <c r="O339" s="404"/>
      <c r="P339" s="345"/>
      <c r="Q339" s="363"/>
      <c r="R339" s="371"/>
      <c r="S339" s="241"/>
      <c r="T339" s="333"/>
      <c r="U339" s="336"/>
      <c r="V339" s="335"/>
      <c r="W339" s="335"/>
      <c r="X339" s="338"/>
      <c r="Y339" s="466"/>
      <c r="Z339" s="465"/>
      <c r="AA339" s="145"/>
      <c r="AB339" s="371"/>
      <c r="AC339" s="338"/>
      <c r="AD339" s="338"/>
      <c r="AE339" s="338"/>
      <c r="AF339" s="338"/>
      <c r="AG339" s="338"/>
      <c r="AH339" s="338"/>
      <c r="AI339" s="338"/>
      <c r="AJ339" s="338"/>
      <c r="AK339" s="338"/>
      <c r="AL339" s="338"/>
      <c r="AM339" s="338"/>
      <c r="AN339" s="338"/>
      <c r="AO339" s="338"/>
      <c r="AP339" s="338"/>
      <c r="AQ339" s="338"/>
      <c r="AR339" s="338"/>
      <c r="AS339" s="338"/>
      <c r="AT339" s="338"/>
      <c r="AU339" s="338"/>
      <c r="AV339" s="338"/>
      <c r="AW339" s="338"/>
      <c r="AX339" s="338"/>
      <c r="AY339" s="338"/>
      <c r="AZ339" s="338"/>
      <c r="BA339" s="338"/>
      <c r="BB339" s="338"/>
      <c r="BC339" s="338"/>
      <c r="BD339" s="338"/>
      <c r="BE339" s="345"/>
      <c r="BF339" s="241"/>
      <c r="BG339" s="338"/>
      <c r="BH339" s="345"/>
      <c r="BI339" s="244"/>
      <c r="BJ339" s="338"/>
      <c r="BK339" s="338"/>
      <c r="BL339" s="338"/>
      <c r="BM339" s="371"/>
      <c r="BN339" s="10"/>
      <c r="BO339" s="10"/>
      <c r="BP339" s="10"/>
    </row>
    <row r="340" ht="12.75" spans="1:68">
      <c r="A340" s="138"/>
      <c r="B340" s="321"/>
      <c r="C340" s="322"/>
      <c r="D340" s="345"/>
      <c r="E340" s="324"/>
      <c r="F340" s="146"/>
      <c r="G340" s="146"/>
      <c r="H340" s="146"/>
      <c r="I340" s="345"/>
      <c r="J340" s="345"/>
      <c r="K340" s="146"/>
      <c r="L340" s="479"/>
      <c r="M340" s="431"/>
      <c r="N340" s="329"/>
      <c r="O340" s="404"/>
      <c r="P340" s="345"/>
      <c r="Q340" s="363"/>
      <c r="R340" s="371"/>
      <c r="S340" s="241"/>
      <c r="T340" s="333"/>
      <c r="U340" s="336"/>
      <c r="V340" s="335"/>
      <c r="W340" s="335"/>
      <c r="X340" s="338"/>
      <c r="Y340" s="466"/>
      <c r="Z340" s="465"/>
      <c r="AA340" s="145"/>
      <c r="AB340" s="371"/>
      <c r="AC340" s="338"/>
      <c r="AD340" s="338"/>
      <c r="AE340" s="338"/>
      <c r="AF340" s="338"/>
      <c r="AG340" s="338"/>
      <c r="AH340" s="338"/>
      <c r="AI340" s="338"/>
      <c r="AJ340" s="338"/>
      <c r="AK340" s="338"/>
      <c r="AL340" s="338"/>
      <c r="AM340" s="338"/>
      <c r="AN340" s="338"/>
      <c r="AO340" s="338"/>
      <c r="AP340" s="338"/>
      <c r="AQ340" s="338"/>
      <c r="AR340" s="338"/>
      <c r="AS340" s="338"/>
      <c r="AT340" s="338"/>
      <c r="AU340" s="338"/>
      <c r="AV340" s="338"/>
      <c r="AW340" s="338"/>
      <c r="AX340" s="338"/>
      <c r="AY340" s="338"/>
      <c r="AZ340" s="338"/>
      <c r="BA340" s="338"/>
      <c r="BB340" s="338"/>
      <c r="BC340" s="338"/>
      <c r="BD340" s="338"/>
      <c r="BE340" s="345"/>
      <c r="BF340" s="241"/>
      <c r="BG340" s="338"/>
      <c r="BH340" s="345"/>
      <c r="BI340" s="244"/>
      <c r="BJ340" s="338"/>
      <c r="BK340" s="338"/>
      <c r="BL340" s="338"/>
      <c r="BM340" s="371"/>
      <c r="BN340" s="10"/>
      <c r="BO340" s="10"/>
      <c r="BP340" s="10"/>
    </row>
    <row r="341" ht="12.75" spans="1:68">
      <c r="A341" s="138"/>
      <c r="B341" s="321"/>
      <c r="C341" s="322"/>
      <c r="D341" s="345"/>
      <c r="E341" s="324"/>
      <c r="F341" s="146"/>
      <c r="G341" s="146"/>
      <c r="H341" s="146"/>
      <c r="I341" s="345"/>
      <c r="J341" s="345"/>
      <c r="K341" s="146"/>
      <c r="L341" s="479"/>
      <c r="M341" s="431"/>
      <c r="N341" s="329"/>
      <c r="O341" s="404"/>
      <c r="P341" s="345"/>
      <c r="Q341" s="363"/>
      <c r="R341" s="371"/>
      <c r="S341" s="241"/>
      <c r="T341" s="333"/>
      <c r="U341" s="336"/>
      <c r="V341" s="335"/>
      <c r="W341" s="335"/>
      <c r="X341" s="338"/>
      <c r="Y341" s="466"/>
      <c r="Z341" s="465"/>
      <c r="AA341" s="145"/>
      <c r="AB341" s="371"/>
      <c r="AC341" s="338"/>
      <c r="AD341" s="338"/>
      <c r="AE341" s="338"/>
      <c r="AF341" s="338"/>
      <c r="AG341" s="338"/>
      <c r="AH341" s="338"/>
      <c r="AI341" s="338"/>
      <c r="AJ341" s="338"/>
      <c r="AK341" s="338"/>
      <c r="AL341" s="338"/>
      <c r="AM341" s="338"/>
      <c r="AN341" s="338"/>
      <c r="AO341" s="338"/>
      <c r="AP341" s="338"/>
      <c r="AQ341" s="338"/>
      <c r="AR341" s="338"/>
      <c r="AS341" s="338"/>
      <c r="AT341" s="338"/>
      <c r="AU341" s="338"/>
      <c r="AV341" s="338"/>
      <c r="AW341" s="338"/>
      <c r="AX341" s="338"/>
      <c r="AY341" s="338"/>
      <c r="AZ341" s="338"/>
      <c r="BA341" s="338"/>
      <c r="BB341" s="338"/>
      <c r="BC341" s="338"/>
      <c r="BD341" s="338"/>
      <c r="BE341" s="345"/>
      <c r="BF341" s="241"/>
      <c r="BG341" s="338"/>
      <c r="BH341" s="345"/>
      <c r="BI341" s="244"/>
      <c r="BJ341" s="338"/>
      <c r="BK341" s="338"/>
      <c r="BL341" s="338"/>
      <c r="BM341" s="371"/>
      <c r="BN341" s="10"/>
      <c r="BO341" s="10"/>
      <c r="BP341" s="10"/>
    </row>
    <row r="342" ht="12.75" spans="1:68">
      <c r="A342" s="138"/>
      <c r="B342" s="321"/>
      <c r="C342" s="322"/>
      <c r="D342" s="345"/>
      <c r="E342" s="324"/>
      <c r="F342" s="146"/>
      <c r="G342" s="146"/>
      <c r="H342" s="146"/>
      <c r="I342" s="345"/>
      <c r="J342" s="345"/>
      <c r="K342" s="146"/>
      <c r="L342" s="479"/>
      <c r="M342" s="431"/>
      <c r="N342" s="329"/>
      <c r="O342" s="404"/>
      <c r="P342" s="345"/>
      <c r="Q342" s="363"/>
      <c r="R342" s="371"/>
      <c r="S342" s="241"/>
      <c r="T342" s="333"/>
      <c r="U342" s="336"/>
      <c r="V342" s="335"/>
      <c r="W342" s="335"/>
      <c r="X342" s="338"/>
      <c r="Y342" s="466"/>
      <c r="Z342" s="465"/>
      <c r="AA342" s="145"/>
      <c r="AB342" s="371"/>
      <c r="AC342" s="338"/>
      <c r="AD342" s="338"/>
      <c r="AE342" s="338"/>
      <c r="AF342" s="338"/>
      <c r="AG342" s="338"/>
      <c r="AH342" s="338"/>
      <c r="AI342" s="338"/>
      <c r="AJ342" s="338"/>
      <c r="AK342" s="338"/>
      <c r="AL342" s="338"/>
      <c r="AM342" s="338"/>
      <c r="AN342" s="338"/>
      <c r="AO342" s="338"/>
      <c r="AP342" s="338"/>
      <c r="AQ342" s="338"/>
      <c r="AR342" s="338"/>
      <c r="AS342" s="338"/>
      <c r="AT342" s="338"/>
      <c r="AU342" s="338"/>
      <c r="AV342" s="338"/>
      <c r="AW342" s="338"/>
      <c r="AX342" s="338"/>
      <c r="AY342" s="338"/>
      <c r="AZ342" s="338"/>
      <c r="BA342" s="338"/>
      <c r="BB342" s="338"/>
      <c r="BC342" s="338"/>
      <c r="BD342" s="338"/>
      <c r="BE342" s="345"/>
      <c r="BF342" s="241"/>
      <c r="BG342" s="338"/>
      <c r="BH342" s="345"/>
      <c r="BI342" s="244"/>
      <c r="BJ342" s="338"/>
      <c r="BK342" s="338"/>
      <c r="BL342" s="338"/>
      <c r="BM342" s="371"/>
      <c r="BN342" s="10"/>
      <c r="BO342" s="10"/>
      <c r="BP342" s="10"/>
    </row>
    <row r="343" ht="12.75" spans="1:68">
      <c r="A343" s="295"/>
      <c r="B343" s="11"/>
      <c r="C343" s="11"/>
      <c r="E343" s="482"/>
      <c r="F343" s="295"/>
      <c r="G343" s="295"/>
      <c r="H343" s="295"/>
      <c r="I343" s="10"/>
      <c r="J343" s="10"/>
      <c r="K343" s="295"/>
      <c r="L343" s="482"/>
      <c r="M343" s="10"/>
      <c r="N343" s="10"/>
      <c r="O343" s="482"/>
      <c r="P343" s="10"/>
      <c r="Q343" s="295"/>
      <c r="R343" s="11"/>
      <c r="T343" s="294"/>
      <c r="U343" s="295"/>
      <c r="V343" s="10"/>
      <c r="W343" s="10"/>
      <c r="X343" s="10"/>
      <c r="Y343" s="10"/>
      <c r="Z343" s="295"/>
      <c r="AA343" s="161"/>
      <c r="AB343" s="11"/>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G343" s="10"/>
      <c r="BH343" s="10"/>
      <c r="BI343" s="2"/>
      <c r="BJ343" s="10"/>
      <c r="BK343" s="10"/>
      <c r="BL343" s="10"/>
      <c r="BM343" s="371"/>
      <c r="BN343" s="10"/>
      <c r="BO343" s="10"/>
      <c r="BP343" s="10"/>
    </row>
    <row r="344" ht="12.75" spans="1:68">
      <c r="A344" s="295"/>
      <c r="B344" s="11"/>
      <c r="C344" s="11"/>
      <c r="E344" s="482"/>
      <c r="F344" s="295"/>
      <c r="G344" s="295"/>
      <c r="H344" s="295"/>
      <c r="I344" s="10"/>
      <c r="J344" s="10"/>
      <c r="K344" s="295"/>
      <c r="L344" s="482"/>
      <c r="M344" s="10"/>
      <c r="N344" s="10"/>
      <c r="O344" s="482"/>
      <c r="P344" s="10"/>
      <c r="Q344" s="295"/>
      <c r="R344" s="11"/>
      <c r="T344" s="294"/>
      <c r="U344" s="295"/>
      <c r="V344" s="10"/>
      <c r="W344" s="10"/>
      <c r="X344" s="10"/>
      <c r="Y344" s="10"/>
      <c r="Z344" s="295"/>
      <c r="AA344" s="161"/>
      <c r="AB344" s="11"/>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G344" s="10"/>
      <c r="BH344" s="10"/>
      <c r="BI344" s="2"/>
      <c r="BJ344" s="10"/>
      <c r="BK344" s="10"/>
      <c r="BL344" s="10"/>
      <c r="BM344" s="371"/>
      <c r="BN344" s="10"/>
      <c r="BO344" s="10"/>
      <c r="BP344" s="10"/>
    </row>
    <row r="345" ht="12.75" spans="1:68">
      <c r="A345" s="295"/>
      <c r="B345" s="11"/>
      <c r="C345" s="11"/>
      <c r="E345" s="482"/>
      <c r="F345" s="295"/>
      <c r="G345" s="295"/>
      <c r="H345" s="295"/>
      <c r="I345" s="10"/>
      <c r="J345" s="10"/>
      <c r="K345" s="295"/>
      <c r="L345" s="482"/>
      <c r="M345" s="10"/>
      <c r="N345" s="10"/>
      <c r="O345" s="482"/>
      <c r="P345" s="10"/>
      <c r="Q345" s="295"/>
      <c r="R345" s="11"/>
      <c r="T345" s="294"/>
      <c r="U345" s="295"/>
      <c r="V345" s="10"/>
      <c r="W345" s="10"/>
      <c r="X345" s="10"/>
      <c r="Y345" s="10"/>
      <c r="Z345" s="295"/>
      <c r="AA345" s="161"/>
      <c r="AB345" s="11"/>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G345" s="10"/>
      <c r="BH345" s="10"/>
      <c r="BI345" s="2"/>
      <c r="BJ345" s="10"/>
      <c r="BK345" s="10"/>
      <c r="BL345" s="10"/>
      <c r="BM345" s="371"/>
      <c r="BN345" s="10"/>
      <c r="BO345" s="10"/>
      <c r="BP345" s="10"/>
    </row>
    <row r="346" ht="12.75" spans="1:68">
      <c r="A346" s="295"/>
      <c r="B346" s="11"/>
      <c r="C346" s="11"/>
      <c r="E346" s="482"/>
      <c r="F346" s="295"/>
      <c r="G346" s="295"/>
      <c r="H346" s="295"/>
      <c r="I346" s="10"/>
      <c r="J346" s="10"/>
      <c r="K346" s="295"/>
      <c r="L346" s="482"/>
      <c r="M346" s="10"/>
      <c r="N346" s="10"/>
      <c r="O346" s="482"/>
      <c r="P346" s="10"/>
      <c r="Q346" s="295"/>
      <c r="R346" s="11"/>
      <c r="T346" s="294"/>
      <c r="U346" s="295"/>
      <c r="V346" s="10"/>
      <c r="W346" s="10"/>
      <c r="X346" s="10"/>
      <c r="Y346" s="10"/>
      <c r="Z346" s="295"/>
      <c r="AA346" s="161"/>
      <c r="AB346" s="11"/>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G346" s="10"/>
      <c r="BH346" s="10"/>
      <c r="BI346" s="2"/>
      <c r="BJ346" s="10"/>
      <c r="BK346" s="10"/>
      <c r="BL346" s="10"/>
      <c r="BM346" s="371"/>
      <c r="BN346" s="10"/>
      <c r="BO346" s="10"/>
      <c r="BP346" s="10"/>
    </row>
    <row r="347" ht="12.75" spans="1:68">
      <c r="A347" s="295"/>
      <c r="B347" s="11"/>
      <c r="C347" s="11"/>
      <c r="E347" s="482"/>
      <c r="F347" s="295"/>
      <c r="G347" s="295"/>
      <c r="H347" s="295"/>
      <c r="I347" s="10"/>
      <c r="J347" s="10"/>
      <c r="K347" s="295"/>
      <c r="L347" s="482"/>
      <c r="M347" s="10"/>
      <c r="N347" s="10"/>
      <c r="O347" s="482"/>
      <c r="P347" s="10"/>
      <c r="Q347" s="295"/>
      <c r="R347" s="11"/>
      <c r="T347" s="294"/>
      <c r="U347" s="295"/>
      <c r="V347" s="10"/>
      <c r="W347" s="10"/>
      <c r="X347" s="10"/>
      <c r="Y347" s="10"/>
      <c r="Z347" s="295"/>
      <c r="AA347" s="161"/>
      <c r="AB347" s="11"/>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G347" s="10"/>
      <c r="BH347" s="10"/>
      <c r="BI347" s="2"/>
      <c r="BJ347" s="10"/>
      <c r="BK347" s="10"/>
      <c r="BL347" s="10"/>
      <c r="BM347" s="371"/>
      <c r="BN347" s="10"/>
      <c r="BO347" s="10"/>
      <c r="BP347" s="10"/>
    </row>
    <row r="348" ht="12.75" spans="1:68">
      <c r="A348" s="295"/>
      <c r="B348" s="11"/>
      <c r="C348" s="11"/>
      <c r="E348" s="482"/>
      <c r="F348" s="295"/>
      <c r="G348" s="295"/>
      <c r="H348" s="295"/>
      <c r="I348" s="10"/>
      <c r="J348" s="10"/>
      <c r="K348" s="295"/>
      <c r="L348" s="482"/>
      <c r="M348" s="10"/>
      <c r="N348" s="10"/>
      <c r="O348" s="482"/>
      <c r="P348" s="10"/>
      <c r="Q348" s="295"/>
      <c r="R348" s="11"/>
      <c r="T348" s="294"/>
      <c r="U348" s="295"/>
      <c r="V348" s="10"/>
      <c r="W348" s="10"/>
      <c r="X348" s="10"/>
      <c r="Y348" s="10"/>
      <c r="Z348" s="295"/>
      <c r="AA348" s="161"/>
      <c r="AB348" s="11"/>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G348" s="10"/>
      <c r="BH348" s="10"/>
      <c r="BI348" s="2"/>
      <c r="BJ348" s="10"/>
      <c r="BK348" s="10"/>
      <c r="BL348" s="10"/>
      <c r="BM348" s="371"/>
      <c r="BN348" s="10"/>
      <c r="BO348" s="10"/>
      <c r="BP348" s="10"/>
    </row>
    <row r="349" ht="12.75" spans="1:68">
      <c r="A349" s="295"/>
      <c r="B349" s="11"/>
      <c r="C349" s="11"/>
      <c r="E349" s="482"/>
      <c r="F349" s="295"/>
      <c r="G349" s="295"/>
      <c r="H349" s="295"/>
      <c r="I349" s="10"/>
      <c r="J349" s="10"/>
      <c r="K349" s="295"/>
      <c r="L349" s="482"/>
      <c r="M349" s="10"/>
      <c r="N349" s="10"/>
      <c r="O349" s="482"/>
      <c r="P349" s="10"/>
      <c r="Q349" s="295"/>
      <c r="R349" s="11"/>
      <c r="T349" s="294"/>
      <c r="U349" s="295"/>
      <c r="V349" s="10"/>
      <c r="W349" s="10"/>
      <c r="X349" s="10"/>
      <c r="Y349" s="10"/>
      <c r="Z349" s="295"/>
      <c r="AA349" s="161"/>
      <c r="AB349" s="11"/>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G349" s="10"/>
      <c r="BH349" s="10"/>
      <c r="BI349" s="2"/>
      <c r="BJ349" s="10"/>
      <c r="BK349" s="10"/>
      <c r="BL349" s="10"/>
      <c r="BM349" s="371"/>
      <c r="BN349" s="10"/>
      <c r="BO349" s="10"/>
      <c r="BP349" s="10"/>
    </row>
    <row r="350" ht="12.75" spans="1:68">
      <c r="A350" s="295"/>
      <c r="B350" s="11"/>
      <c r="C350" s="11"/>
      <c r="E350" s="482"/>
      <c r="F350" s="295"/>
      <c r="G350" s="295"/>
      <c r="H350" s="295"/>
      <c r="I350" s="10"/>
      <c r="J350" s="10"/>
      <c r="K350" s="295"/>
      <c r="L350" s="482"/>
      <c r="M350" s="10"/>
      <c r="N350" s="10"/>
      <c r="O350" s="482"/>
      <c r="P350" s="10"/>
      <c r="Q350" s="295"/>
      <c r="R350" s="11"/>
      <c r="T350" s="294"/>
      <c r="U350" s="295"/>
      <c r="V350" s="10"/>
      <c r="W350" s="10"/>
      <c r="X350" s="10"/>
      <c r="Y350" s="10"/>
      <c r="Z350" s="295"/>
      <c r="AA350" s="161"/>
      <c r="AB350" s="11"/>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G350" s="10"/>
      <c r="BH350" s="10"/>
      <c r="BI350" s="2"/>
      <c r="BJ350" s="10"/>
      <c r="BK350" s="10"/>
      <c r="BL350" s="10"/>
      <c r="BM350" s="371"/>
      <c r="BN350" s="10"/>
      <c r="BO350" s="10"/>
      <c r="BP350" s="10"/>
    </row>
    <row r="351" ht="12.75" spans="1:68">
      <c r="A351" s="295"/>
      <c r="B351" s="11"/>
      <c r="C351" s="11"/>
      <c r="E351" s="482"/>
      <c r="F351" s="295"/>
      <c r="G351" s="295"/>
      <c r="H351" s="295"/>
      <c r="I351" s="10"/>
      <c r="J351" s="10"/>
      <c r="K351" s="295"/>
      <c r="L351" s="482"/>
      <c r="M351" s="10"/>
      <c r="N351" s="10"/>
      <c r="O351" s="482"/>
      <c r="P351" s="10"/>
      <c r="Q351" s="295"/>
      <c r="R351" s="11"/>
      <c r="T351" s="294"/>
      <c r="U351" s="295"/>
      <c r="V351" s="10"/>
      <c r="W351" s="10"/>
      <c r="X351" s="10"/>
      <c r="Y351" s="10"/>
      <c r="Z351" s="295"/>
      <c r="AA351" s="161"/>
      <c r="AB351" s="11"/>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G351" s="10"/>
      <c r="BH351" s="10"/>
      <c r="BI351" s="2"/>
      <c r="BJ351" s="10"/>
      <c r="BK351" s="10"/>
      <c r="BL351" s="10"/>
      <c r="BM351" s="371"/>
      <c r="BN351" s="10"/>
      <c r="BO351" s="10"/>
      <c r="BP351" s="10"/>
    </row>
    <row r="352" ht="12.75" spans="1:68">
      <c r="A352" s="295"/>
      <c r="B352" s="11"/>
      <c r="C352" s="11"/>
      <c r="E352" s="482"/>
      <c r="F352" s="295"/>
      <c r="G352" s="295"/>
      <c r="H352" s="295"/>
      <c r="I352" s="10"/>
      <c r="J352" s="10"/>
      <c r="K352" s="295"/>
      <c r="L352" s="482"/>
      <c r="M352" s="10"/>
      <c r="N352" s="10"/>
      <c r="O352" s="482"/>
      <c r="P352" s="10"/>
      <c r="Q352" s="295"/>
      <c r="R352" s="11"/>
      <c r="T352" s="294"/>
      <c r="U352" s="295"/>
      <c r="V352" s="10"/>
      <c r="W352" s="10"/>
      <c r="X352" s="10"/>
      <c r="Y352" s="10"/>
      <c r="Z352" s="295"/>
      <c r="AA352" s="161"/>
      <c r="AB352" s="11"/>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G352" s="10"/>
      <c r="BH352" s="10"/>
      <c r="BI352" s="2"/>
      <c r="BJ352" s="10"/>
      <c r="BK352" s="10"/>
      <c r="BL352" s="10"/>
      <c r="BM352" s="371"/>
      <c r="BN352" s="10"/>
      <c r="BO352" s="10"/>
      <c r="BP352" s="10"/>
    </row>
    <row r="353" ht="12.75" spans="1:68">
      <c r="A353" s="295"/>
      <c r="B353" s="11"/>
      <c r="C353" s="11"/>
      <c r="E353" s="482"/>
      <c r="F353" s="295"/>
      <c r="G353" s="295"/>
      <c r="H353" s="295"/>
      <c r="I353" s="10"/>
      <c r="J353" s="10"/>
      <c r="K353" s="295"/>
      <c r="L353" s="482"/>
      <c r="M353" s="10"/>
      <c r="N353" s="10"/>
      <c r="O353" s="482"/>
      <c r="P353" s="10"/>
      <c r="Q353" s="295"/>
      <c r="R353" s="11"/>
      <c r="T353" s="294"/>
      <c r="U353" s="295"/>
      <c r="V353" s="10"/>
      <c r="W353" s="10"/>
      <c r="X353" s="10"/>
      <c r="Y353" s="10"/>
      <c r="Z353" s="295"/>
      <c r="AA353" s="161"/>
      <c r="AB353" s="11"/>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G353" s="10"/>
      <c r="BH353" s="10"/>
      <c r="BI353" s="2"/>
      <c r="BJ353" s="10"/>
      <c r="BK353" s="10"/>
      <c r="BL353" s="10"/>
      <c r="BM353" s="371"/>
      <c r="BN353" s="10"/>
      <c r="BO353" s="10"/>
      <c r="BP353" s="10"/>
    </row>
    <row r="354" ht="12.75" spans="1:68">
      <c r="A354" s="295"/>
      <c r="B354" s="11"/>
      <c r="C354" s="11"/>
      <c r="E354" s="482"/>
      <c r="F354" s="295"/>
      <c r="G354" s="295"/>
      <c r="H354" s="295"/>
      <c r="I354" s="10"/>
      <c r="J354" s="10"/>
      <c r="K354" s="295"/>
      <c r="L354" s="482"/>
      <c r="M354" s="10"/>
      <c r="N354" s="10"/>
      <c r="O354" s="482"/>
      <c r="P354" s="10"/>
      <c r="Q354" s="295"/>
      <c r="R354" s="11"/>
      <c r="T354" s="294"/>
      <c r="U354" s="295"/>
      <c r="V354" s="10"/>
      <c r="W354" s="10"/>
      <c r="X354" s="10"/>
      <c r="Y354" s="10"/>
      <c r="Z354" s="295"/>
      <c r="AA354" s="161"/>
      <c r="AB354" s="11"/>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G354" s="10"/>
      <c r="BH354" s="10"/>
      <c r="BI354" s="2"/>
      <c r="BJ354" s="10"/>
      <c r="BK354" s="10"/>
      <c r="BL354" s="10"/>
      <c r="BM354" s="371"/>
      <c r="BN354" s="10"/>
      <c r="BO354" s="10"/>
      <c r="BP354" s="10"/>
    </row>
    <row r="355" ht="12.75" spans="1:68">
      <c r="A355" s="295"/>
      <c r="B355" s="11"/>
      <c r="C355" s="11"/>
      <c r="E355" s="482"/>
      <c r="F355" s="295"/>
      <c r="G355" s="295"/>
      <c r="H355" s="295"/>
      <c r="I355" s="10"/>
      <c r="J355" s="10"/>
      <c r="K355" s="295"/>
      <c r="L355" s="482"/>
      <c r="M355" s="10"/>
      <c r="N355" s="10"/>
      <c r="O355" s="482"/>
      <c r="P355" s="10"/>
      <c r="Q355" s="295"/>
      <c r="R355" s="11"/>
      <c r="T355" s="294"/>
      <c r="U355" s="295"/>
      <c r="V355" s="10"/>
      <c r="W355" s="10"/>
      <c r="X355" s="10"/>
      <c r="Y355" s="10"/>
      <c r="Z355" s="295"/>
      <c r="AA355" s="161"/>
      <c r="AB355" s="11"/>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G355" s="10"/>
      <c r="BH355" s="10"/>
      <c r="BI355" s="2"/>
      <c r="BJ355" s="10"/>
      <c r="BK355" s="10"/>
      <c r="BL355" s="10"/>
      <c r="BM355" s="371"/>
      <c r="BN355" s="10"/>
      <c r="BO355" s="10"/>
      <c r="BP355" s="10"/>
    </row>
    <row r="356" ht="12.75" spans="1:68">
      <c r="A356" s="295"/>
      <c r="B356" s="11"/>
      <c r="C356" s="11"/>
      <c r="E356" s="482"/>
      <c r="F356" s="295"/>
      <c r="G356" s="295"/>
      <c r="H356" s="295"/>
      <c r="I356" s="10"/>
      <c r="J356" s="10"/>
      <c r="K356" s="295"/>
      <c r="L356" s="482"/>
      <c r="M356" s="10"/>
      <c r="N356" s="10"/>
      <c r="O356" s="482"/>
      <c r="P356" s="10"/>
      <c r="Q356" s="295"/>
      <c r="R356" s="11"/>
      <c r="T356" s="294"/>
      <c r="U356" s="295"/>
      <c r="V356" s="10"/>
      <c r="W356" s="10"/>
      <c r="X356" s="10"/>
      <c r="Y356" s="10"/>
      <c r="Z356" s="295"/>
      <c r="AA356" s="161"/>
      <c r="AB356" s="11"/>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G356" s="10"/>
      <c r="BH356" s="10"/>
      <c r="BI356" s="2"/>
      <c r="BJ356" s="10"/>
      <c r="BK356" s="10"/>
      <c r="BL356" s="10"/>
      <c r="BM356" s="371"/>
      <c r="BN356" s="10"/>
      <c r="BO356" s="10"/>
      <c r="BP356" s="10"/>
    </row>
    <row r="357" ht="12.75" spans="1:68">
      <c r="A357" s="295"/>
      <c r="B357" s="11"/>
      <c r="C357" s="11"/>
      <c r="E357" s="482"/>
      <c r="F357" s="295"/>
      <c r="G357" s="295"/>
      <c r="H357" s="295"/>
      <c r="I357" s="10"/>
      <c r="J357" s="10"/>
      <c r="K357" s="295"/>
      <c r="L357" s="482"/>
      <c r="M357" s="10"/>
      <c r="N357" s="10"/>
      <c r="O357" s="482"/>
      <c r="P357" s="10"/>
      <c r="Q357" s="295"/>
      <c r="R357" s="11"/>
      <c r="T357" s="294"/>
      <c r="U357" s="295"/>
      <c r="V357" s="10"/>
      <c r="W357" s="10"/>
      <c r="X357" s="10"/>
      <c r="Y357" s="10"/>
      <c r="Z357" s="295"/>
      <c r="AA357" s="161"/>
      <c r="AB357" s="11"/>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G357" s="10"/>
      <c r="BH357" s="10"/>
      <c r="BI357" s="2"/>
      <c r="BJ357" s="10"/>
      <c r="BK357" s="10"/>
      <c r="BL357" s="10"/>
      <c r="BM357" s="371"/>
      <c r="BN357" s="10"/>
      <c r="BO357" s="10"/>
      <c r="BP357" s="10"/>
    </row>
    <row r="358" ht="12.75" spans="1:68">
      <c r="A358" s="295"/>
      <c r="B358" s="11"/>
      <c r="C358" s="11"/>
      <c r="E358" s="482"/>
      <c r="F358" s="295"/>
      <c r="G358" s="295"/>
      <c r="H358" s="295"/>
      <c r="I358" s="10"/>
      <c r="J358" s="10"/>
      <c r="K358" s="295"/>
      <c r="L358" s="482"/>
      <c r="M358" s="10"/>
      <c r="N358" s="10"/>
      <c r="O358" s="482"/>
      <c r="P358" s="10"/>
      <c r="Q358" s="295"/>
      <c r="R358" s="11"/>
      <c r="T358" s="294"/>
      <c r="U358" s="295"/>
      <c r="V358" s="10"/>
      <c r="W358" s="10"/>
      <c r="X358" s="10"/>
      <c r="Y358" s="10"/>
      <c r="Z358" s="295"/>
      <c r="AA358" s="161"/>
      <c r="AB358" s="11"/>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G358" s="10"/>
      <c r="BH358" s="10"/>
      <c r="BI358" s="2"/>
      <c r="BJ358" s="10"/>
      <c r="BK358" s="10"/>
      <c r="BL358" s="10"/>
      <c r="BM358" s="371"/>
      <c r="BN358" s="10"/>
      <c r="BO358" s="10"/>
      <c r="BP358" s="10"/>
    </row>
    <row r="359" ht="12.75" spans="1:68">
      <c r="A359" s="295"/>
      <c r="B359" s="11"/>
      <c r="C359" s="11"/>
      <c r="E359" s="482"/>
      <c r="F359" s="295"/>
      <c r="G359" s="295"/>
      <c r="H359" s="295"/>
      <c r="I359" s="10"/>
      <c r="J359" s="10"/>
      <c r="K359" s="295"/>
      <c r="L359" s="482"/>
      <c r="M359" s="10"/>
      <c r="N359" s="10"/>
      <c r="O359" s="482"/>
      <c r="P359" s="10"/>
      <c r="Q359" s="295"/>
      <c r="R359" s="11"/>
      <c r="T359" s="294"/>
      <c r="U359" s="295"/>
      <c r="V359" s="10"/>
      <c r="W359" s="10"/>
      <c r="X359" s="10"/>
      <c r="Y359" s="10"/>
      <c r="Z359" s="295"/>
      <c r="AA359" s="161"/>
      <c r="AB359" s="11"/>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G359" s="10"/>
      <c r="BH359" s="10"/>
      <c r="BI359" s="2"/>
      <c r="BJ359" s="10"/>
      <c r="BK359" s="10"/>
      <c r="BL359" s="10"/>
      <c r="BM359" s="371"/>
      <c r="BN359" s="10"/>
      <c r="BO359" s="10"/>
      <c r="BP359" s="10"/>
    </row>
    <row r="360" ht="12.75" spans="1:68">
      <c r="A360" s="295"/>
      <c r="B360" s="11"/>
      <c r="C360" s="11"/>
      <c r="E360" s="482"/>
      <c r="F360" s="295"/>
      <c r="G360" s="295"/>
      <c r="H360" s="295"/>
      <c r="I360" s="10"/>
      <c r="J360" s="10"/>
      <c r="K360" s="295"/>
      <c r="L360" s="482"/>
      <c r="M360" s="10"/>
      <c r="N360" s="10"/>
      <c r="O360" s="482"/>
      <c r="P360" s="10"/>
      <c r="Q360" s="295"/>
      <c r="R360" s="11"/>
      <c r="T360" s="294"/>
      <c r="U360" s="295"/>
      <c r="V360" s="10"/>
      <c r="W360" s="10"/>
      <c r="X360" s="10"/>
      <c r="Y360" s="10"/>
      <c r="Z360" s="295"/>
      <c r="AA360" s="161"/>
      <c r="AB360" s="11"/>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G360" s="10"/>
      <c r="BH360" s="10"/>
      <c r="BI360" s="2"/>
      <c r="BJ360" s="10"/>
      <c r="BK360" s="10"/>
      <c r="BL360" s="10"/>
      <c r="BM360" s="371"/>
      <c r="BN360" s="10"/>
      <c r="BO360" s="10"/>
      <c r="BP360" s="10"/>
    </row>
    <row r="361" ht="12.75" spans="1:68">
      <c r="A361" s="295"/>
      <c r="B361" s="11"/>
      <c r="C361" s="11"/>
      <c r="E361" s="482"/>
      <c r="F361" s="295"/>
      <c r="G361" s="295"/>
      <c r="H361" s="295"/>
      <c r="I361" s="10"/>
      <c r="J361" s="10"/>
      <c r="K361" s="295"/>
      <c r="L361" s="482"/>
      <c r="M361" s="10"/>
      <c r="N361" s="10"/>
      <c r="O361" s="482"/>
      <c r="P361" s="10"/>
      <c r="Q361" s="295"/>
      <c r="R361" s="11"/>
      <c r="T361" s="294"/>
      <c r="U361" s="295"/>
      <c r="V361" s="10"/>
      <c r="W361" s="10"/>
      <c r="X361" s="10"/>
      <c r="Y361" s="10"/>
      <c r="Z361" s="295"/>
      <c r="AA361" s="161"/>
      <c r="AB361" s="11"/>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G361" s="10"/>
      <c r="BH361" s="10"/>
      <c r="BI361" s="2"/>
      <c r="BJ361" s="10"/>
      <c r="BK361" s="10"/>
      <c r="BL361" s="10"/>
      <c r="BM361" s="371"/>
      <c r="BN361" s="10"/>
      <c r="BO361" s="10"/>
      <c r="BP361" s="10"/>
    </row>
    <row r="362" ht="12.75" spans="1:68">
      <c r="A362" s="295"/>
      <c r="B362" s="11"/>
      <c r="C362" s="11"/>
      <c r="E362" s="482"/>
      <c r="F362" s="295"/>
      <c r="G362" s="295"/>
      <c r="H362" s="295"/>
      <c r="I362" s="10"/>
      <c r="J362" s="10"/>
      <c r="K362" s="295"/>
      <c r="L362" s="482"/>
      <c r="M362" s="10"/>
      <c r="N362" s="10"/>
      <c r="O362" s="482"/>
      <c r="P362" s="10"/>
      <c r="Q362" s="295"/>
      <c r="R362" s="11"/>
      <c r="T362" s="294"/>
      <c r="U362" s="295"/>
      <c r="V362" s="10"/>
      <c r="W362" s="10"/>
      <c r="X362" s="10"/>
      <c r="Y362" s="10"/>
      <c r="Z362" s="295"/>
      <c r="AA362" s="161"/>
      <c r="AB362" s="11"/>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G362" s="10"/>
      <c r="BH362" s="10"/>
      <c r="BI362" s="2"/>
      <c r="BJ362" s="10"/>
      <c r="BK362" s="10"/>
      <c r="BL362" s="10"/>
      <c r="BM362" s="371"/>
      <c r="BN362" s="10"/>
      <c r="BO362" s="10"/>
      <c r="BP362" s="10"/>
    </row>
    <row r="363" ht="12.75" spans="1:68">
      <c r="A363" s="295"/>
      <c r="B363" s="11"/>
      <c r="C363" s="11"/>
      <c r="E363" s="482"/>
      <c r="F363" s="295"/>
      <c r="G363" s="295"/>
      <c r="H363" s="295"/>
      <c r="I363" s="10"/>
      <c r="J363" s="10"/>
      <c r="K363" s="295"/>
      <c r="L363" s="482"/>
      <c r="M363" s="10"/>
      <c r="N363" s="10"/>
      <c r="O363" s="482"/>
      <c r="P363" s="10"/>
      <c r="Q363" s="295"/>
      <c r="R363" s="11"/>
      <c r="T363" s="294"/>
      <c r="U363" s="295"/>
      <c r="V363" s="10"/>
      <c r="W363" s="10"/>
      <c r="X363" s="10"/>
      <c r="Y363" s="10"/>
      <c r="Z363" s="295"/>
      <c r="AA363" s="161"/>
      <c r="AB363" s="11"/>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G363" s="10"/>
      <c r="BH363" s="10"/>
      <c r="BI363" s="2"/>
      <c r="BJ363" s="10"/>
      <c r="BK363" s="10"/>
      <c r="BL363" s="10"/>
      <c r="BM363" s="371"/>
      <c r="BN363" s="10"/>
      <c r="BO363" s="10"/>
      <c r="BP363" s="10"/>
    </row>
    <row r="364" ht="12.75" spans="1:68">
      <c r="A364" s="295"/>
      <c r="B364" s="11"/>
      <c r="C364" s="11"/>
      <c r="E364" s="482"/>
      <c r="F364" s="295"/>
      <c r="G364" s="295"/>
      <c r="H364" s="295"/>
      <c r="I364" s="10"/>
      <c r="J364" s="10"/>
      <c r="K364" s="295"/>
      <c r="L364" s="482"/>
      <c r="M364" s="10"/>
      <c r="N364" s="10"/>
      <c r="O364" s="482"/>
      <c r="P364" s="10"/>
      <c r="Q364" s="295"/>
      <c r="R364" s="11"/>
      <c r="T364" s="294"/>
      <c r="U364" s="295"/>
      <c r="V364" s="10"/>
      <c r="W364" s="10"/>
      <c r="X364" s="10"/>
      <c r="Y364" s="10"/>
      <c r="Z364" s="295"/>
      <c r="AA364" s="161"/>
      <c r="AB364" s="11"/>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G364" s="10"/>
      <c r="BH364" s="10"/>
      <c r="BI364" s="2"/>
      <c r="BJ364" s="10"/>
      <c r="BK364" s="10"/>
      <c r="BL364" s="10"/>
      <c r="BM364" s="371"/>
      <c r="BN364" s="10"/>
      <c r="BO364" s="10"/>
      <c r="BP364" s="10"/>
    </row>
    <row r="365" ht="12.75" spans="1:68">
      <c r="A365" s="295"/>
      <c r="B365" s="11"/>
      <c r="C365" s="11"/>
      <c r="E365" s="482"/>
      <c r="F365" s="295"/>
      <c r="G365" s="295"/>
      <c r="H365" s="295"/>
      <c r="I365" s="10"/>
      <c r="J365" s="10"/>
      <c r="K365" s="295"/>
      <c r="L365" s="482"/>
      <c r="M365" s="10"/>
      <c r="N365" s="10"/>
      <c r="O365" s="482"/>
      <c r="P365" s="10"/>
      <c r="Q365" s="295"/>
      <c r="R365" s="11"/>
      <c r="T365" s="294"/>
      <c r="U365" s="295"/>
      <c r="V365" s="10"/>
      <c r="W365" s="10"/>
      <c r="X365" s="10"/>
      <c r="Y365" s="10"/>
      <c r="Z365" s="295"/>
      <c r="AA365" s="161"/>
      <c r="AB365" s="11"/>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G365" s="10"/>
      <c r="BH365" s="10"/>
      <c r="BI365" s="2"/>
      <c r="BJ365" s="10"/>
      <c r="BK365" s="10"/>
      <c r="BL365" s="10"/>
      <c r="BM365" s="371"/>
      <c r="BN365" s="10"/>
      <c r="BO365" s="10"/>
      <c r="BP365" s="10"/>
    </row>
    <row r="366" ht="12.75" spans="1:68">
      <c r="A366" s="295"/>
      <c r="B366" s="11"/>
      <c r="C366" s="11"/>
      <c r="E366" s="482"/>
      <c r="F366" s="295"/>
      <c r="G366" s="295"/>
      <c r="H366" s="295"/>
      <c r="I366" s="10"/>
      <c r="J366" s="10"/>
      <c r="K366" s="295"/>
      <c r="L366" s="482"/>
      <c r="M366" s="10"/>
      <c r="N366" s="10"/>
      <c r="O366" s="482"/>
      <c r="P366" s="10"/>
      <c r="Q366" s="295"/>
      <c r="R366" s="11"/>
      <c r="T366" s="294"/>
      <c r="U366" s="295"/>
      <c r="V366" s="10"/>
      <c r="W366" s="10"/>
      <c r="X366" s="10"/>
      <c r="Y366" s="10"/>
      <c r="Z366" s="295"/>
      <c r="AA366" s="161"/>
      <c r="AB366" s="11"/>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G366" s="10"/>
      <c r="BH366" s="10"/>
      <c r="BI366" s="2"/>
      <c r="BJ366" s="10"/>
      <c r="BK366" s="10"/>
      <c r="BL366" s="10"/>
      <c r="BM366" s="371"/>
      <c r="BN366" s="10"/>
      <c r="BO366" s="10"/>
      <c r="BP366" s="10"/>
    </row>
    <row r="367" ht="12.75" spans="1:68">
      <c r="A367" s="295"/>
      <c r="B367" s="11"/>
      <c r="C367" s="11"/>
      <c r="E367" s="482"/>
      <c r="F367" s="295"/>
      <c r="G367" s="295"/>
      <c r="H367" s="295"/>
      <c r="I367" s="10"/>
      <c r="J367" s="10"/>
      <c r="K367" s="295"/>
      <c r="L367" s="482"/>
      <c r="M367" s="10"/>
      <c r="N367" s="10"/>
      <c r="O367" s="482"/>
      <c r="P367" s="10"/>
      <c r="Q367" s="295"/>
      <c r="R367" s="11"/>
      <c r="T367" s="294"/>
      <c r="U367" s="295"/>
      <c r="V367" s="10"/>
      <c r="W367" s="10"/>
      <c r="X367" s="10"/>
      <c r="Y367" s="10"/>
      <c r="Z367" s="295"/>
      <c r="AA367" s="161"/>
      <c r="AB367" s="11"/>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G367" s="10"/>
      <c r="BH367" s="10"/>
      <c r="BI367" s="2"/>
      <c r="BJ367" s="10"/>
      <c r="BK367" s="10"/>
      <c r="BL367" s="10"/>
      <c r="BM367" s="371"/>
      <c r="BN367" s="10"/>
      <c r="BO367" s="10"/>
      <c r="BP367" s="10"/>
    </row>
    <row r="368" ht="12.75" spans="1:68">
      <c r="A368" s="295"/>
      <c r="B368" s="11"/>
      <c r="C368" s="11"/>
      <c r="E368" s="482"/>
      <c r="F368" s="295"/>
      <c r="G368" s="295"/>
      <c r="H368" s="295"/>
      <c r="I368" s="10"/>
      <c r="J368" s="10"/>
      <c r="K368" s="295"/>
      <c r="L368" s="482"/>
      <c r="M368" s="10"/>
      <c r="N368" s="10"/>
      <c r="O368" s="482"/>
      <c r="P368" s="10"/>
      <c r="Q368" s="295"/>
      <c r="R368" s="11"/>
      <c r="T368" s="294"/>
      <c r="U368" s="295"/>
      <c r="V368" s="10"/>
      <c r="W368" s="10"/>
      <c r="X368" s="10"/>
      <c r="Y368" s="10"/>
      <c r="Z368" s="295"/>
      <c r="AA368" s="161"/>
      <c r="AB368" s="11"/>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G368" s="10"/>
      <c r="BH368" s="10"/>
      <c r="BI368" s="2"/>
      <c r="BJ368" s="10"/>
      <c r="BK368" s="10"/>
      <c r="BL368" s="10"/>
      <c r="BM368" s="371"/>
      <c r="BN368" s="10"/>
      <c r="BO368" s="10"/>
      <c r="BP368" s="10"/>
    </row>
    <row r="369" ht="12.75" spans="1:68">
      <c r="A369" s="295"/>
      <c r="B369" s="11"/>
      <c r="C369" s="11"/>
      <c r="E369" s="482"/>
      <c r="F369" s="295"/>
      <c r="G369" s="295"/>
      <c r="H369" s="295"/>
      <c r="I369" s="10"/>
      <c r="J369" s="10"/>
      <c r="K369" s="295"/>
      <c r="L369" s="482"/>
      <c r="M369" s="10"/>
      <c r="N369" s="10"/>
      <c r="O369" s="482"/>
      <c r="P369" s="10"/>
      <c r="Q369" s="295"/>
      <c r="R369" s="11"/>
      <c r="T369" s="294"/>
      <c r="U369" s="295"/>
      <c r="V369" s="10"/>
      <c r="W369" s="10"/>
      <c r="X369" s="10"/>
      <c r="Y369" s="10"/>
      <c r="Z369" s="295"/>
      <c r="AA369" s="161"/>
      <c r="AB369" s="11"/>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G369" s="10"/>
      <c r="BH369" s="10"/>
      <c r="BI369" s="2"/>
      <c r="BJ369" s="10"/>
      <c r="BK369" s="10"/>
      <c r="BL369" s="10"/>
      <c r="BM369" s="371"/>
      <c r="BN369" s="10"/>
      <c r="BO369" s="10"/>
      <c r="BP369" s="10"/>
    </row>
    <row r="370" ht="12.75" spans="1:68">
      <c r="A370" s="295"/>
      <c r="B370" s="11"/>
      <c r="C370" s="11"/>
      <c r="E370" s="482"/>
      <c r="F370" s="295"/>
      <c r="G370" s="295"/>
      <c r="H370" s="295"/>
      <c r="I370" s="10"/>
      <c r="J370" s="10"/>
      <c r="K370" s="295"/>
      <c r="L370" s="482"/>
      <c r="M370" s="10"/>
      <c r="N370" s="10"/>
      <c r="O370" s="482"/>
      <c r="P370" s="10"/>
      <c r="Q370" s="295"/>
      <c r="R370" s="11"/>
      <c r="T370" s="294"/>
      <c r="U370" s="295"/>
      <c r="V370" s="10"/>
      <c r="W370" s="10"/>
      <c r="X370" s="10"/>
      <c r="Y370" s="10"/>
      <c r="Z370" s="295"/>
      <c r="AA370" s="161"/>
      <c r="AB370" s="11"/>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G370" s="10"/>
      <c r="BH370" s="10"/>
      <c r="BI370" s="2"/>
      <c r="BJ370" s="10"/>
      <c r="BK370" s="10"/>
      <c r="BL370" s="10"/>
      <c r="BM370" s="371"/>
      <c r="BN370" s="10"/>
      <c r="BO370" s="10"/>
      <c r="BP370" s="10"/>
    </row>
    <row r="371" ht="12.75" spans="1:68">
      <c r="A371" s="295"/>
      <c r="B371" s="11"/>
      <c r="C371" s="11"/>
      <c r="E371" s="482"/>
      <c r="F371" s="295"/>
      <c r="G371" s="295"/>
      <c r="H371" s="295"/>
      <c r="I371" s="10"/>
      <c r="J371" s="10"/>
      <c r="K371" s="295"/>
      <c r="L371" s="482"/>
      <c r="M371" s="10"/>
      <c r="N371" s="10"/>
      <c r="O371" s="482"/>
      <c r="P371" s="10"/>
      <c r="Q371" s="295"/>
      <c r="R371" s="11"/>
      <c r="T371" s="294"/>
      <c r="U371" s="295"/>
      <c r="V371" s="10"/>
      <c r="W371" s="10"/>
      <c r="X371" s="10"/>
      <c r="Y371" s="10"/>
      <c r="Z371" s="295"/>
      <c r="AA371" s="161"/>
      <c r="AB371" s="11"/>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G371" s="10"/>
      <c r="BH371" s="10"/>
      <c r="BI371" s="2"/>
      <c r="BJ371" s="10"/>
      <c r="BK371" s="10"/>
      <c r="BL371" s="10"/>
      <c r="BM371" s="371"/>
      <c r="BN371" s="10"/>
      <c r="BO371" s="10"/>
      <c r="BP371" s="10"/>
    </row>
    <row r="372" ht="12.75" spans="1:68">
      <c r="A372" s="295"/>
      <c r="B372" s="11"/>
      <c r="C372" s="11"/>
      <c r="E372" s="482"/>
      <c r="F372" s="295"/>
      <c r="G372" s="295"/>
      <c r="H372" s="295"/>
      <c r="I372" s="10"/>
      <c r="J372" s="10"/>
      <c r="K372" s="295"/>
      <c r="L372" s="482"/>
      <c r="M372" s="10"/>
      <c r="N372" s="10"/>
      <c r="O372" s="482"/>
      <c r="P372" s="10"/>
      <c r="Q372" s="295"/>
      <c r="R372" s="11"/>
      <c r="T372" s="294"/>
      <c r="U372" s="295"/>
      <c r="V372" s="10"/>
      <c r="W372" s="10"/>
      <c r="X372" s="10"/>
      <c r="Y372" s="10"/>
      <c r="Z372" s="295"/>
      <c r="AA372" s="161"/>
      <c r="AB372" s="11"/>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G372" s="10"/>
      <c r="BH372" s="10"/>
      <c r="BI372" s="2"/>
      <c r="BJ372" s="10"/>
      <c r="BK372" s="10"/>
      <c r="BL372" s="10"/>
      <c r="BM372" s="371"/>
      <c r="BN372" s="10"/>
      <c r="BO372" s="10"/>
      <c r="BP372" s="10"/>
    </row>
    <row r="373" ht="12.75" spans="1:68">
      <c r="A373" s="295"/>
      <c r="B373" s="11"/>
      <c r="C373" s="11"/>
      <c r="E373" s="482"/>
      <c r="F373" s="295"/>
      <c r="G373" s="295"/>
      <c r="H373" s="295"/>
      <c r="I373" s="10"/>
      <c r="J373" s="10"/>
      <c r="K373" s="295"/>
      <c r="L373" s="482"/>
      <c r="M373" s="10"/>
      <c r="N373" s="10"/>
      <c r="O373" s="482"/>
      <c r="P373" s="10"/>
      <c r="Q373" s="295"/>
      <c r="R373" s="11"/>
      <c r="T373" s="294"/>
      <c r="U373" s="295"/>
      <c r="V373" s="10"/>
      <c r="W373" s="10"/>
      <c r="X373" s="10"/>
      <c r="Y373" s="10"/>
      <c r="Z373" s="295"/>
      <c r="AA373" s="161"/>
      <c r="AB373" s="11"/>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G373" s="10"/>
      <c r="BH373" s="10"/>
      <c r="BI373" s="2"/>
      <c r="BJ373" s="10"/>
      <c r="BK373" s="10"/>
      <c r="BL373" s="10"/>
      <c r="BM373" s="371"/>
      <c r="BN373" s="10"/>
      <c r="BO373" s="10"/>
      <c r="BP373" s="10"/>
    </row>
    <row r="374" ht="12.75" spans="1:68">
      <c r="A374" s="295"/>
      <c r="B374" s="11"/>
      <c r="C374" s="11"/>
      <c r="E374" s="482"/>
      <c r="F374" s="295"/>
      <c r="G374" s="295"/>
      <c r="H374" s="295"/>
      <c r="I374" s="10"/>
      <c r="J374" s="10"/>
      <c r="K374" s="295"/>
      <c r="L374" s="482"/>
      <c r="M374" s="10"/>
      <c r="N374" s="10"/>
      <c r="O374" s="482"/>
      <c r="P374" s="10"/>
      <c r="Q374" s="295"/>
      <c r="R374" s="11"/>
      <c r="T374" s="294"/>
      <c r="U374" s="295"/>
      <c r="V374" s="10"/>
      <c r="W374" s="10"/>
      <c r="X374" s="10"/>
      <c r="Y374" s="10"/>
      <c r="Z374" s="295"/>
      <c r="AA374" s="161"/>
      <c r="AB374" s="11"/>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G374" s="10"/>
      <c r="BH374" s="10"/>
      <c r="BI374" s="2"/>
      <c r="BJ374" s="10"/>
      <c r="BK374" s="10"/>
      <c r="BL374" s="10"/>
      <c r="BM374" s="371"/>
      <c r="BN374" s="10"/>
      <c r="BO374" s="10"/>
      <c r="BP374" s="10"/>
    </row>
    <row r="375" ht="12.75" spans="1:68">
      <c r="A375" s="295"/>
      <c r="B375" s="11"/>
      <c r="C375" s="11"/>
      <c r="E375" s="482"/>
      <c r="F375" s="295"/>
      <c r="G375" s="295"/>
      <c r="H375" s="295"/>
      <c r="I375" s="10"/>
      <c r="J375" s="10"/>
      <c r="K375" s="295"/>
      <c r="L375" s="482"/>
      <c r="M375" s="10"/>
      <c r="N375" s="10"/>
      <c r="O375" s="482"/>
      <c r="P375" s="10"/>
      <c r="Q375" s="295"/>
      <c r="R375" s="11"/>
      <c r="T375" s="294"/>
      <c r="U375" s="295"/>
      <c r="V375" s="10"/>
      <c r="W375" s="10"/>
      <c r="X375" s="10"/>
      <c r="Y375" s="10"/>
      <c r="Z375" s="295"/>
      <c r="AA375" s="161"/>
      <c r="AB375" s="11"/>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G375" s="10"/>
      <c r="BH375" s="10"/>
      <c r="BI375" s="2"/>
      <c r="BJ375" s="10"/>
      <c r="BK375" s="10"/>
      <c r="BL375" s="10"/>
      <c r="BM375" s="371"/>
      <c r="BN375" s="10"/>
      <c r="BO375" s="10"/>
      <c r="BP375" s="10"/>
    </row>
    <row r="376" ht="12.75" spans="1:68">
      <c r="A376" s="295"/>
      <c r="B376" s="11"/>
      <c r="C376" s="11"/>
      <c r="E376" s="482"/>
      <c r="F376" s="295"/>
      <c r="G376" s="295"/>
      <c r="H376" s="295"/>
      <c r="I376" s="10"/>
      <c r="J376" s="10"/>
      <c r="K376" s="295"/>
      <c r="L376" s="482"/>
      <c r="M376" s="10"/>
      <c r="N376" s="10"/>
      <c r="O376" s="482"/>
      <c r="P376" s="10"/>
      <c r="Q376" s="295"/>
      <c r="R376" s="11"/>
      <c r="T376" s="294"/>
      <c r="U376" s="295"/>
      <c r="V376" s="10"/>
      <c r="W376" s="10"/>
      <c r="X376" s="10"/>
      <c r="Y376" s="10"/>
      <c r="Z376" s="295"/>
      <c r="AA376" s="161"/>
      <c r="AB376" s="11"/>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G376" s="10"/>
      <c r="BH376" s="10"/>
      <c r="BI376" s="2"/>
      <c r="BJ376" s="10"/>
      <c r="BK376" s="10"/>
      <c r="BL376" s="10"/>
      <c r="BM376" s="371"/>
      <c r="BN376" s="10"/>
      <c r="BO376" s="10"/>
      <c r="BP376" s="10"/>
    </row>
    <row r="377" ht="12.75" spans="1:68">
      <c r="A377" s="295"/>
      <c r="B377" s="11"/>
      <c r="C377" s="11"/>
      <c r="E377" s="482"/>
      <c r="F377" s="295"/>
      <c r="G377" s="295"/>
      <c r="H377" s="295"/>
      <c r="I377" s="10"/>
      <c r="J377" s="10"/>
      <c r="K377" s="295"/>
      <c r="L377" s="482"/>
      <c r="M377" s="10"/>
      <c r="N377" s="10"/>
      <c r="O377" s="482"/>
      <c r="P377" s="10"/>
      <c r="Q377" s="295"/>
      <c r="R377" s="11"/>
      <c r="T377" s="294"/>
      <c r="U377" s="295"/>
      <c r="V377" s="10"/>
      <c r="W377" s="10"/>
      <c r="X377" s="10"/>
      <c r="Y377" s="10"/>
      <c r="Z377" s="295"/>
      <c r="AA377" s="161"/>
      <c r="AB377" s="11"/>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G377" s="10"/>
      <c r="BH377" s="10"/>
      <c r="BI377" s="2"/>
      <c r="BJ377" s="10"/>
      <c r="BK377" s="10"/>
      <c r="BL377" s="10"/>
      <c r="BM377" s="371"/>
      <c r="BN377" s="10"/>
      <c r="BO377" s="10"/>
      <c r="BP377" s="10"/>
    </row>
    <row r="378" ht="12.75" spans="1:68">
      <c r="A378" s="295"/>
      <c r="B378" s="11"/>
      <c r="C378" s="11"/>
      <c r="E378" s="482"/>
      <c r="F378" s="295"/>
      <c r="G378" s="295"/>
      <c r="H378" s="295"/>
      <c r="I378" s="10"/>
      <c r="J378" s="10"/>
      <c r="K378" s="295"/>
      <c r="L378" s="482"/>
      <c r="M378" s="10"/>
      <c r="N378" s="10"/>
      <c r="O378" s="482"/>
      <c r="P378" s="10"/>
      <c r="Q378" s="295"/>
      <c r="R378" s="11"/>
      <c r="T378" s="294"/>
      <c r="U378" s="295"/>
      <c r="V378" s="10"/>
      <c r="W378" s="10"/>
      <c r="X378" s="10"/>
      <c r="Y378" s="10"/>
      <c r="Z378" s="295"/>
      <c r="AA378" s="161"/>
      <c r="AB378" s="11"/>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G378" s="10"/>
      <c r="BH378" s="10"/>
      <c r="BI378" s="2"/>
      <c r="BJ378" s="10"/>
      <c r="BK378" s="10"/>
      <c r="BL378" s="10"/>
      <c r="BM378" s="371"/>
      <c r="BN378" s="10"/>
      <c r="BO378" s="10"/>
      <c r="BP378" s="10"/>
    </row>
    <row r="379" ht="12.75" spans="1:68">
      <c r="A379" s="295"/>
      <c r="B379" s="11"/>
      <c r="C379" s="11"/>
      <c r="E379" s="482"/>
      <c r="F379" s="295"/>
      <c r="G379" s="295"/>
      <c r="H379" s="295"/>
      <c r="I379" s="10"/>
      <c r="J379" s="10"/>
      <c r="K379" s="295"/>
      <c r="L379" s="482"/>
      <c r="M379" s="10"/>
      <c r="N379" s="10"/>
      <c r="O379" s="482"/>
      <c r="P379" s="10"/>
      <c r="Q379" s="295"/>
      <c r="R379" s="11"/>
      <c r="T379" s="294"/>
      <c r="U379" s="295"/>
      <c r="V379" s="10"/>
      <c r="W379" s="10"/>
      <c r="X379" s="10"/>
      <c r="Y379" s="10"/>
      <c r="Z379" s="295"/>
      <c r="AA379" s="161"/>
      <c r="AB379" s="11"/>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G379" s="10"/>
      <c r="BH379" s="10"/>
      <c r="BI379" s="2"/>
      <c r="BJ379" s="10"/>
      <c r="BK379" s="10"/>
      <c r="BL379" s="10"/>
      <c r="BM379" s="371"/>
      <c r="BN379" s="10"/>
      <c r="BO379" s="10"/>
      <c r="BP379" s="10"/>
    </row>
    <row r="380" ht="12.75" spans="1:68">
      <c r="A380" s="295"/>
      <c r="B380" s="11"/>
      <c r="C380" s="11"/>
      <c r="E380" s="482"/>
      <c r="F380" s="295"/>
      <c r="G380" s="295"/>
      <c r="H380" s="295"/>
      <c r="I380" s="10"/>
      <c r="J380" s="10"/>
      <c r="K380" s="295"/>
      <c r="L380" s="482"/>
      <c r="M380" s="10"/>
      <c r="N380" s="10"/>
      <c r="O380" s="482"/>
      <c r="P380" s="10"/>
      <c r="Q380" s="295"/>
      <c r="R380" s="11"/>
      <c r="T380" s="294"/>
      <c r="U380" s="295"/>
      <c r="V380" s="10"/>
      <c r="W380" s="10"/>
      <c r="X380" s="10"/>
      <c r="Y380" s="10"/>
      <c r="Z380" s="295"/>
      <c r="AA380" s="161"/>
      <c r="AB380" s="11"/>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G380" s="10"/>
      <c r="BH380" s="10"/>
      <c r="BI380" s="2"/>
      <c r="BJ380" s="10"/>
      <c r="BK380" s="10"/>
      <c r="BL380" s="10"/>
      <c r="BM380" s="371"/>
      <c r="BN380" s="10"/>
      <c r="BO380" s="10"/>
      <c r="BP380" s="10"/>
    </row>
    <row r="381" ht="12.75" spans="1:68">
      <c r="A381" s="295"/>
      <c r="B381" s="11"/>
      <c r="C381" s="11"/>
      <c r="E381" s="482"/>
      <c r="F381" s="295"/>
      <c r="G381" s="295"/>
      <c r="H381" s="295"/>
      <c r="I381" s="10"/>
      <c r="J381" s="10"/>
      <c r="K381" s="295"/>
      <c r="L381" s="482"/>
      <c r="M381" s="10"/>
      <c r="N381" s="10"/>
      <c r="O381" s="482"/>
      <c r="P381" s="10"/>
      <c r="Q381" s="295"/>
      <c r="R381" s="11"/>
      <c r="T381" s="294"/>
      <c r="U381" s="295"/>
      <c r="V381" s="10"/>
      <c r="W381" s="10"/>
      <c r="X381" s="10"/>
      <c r="Y381" s="10"/>
      <c r="Z381" s="295"/>
      <c r="AA381" s="161"/>
      <c r="AB381" s="11"/>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G381" s="10"/>
      <c r="BH381" s="10"/>
      <c r="BI381" s="2"/>
      <c r="BJ381" s="10"/>
      <c r="BK381" s="10"/>
      <c r="BL381" s="10"/>
      <c r="BM381" s="371"/>
      <c r="BN381" s="10"/>
      <c r="BO381" s="10"/>
      <c r="BP381" s="10"/>
    </row>
    <row r="382" ht="12.75" spans="1:68">
      <c r="A382" s="295"/>
      <c r="B382" s="11"/>
      <c r="C382" s="11"/>
      <c r="E382" s="482"/>
      <c r="F382" s="295"/>
      <c r="G382" s="295"/>
      <c r="H382" s="295"/>
      <c r="I382" s="10"/>
      <c r="J382" s="10"/>
      <c r="K382" s="295"/>
      <c r="L382" s="482"/>
      <c r="M382" s="10"/>
      <c r="N382" s="10"/>
      <c r="O382" s="482"/>
      <c r="P382" s="10"/>
      <c r="Q382" s="295"/>
      <c r="R382" s="11"/>
      <c r="T382" s="294"/>
      <c r="U382" s="295"/>
      <c r="V382" s="10"/>
      <c r="W382" s="10"/>
      <c r="X382" s="10"/>
      <c r="Y382" s="10"/>
      <c r="Z382" s="295"/>
      <c r="AA382" s="161"/>
      <c r="AB382" s="11"/>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G382" s="10"/>
      <c r="BH382" s="10"/>
      <c r="BI382" s="2"/>
      <c r="BJ382" s="10"/>
      <c r="BK382" s="10"/>
      <c r="BL382" s="10"/>
      <c r="BM382" s="371"/>
      <c r="BN382" s="10"/>
      <c r="BO382" s="10"/>
      <c r="BP382" s="10"/>
    </row>
    <row r="383" ht="12.75" spans="1:68">
      <c r="A383" s="295"/>
      <c r="B383" s="11"/>
      <c r="C383" s="11"/>
      <c r="E383" s="482"/>
      <c r="F383" s="295"/>
      <c r="G383" s="295"/>
      <c r="H383" s="295"/>
      <c r="I383" s="10"/>
      <c r="J383" s="10"/>
      <c r="K383" s="295"/>
      <c r="L383" s="482"/>
      <c r="M383" s="10"/>
      <c r="N383" s="10"/>
      <c r="O383" s="482"/>
      <c r="P383" s="10"/>
      <c r="Q383" s="295"/>
      <c r="R383" s="11"/>
      <c r="T383" s="294"/>
      <c r="U383" s="295"/>
      <c r="V383" s="10"/>
      <c r="W383" s="10"/>
      <c r="X383" s="10"/>
      <c r="Y383" s="10"/>
      <c r="Z383" s="295"/>
      <c r="AA383" s="161"/>
      <c r="AB383" s="11"/>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G383" s="10"/>
      <c r="BH383" s="10"/>
      <c r="BI383" s="2"/>
      <c r="BJ383" s="10"/>
      <c r="BK383" s="10"/>
      <c r="BL383" s="10"/>
      <c r="BM383" s="371"/>
      <c r="BN383" s="10"/>
      <c r="BO383" s="10"/>
      <c r="BP383" s="10"/>
    </row>
    <row r="384" ht="12.75" spans="1:68">
      <c r="A384" s="295"/>
      <c r="B384" s="11"/>
      <c r="C384" s="11"/>
      <c r="E384" s="482"/>
      <c r="F384" s="295"/>
      <c r="G384" s="295"/>
      <c r="H384" s="295"/>
      <c r="I384" s="10"/>
      <c r="J384" s="10"/>
      <c r="K384" s="295"/>
      <c r="L384" s="482"/>
      <c r="M384" s="10"/>
      <c r="N384" s="10"/>
      <c r="O384" s="482"/>
      <c r="P384" s="10"/>
      <c r="Q384" s="295"/>
      <c r="R384" s="11"/>
      <c r="T384" s="294"/>
      <c r="U384" s="295"/>
      <c r="V384" s="10"/>
      <c r="W384" s="10"/>
      <c r="X384" s="10"/>
      <c r="Y384" s="10"/>
      <c r="Z384" s="295"/>
      <c r="AA384" s="161"/>
      <c r="AB384" s="11"/>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G384" s="10"/>
      <c r="BH384" s="10"/>
      <c r="BI384" s="2"/>
      <c r="BJ384" s="10"/>
      <c r="BK384" s="10"/>
      <c r="BL384" s="10"/>
      <c r="BM384" s="371"/>
      <c r="BN384" s="10"/>
      <c r="BO384" s="10"/>
      <c r="BP384" s="10"/>
    </row>
    <row r="385" ht="12.75" spans="1:68">
      <c r="A385" s="295"/>
      <c r="B385" s="11"/>
      <c r="C385" s="11"/>
      <c r="E385" s="482"/>
      <c r="F385" s="295"/>
      <c r="G385" s="295"/>
      <c r="H385" s="295"/>
      <c r="I385" s="10"/>
      <c r="J385" s="10"/>
      <c r="K385" s="295"/>
      <c r="L385" s="482"/>
      <c r="M385" s="10"/>
      <c r="N385" s="10"/>
      <c r="O385" s="482"/>
      <c r="P385" s="10"/>
      <c r="Q385" s="295"/>
      <c r="R385" s="11"/>
      <c r="T385" s="294"/>
      <c r="U385" s="295"/>
      <c r="V385" s="10"/>
      <c r="W385" s="10"/>
      <c r="X385" s="10"/>
      <c r="Y385" s="10"/>
      <c r="Z385" s="295"/>
      <c r="AA385" s="161"/>
      <c r="AB385" s="11"/>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G385" s="10"/>
      <c r="BH385" s="10"/>
      <c r="BI385" s="2"/>
      <c r="BJ385" s="10"/>
      <c r="BK385" s="10"/>
      <c r="BL385" s="10"/>
      <c r="BM385" s="371"/>
      <c r="BN385" s="10"/>
      <c r="BO385" s="10"/>
      <c r="BP385" s="10"/>
    </row>
    <row r="386" ht="12.75" spans="1:68">
      <c r="A386" s="295"/>
      <c r="B386" s="11"/>
      <c r="C386" s="11"/>
      <c r="E386" s="482"/>
      <c r="F386" s="295"/>
      <c r="G386" s="295"/>
      <c r="H386" s="295"/>
      <c r="I386" s="10"/>
      <c r="J386" s="10"/>
      <c r="K386" s="295"/>
      <c r="L386" s="482"/>
      <c r="M386" s="10"/>
      <c r="N386" s="10"/>
      <c r="O386" s="482"/>
      <c r="P386" s="10"/>
      <c r="Q386" s="295"/>
      <c r="R386" s="11"/>
      <c r="T386" s="294"/>
      <c r="U386" s="295"/>
      <c r="V386" s="10"/>
      <c r="W386" s="10"/>
      <c r="X386" s="10"/>
      <c r="Y386" s="10"/>
      <c r="Z386" s="295"/>
      <c r="AA386" s="161"/>
      <c r="AB386" s="11"/>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G386" s="10"/>
      <c r="BH386" s="10"/>
      <c r="BI386" s="2"/>
      <c r="BJ386" s="10"/>
      <c r="BK386" s="10"/>
      <c r="BL386" s="10"/>
      <c r="BM386" s="371"/>
      <c r="BN386" s="10"/>
      <c r="BO386" s="10"/>
      <c r="BP386" s="10"/>
    </row>
    <row r="387" ht="12.75" spans="1:68">
      <c r="A387" s="295"/>
      <c r="B387" s="11"/>
      <c r="C387" s="11"/>
      <c r="E387" s="482"/>
      <c r="F387" s="295"/>
      <c r="G387" s="295"/>
      <c r="H387" s="295"/>
      <c r="I387" s="10"/>
      <c r="J387" s="10"/>
      <c r="K387" s="295"/>
      <c r="L387" s="482"/>
      <c r="M387" s="10"/>
      <c r="N387" s="10"/>
      <c r="O387" s="482"/>
      <c r="P387" s="10"/>
      <c r="Q387" s="295"/>
      <c r="R387" s="11"/>
      <c r="T387" s="294"/>
      <c r="U387" s="295"/>
      <c r="V387" s="10"/>
      <c r="W387" s="10"/>
      <c r="X387" s="10"/>
      <c r="Y387" s="10"/>
      <c r="Z387" s="295"/>
      <c r="AA387" s="161"/>
      <c r="AB387" s="11"/>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G387" s="10"/>
      <c r="BH387" s="10"/>
      <c r="BI387" s="2"/>
      <c r="BJ387" s="10"/>
      <c r="BK387" s="10"/>
      <c r="BL387" s="10"/>
      <c r="BM387" s="371"/>
      <c r="BN387" s="10"/>
      <c r="BO387" s="10"/>
      <c r="BP387" s="10"/>
    </row>
    <row r="388" ht="12.75" spans="1:68">
      <c r="A388" s="295"/>
      <c r="B388" s="11"/>
      <c r="C388" s="11"/>
      <c r="E388" s="482"/>
      <c r="F388" s="295"/>
      <c r="G388" s="295"/>
      <c r="H388" s="295"/>
      <c r="I388" s="10"/>
      <c r="J388" s="10"/>
      <c r="K388" s="295"/>
      <c r="L388" s="482"/>
      <c r="M388" s="10"/>
      <c r="N388" s="10"/>
      <c r="O388" s="482"/>
      <c r="P388" s="10"/>
      <c r="Q388" s="295"/>
      <c r="R388" s="11"/>
      <c r="T388" s="294"/>
      <c r="U388" s="295"/>
      <c r="V388" s="10"/>
      <c r="W388" s="10"/>
      <c r="X388" s="10"/>
      <c r="Y388" s="10"/>
      <c r="Z388" s="295"/>
      <c r="AA388" s="161"/>
      <c r="AB388" s="11"/>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G388" s="10"/>
      <c r="BH388" s="10"/>
      <c r="BI388" s="2"/>
      <c r="BJ388" s="10"/>
      <c r="BK388" s="10"/>
      <c r="BL388" s="10"/>
      <c r="BM388" s="371"/>
      <c r="BN388" s="10"/>
      <c r="BO388" s="10"/>
      <c r="BP388" s="10"/>
    </row>
    <row r="389" ht="12.75" spans="1:68">
      <c r="A389" s="295"/>
      <c r="B389" s="11"/>
      <c r="C389" s="11"/>
      <c r="E389" s="482"/>
      <c r="F389" s="295"/>
      <c r="G389" s="295"/>
      <c r="H389" s="295"/>
      <c r="I389" s="10"/>
      <c r="J389" s="10"/>
      <c r="K389" s="295"/>
      <c r="L389" s="482"/>
      <c r="M389" s="10"/>
      <c r="N389" s="10"/>
      <c r="O389" s="482"/>
      <c r="P389" s="10"/>
      <c r="Q389" s="295"/>
      <c r="R389" s="11"/>
      <c r="T389" s="294"/>
      <c r="U389" s="295"/>
      <c r="V389" s="10"/>
      <c r="W389" s="10"/>
      <c r="X389" s="10"/>
      <c r="Y389" s="10"/>
      <c r="Z389" s="295"/>
      <c r="AA389" s="161"/>
      <c r="AB389" s="11"/>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G389" s="10"/>
      <c r="BH389" s="10"/>
      <c r="BI389" s="2"/>
      <c r="BJ389" s="10"/>
      <c r="BK389" s="10"/>
      <c r="BL389" s="10"/>
      <c r="BM389" s="371"/>
      <c r="BN389" s="10"/>
      <c r="BO389" s="10"/>
      <c r="BP389" s="10"/>
    </row>
    <row r="390" ht="12.75" spans="1:68">
      <c r="A390" s="295"/>
      <c r="B390" s="11"/>
      <c r="C390" s="11"/>
      <c r="E390" s="482"/>
      <c r="F390" s="295"/>
      <c r="G390" s="295"/>
      <c r="H390" s="295"/>
      <c r="I390" s="10"/>
      <c r="J390" s="10"/>
      <c r="K390" s="295"/>
      <c r="L390" s="482"/>
      <c r="M390" s="10"/>
      <c r="N390" s="10"/>
      <c r="O390" s="482"/>
      <c r="P390" s="10"/>
      <c r="Q390" s="295"/>
      <c r="R390" s="11"/>
      <c r="T390" s="294"/>
      <c r="U390" s="295"/>
      <c r="V390" s="10"/>
      <c r="W390" s="10"/>
      <c r="X390" s="10"/>
      <c r="Y390" s="10"/>
      <c r="Z390" s="295"/>
      <c r="AA390" s="161"/>
      <c r="AB390" s="11"/>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G390" s="10"/>
      <c r="BH390" s="10"/>
      <c r="BI390" s="2"/>
      <c r="BJ390" s="10"/>
      <c r="BK390" s="10"/>
      <c r="BL390" s="10"/>
      <c r="BM390" s="371"/>
      <c r="BN390" s="10"/>
      <c r="BO390" s="10"/>
      <c r="BP390" s="10"/>
    </row>
    <row r="391" ht="12.75" spans="1:68">
      <c r="A391" s="295"/>
      <c r="B391" s="11"/>
      <c r="C391" s="11"/>
      <c r="E391" s="482"/>
      <c r="F391" s="295"/>
      <c r="G391" s="295"/>
      <c r="H391" s="295"/>
      <c r="I391" s="10"/>
      <c r="J391" s="10"/>
      <c r="K391" s="295"/>
      <c r="L391" s="482"/>
      <c r="M391" s="10"/>
      <c r="N391" s="10"/>
      <c r="O391" s="482"/>
      <c r="P391" s="10"/>
      <c r="Q391" s="295"/>
      <c r="R391" s="11"/>
      <c r="T391" s="294"/>
      <c r="U391" s="295"/>
      <c r="V391" s="10"/>
      <c r="W391" s="10"/>
      <c r="X391" s="10"/>
      <c r="Y391" s="10"/>
      <c r="Z391" s="295"/>
      <c r="AA391" s="161"/>
      <c r="AB391" s="11"/>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G391" s="10"/>
      <c r="BH391" s="10"/>
      <c r="BI391" s="2"/>
      <c r="BJ391" s="10"/>
      <c r="BK391" s="10"/>
      <c r="BL391" s="10"/>
      <c r="BM391" s="371"/>
      <c r="BN391" s="10"/>
      <c r="BO391" s="10"/>
      <c r="BP391" s="10"/>
    </row>
    <row r="392" ht="12.75" spans="1:68">
      <c r="A392" s="295"/>
      <c r="B392" s="11"/>
      <c r="C392" s="11"/>
      <c r="E392" s="482"/>
      <c r="F392" s="295"/>
      <c r="G392" s="295"/>
      <c r="H392" s="295"/>
      <c r="I392" s="10"/>
      <c r="J392" s="10"/>
      <c r="K392" s="295"/>
      <c r="L392" s="482"/>
      <c r="M392" s="10"/>
      <c r="N392" s="10"/>
      <c r="O392" s="482"/>
      <c r="P392" s="10"/>
      <c r="Q392" s="295"/>
      <c r="R392" s="11"/>
      <c r="T392" s="294"/>
      <c r="U392" s="295"/>
      <c r="V392" s="10"/>
      <c r="W392" s="10"/>
      <c r="X392" s="10"/>
      <c r="Y392" s="10"/>
      <c r="Z392" s="295"/>
      <c r="AA392" s="161"/>
      <c r="AB392" s="11"/>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G392" s="10"/>
      <c r="BH392" s="10"/>
      <c r="BI392" s="2"/>
      <c r="BJ392" s="10"/>
      <c r="BK392" s="10"/>
      <c r="BL392" s="10"/>
      <c r="BM392" s="371"/>
      <c r="BN392" s="10"/>
      <c r="BO392" s="10"/>
      <c r="BP392" s="10"/>
    </row>
    <row r="393" ht="12.75" spans="1:68">
      <c r="A393" s="295"/>
      <c r="B393" s="11"/>
      <c r="C393" s="11"/>
      <c r="E393" s="482"/>
      <c r="F393" s="295"/>
      <c r="G393" s="295"/>
      <c r="H393" s="295"/>
      <c r="I393" s="10"/>
      <c r="J393" s="10"/>
      <c r="K393" s="295"/>
      <c r="L393" s="482"/>
      <c r="M393" s="10"/>
      <c r="N393" s="10"/>
      <c r="O393" s="482"/>
      <c r="P393" s="10"/>
      <c r="Q393" s="295"/>
      <c r="R393" s="11"/>
      <c r="T393" s="294"/>
      <c r="U393" s="295"/>
      <c r="V393" s="10"/>
      <c r="W393" s="10"/>
      <c r="X393" s="10"/>
      <c r="Y393" s="10"/>
      <c r="Z393" s="295"/>
      <c r="AA393" s="161"/>
      <c r="AB393" s="11"/>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G393" s="10"/>
      <c r="BH393" s="10"/>
      <c r="BI393" s="2"/>
      <c r="BJ393" s="10"/>
      <c r="BK393" s="10"/>
      <c r="BL393" s="10"/>
      <c r="BM393" s="371"/>
      <c r="BN393" s="10"/>
      <c r="BO393" s="10"/>
      <c r="BP393" s="10"/>
    </row>
    <row r="394" ht="12.75" spans="1:68">
      <c r="A394" s="295"/>
      <c r="B394" s="11"/>
      <c r="C394" s="11"/>
      <c r="E394" s="482"/>
      <c r="F394" s="295"/>
      <c r="G394" s="295"/>
      <c r="H394" s="295"/>
      <c r="I394" s="10"/>
      <c r="J394" s="10"/>
      <c r="K394" s="295"/>
      <c r="L394" s="482"/>
      <c r="M394" s="10"/>
      <c r="N394" s="10"/>
      <c r="O394" s="482"/>
      <c r="P394" s="10"/>
      <c r="Q394" s="295"/>
      <c r="R394" s="11"/>
      <c r="T394" s="294"/>
      <c r="U394" s="295"/>
      <c r="V394" s="10"/>
      <c r="W394" s="10"/>
      <c r="X394" s="10"/>
      <c r="Y394" s="10"/>
      <c r="Z394" s="295"/>
      <c r="AA394" s="161"/>
      <c r="AB394" s="11"/>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G394" s="10"/>
      <c r="BH394" s="10"/>
      <c r="BI394" s="2"/>
      <c r="BJ394" s="10"/>
      <c r="BK394" s="10"/>
      <c r="BL394" s="10"/>
      <c r="BM394" s="371"/>
      <c r="BN394" s="10"/>
      <c r="BO394" s="10"/>
      <c r="BP394" s="10"/>
    </row>
    <row r="395" ht="12.75" spans="1:68">
      <c r="A395" s="295"/>
      <c r="B395" s="11"/>
      <c r="C395" s="11"/>
      <c r="E395" s="482"/>
      <c r="F395" s="295"/>
      <c r="G395" s="295"/>
      <c r="H395" s="295"/>
      <c r="I395" s="10"/>
      <c r="J395" s="10"/>
      <c r="K395" s="295"/>
      <c r="L395" s="482"/>
      <c r="M395" s="10"/>
      <c r="N395" s="10"/>
      <c r="O395" s="482"/>
      <c r="P395" s="10"/>
      <c r="Q395" s="295"/>
      <c r="R395" s="11"/>
      <c r="T395" s="294"/>
      <c r="U395" s="295"/>
      <c r="V395" s="10"/>
      <c r="W395" s="10"/>
      <c r="X395" s="10"/>
      <c r="Y395" s="10"/>
      <c r="Z395" s="295"/>
      <c r="AA395" s="161"/>
      <c r="AB395" s="11"/>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G395" s="10"/>
      <c r="BH395" s="10"/>
      <c r="BI395" s="2"/>
      <c r="BJ395" s="10"/>
      <c r="BK395" s="10"/>
      <c r="BL395" s="10"/>
      <c r="BM395" s="371"/>
      <c r="BN395" s="10"/>
      <c r="BO395" s="10"/>
      <c r="BP395" s="10"/>
    </row>
    <row r="396" ht="12.75" spans="1:68">
      <c r="A396" s="295"/>
      <c r="B396" s="11"/>
      <c r="C396" s="11"/>
      <c r="E396" s="482"/>
      <c r="F396" s="295"/>
      <c r="G396" s="295"/>
      <c r="H396" s="295"/>
      <c r="I396" s="10"/>
      <c r="J396" s="10"/>
      <c r="K396" s="295"/>
      <c r="L396" s="482"/>
      <c r="M396" s="10"/>
      <c r="N396" s="10"/>
      <c r="O396" s="482"/>
      <c r="P396" s="10"/>
      <c r="Q396" s="295"/>
      <c r="R396" s="11"/>
      <c r="T396" s="294"/>
      <c r="U396" s="295"/>
      <c r="V396" s="10"/>
      <c r="W396" s="10"/>
      <c r="X396" s="10"/>
      <c r="Y396" s="10"/>
      <c r="Z396" s="295"/>
      <c r="AA396" s="161"/>
      <c r="AB396" s="11"/>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G396" s="10"/>
      <c r="BH396" s="10"/>
      <c r="BI396" s="2"/>
      <c r="BJ396" s="10"/>
      <c r="BK396" s="10"/>
      <c r="BL396" s="10"/>
      <c r="BM396" s="371"/>
      <c r="BN396" s="10"/>
      <c r="BO396" s="10"/>
      <c r="BP396" s="10"/>
    </row>
    <row r="397" ht="12.75" spans="1:68">
      <c r="A397" s="295"/>
      <c r="B397" s="11"/>
      <c r="C397" s="11"/>
      <c r="E397" s="482"/>
      <c r="F397" s="295"/>
      <c r="G397" s="295"/>
      <c r="H397" s="295"/>
      <c r="I397" s="10"/>
      <c r="J397" s="10"/>
      <c r="K397" s="295"/>
      <c r="L397" s="482"/>
      <c r="M397" s="10"/>
      <c r="N397" s="10"/>
      <c r="O397" s="482"/>
      <c r="P397" s="10"/>
      <c r="Q397" s="295"/>
      <c r="R397" s="11"/>
      <c r="T397" s="294"/>
      <c r="U397" s="295"/>
      <c r="V397" s="10"/>
      <c r="W397" s="10"/>
      <c r="X397" s="10"/>
      <c r="Y397" s="10"/>
      <c r="Z397" s="295"/>
      <c r="AA397" s="161"/>
      <c r="AB397" s="11"/>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G397" s="10"/>
      <c r="BH397" s="10"/>
      <c r="BI397" s="2"/>
      <c r="BJ397" s="10"/>
      <c r="BK397" s="10"/>
      <c r="BL397" s="10"/>
      <c r="BM397" s="371"/>
      <c r="BN397" s="10"/>
      <c r="BO397" s="10"/>
      <c r="BP397" s="10"/>
    </row>
    <row r="398" ht="12.75" spans="1:68">
      <c r="A398" s="295"/>
      <c r="B398" s="11"/>
      <c r="C398" s="11"/>
      <c r="E398" s="482"/>
      <c r="F398" s="295"/>
      <c r="G398" s="295"/>
      <c r="H398" s="295"/>
      <c r="I398" s="10"/>
      <c r="J398" s="10"/>
      <c r="K398" s="295"/>
      <c r="L398" s="482"/>
      <c r="M398" s="10"/>
      <c r="N398" s="10"/>
      <c r="O398" s="482"/>
      <c r="P398" s="10"/>
      <c r="Q398" s="295"/>
      <c r="R398" s="11"/>
      <c r="T398" s="294"/>
      <c r="U398" s="295"/>
      <c r="V398" s="10"/>
      <c r="W398" s="10"/>
      <c r="X398" s="10"/>
      <c r="Y398" s="10"/>
      <c r="Z398" s="295"/>
      <c r="AA398" s="161"/>
      <c r="AB398" s="11"/>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G398" s="10"/>
      <c r="BH398" s="10"/>
      <c r="BI398" s="2"/>
      <c r="BJ398" s="10"/>
      <c r="BK398" s="10"/>
      <c r="BL398" s="10"/>
      <c r="BM398" s="371"/>
      <c r="BN398" s="10"/>
      <c r="BO398" s="10"/>
      <c r="BP398" s="10"/>
    </row>
    <row r="399" ht="12.75" spans="1:68">
      <c r="A399" s="295"/>
      <c r="B399" s="11"/>
      <c r="C399" s="11"/>
      <c r="E399" s="482"/>
      <c r="F399" s="295"/>
      <c r="G399" s="295"/>
      <c r="H399" s="295"/>
      <c r="I399" s="10"/>
      <c r="J399" s="10"/>
      <c r="K399" s="295"/>
      <c r="L399" s="482"/>
      <c r="M399" s="10"/>
      <c r="N399" s="10"/>
      <c r="O399" s="482"/>
      <c r="P399" s="10"/>
      <c r="Q399" s="295"/>
      <c r="R399" s="11"/>
      <c r="T399" s="294"/>
      <c r="U399" s="295"/>
      <c r="V399" s="10"/>
      <c r="W399" s="10"/>
      <c r="X399" s="10"/>
      <c r="Y399" s="10"/>
      <c r="Z399" s="295"/>
      <c r="AA399" s="161"/>
      <c r="AB399" s="11"/>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G399" s="10"/>
      <c r="BH399" s="10"/>
      <c r="BI399" s="2"/>
      <c r="BJ399" s="10"/>
      <c r="BK399" s="10"/>
      <c r="BL399" s="10"/>
      <c r="BM399" s="371"/>
      <c r="BN399" s="10"/>
      <c r="BO399" s="10"/>
      <c r="BP399" s="10"/>
    </row>
    <row r="400" ht="12.75" spans="1:68">
      <c r="A400" s="295"/>
      <c r="B400" s="11"/>
      <c r="C400" s="11"/>
      <c r="E400" s="482"/>
      <c r="F400" s="295"/>
      <c r="G400" s="295"/>
      <c r="H400" s="295"/>
      <c r="I400" s="10"/>
      <c r="J400" s="10"/>
      <c r="K400" s="295"/>
      <c r="L400" s="482"/>
      <c r="M400" s="10"/>
      <c r="N400" s="10"/>
      <c r="O400" s="482"/>
      <c r="P400" s="10"/>
      <c r="Q400" s="295"/>
      <c r="R400" s="11"/>
      <c r="T400" s="294"/>
      <c r="U400" s="295"/>
      <c r="V400" s="10"/>
      <c r="W400" s="10"/>
      <c r="X400" s="10"/>
      <c r="Y400" s="10"/>
      <c r="Z400" s="295"/>
      <c r="AA400" s="161"/>
      <c r="AB400" s="11"/>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G400" s="10"/>
      <c r="BH400" s="10"/>
      <c r="BI400" s="2"/>
      <c r="BJ400" s="10"/>
      <c r="BK400" s="10"/>
      <c r="BL400" s="10"/>
      <c r="BM400" s="371"/>
      <c r="BN400" s="10"/>
      <c r="BO400" s="10"/>
      <c r="BP400" s="10"/>
    </row>
    <row r="401" ht="12.75" spans="1:68">
      <c r="A401" s="295"/>
      <c r="B401" s="11"/>
      <c r="C401" s="11"/>
      <c r="E401" s="482"/>
      <c r="F401" s="295"/>
      <c r="G401" s="295"/>
      <c r="H401" s="295"/>
      <c r="I401" s="10"/>
      <c r="J401" s="10"/>
      <c r="K401" s="295"/>
      <c r="L401" s="482"/>
      <c r="M401" s="10"/>
      <c r="N401" s="10"/>
      <c r="O401" s="482"/>
      <c r="P401" s="10"/>
      <c r="Q401" s="295"/>
      <c r="R401" s="11"/>
      <c r="T401" s="294"/>
      <c r="U401" s="295"/>
      <c r="V401" s="10"/>
      <c r="W401" s="10"/>
      <c r="X401" s="10"/>
      <c r="Y401" s="10"/>
      <c r="Z401" s="295"/>
      <c r="AA401" s="161"/>
      <c r="AB401" s="11"/>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G401" s="10"/>
      <c r="BH401" s="10"/>
      <c r="BI401" s="2"/>
      <c r="BJ401" s="10"/>
      <c r="BK401" s="10"/>
      <c r="BL401" s="10"/>
      <c r="BM401" s="371"/>
      <c r="BN401" s="10"/>
      <c r="BO401" s="10"/>
      <c r="BP401" s="10"/>
    </row>
    <row r="402" ht="12.75" spans="1:68">
      <c r="A402" s="295"/>
      <c r="B402" s="11"/>
      <c r="C402" s="11"/>
      <c r="E402" s="482"/>
      <c r="F402" s="295"/>
      <c r="G402" s="295"/>
      <c r="H402" s="295"/>
      <c r="I402" s="10"/>
      <c r="J402" s="10"/>
      <c r="K402" s="295"/>
      <c r="L402" s="482"/>
      <c r="M402" s="10"/>
      <c r="N402" s="10"/>
      <c r="O402" s="482"/>
      <c r="P402" s="10"/>
      <c r="Q402" s="295"/>
      <c r="R402" s="11"/>
      <c r="T402" s="294"/>
      <c r="U402" s="295"/>
      <c r="V402" s="10"/>
      <c r="W402" s="10"/>
      <c r="X402" s="10"/>
      <c r="Y402" s="10"/>
      <c r="Z402" s="295"/>
      <c r="AA402" s="161"/>
      <c r="AB402" s="11"/>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G402" s="10"/>
      <c r="BH402" s="10"/>
      <c r="BI402" s="2"/>
      <c r="BJ402" s="10"/>
      <c r="BK402" s="10"/>
      <c r="BL402" s="10"/>
      <c r="BM402" s="371"/>
      <c r="BN402" s="10"/>
      <c r="BO402" s="10"/>
      <c r="BP402" s="10"/>
    </row>
    <row r="403" ht="12.75" spans="1:68">
      <c r="A403" s="295"/>
      <c r="B403" s="11"/>
      <c r="C403" s="11"/>
      <c r="E403" s="482"/>
      <c r="F403" s="295"/>
      <c r="G403" s="295"/>
      <c r="H403" s="295"/>
      <c r="I403" s="10"/>
      <c r="J403" s="10"/>
      <c r="K403" s="295"/>
      <c r="L403" s="482"/>
      <c r="M403" s="10"/>
      <c r="N403" s="10"/>
      <c r="O403" s="482"/>
      <c r="P403" s="10"/>
      <c r="Q403" s="295"/>
      <c r="R403" s="11"/>
      <c r="T403" s="294"/>
      <c r="U403" s="295"/>
      <c r="V403" s="10"/>
      <c r="W403" s="10"/>
      <c r="X403" s="10"/>
      <c r="Y403" s="10"/>
      <c r="Z403" s="295"/>
      <c r="AA403" s="161"/>
      <c r="AB403" s="11"/>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G403" s="10"/>
      <c r="BH403" s="10"/>
      <c r="BI403" s="2"/>
      <c r="BJ403" s="10"/>
      <c r="BK403" s="10"/>
      <c r="BL403" s="10"/>
      <c r="BM403" s="371"/>
      <c r="BN403" s="10"/>
      <c r="BO403" s="10"/>
      <c r="BP403" s="10"/>
    </row>
    <row r="404" ht="12.75" spans="1:68">
      <c r="A404" s="295"/>
      <c r="B404" s="11"/>
      <c r="C404" s="11"/>
      <c r="E404" s="482"/>
      <c r="F404" s="295"/>
      <c r="G404" s="295"/>
      <c r="H404" s="295"/>
      <c r="I404" s="10"/>
      <c r="J404" s="10"/>
      <c r="K404" s="295"/>
      <c r="L404" s="482"/>
      <c r="M404" s="10"/>
      <c r="N404" s="10"/>
      <c r="O404" s="482"/>
      <c r="P404" s="10"/>
      <c r="Q404" s="295"/>
      <c r="R404" s="11"/>
      <c r="T404" s="294"/>
      <c r="U404" s="295"/>
      <c r="V404" s="10"/>
      <c r="W404" s="10"/>
      <c r="X404" s="10"/>
      <c r="Y404" s="10"/>
      <c r="Z404" s="295"/>
      <c r="AA404" s="161"/>
      <c r="AB404" s="11"/>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G404" s="10"/>
      <c r="BH404" s="10"/>
      <c r="BI404" s="2"/>
      <c r="BJ404" s="10"/>
      <c r="BK404" s="10"/>
      <c r="BL404" s="10"/>
      <c r="BM404" s="371"/>
      <c r="BN404" s="10"/>
      <c r="BO404" s="10"/>
      <c r="BP404" s="10"/>
    </row>
    <row r="405" ht="12.75" spans="1:68">
      <c r="A405" s="295"/>
      <c r="B405" s="11"/>
      <c r="C405" s="11"/>
      <c r="E405" s="482"/>
      <c r="F405" s="295"/>
      <c r="G405" s="295"/>
      <c r="H405" s="295"/>
      <c r="I405" s="10"/>
      <c r="J405" s="10"/>
      <c r="K405" s="295"/>
      <c r="L405" s="482"/>
      <c r="M405" s="10"/>
      <c r="N405" s="10"/>
      <c r="O405" s="482"/>
      <c r="P405" s="10"/>
      <c r="Q405" s="295"/>
      <c r="R405" s="11"/>
      <c r="T405" s="294"/>
      <c r="U405" s="295"/>
      <c r="V405" s="10"/>
      <c r="W405" s="10"/>
      <c r="X405" s="10"/>
      <c r="Y405" s="10"/>
      <c r="Z405" s="295"/>
      <c r="AA405" s="161"/>
      <c r="AB405" s="11"/>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G405" s="10"/>
      <c r="BH405" s="10"/>
      <c r="BI405" s="2"/>
      <c r="BJ405" s="10"/>
      <c r="BK405" s="10"/>
      <c r="BL405" s="10"/>
      <c r="BM405" s="371"/>
      <c r="BN405" s="10"/>
      <c r="BO405" s="10"/>
      <c r="BP405" s="10"/>
    </row>
    <row r="406" ht="12.75" spans="1:68">
      <c r="A406" s="295"/>
      <c r="B406" s="11"/>
      <c r="C406" s="11"/>
      <c r="E406" s="482"/>
      <c r="F406" s="295"/>
      <c r="G406" s="295"/>
      <c r="H406" s="295"/>
      <c r="I406" s="10"/>
      <c r="J406" s="10"/>
      <c r="K406" s="295"/>
      <c r="L406" s="482"/>
      <c r="M406" s="10"/>
      <c r="N406" s="10"/>
      <c r="O406" s="482"/>
      <c r="P406" s="10"/>
      <c r="Q406" s="295"/>
      <c r="R406" s="11"/>
      <c r="T406" s="294"/>
      <c r="U406" s="295"/>
      <c r="V406" s="10"/>
      <c r="W406" s="10"/>
      <c r="X406" s="10"/>
      <c r="Y406" s="10"/>
      <c r="Z406" s="295"/>
      <c r="AA406" s="161"/>
      <c r="AB406" s="11"/>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G406" s="10"/>
      <c r="BH406" s="10"/>
      <c r="BI406" s="2"/>
      <c r="BJ406" s="10"/>
      <c r="BK406" s="10"/>
      <c r="BL406" s="10"/>
      <c r="BM406" s="371"/>
      <c r="BN406" s="10"/>
      <c r="BO406" s="10"/>
      <c r="BP406" s="10"/>
    </row>
    <row r="407" ht="12.75" spans="1:68">
      <c r="A407" s="295"/>
      <c r="B407" s="11"/>
      <c r="C407" s="11"/>
      <c r="E407" s="482"/>
      <c r="F407" s="295"/>
      <c r="G407" s="295"/>
      <c r="H407" s="295"/>
      <c r="I407" s="10"/>
      <c r="J407" s="10"/>
      <c r="K407" s="295"/>
      <c r="L407" s="482"/>
      <c r="M407" s="10"/>
      <c r="N407" s="10"/>
      <c r="O407" s="482"/>
      <c r="P407" s="10"/>
      <c r="Q407" s="295"/>
      <c r="R407" s="11"/>
      <c r="T407" s="294"/>
      <c r="U407" s="295"/>
      <c r="V407" s="10"/>
      <c r="W407" s="10"/>
      <c r="X407" s="10"/>
      <c r="Y407" s="10"/>
      <c r="Z407" s="295"/>
      <c r="AA407" s="161"/>
      <c r="AB407" s="11"/>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G407" s="10"/>
      <c r="BH407" s="10"/>
      <c r="BI407" s="2"/>
      <c r="BJ407" s="10"/>
      <c r="BK407" s="10"/>
      <c r="BL407" s="10"/>
      <c r="BM407" s="371"/>
      <c r="BN407" s="10"/>
      <c r="BO407" s="10"/>
      <c r="BP407" s="10"/>
    </row>
    <row r="408" ht="12.75" spans="1:68">
      <c r="A408" s="295"/>
      <c r="B408" s="11"/>
      <c r="C408" s="11"/>
      <c r="E408" s="482"/>
      <c r="F408" s="295"/>
      <c r="G408" s="295"/>
      <c r="H408" s="295"/>
      <c r="I408" s="10"/>
      <c r="J408" s="10"/>
      <c r="K408" s="295"/>
      <c r="L408" s="482"/>
      <c r="M408" s="10"/>
      <c r="N408" s="10"/>
      <c r="O408" s="482"/>
      <c r="P408" s="10"/>
      <c r="Q408" s="295"/>
      <c r="R408" s="11"/>
      <c r="T408" s="294"/>
      <c r="U408" s="295"/>
      <c r="V408" s="10"/>
      <c r="W408" s="10"/>
      <c r="X408" s="10"/>
      <c r="Y408" s="10"/>
      <c r="Z408" s="295"/>
      <c r="AA408" s="161"/>
      <c r="AB408" s="11"/>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G408" s="10"/>
      <c r="BH408" s="10"/>
      <c r="BI408" s="2"/>
      <c r="BJ408" s="10"/>
      <c r="BK408" s="10"/>
      <c r="BL408" s="10"/>
      <c r="BM408" s="371"/>
      <c r="BN408" s="10"/>
      <c r="BO408" s="10"/>
      <c r="BP408" s="10"/>
    </row>
    <row r="409" ht="12.75" spans="1:68">
      <c r="A409" s="295"/>
      <c r="B409" s="11"/>
      <c r="C409" s="11"/>
      <c r="E409" s="482"/>
      <c r="F409" s="295"/>
      <c r="G409" s="295"/>
      <c r="H409" s="295"/>
      <c r="I409" s="10"/>
      <c r="J409" s="10"/>
      <c r="K409" s="295"/>
      <c r="L409" s="482"/>
      <c r="M409" s="10"/>
      <c r="N409" s="10"/>
      <c r="O409" s="482"/>
      <c r="P409" s="10"/>
      <c r="Q409" s="295"/>
      <c r="R409" s="11"/>
      <c r="T409" s="294"/>
      <c r="U409" s="295"/>
      <c r="V409" s="10"/>
      <c r="W409" s="10"/>
      <c r="X409" s="10"/>
      <c r="Y409" s="10"/>
      <c r="Z409" s="295"/>
      <c r="AA409" s="161"/>
      <c r="AB409" s="11"/>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G409" s="10"/>
      <c r="BH409" s="10"/>
      <c r="BI409" s="2"/>
      <c r="BJ409" s="10"/>
      <c r="BK409" s="10"/>
      <c r="BL409" s="10"/>
      <c r="BM409" s="371"/>
      <c r="BN409" s="10"/>
      <c r="BO409" s="10"/>
      <c r="BP409" s="10"/>
    </row>
    <row r="410" ht="12.75" spans="1:68">
      <c r="A410" s="295"/>
      <c r="B410" s="11"/>
      <c r="C410" s="11"/>
      <c r="E410" s="482"/>
      <c r="F410" s="295"/>
      <c r="G410" s="295"/>
      <c r="H410" s="295"/>
      <c r="I410" s="10"/>
      <c r="J410" s="10"/>
      <c r="K410" s="295"/>
      <c r="L410" s="482"/>
      <c r="M410" s="10"/>
      <c r="N410" s="10"/>
      <c r="O410" s="482"/>
      <c r="P410" s="10"/>
      <c r="Q410" s="295"/>
      <c r="R410" s="11"/>
      <c r="T410" s="294"/>
      <c r="U410" s="295"/>
      <c r="V410" s="10"/>
      <c r="W410" s="10"/>
      <c r="X410" s="10"/>
      <c r="Y410" s="10"/>
      <c r="Z410" s="295"/>
      <c r="AA410" s="161"/>
      <c r="AB410" s="11"/>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G410" s="10"/>
      <c r="BH410" s="10"/>
      <c r="BI410" s="2"/>
      <c r="BJ410" s="10"/>
      <c r="BK410" s="10"/>
      <c r="BL410" s="10"/>
      <c r="BM410" s="371"/>
      <c r="BN410" s="10"/>
      <c r="BO410" s="10"/>
      <c r="BP410" s="10"/>
    </row>
    <row r="411" ht="12.75" spans="1:68">
      <c r="A411" s="295"/>
      <c r="B411" s="11"/>
      <c r="C411" s="11"/>
      <c r="E411" s="482"/>
      <c r="F411" s="295"/>
      <c r="G411" s="295"/>
      <c r="H411" s="295"/>
      <c r="I411" s="10"/>
      <c r="J411" s="10"/>
      <c r="K411" s="295"/>
      <c r="L411" s="482"/>
      <c r="M411" s="10"/>
      <c r="N411" s="10"/>
      <c r="O411" s="482"/>
      <c r="P411" s="10"/>
      <c r="Q411" s="295"/>
      <c r="R411" s="11"/>
      <c r="T411" s="294"/>
      <c r="U411" s="295"/>
      <c r="V411" s="10"/>
      <c r="W411" s="10"/>
      <c r="X411" s="10"/>
      <c r="Y411" s="10"/>
      <c r="Z411" s="295"/>
      <c r="AA411" s="161"/>
      <c r="AB411" s="11"/>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G411" s="10"/>
      <c r="BH411" s="10"/>
      <c r="BI411" s="2"/>
      <c r="BJ411" s="10"/>
      <c r="BK411" s="10"/>
      <c r="BL411" s="10"/>
      <c r="BM411" s="371"/>
      <c r="BN411" s="10"/>
      <c r="BO411" s="10"/>
      <c r="BP411" s="10"/>
    </row>
    <row r="412" ht="12.75" spans="1:68">
      <c r="A412" s="295"/>
      <c r="B412" s="11"/>
      <c r="C412" s="11"/>
      <c r="E412" s="482"/>
      <c r="F412" s="295"/>
      <c r="G412" s="295"/>
      <c r="H412" s="295"/>
      <c r="I412" s="10"/>
      <c r="J412" s="10"/>
      <c r="K412" s="295"/>
      <c r="L412" s="482"/>
      <c r="M412" s="10"/>
      <c r="N412" s="10"/>
      <c r="O412" s="482"/>
      <c r="P412" s="10"/>
      <c r="Q412" s="295"/>
      <c r="R412" s="11"/>
      <c r="T412" s="294"/>
      <c r="U412" s="295"/>
      <c r="V412" s="10"/>
      <c r="W412" s="10"/>
      <c r="X412" s="10"/>
      <c r="Y412" s="10"/>
      <c r="Z412" s="295"/>
      <c r="AA412" s="161"/>
      <c r="AB412" s="11"/>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G412" s="10"/>
      <c r="BH412" s="10"/>
      <c r="BI412" s="2"/>
      <c r="BJ412" s="10"/>
      <c r="BK412" s="10"/>
      <c r="BL412" s="10"/>
      <c r="BM412" s="371"/>
      <c r="BN412" s="10"/>
      <c r="BO412" s="10"/>
      <c r="BP412" s="10"/>
    </row>
    <row r="413" ht="12.75" spans="1:68">
      <c r="A413" s="295"/>
      <c r="B413" s="11"/>
      <c r="C413" s="11"/>
      <c r="E413" s="482"/>
      <c r="F413" s="295"/>
      <c r="G413" s="295"/>
      <c r="H413" s="295"/>
      <c r="I413" s="10"/>
      <c r="J413" s="10"/>
      <c r="K413" s="295"/>
      <c r="L413" s="482"/>
      <c r="M413" s="10"/>
      <c r="N413" s="10"/>
      <c r="O413" s="482"/>
      <c r="P413" s="10"/>
      <c r="Q413" s="295"/>
      <c r="R413" s="11"/>
      <c r="T413" s="294"/>
      <c r="U413" s="295"/>
      <c r="V413" s="10"/>
      <c r="W413" s="10"/>
      <c r="X413" s="10"/>
      <c r="Y413" s="10"/>
      <c r="Z413" s="295"/>
      <c r="AA413" s="161"/>
      <c r="AB413" s="11"/>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G413" s="10"/>
      <c r="BH413" s="10"/>
      <c r="BI413" s="2"/>
      <c r="BJ413" s="10"/>
      <c r="BK413" s="10"/>
      <c r="BL413" s="10"/>
      <c r="BM413" s="371"/>
      <c r="BN413" s="10"/>
      <c r="BO413" s="10"/>
      <c r="BP413" s="10"/>
    </row>
    <row r="414" ht="12.75" spans="1:68">
      <c r="A414" s="295"/>
      <c r="B414" s="11"/>
      <c r="C414" s="11"/>
      <c r="E414" s="482"/>
      <c r="F414" s="295"/>
      <c r="G414" s="295"/>
      <c r="H414" s="295"/>
      <c r="I414" s="10"/>
      <c r="J414" s="10"/>
      <c r="K414" s="295"/>
      <c r="L414" s="482"/>
      <c r="M414" s="10"/>
      <c r="N414" s="10"/>
      <c r="O414" s="482"/>
      <c r="P414" s="10"/>
      <c r="Q414" s="295"/>
      <c r="R414" s="11"/>
      <c r="T414" s="294"/>
      <c r="U414" s="295"/>
      <c r="V414" s="10"/>
      <c r="W414" s="10"/>
      <c r="X414" s="10"/>
      <c r="Y414" s="10"/>
      <c r="Z414" s="295"/>
      <c r="AA414" s="161"/>
      <c r="AB414" s="11"/>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G414" s="10"/>
      <c r="BH414" s="10"/>
      <c r="BI414" s="2"/>
      <c r="BJ414" s="10"/>
      <c r="BK414" s="10"/>
      <c r="BL414" s="10"/>
      <c r="BM414" s="371"/>
      <c r="BN414" s="10"/>
      <c r="BO414" s="10"/>
      <c r="BP414" s="10"/>
    </row>
    <row r="415" ht="12.75" spans="1:68">
      <c r="A415" s="295"/>
      <c r="B415" s="11"/>
      <c r="C415" s="11"/>
      <c r="E415" s="482"/>
      <c r="F415" s="295"/>
      <c r="G415" s="295"/>
      <c r="H415" s="295"/>
      <c r="I415" s="10"/>
      <c r="J415" s="10"/>
      <c r="K415" s="295"/>
      <c r="L415" s="482"/>
      <c r="M415" s="10"/>
      <c r="N415" s="10"/>
      <c r="O415" s="482"/>
      <c r="P415" s="10"/>
      <c r="Q415" s="295"/>
      <c r="R415" s="11"/>
      <c r="T415" s="294"/>
      <c r="U415" s="295"/>
      <c r="V415" s="10"/>
      <c r="W415" s="10"/>
      <c r="X415" s="10"/>
      <c r="Y415" s="10"/>
      <c r="Z415" s="295"/>
      <c r="AA415" s="161"/>
      <c r="AB415" s="11"/>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G415" s="10"/>
      <c r="BH415" s="10"/>
      <c r="BI415" s="2"/>
      <c r="BJ415" s="10"/>
      <c r="BK415" s="10"/>
      <c r="BL415" s="10"/>
      <c r="BM415" s="371"/>
      <c r="BN415" s="10"/>
      <c r="BO415" s="10"/>
      <c r="BP415" s="10"/>
    </row>
    <row r="416" ht="12.75" spans="1:68">
      <c r="A416" s="295"/>
      <c r="B416" s="11"/>
      <c r="C416" s="11"/>
      <c r="E416" s="482"/>
      <c r="F416" s="295"/>
      <c r="G416" s="295"/>
      <c r="H416" s="295"/>
      <c r="I416" s="10"/>
      <c r="J416" s="10"/>
      <c r="K416" s="295"/>
      <c r="L416" s="482"/>
      <c r="M416" s="10"/>
      <c r="N416" s="10"/>
      <c r="O416" s="482"/>
      <c r="P416" s="10"/>
      <c r="Q416" s="295"/>
      <c r="R416" s="11"/>
      <c r="T416" s="294"/>
      <c r="U416" s="295"/>
      <c r="V416" s="10"/>
      <c r="W416" s="10"/>
      <c r="X416" s="10"/>
      <c r="Y416" s="10"/>
      <c r="Z416" s="295"/>
      <c r="AA416" s="161"/>
      <c r="AB416" s="11"/>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G416" s="10"/>
      <c r="BH416" s="10"/>
      <c r="BI416" s="2"/>
      <c r="BJ416" s="10"/>
      <c r="BK416" s="10"/>
      <c r="BL416" s="10"/>
      <c r="BM416" s="371"/>
      <c r="BN416" s="10"/>
      <c r="BO416" s="10"/>
      <c r="BP416" s="10"/>
    </row>
    <row r="417" ht="12.75" spans="1:68">
      <c r="A417" s="295"/>
      <c r="B417" s="11"/>
      <c r="C417" s="11"/>
      <c r="E417" s="482"/>
      <c r="F417" s="295"/>
      <c r="G417" s="295"/>
      <c r="H417" s="295"/>
      <c r="I417" s="10"/>
      <c r="J417" s="10"/>
      <c r="K417" s="295"/>
      <c r="L417" s="482"/>
      <c r="M417" s="10"/>
      <c r="N417" s="10"/>
      <c r="O417" s="482"/>
      <c r="P417" s="10"/>
      <c r="Q417" s="295"/>
      <c r="R417" s="11"/>
      <c r="T417" s="294"/>
      <c r="U417" s="295"/>
      <c r="V417" s="10"/>
      <c r="W417" s="10"/>
      <c r="X417" s="10"/>
      <c r="Y417" s="10"/>
      <c r="Z417" s="295"/>
      <c r="AA417" s="161"/>
      <c r="AB417" s="11"/>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G417" s="10"/>
      <c r="BH417" s="10"/>
      <c r="BI417" s="2"/>
      <c r="BJ417" s="10"/>
      <c r="BK417" s="10"/>
      <c r="BL417" s="10"/>
      <c r="BM417" s="371"/>
      <c r="BN417" s="10"/>
      <c r="BO417" s="10"/>
      <c r="BP417" s="10"/>
    </row>
    <row r="418" ht="12.75" spans="1:68">
      <c r="A418" s="295"/>
      <c r="B418" s="11"/>
      <c r="C418" s="11"/>
      <c r="E418" s="482"/>
      <c r="F418" s="295"/>
      <c r="G418" s="295"/>
      <c r="H418" s="295"/>
      <c r="I418" s="10"/>
      <c r="J418" s="10"/>
      <c r="K418" s="295"/>
      <c r="L418" s="482"/>
      <c r="M418" s="10"/>
      <c r="N418" s="10"/>
      <c r="O418" s="482"/>
      <c r="P418" s="10"/>
      <c r="Q418" s="295"/>
      <c r="R418" s="11"/>
      <c r="T418" s="294"/>
      <c r="U418" s="295"/>
      <c r="V418" s="10"/>
      <c r="W418" s="10"/>
      <c r="X418" s="10"/>
      <c r="Y418" s="10"/>
      <c r="Z418" s="295"/>
      <c r="AA418" s="161"/>
      <c r="AB418" s="11"/>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G418" s="10"/>
      <c r="BH418" s="10"/>
      <c r="BI418" s="2"/>
      <c r="BJ418" s="10"/>
      <c r="BK418" s="10"/>
      <c r="BL418" s="10"/>
      <c r="BM418" s="371"/>
      <c r="BN418" s="10"/>
      <c r="BO418" s="10"/>
      <c r="BP418" s="10"/>
    </row>
    <row r="419" ht="12.75" spans="1:68">
      <c r="A419" s="295"/>
      <c r="B419" s="11"/>
      <c r="C419" s="11"/>
      <c r="E419" s="482"/>
      <c r="F419" s="295"/>
      <c r="G419" s="295"/>
      <c r="H419" s="295"/>
      <c r="I419" s="10"/>
      <c r="J419" s="10"/>
      <c r="K419" s="295"/>
      <c r="L419" s="482"/>
      <c r="M419" s="10"/>
      <c r="N419" s="10"/>
      <c r="O419" s="482"/>
      <c r="P419" s="10"/>
      <c r="Q419" s="295"/>
      <c r="R419" s="11"/>
      <c r="T419" s="294"/>
      <c r="U419" s="295"/>
      <c r="V419" s="10"/>
      <c r="W419" s="10"/>
      <c r="X419" s="10"/>
      <c r="Y419" s="10"/>
      <c r="Z419" s="295"/>
      <c r="AA419" s="161"/>
      <c r="AB419" s="11"/>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G419" s="10"/>
      <c r="BH419" s="10"/>
      <c r="BI419" s="2"/>
      <c r="BJ419" s="10"/>
      <c r="BK419" s="10"/>
      <c r="BL419" s="10"/>
      <c r="BM419" s="371"/>
      <c r="BN419" s="10"/>
      <c r="BO419" s="10"/>
      <c r="BP419" s="10"/>
    </row>
    <row r="420" ht="12.75" spans="1:68">
      <c r="A420" s="295"/>
      <c r="B420" s="11"/>
      <c r="C420" s="11"/>
      <c r="E420" s="482"/>
      <c r="F420" s="295"/>
      <c r="G420" s="295"/>
      <c r="H420" s="295"/>
      <c r="I420" s="10"/>
      <c r="J420" s="10"/>
      <c r="K420" s="295"/>
      <c r="L420" s="482"/>
      <c r="M420" s="10"/>
      <c r="N420" s="10"/>
      <c r="O420" s="482"/>
      <c r="P420" s="10"/>
      <c r="Q420" s="295"/>
      <c r="R420" s="11"/>
      <c r="T420" s="294"/>
      <c r="U420" s="295"/>
      <c r="V420" s="10"/>
      <c r="W420" s="10"/>
      <c r="X420" s="10"/>
      <c r="Y420" s="10"/>
      <c r="Z420" s="295"/>
      <c r="AA420" s="161"/>
      <c r="AB420" s="11"/>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G420" s="10"/>
      <c r="BH420" s="10"/>
      <c r="BI420" s="2"/>
      <c r="BJ420" s="10"/>
      <c r="BK420" s="10"/>
      <c r="BL420" s="10"/>
      <c r="BM420" s="371"/>
      <c r="BN420" s="10"/>
      <c r="BO420" s="10"/>
      <c r="BP420" s="10"/>
    </row>
    <row r="421" ht="12.75" spans="1:68">
      <c r="A421" s="295"/>
      <c r="B421" s="11"/>
      <c r="C421" s="11"/>
      <c r="E421" s="482"/>
      <c r="F421" s="295"/>
      <c r="G421" s="295"/>
      <c r="H421" s="295"/>
      <c r="I421" s="10"/>
      <c r="J421" s="10"/>
      <c r="K421" s="295"/>
      <c r="L421" s="482"/>
      <c r="M421" s="10"/>
      <c r="N421" s="10"/>
      <c r="O421" s="482"/>
      <c r="P421" s="10"/>
      <c r="Q421" s="295"/>
      <c r="R421" s="11"/>
      <c r="T421" s="294"/>
      <c r="U421" s="295"/>
      <c r="V421" s="10"/>
      <c r="W421" s="10"/>
      <c r="X421" s="10"/>
      <c r="Y421" s="10"/>
      <c r="Z421" s="295"/>
      <c r="AA421" s="161"/>
      <c r="AB421" s="11"/>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G421" s="10"/>
      <c r="BH421" s="10"/>
      <c r="BI421" s="2"/>
      <c r="BJ421" s="10"/>
      <c r="BK421" s="10"/>
      <c r="BL421" s="10"/>
      <c r="BM421" s="371"/>
      <c r="BN421" s="10"/>
      <c r="BO421" s="10"/>
      <c r="BP421" s="10"/>
    </row>
    <row r="422" ht="12.75" spans="1:68">
      <c r="A422" s="295"/>
      <c r="B422" s="11"/>
      <c r="C422" s="11"/>
      <c r="E422" s="482"/>
      <c r="F422" s="295"/>
      <c r="G422" s="295"/>
      <c r="H422" s="295"/>
      <c r="I422" s="10"/>
      <c r="J422" s="10"/>
      <c r="K422" s="295"/>
      <c r="L422" s="482"/>
      <c r="M422" s="10"/>
      <c r="N422" s="10"/>
      <c r="O422" s="482"/>
      <c r="P422" s="10"/>
      <c r="Q422" s="295"/>
      <c r="R422" s="11"/>
      <c r="T422" s="294"/>
      <c r="U422" s="295"/>
      <c r="V422" s="10"/>
      <c r="W422" s="10"/>
      <c r="X422" s="10"/>
      <c r="Y422" s="10"/>
      <c r="Z422" s="295"/>
      <c r="AA422" s="161"/>
      <c r="AB422" s="11"/>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G422" s="10"/>
      <c r="BH422" s="10"/>
      <c r="BI422" s="2"/>
      <c r="BJ422" s="10"/>
      <c r="BK422" s="10"/>
      <c r="BL422" s="10"/>
      <c r="BM422" s="371"/>
      <c r="BN422" s="10"/>
      <c r="BO422" s="10"/>
      <c r="BP422" s="10"/>
    </row>
    <row r="423" ht="12.75" spans="1:68">
      <c r="A423" s="295"/>
      <c r="B423" s="11"/>
      <c r="C423" s="11"/>
      <c r="E423" s="482"/>
      <c r="F423" s="295"/>
      <c r="G423" s="295"/>
      <c r="H423" s="295"/>
      <c r="I423" s="10"/>
      <c r="J423" s="10"/>
      <c r="K423" s="295"/>
      <c r="L423" s="482"/>
      <c r="M423" s="10"/>
      <c r="N423" s="10"/>
      <c r="O423" s="482"/>
      <c r="P423" s="10"/>
      <c r="Q423" s="295"/>
      <c r="R423" s="11"/>
      <c r="T423" s="294"/>
      <c r="U423" s="295"/>
      <c r="V423" s="10"/>
      <c r="W423" s="10"/>
      <c r="X423" s="10"/>
      <c r="Y423" s="10"/>
      <c r="Z423" s="295"/>
      <c r="AA423" s="161"/>
      <c r="AB423" s="11"/>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G423" s="10"/>
      <c r="BH423" s="10"/>
      <c r="BI423" s="2"/>
      <c r="BJ423" s="10"/>
      <c r="BK423" s="10"/>
      <c r="BL423" s="10"/>
      <c r="BM423" s="371"/>
      <c r="BN423" s="10"/>
      <c r="BO423" s="10"/>
      <c r="BP423" s="10"/>
    </row>
    <row r="424" ht="12.75" spans="1:68">
      <c r="A424" s="295"/>
      <c r="B424" s="11"/>
      <c r="C424" s="11"/>
      <c r="E424" s="482"/>
      <c r="F424" s="295"/>
      <c r="G424" s="295"/>
      <c r="H424" s="295"/>
      <c r="I424" s="10"/>
      <c r="J424" s="10"/>
      <c r="K424" s="295"/>
      <c r="L424" s="482"/>
      <c r="M424" s="10"/>
      <c r="N424" s="10"/>
      <c r="O424" s="482"/>
      <c r="P424" s="10"/>
      <c r="Q424" s="295"/>
      <c r="R424" s="11"/>
      <c r="T424" s="294"/>
      <c r="U424" s="295"/>
      <c r="V424" s="10"/>
      <c r="W424" s="10"/>
      <c r="X424" s="10"/>
      <c r="Y424" s="10"/>
      <c r="Z424" s="295"/>
      <c r="AA424" s="161"/>
      <c r="AB424" s="11"/>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G424" s="10"/>
      <c r="BH424" s="10"/>
      <c r="BI424" s="2"/>
      <c r="BJ424" s="10"/>
      <c r="BK424" s="10"/>
      <c r="BL424" s="10"/>
      <c r="BM424" s="371"/>
      <c r="BN424" s="10"/>
      <c r="BO424" s="10"/>
      <c r="BP424" s="10"/>
    </row>
    <row r="425" ht="12.75" spans="1:68">
      <c r="A425" s="295"/>
      <c r="B425" s="11"/>
      <c r="C425" s="11"/>
      <c r="E425" s="482"/>
      <c r="F425" s="295"/>
      <c r="G425" s="295"/>
      <c r="H425" s="295"/>
      <c r="I425" s="10"/>
      <c r="J425" s="10"/>
      <c r="K425" s="295"/>
      <c r="L425" s="482"/>
      <c r="M425" s="10"/>
      <c r="N425" s="10"/>
      <c r="O425" s="482"/>
      <c r="P425" s="10"/>
      <c r="Q425" s="295"/>
      <c r="R425" s="11"/>
      <c r="T425" s="294"/>
      <c r="U425" s="295"/>
      <c r="V425" s="10"/>
      <c r="W425" s="10"/>
      <c r="X425" s="10"/>
      <c r="Y425" s="10"/>
      <c r="Z425" s="295"/>
      <c r="AA425" s="161"/>
      <c r="AB425" s="11"/>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G425" s="10"/>
      <c r="BH425" s="10"/>
      <c r="BI425" s="2"/>
      <c r="BJ425" s="10"/>
      <c r="BK425" s="10"/>
      <c r="BL425" s="10"/>
      <c r="BM425" s="371"/>
      <c r="BN425" s="10"/>
      <c r="BO425" s="10"/>
      <c r="BP425" s="10"/>
    </row>
    <row r="426" ht="12.75" spans="1:68">
      <c r="A426" s="295"/>
      <c r="B426" s="11"/>
      <c r="C426" s="11"/>
      <c r="E426" s="482"/>
      <c r="F426" s="295"/>
      <c r="G426" s="295"/>
      <c r="H426" s="295"/>
      <c r="I426" s="10"/>
      <c r="J426" s="10"/>
      <c r="K426" s="295"/>
      <c r="L426" s="482"/>
      <c r="M426" s="10"/>
      <c r="N426" s="10"/>
      <c r="O426" s="482"/>
      <c r="P426" s="10"/>
      <c r="Q426" s="295"/>
      <c r="R426" s="11"/>
      <c r="T426" s="294"/>
      <c r="U426" s="295"/>
      <c r="V426" s="10"/>
      <c r="W426" s="10"/>
      <c r="X426" s="10"/>
      <c r="Y426" s="10"/>
      <c r="Z426" s="295"/>
      <c r="AA426" s="161"/>
      <c r="AB426" s="11"/>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G426" s="10"/>
      <c r="BH426" s="10"/>
      <c r="BI426" s="2"/>
      <c r="BJ426" s="10"/>
      <c r="BK426" s="10"/>
      <c r="BL426" s="10"/>
      <c r="BM426" s="371"/>
      <c r="BN426" s="10"/>
      <c r="BO426" s="10"/>
      <c r="BP426" s="10"/>
    </row>
    <row r="427" ht="12.75" spans="1:68">
      <c r="A427" s="295"/>
      <c r="B427" s="11"/>
      <c r="C427" s="11"/>
      <c r="E427" s="482"/>
      <c r="F427" s="295"/>
      <c r="G427" s="295"/>
      <c r="H427" s="295"/>
      <c r="I427" s="10"/>
      <c r="J427" s="10"/>
      <c r="K427" s="295"/>
      <c r="L427" s="482"/>
      <c r="M427" s="10"/>
      <c r="N427" s="10"/>
      <c r="O427" s="482"/>
      <c r="P427" s="10"/>
      <c r="Q427" s="295"/>
      <c r="R427" s="11"/>
      <c r="T427" s="294"/>
      <c r="U427" s="295"/>
      <c r="V427" s="10"/>
      <c r="W427" s="10"/>
      <c r="X427" s="10"/>
      <c r="Y427" s="10"/>
      <c r="Z427" s="295"/>
      <c r="AA427" s="161"/>
      <c r="AB427" s="11"/>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G427" s="10"/>
      <c r="BH427" s="10"/>
      <c r="BI427" s="2"/>
      <c r="BJ427" s="10"/>
      <c r="BK427" s="10"/>
      <c r="BL427" s="10"/>
      <c r="BM427" s="371"/>
      <c r="BN427" s="10"/>
      <c r="BO427" s="10"/>
      <c r="BP427" s="10"/>
    </row>
    <row r="428" ht="12.75" spans="1:68">
      <c r="A428" s="295"/>
      <c r="B428" s="11"/>
      <c r="C428" s="11"/>
      <c r="E428" s="482"/>
      <c r="F428" s="295"/>
      <c r="G428" s="295"/>
      <c r="H428" s="295"/>
      <c r="I428" s="10"/>
      <c r="J428" s="10"/>
      <c r="K428" s="295"/>
      <c r="L428" s="482"/>
      <c r="M428" s="10"/>
      <c r="N428" s="10"/>
      <c r="O428" s="482"/>
      <c r="P428" s="10"/>
      <c r="Q428" s="295"/>
      <c r="R428" s="11"/>
      <c r="T428" s="294"/>
      <c r="U428" s="295"/>
      <c r="V428" s="10"/>
      <c r="W428" s="10"/>
      <c r="X428" s="10"/>
      <c r="Y428" s="10"/>
      <c r="Z428" s="295"/>
      <c r="AA428" s="161"/>
      <c r="AB428" s="11"/>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G428" s="10"/>
      <c r="BH428" s="10"/>
      <c r="BI428" s="2"/>
      <c r="BJ428" s="10"/>
      <c r="BK428" s="10"/>
      <c r="BL428" s="10"/>
      <c r="BM428" s="371"/>
      <c r="BN428" s="10"/>
      <c r="BO428" s="10"/>
      <c r="BP428" s="10"/>
    </row>
    <row r="429" ht="12.75" spans="1:68">
      <c r="A429" s="295"/>
      <c r="B429" s="11"/>
      <c r="C429" s="11"/>
      <c r="E429" s="482"/>
      <c r="F429" s="295"/>
      <c r="G429" s="295"/>
      <c r="H429" s="295"/>
      <c r="I429" s="10"/>
      <c r="J429" s="10"/>
      <c r="K429" s="295"/>
      <c r="L429" s="482"/>
      <c r="M429" s="10"/>
      <c r="N429" s="10"/>
      <c r="O429" s="482"/>
      <c r="P429" s="10"/>
      <c r="Q429" s="295"/>
      <c r="R429" s="11"/>
      <c r="T429" s="294"/>
      <c r="U429" s="295"/>
      <c r="V429" s="10"/>
      <c r="W429" s="10"/>
      <c r="X429" s="10"/>
      <c r="Y429" s="10"/>
      <c r="Z429" s="295"/>
      <c r="AA429" s="161"/>
      <c r="AB429" s="11"/>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G429" s="10"/>
      <c r="BH429" s="10"/>
      <c r="BI429" s="2"/>
      <c r="BJ429" s="10"/>
      <c r="BK429" s="10"/>
      <c r="BL429" s="10"/>
      <c r="BM429" s="371"/>
      <c r="BN429" s="10"/>
      <c r="BO429" s="10"/>
      <c r="BP429" s="10"/>
    </row>
    <row r="430" ht="12.75" spans="1:68">
      <c r="A430" s="295"/>
      <c r="B430" s="11"/>
      <c r="C430" s="11"/>
      <c r="E430" s="482"/>
      <c r="F430" s="295"/>
      <c r="G430" s="295"/>
      <c r="H430" s="295"/>
      <c r="I430" s="10"/>
      <c r="J430" s="10"/>
      <c r="K430" s="295"/>
      <c r="L430" s="482"/>
      <c r="M430" s="10"/>
      <c r="N430" s="10"/>
      <c r="O430" s="482"/>
      <c r="P430" s="10"/>
      <c r="Q430" s="295"/>
      <c r="R430" s="11"/>
      <c r="T430" s="294"/>
      <c r="U430" s="295"/>
      <c r="V430" s="10"/>
      <c r="W430" s="10"/>
      <c r="X430" s="10"/>
      <c r="Y430" s="10"/>
      <c r="Z430" s="295"/>
      <c r="AA430" s="161"/>
      <c r="AB430" s="11"/>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G430" s="10"/>
      <c r="BH430" s="10"/>
      <c r="BI430" s="2"/>
      <c r="BJ430" s="10"/>
      <c r="BK430" s="10"/>
      <c r="BL430" s="10"/>
      <c r="BM430" s="371"/>
      <c r="BN430" s="10"/>
      <c r="BO430" s="10"/>
      <c r="BP430" s="10"/>
    </row>
    <row r="431" ht="12.75" spans="1:68">
      <c r="A431" s="295"/>
      <c r="B431" s="11"/>
      <c r="C431" s="11"/>
      <c r="E431" s="482"/>
      <c r="F431" s="295"/>
      <c r="G431" s="295"/>
      <c r="H431" s="295"/>
      <c r="I431" s="10"/>
      <c r="J431" s="10"/>
      <c r="K431" s="295"/>
      <c r="L431" s="482"/>
      <c r="M431" s="10"/>
      <c r="N431" s="10"/>
      <c r="O431" s="482"/>
      <c r="P431" s="10"/>
      <c r="Q431" s="295"/>
      <c r="R431" s="11"/>
      <c r="T431" s="294"/>
      <c r="U431" s="295"/>
      <c r="V431" s="10"/>
      <c r="W431" s="10"/>
      <c r="X431" s="10"/>
      <c r="Y431" s="10"/>
      <c r="Z431" s="295"/>
      <c r="AA431" s="161"/>
      <c r="AB431" s="11"/>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G431" s="10"/>
      <c r="BH431" s="10"/>
      <c r="BI431" s="2"/>
      <c r="BJ431" s="10"/>
      <c r="BK431" s="10"/>
      <c r="BL431" s="10"/>
      <c r="BM431" s="371"/>
      <c r="BN431" s="10"/>
      <c r="BO431" s="10"/>
      <c r="BP431" s="10"/>
    </row>
    <row r="432" ht="12.75" spans="1:68">
      <c r="A432" s="295"/>
      <c r="B432" s="11"/>
      <c r="C432" s="11"/>
      <c r="E432" s="482"/>
      <c r="F432" s="295"/>
      <c r="G432" s="295"/>
      <c r="H432" s="295"/>
      <c r="I432" s="10"/>
      <c r="J432" s="10"/>
      <c r="K432" s="295"/>
      <c r="L432" s="482"/>
      <c r="M432" s="10"/>
      <c r="N432" s="10"/>
      <c r="O432" s="482"/>
      <c r="P432" s="10"/>
      <c r="Q432" s="295"/>
      <c r="R432" s="11"/>
      <c r="T432" s="294"/>
      <c r="U432" s="295"/>
      <c r="V432" s="10"/>
      <c r="W432" s="10"/>
      <c r="X432" s="10"/>
      <c r="Y432" s="10"/>
      <c r="Z432" s="295"/>
      <c r="AA432" s="161"/>
      <c r="AB432" s="11"/>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G432" s="10"/>
      <c r="BH432" s="10"/>
      <c r="BI432" s="2"/>
      <c r="BJ432" s="10"/>
      <c r="BK432" s="10"/>
      <c r="BL432" s="10"/>
      <c r="BM432" s="371"/>
      <c r="BN432" s="10"/>
      <c r="BO432" s="10"/>
      <c r="BP432" s="10"/>
    </row>
    <row r="433" ht="12.75" spans="1:68">
      <c r="A433" s="295"/>
      <c r="B433" s="11"/>
      <c r="C433" s="11"/>
      <c r="E433" s="482"/>
      <c r="F433" s="295"/>
      <c r="G433" s="295"/>
      <c r="H433" s="295"/>
      <c r="I433" s="10"/>
      <c r="J433" s="10"/>
      <c r="K433" s="295"/>
      <c r="L433" s="482"/>
      <c r="M433" s="10"/>
      <c r="N433" s="10"/>
      <c r="O433" s="482"/>
      <c r="P433" s="10"/>
      <c r="Q433" s="295"/>
      <c r="R433" s="11"/>
      <c r="T433" s="294"/>
      <c r="U433" s="295"/>
      <c r="V433" s="10"/>
      <c r="W433" s="10"/>
      <c r="X433" s="10"/>
      <c r="Y433" s="10"/>
      <c r="Z433" s="295"/>
      <c r="AA433" s="161"/>
      <c r="AB433" s="11"/>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G433" s="10"/>
      <c r="BH433" s="10"/>
      <c r="BI433" s="2"/>
      <c r="BJ433" s="10"/>
      <c r="BK433" s="10"/>
      <c r="BL433" s="10"/>
      <c r="BM433" s="371"/>
      <c r="BN433" s="10"/>
      <c r="BO433" s="10"/>
      <c r="BP433" s="10"/>
    </row>
    <row r="434" ht="12.75" spans="1:68">
      <c r="A434" s="295"/>
      <c r="B434" s="11"/>
      <c r="C434" s="11"/>
      <c r="E434" s="482"/>
      <c r="F434" s="295"/>
      <c r="G434" s="295"/>
      <c r="H434" s="295"/>
      <c r="I434" s="10"/>
      <c r="J434" s="10"/>
      <c r="K434" s="295"/>
      <c r="L434" s="482"/>
      <c r="M434" s="10"/>
      <c r="N434" s="10"/>
      <c r="O434" s="482"/>
      <c r="P434" s="10"/>
      <c r="Q434" s="295"/>
      <c r="R434" s="11"/>
      <c r="T434" s="294"/>
      <c r="U434" s="295"/>
      <c r="V434" s="10"/>
      <c r="W434" s="10"/>
      <c r="X434" s="10"/>
      <c r="Y434" s="10"/>
      <c r="Z434" s="295"/>
      <c r="AA434" s="161"/>
      <c r="AB434" s="11"/>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G434" s="10"/>
      <c r="BH434" s="10"/>
      <c r="BI434" s="2"/>
      <c r="BJ434" s="10"/>
      <c r="BK434" s="10"/>
      <c r="BL434" s="10"/>
      <c r="BM434" s="371"/>
      <c r="BN434" s="10"/>
      <c r="BO434" s="10"/>
      <c r="BP434" s="10"/>
    </row>
    <row r="435" ht="12.75" spans="1:68">
      <c r="A435" s="295"/>
      <c r="B435" s="11"/>
      <c r="C435" s="11"/>
      <c r="E435" s="482"/>
      <c r="F435" s="295"/>
      <c r="G435" s="295"/>
      <c r="H435" s="295"/>
      <c r="I435" s="10"/>
      <c r="J435" s="10"/>
      <c r="K435" s="295"/>
      <c r="L435" s="482"/>
      <c r="M435" s="10"/>
      <c r="N435" s="10"/>
      <c r="O435" s="482"/>
      <c r="P435" s="10"/>
      <c r="Q435" s="295"/>
      <c r="R435" s="11"/>
      <c r="T435" s="294"/>
      <c r="U435" s="295"/>
      <c r="V435" s="10"/>
      <c r="W435" s="10"/>
      <c r="X435" s="10"/>
      <c r="Y435" s="10"/>
      <c r="Z435" s="295"/>
      <c r="AA435" s="161"/>
      <c r="AB435" s="11"/>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G435" s="10"/>
      <c r="BH435" s="10"/>
      <c r="BI435" s="2"/>
      <c r="BJ435" s="10"/>
      <c r="BK435" s="10"/>
      <c r="BL435" s="10"/>
      <c r="BM435" s="371"/>
      <c r="BN435" s="10"/>
      <c r="BO435" s="10"/>
      <c r="BP435" s="10"/>
    </row>
    <row r="436" ht="12.75" spans="1:68">
      <c r="A436" s="295"/>
      <c r="B436" s="11"/>
      <c r="C436" s="11"/>
      <c r="E436" s="482"/>
      <c r="F436" s="295"/>
      <c r="G436" s="295"/>
      <c r="H436" s="295"/>
      <c r="I436" s="10"/>
      <c r="J436" s="10"/>
      <c r="K436" s="295"/>
      <c r="L436" s="482"/>
      <c r="M436" s="10"/>
      <c r="N436" s="10"/>
      <c r="O436" s="482"/>
      <c r="P436" s="10"/>
      <c r="Q436" s="295"/>
      <c r="R436" s="11"/>
      <c r="T436" s="294"/>
      <c r="U436" s="295"/>
      <c r="V436" s="10"/>
      <c r="W436" s="10"/>
      <c r="X436" s="10"/>
      <c r="Y436" s="10"/>
      <c r="Z436" s="295"/>
      <c r="AA436" s="161"/>
      <c r="AB436" s="11"/>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G436" s="10"/>
      <c r="BH436" s="10"/>
      <c r="BI436" s="2"/>
      <c r="BJ436" s="10"/>
      <c r="BK436" s="10"/>
      <c r="BL436" s="10"/>
      <c r="BM436" s="371"/>
      <c r="BN436" s="10"/>
      <c r="BO436" s="10"/>
      <c r="BP436" s="10"/>
    </row>
    <row r="437" ht="12.75" spans="1:68">
      <c r="A437" s="295"/>
      <c r="B437" s="11"/>
      <c r="C437" s="11"/>
      <c r="E437" s="482"/>
      <c r="F437" s="295"/>
      <c r="G437" s="295"/>
      <c r="H437" s="295"/>
      <c r="I437" s="10"/>
      <c r="J437" s="10"/>
      <c r="K437" s="295"/>
      <c r="L437" s="482"/>
      <c r="M437" s="10"/>
      <c r="N437" s="10"/>
      <c r="O437" s="482"/>
      <c r="P437" s="10"/>
      <c r="Q437" s="295"/>
      <c r="R437" s="11"/>
      <c r="T437" s="294"/>
      <c r="U437" s="295"/>
      <c r="V437" s="10"/>
      <c r="W437" s="10"/>
      <c r="X437" s="10"/>
      <c r="Y437" s="10"/>
      <c r="Z437" s="295"/>
      <c r="AA437" s="161"/>
      <c r="AB437" s="11"/>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G437" s="10"/>
      <c r="BH437" s="10"/>
      <c r="BI437" s="2"/>
      <c r="BJ437" s="10"/>
      <c r="BK437" s="10"/>
      <c r="BL437" s="10"/>
      <c r="BM437" s="371"/>
      <c r="BN437" s="10"/>
      <c r="BO437" s="10"/>
      <c r="BP437" s="10"/>
    </row>
    <row r="438" ht="12.75" spans="1:68">
      <c r="A438" s="295"/>
      <c r="B438" s="11"/>
      <c r="C438" s="11"/>
      <c r="E438" s="482"/>
      <c r="F438" s="295"/>
      <c r="G438" s="295"/>
      <c r="H438" s="295"/>
      <c r="I438" s="10"/>
      <c r="J438" s="10"/>
      <c r="K438" s="295"/>
      <c r="L438" s="482"/>
      <c r="M438" s="10"/>
      <c r="N438" s="10"/>
      <c r="O438" s="482"/>
      <c r="P438" s="10"/>
      <c r="Q438" s="295"/>
      <c r="R438" s="11"/>
      <c r="T438" s="294"/>
      <c r="U438" s="295"/>
      <c r="V438" s="10"/>
      <c r="W438" s="10"/>
      <c r="X438" s="10"/>
      <c r="Y438" s="10"/>
      <c r="Z438" s="295"/>
      <c r="AA438" s="161"/>
      <c r="AB438" s="11"/>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G438" s="10"/>
      <c r="BH438" s="10"/>
      <c r="BI438" s="2"/>
      <c r="BJ438" s="10"/>
      <c r="BK438" s="10"/>
      <c r="BL438" s="10"/>
      <c r="BM438" s="371"/>
      <c r="BN438" s="10"/>
      <c r="BO438" s="10"/>
      <c r="BP438" s="10"/>
    </row>
    <row r="439" ht="12.75" spans="1:68">
      <c r="A439" s="295"/>
      <c r="B439" s="11"/>
      <c r="C439" s="11"/>
      <c r="E439" s="482"/>
      <c r="F439" s="295"/>
      <c r="G439" s="295"/>
      <c r="H439" s="295"/>
      <c r="I439" s="10"/>
      <c r="J439" s="10"/>
      <c r="K439" s="295"/>
      <c r="L439" s="482"/>
      <c r="M439" s="10"/>
      <c r="N439" s="10"/>
      <c r="O439" s="482"/>
      <c r="P439" s="10"/>
      <c r="Q439" s="295"/>
      <c r="R439" s="11"/>
      <c r="T439" s="294"/>
      <c r="U439" s="295"/>
      <c r="V439" s="10"/>
      <c r="W439" s="10"/>
      <c r="X439" s="10"/>
      <c r="Y439" s="10"/>
      <c r="Z439" s="295"/>
      <c r="AA439" s="161"/>
      <c r="AB439" s="11"/>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G439" s="10"/>
      <c r="BH439" s="10"/>
      <c r="BI439" s="2"/>
      <c r="BJ439" s="10"/>
      <c r="BK439" s="10"/>
      <c r="BL439" s="10"/>
      <c r="BM439" s="371"/>
      <c r="BN439" s="10"/>
      <c r="BO439" s="10"/>
      <c r="BP439" s="10"/>
    </row>
    <row r="440" ht="12.75" spans="1:68">
      <c r="A440" s="295"/>
      <c r="B440" s="11"/>
      <c r="C440" s="11"/>
      <c r="E440" s="482"/>
      <c r="F440" s="295"/>
      <c r="G440" s="295"/>
      <c r="H440" s="295"/>
      <c r="I440" s="10"/>
      <c r="J440" s="10"/>
      <c r="K440" s="295"/>
      <c r="L440" s="482"/>
      <c r="M440" s="10"/>
      <c r="N440" s="10"/>
      <c r="O440" s="482"/>
      <c r="P440" s="10"/>
      <c r="Q440" s="295"/>
      <c r="R440" s="11"/>
      <c r="T440" s="294"/>
      <c r="U440" s="295"/>
      <c r="V440" s="10"/>
      <c r="W440" s="10"/>
      <c r="X440" s="10"/>
      <c r="Y440" s="10"/>
      <c r="Z440" s="295"/>
      <c r="AA440" s="161"/>
      <c r="AB440" s="11"/>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G440" s="10"/>
      <c r="BH440" s="10"/>
      <c r="BI440" s="2"/>
      <c r="BJ440" s="10"/>
      <c r="BK440" s="10"/>
      <c r="BL440" s="10"/>
      <c r="BM440" s="371"/>
      <c r="BN440" s="10"/>
      <c r="BO440" s="10"/>
      <c r="BP440" s="10"/>
    </row>
    <row r="441" ht="12.75" spans="1:68">
      <c r="A441" s="295"/>
      <c r="B441" s="11"/>
      <c r="C441" s="11"/>
      <c r="E441" s="482"/>
      <c r="F441" s="295"/>
      <c r="G441" s="295"/>
      <c r="H441" s="295"/>
      <c r="I441" s="10"/>
      <c r="J441" s="10"/>
      <c r="K441" s="295"/>
      <c r="L441" s="482"/>
      <c r="M441" s="10"/>
      <c r="N441" s="10"/>
      <c r="O441" s="482"/>
      <c r="P441" s="10"/>
      <c r="Q441" s="295"/>
      <c r="R441" s="11"/>
      <c r="T441" s="294"/>
      <c r="U441" s="295"/>
      <c r="V441" s="10"/>
      <c r="W441" s="10"/>
      <c r="X441" s="10"/>
      <c r="Y441" s="10"/>
      <c r="Z441" s="295"/>
      <c r="AA441" s="161"/>
      <c r="AB441" s="11"/>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G441" s="10"/>
      <c r="BH441" s="10"/>
      <c r="BI441" s="2"/>
      <c r="BJ441" s="10"/>
      <c r="BK441" s="10"/>
      <c r="BL441" s="10"/>
      <c r="BM441" s="371"/>
      <c r="BN441" s="10"/>
      <c r="BO441" s="10"/>
      <c r="BP441" s="10"/>
    </row>
    <row r="442" ht="12.75" spans="1:68">
      <c r="A442" s="295"/>
      <c r="B442" s="11"/>
      <c r="C442" s="11"/>
      <c r="E442" s="482"/>
      <c r="F442" s="295"/>
      <c r="G442" s="295"/>
      <c r="H442" s="295"/>
      <c r="I442" s="10"/>
      <c r="J442" s="10"/>
      <c r="K442" s="295"/>
      <c r="L442" s="482"/>
      <c r="M442" s="10"/>
      <c r="N442" s="10"/>
      <c r="O442" s="482"/>
      <c r="P442" s="10"/>
      <c r="Q442" s="295"/>
      <c r="R442" s="11"/>
      <c r="T442" s="294"/>
      <c r="U442" s="295"/>
      <c r="V442" s="10"/>
      <c r="W442" s="10"/>
      <c r="X442" s="10"/>
      <c r="Y442" s="10"/>
      <c r="Z442" s="295"/>
      <c r="AA442" s="161"/>
      <c r="AB442" s="11"/>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G442" s="10"/>
      <c r="BH442" s="10"/>
      <c r="BI442" s="2"/>
      <c r="BJ442" s="10"/>
      <c r="BK442" s="10"/>
      <c r="BL442" s="10"/>
      <c r="BM442" s="371"/>
      <c r="BN442" s="10"/>
      <c r="BO442" s="10"/>
      <c r="BP442" s="10"/>
    </row>
    <row r="443" ht="12.75" spans="1:68">
      <c r="A443" s="295"/>
      <c r="B443" s="11"/>
      <c r="C443" s="11"/>
      <c r="E443" s="482"/>
      <c r="F443" s="295"/>
      <c r="G443" s="295"/>
      <c r="H443" s="295"/>
      <c r="I443" s="10"/>
      <c r="J443" s="10"/>
      <c r="K443" s="295"/>
      <c r="L443" s="482"/>
      <c r="M443" s="10"/>
      <c r="N443" s="10"/>
      <c r="O443" s="482"/>
      <c r="P443" s="10"/>
      <c r="Q443" s="295"/>
      <c r="R443" s="11"/>
      <c r="T443" s="294"/>
      <c r="U443" s="295"/>
      <c r="V443" s="10"/>
      <c r="W443" s="10"/>
      <c r="X443" s="10"/>
      <c r="Y443" s="10"/>
      <c r="Z443" s="295"/>
      <c r="AA443" s="161"/>
      <c r="AB443" s="11"/>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G443" s="10"/>
      <c r="BH443" s="10"/>
      <c r="BI443" s="2"/>
      <c r="BJ443" s="10"/>
      <c r="BK443" s="10"/>
      <c r="BL443" s="10"/>
      <c r="BM443" s="371"/>
      <c r="BN443" s="10"/>
      <c r="BO443" s="10"/>
      <c r="BP443" s="10"/>
    </row>
    <row r="444" ht="12.75" spans="1:68">
      <c r="A444" s="295"/>
      <c r="B444" s="11"/>
      <c r="C444" s="11"/>
      <c r="E444" s="482"/>
      <c r="F444" s="295"/>
      <c r="G444" s="295"/>
      <c r="H444" s="295"/>
      <c r="I444" s="10"/>
      <c r="J444" s="10"/>
      <c r="K444" s="295"/>
      <c r="L444" s="482"/>
      <c r="M444" s="10"/>
      <c r="N444" s="10"/>
      <c r="O444" s="482"/>
      <c r="P444" s="10"/>
      <c r="Q444" s="295"/>
      <c r="R444" s="11"/>
      <c r="T444" s="294"/>
      <c r="U444" s="295"/>
      <c r="V444" s="10"/>
      <c r="W444" s="10"/>
      <c r="X444" s="10"/>
      <c r="Y444" s="10"/>
      <c r="Z444" s="295"/>
      <c r="AA444" s="161"/>
      <c r="AB444" s="11"/>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G444" s="10"/>
      <c r="BH444" s="10"/>
      <c r="BI444" s="2"/>
      <c r="BJ444" s="10"/>
      <c r="BK444" s="10"/>
      <c r="BL444" s="10"/>
      <c r="BM444" s="371"/>
      <c r="BN444" s="10"/>
      <c r="BO444" s="10"/>
      <c r="BP444" s="10"/>
    </row>
    <row r="445" ht="12.75" spans="1:68">
      <c r="A445" s="295"/>
      <c r="B445" s="11"/>
      <c r="C445" s="11"/>
      <c r="E445" s="482"/>
      <c r="F445" s="295"/>
      <c r="G445" s="295"/>
      <c r="H445" s="295"/>
      <c r="I445" s="10"/>
      <c r="J445" s="10"/>
      <c r="K445" s="295"/>
      <c r="L445" s="482"/>
      <c r="M445" s="10"/>
      <c r="N445" s="10"/>
      <c r="O445" s="482"/>
      <c r="P445" s="10"/>
      <c r="Q445" s="295"/>
      <c r="R445" s="11"/>
      <c r="T445" s="294"/>
      <c r="U445" s="295"/>
      <c r="V445" s="10"/>
      <c r="W445" s="10"/>
      <c r="X445" s="10"/>
      <c r="Y445" s="10"/>
      <c r="Z445" s="295"/>
      <c r="AA445" s="161"/>
      <c r="AB445" s="11"/>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G445" s="10"/>
      <c r="BH445" s="10"/>
      <c r="BI445" s="2"/>
      <c r="BJ445" s="10"/>
      <c r="BK445" s="10"/>
      <c r="BL445" s="10"/>
      <c r="BM445" s="371"/>
      <c r="BN445" s="10"/>
      <c r="BO445" s="10"/>
      <c r="BP445" s="10"/>
    </row>
    <row r="446" ht="12.75" spans="1:68">
      <c r="A446" s="295"/>
      <c r="B446" s="11"/>
      <c r="C446" s="11"/>
      <c r="E446" s="482"/>
      <c r="F446" s="295"/>
      <c r="G446" s="295"/>
      <c r="H446" s="295"/>
      <c r="I446" s="10"/>
      <c r="J446" s="10"/>
      <c r="K446" s="295"/>
      <c r="L446" s="482"/>
      <c r="M446" s="10"/>
      <c r="N446" s="10"/>
      <c r="O446" s="482"/>
      <c r="P446" s="10"/>
      <c r="Q446" s="295"/>
      <c r="R446" s="11"/>
      <c r="T446" s="294"/>
      <c r="U446" s="295"/>
      <c r="V446" s="10"/>
      <c r="W446" s="10"/>
      <c r="X446" s="10"/>
      <c r="Y446" s="10"/>
      <c r="Z446" s="295"/>
      <c r="AA446" s="161"/>
      <c r="AB446" s="11"/>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G446" s="10"/>
      <c r="BH446" s="10"/>
      <c r="BI446" s="2"/>
      <c r="BJ446" s="10"/>
      <c r="BK446" s="10"/>
      <c r="BL446" s="10"/>
      <c r="BM446" s="371"/>
      <c r="BN446" s="10"/>
      <c r="BO446" s="10"/>
      <c r="BP446" s="10"/>
    </row>
    <row r="447" ht="12.75" spans="1:68">
      <c r="A447" s="295"/>
      <c r="B447" s="11"/>
      <c r="C447" s="11"/>
      <c r="E447" s="482"/>
      <c r="F447" s="295"/>
      <c r="G447" s="295"/>
      <c r="H447" s="295"/>
      <c r="I447" s="10"/>
      <c r="J447" s="10"/>
      <c r="K447" s="295"/>
      <c r="L447" s="482"/>
      <c r="M447" s="10"/>
      <c r="N447" s="10"/>
      <c r="O447" s="482"/>
      <c r="P447" s="10"/>
      <c r="Q447" s="295"/>
      <c r="R447" s="11"/>
      <c r="T447" s="294"/>
      <c r="U447" s="295"/>
      <c r="V447" s="10"/>
      <c r="W447" s="10"/>
      <c r="X447" s="10"/>
      <c r="Y447" s="10"/>
      <c r="Z447" s="295"/>
      <c r="AA447" s="161"/>
      <c r="AB447" s="11"/>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G447" s="10"/>
      <c r="BH447" s="10"/>
      <c r="BI447" s="2"/>
      <c r="BJ447" s="10"/>
      <c r="BK447" s="10"/>
      <c r="BL447" s="10"/>
      <c r="BM447" s="371"/>
      <c r="BN447" s="10"/>
      <c r="BO447" s="10"/>
      <c r="BP447" s="10"/>
    </row>
    <row r="448" ht="12.75" spans="1:68">
      <c r="A448" s="295"/>
      <c r="B448" s="11"/>
      <c r="C448" s="11"/>
      <c r="E448" s="482"/>
      <c r="F448" s="295"/>
      <c r="G448" s="295"/>
      <c r="H448" s="295"/>
      <c r="I448" s="10"/>
      <c r="J448" s="10"/>
      <c r="K448" s="295"/>
      <c r="L448" s="482"/>
      <c r="M448" s="10"/>
      <c r="N448" s="10"/>
      <c r="O448" s="482"/>
      <c r="P448" s="10"/>
      <c r="Q448" s="295"/>
      <c r="R448" s="11"/>
      <c r="T448" s="294"/>
      <c r="U448" s="295"/>
      <c r="V448" s="10"/>
      <c r="W448" s="10"/>
      <c r="X448" s="10"/>
      <c r="Y448" s="10"/>
      <c r="Z448" s="295"/>
      <c r="AA448" s="161"/>
      <c r="AB448" s="11"/>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G448" s="10"/>
      <c r="BH448" s="10"/>
      <c r="BI448" s="2"/>
      <c r="BJ448" s="10"/>
      <c r="BK448" s="10"/>
      <c r="BL448" s="10"/>
      <c r="BM448" s="371"/>
      <c r="BN448" s="10"/>
      <c r="BO448" s="10"/>
      <c r="BP448" s="10"/>
    </row>
    <row r="449" ht="12.75" spans="1:68">
      <c r="A449" s="295"/>
      <c r="B449" s="11"/>
      <c r="C449" s="11"/>
      <c r="E449" s="482"/>
      <c r="F449" s="295"/>
      <c r="G449" s="295"/>
      <c r="H449" s="295"/>
      <c r="I449" s="10"/>
      <c r="J449" s="10"/>
      <c r="K449" s="295"/>
      <c r="L449" s="482"/>
      <c r="M449" s="10"/>
      <c r="N449" s="10"/>
      <c r="O449" s="482"/>
      <c r="P449" s="10"/>
      <c r="Q449" s="295"/>
      <c r="R449" s="11"/>
      <c r="T449" s="294"/>
      <c r="U449" s="295"/>
      <c r="V449" s="10"/>
      <c r="W449" s="10"/>
      <c r="X449" s="10"/>
      <c r="Y449" s="10"/>
      <c r="Z449" s="295"/>
      <c r="AA449" s="161"/>
      <c r="AB449" s="11"/>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G449" s="10"/>
      <c r="BH449" s="10"/>
      <c r="BI449" s="2"/>
      <c r="BJ449" s="10"/>
      <c r="BK449" s="10"/>
      <c r="BL449" s="10"/>
      <c r="BM449" s="371"/>
      <c r="BN449" s="10"/>
      <c r="BO449" s="10"/>
      <c r="BP449" s="10"/>
    </row>
    <row r="450" ht="12.75" spans="1:68">
      <c r="A450" s="295"/>
      <c r="B450" s="11"/>
      <c r="C450" s="11"/>
      <c r="E450" s="482"/>
      <c r="F450" s="295"/>
      <c r="G450" s="295"/>
      <c r="H450" s="295"/>
      <c r="I450" s="10"/>
      <c r="J450" s="10"/>
      <c r="K450" s="295"/>
      <c r="L450" s="482"/>
      <c r="M450" s="10"/>
      <c r="N450" s="10"/>
      <c r="O450" s="482"/>
      <c r="P450" s="10"/>
      <c r="Q450" s="295"/>
      <c r="R450" s="11"/>
      <c r="T450" s="294"/>
      <c r="U450" s="295"/>
      <c r="V450" s="10"/>
      <c r="W450" s="10"/>
      <c r="X450" s="10"/>
      <c r="Y450" s="10"/>
      <c r="Z450" s="295"/>
      <c r="AA450" s="161"/>
      <c r="AB450" s="11"/>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G450" s="10"/>
      <c r="BH450" s="10"/>
      <c r="BI450" s="2"/>
      <c r="BJ450" s="10"/>
      <c r="BK450" s="10"/>
      <c r="BL450" s="10"/>
      <c r="BM450" s="371"/>
      <c r="BN450" s="10"/>
      <c r="BO450" s="10"/>
      <c r="BP450" s="10"/>
    </row>
    <row r="451" ht="12.75" spans="1:68">
      <c r="A451" s="295"/>
      <c r="B451" s="11"/>
      <c r="C451" s="11"/>
      <c r="E451" s="482"/>
      <c r="F451" s="295"/>
      <c r="G451" s="295"/>
      <c r="H451" s="295"/>
      <c r="I451" s="10"/>
      <c r="J451" s="10"/>
      <c r="K451" s="295"/>
      <c r="L451" s="482"/>
      <c r="M451" s="10"/>
      <c r="N451" s="10"/>
      <c r="O451" s="482"/>
      <c r="P451" s="10"/>
      <c r="Q451" s="295"/>
      <c r="R451" s="11"/>
      <c r="T451" s="294"/>
      <c r="U451" s="295"/>
      <c r="V451" s="10"/>
      <c r="W451" s="10"/>
      <c r="X451" s="10"/>
      <c r="Y451" s="10"/>
      <c r="Z451" s="295"/>
      <c r="AA451" s="161"/>
      <c r="AB451" s="11"/>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G451" s="10"/>
      <c r="BH451" s="10"/>
      <c r="BI451" s="2"/>
      <c r="BJ451" s="10"/>
      <c r="BK451" s="10"/>
      <c r="BL451" s="10"/>
      <c r="BM451" s="371"/>
      <c r="BN451" s="10"/>
      <c r="BO451" s="10"/>
      <c r="BP451" s="10"/>
    </row>
    <row r="452" ht="12.75" spans="1:68">
      <c r="A452" s="295"/>
      <c r="B452" s="11"/>
      <c r="C452" s="11"/>
      <c r="E452" s="482"/>
      <c r="F452" s="295"/>
      <c r="G452" s="295"/>
      <c r="H452" s="295"/>
      <c r="I452" s="10"/>
      <c r="J452" s="10"/>
      <c r="K452" s="295"/>
      <c r="L452" s="482"/>
      <c r="M452" s="10"/>
      <c r="N452" s="10"/>
      <c r="O452" s="482"/>
      <c r="P452" s="10"/>
      <c r="Q452" s="295"/>
      <c r="R452" s="11"/>
      <c r="T452" s="294"/>
      <c r="U452" s="295"/>
      <c r="V452" s="10"/>
      <c r="W452" s="10"/>
      <c r="X452" s="10"/>
      <c r="Y452" s="10"/>
      <c r="Z452" s="295"/>
      <c r="AA452" s="161"/>
      <c r="AB452" s="11"/>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G452" s="10"/>
      <c r="BH452" s="10"/>
      <c r="BI452" s="2"/>
      <c r="BJ452" s="10"/>
      <c r="BK452" s="10"/>
      <c r="BL452" s="10"/>
      <c r="BM452" s="371"/>
      <c r="BN452" s="10"/>
      <c r="BO452" s="10"/>
      <c r="BP452" s="10"/>
    </row>
    <row r="453" ht="12.75" spans="1:68">
      <c r="A453" s="295"/>
      <c r="B453" s="11"/>
      <c r="C453" s="11"/>
      <c r="E453" s="482"/>
      <c r="F453" s="295"/>
      <c r="G453" s="295"/>
      <c r="H453" s="295"/>
      <c r="I453" s="10"/>
      <c r="J453" s="10"/>
      <c r="K453" s="295"/>
      <c r="L453" s="482"/>
      <c r="M453" s="10"/>
      <c r="N453" s="10"/>
      <c r="O453" s="482"/>
      <c r="P453" s="10"/>
      <c r="Q453" s="295"/>
      <c r="R453" s="11"/>
      <c r="T453" s="294"/>
      <c r="U453" s="295"/>
      <c r="V453" s="10"/>
      <c r="W453" s="10"/>
      <c r="X453" s="10"/>
      <c r="Y453" s="10"/>
      <c r="Z453" s="295"/>
      <c r="AA453" s="161"/>
      <c r="AB453" s="11"/>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G453" s="10"/>
      <c r="BH453" s="10"/>
      <c r="BI453" s="2"/>
      <c r="BJ453" s="10"/>
      <c r="BK453" s="10"/>
      <c r="BL453" s="10"/>
      <c r="BM453" s="371"/>
      <c r="BN453" s="10"/>
      <c r="BO453" s="10"/>
      <c r="BP453" s="10"/>
    </row>
    <row r="454" ht="12.75" spans="1:68">
      <c r="A454" s="295"/>
      <c r="B454" s="11"/>
      <c r="C454" s="11"/>
      <c r="E454" s="482"/>
      <c r="F454" s="295"/>
      <c r="G454" s="295"/>
      <c r="H454" s="295"/>
      <c r="I454" s="10"/>
      <c r="J454" s="10"/>
      <c r="K454" s="295"/>
      <c r="L454" s="482"/>
      <c r="M454" s="10"/>
      <c r="N454" s="10"/>
      <c r="O454" s="482"/>
      <c r="P454" s="10"/>
      <c r="Q454" s="295"/>
      <c r="R454" s="11"/>
      <c r="T454" s="294"/>
      <c r="U454" s="295"/>
      <c r="V454" s="10"/>
      <c r="W454" s="10"/>
      <c r="X454" s="10"/>
      <c r="Y454" s="10"/>
      <c r="Z454" s="295"/>
      <c r="AA454" s="161"/>
      <c r="AB454" s="11"/>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G454" s="10"/>
      <c r="BH454" s="10"/>
      <c r="BI454" s="2"/>
      <c r="BJ454" s="10"/>
      <c r="BK454" s="10"/>
      <c r="BL454" s="10"/>
      <c r="BM454" s="371"/>
      <c r="BN454" s="10"/>
      <c r="BO454" s="10"/>
      <c r="BP454" s="10"/>
    </row>
    <row r="455" ht="12.75" spans="1:68">
      <c r="A455" s="295"/>
      <c r="B455" s="11"/>
      <c r="C455" s="11"/>
      <c r="E455" s="482"/>
      <c r="F455" s="295"/>
      <c r="G455" s="295"/>
      <c r="H455" s="295"/>
      <c r="I455" s="10"/>
      <c r="J455" s="10"/>
      <c r="K455" s="295"/>
      <c r="L455" s="482"/>
      <c r="M455" s="10"/>
      <c r="N455" s="10"/>
      <c r="O455" s="482"/>
      <c r="P455" s="10"/>
      <c r="Q455" s="295"/>
      <c r="R455" s="11"/>
      <c r="T455" s="294"/>
      <c r="U455" s="295"/>
      <c r="V455" s="10"/>
      <c r="W455" s="10"/>
      <c r="X455" s="10"/>
      <c r="Y455" s="10"/>
      <c r="Z455" s="295"/>
      <c r="AA455" s="161"/>
      <c r="AB455" s="11"/>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G455" s="10"/>
      <c r="BH455" s="10"/>
      <c r="BI455" s="2"/>
      <c r="BJ455" s="10"/>
      <c r="BK455" s="10"/>
      <c r="BL455" s="10"/>
      <c r="BM455" s="371"/>
      <c r="BN455" s="10"/>
      <c r="BO455" s="10"/>
      <c r="BP455" s="10"/>
    </row>
    <row r="456" ht="12.75" spans="1:68">
      <c r="A456" s="295"/>
      <c r="B456" s="11"/>
      <c r="C456" s="11"/>
      <c r="E456" s="482"/>
      <c r="F456" s="295"/>
      <c r="G456" s="295"/>
      <c r="H456" s="295"/>
      <c r="I456" s="10"/>
      <c r="J456" s="10"/>
      <c r="K456" s="295"/>
      <c r="L456" s="482"/>
      <c r="M456" s="10"/>
      <c r="N456" s="10"/>
      <c r="O456" s="482"/>
      <c r="P456" s="10"/>
      <c r="Q456" s="295"/>
      <c r="R456" s="11"/>
      <c r="T456" s="294"/>
      <c r="U456" s="295"/>
      <c r="V456" s="10"/>
      <c r="W456" s="10"/>
      <c r="X456" s="10"/>
      <c r="Y456" s="10"/>
      <c r="Z456" s="295"/>
      <c r="AA456" s="161"/>
      <c r="AB456" s="11"/>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G456" s="10"/>
      <c r="BH456" s="10"/>
      <c r="BI456" s="2"/>
      <c r="BJ456" s="10"/>
      <c r="BK456" s="10"/>
      <c r="BL456" s="10"/>
      <c r="BM456" s="371"/>
      <c r="BN456" s="10"/>
      <c r="BO456" s="10"/>
      <c r="BP456" s="10"/>
    </row>
    <row r="457" ht="12.75" spans="1:68">
      <c r="A457" s="295"/>
      <c r="B457" s="11"/>
      <c r="C457" s="11"/>
      <c r="E457" s="482"/>
      <c r="F457" s="295"/>
      <c r="G457" s="295"/>
      <c r="H457" s="295"/>
      <c r="I457" s="10"/>
      <c r="J457" s="10"/>
      <c r="K457" s="295"/>
      <c r="L457" s="482"/>
      <c r="M457" s="10"/>
      <c r="N457" s="10"/>
      <c r="O457" s="482"/>
      <c r="P457" s="10"/>
      <c r="Q457" s="295"/>
      <c r="R457" s="11"/>
      <c r="T457" s="294"/>
      <c r="U457" s="295"/>
      <c r="V457" s="10"/>
      <c r="W457" s="10"/>
      <c r="X457" s="10"/>
      <c r="Y457" s="10"/>
      <c r="Z457" s="295"/>
      <c r="AA457" s="161"/>
      <c r="AB457" s="11"/>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G457" s="10"/>
      <c r="BH457" s="10"/>
      <c r="BI457" s="2"/>
      <c r="BJ457" s="10"/>
      <c r="BK457" s="10"/>
      <c r="BL457" s="10"/>
      <c r="BM457" s="371"/>
      <c r="BN457" s="10"/>
      <c r="BO457" s="10"/>
      <c r="BP457" s="10"/>
    </row>
    <row r="458" ht="12.75" spans="1:68">
      <c r="A458" s="295"/>
      <c r="B458" s="11"/>
      <c r="C458" s="11"/>
      <c r="E458" s="482"/>
      <c r="F458" s="295"/>
      <c r="G458" s="295"/>
      <c r="H458" s="295"/>
      <c r="I458" s="10"/>
      <c r="J458" s="10"/>
      <c r="K458" s="295"/>
      <c r="L458" s="482"/>
      <c r="M458" s="10"/>
      <c r="N458" s="10"/>
      <c r="O458" s="482"/>
      <c r="P458" s="10"/>
      <c r="Q458" s="295"/>
      <c r="R458" s="11"/>
      <c r="T458" s="294"/>
      <c r="U458" s="295"/>
      <c r="V458" s="10"/>
      <c r="W458" s="10"/>
      <c r="X458" s="10"/>
      <c r="Y458" s="10"/>
      <c r="Z458" s="295"/>
      <c r="AA458" s="161"/>
      <c r="AB458" s="11"/>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G458" s="10"/>
      <c r="BH458" s="10"/>
      <c r="BI458" s="2"/>
      <c r="BJ458" s="10"/>
      <c r="BK458" s="10"/>
      <c r="BL458" s="10"/>
      <c r="BM458" s="371"/>
      <c r="BN458" s="10"/>
      <c r="BO458" s="10"/>
      <c r="BP458" s="10"/>
    </row>
    <row r="459" ht="12.75" spans="1:68">
      <c r="A459" s="295"/>
      <c r="B459" s="11"/>
      <c r="C459" s="11"/>
      <c r="E459" s="482"/>
      <c r="F459" s="295"/>
      <c r="G459" s="295"/>
      <c r="H459" s="295"/>
      <c r="I459" s="10"/>
      <c r="J459" s="10"/>
      <c r="K459" s="295"/>
      <c r="L459" s="482"/>
      <c r="M459" s="10"/>
      <c r="N459" s="10"/>
      <c r="O459" s="482"/>
      <c r="P459" s="10"/>
      <c r="Q459" s="295"/>
      <c r="R459" s="11"/>
      <c r="T459" s="294"/>
      <c r="U459" s="295"/>
      <c r="V459" s="10"/>
      <c r="W459" s="10"/>
      <c r="X459" s="10"/>
      <c r="Y459" s="10"/>
      <c r="Z459" s="295"/>
      <c r="AA459" s="161"/>
      <c r="AB459" s="11"/>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G459" s="10"/>
      <c r="BH459" s="10"/>
      <c r="BI459" s="2"/>
      <c r="BJ459" s="10"/>
      <c r="BK459" s="10"/>
      <c r="BL459" s="10"/>
      <c r="BM459" s="371"/>
      <c r="BN459" s="10"/>
      <c r="BO459" s="10"/>
      <c r="BP459" s="10"/>
    </row>
    <row r="460" ht="12.75" spans="1:68">
      <c r="A460" s="295"/>
      <c r="B460" s="11"/>
      <c r="C460" s="11"/>
      <c r="E460" s="482"/>
      <c r="F460" s="295"/>
      <c r="G460" s="295"/>
      <c r="H460" s="295"/>
      <c r="I460" s="10"/>
      <c r="J460" s="10"/>
      <c r="K460" s="295"/>
      <c r="L460" s="482"/>
      <c r="M460" s="10"/>
      <c r="N460" s="10"/>
      <c r="O460" s="482"/>
      <c r="P460" s="10"/>
      <c r="Q460" s="295"/>
      <c r="R460" s="11"/>
      <c r="T460" s="294"/>
      <c r="U460" s="295"/>
      <c r="V460" s="10"/>
      <c r="W460" s="10"/>
      <c r="X460" s="10"/>
      <c r="Y460" s="10"/>
      <c r="Z460" s="295"/>
      <c r="AA460" s="161"/>
      <c r="AB460" s="11"/>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G460" s="10"/>
      <c r="BH460" s="10"/>
      <c r="BI460" s="2"/>
      <c r="BJ460" s="10"/>
      <c r="BK460" s="10"/>
      <c r="BL460" s="10"/>
      <c r="BM460" s="371"/>
      <c r="BN460" s="10"/>
      <c r="BO460" s="10"/>
      <c r="BP460" s="10"/>
    </row>
    <row r="461" ht="12.75" spans="1:68">
      <c r="A461" s="295"/>
      <c r="B461" s="11"/>
      <c r="C461" s="11"/>
      <c r="E461" s="482"/>
      <c r="F461" s="295"/>
      <c r="G461" s="295"/>
      <c r="H461" s="295"/>
      <c r="I461" s="10"/>
      <c r="J461" s="10"/>
      <c r="K461" s="295"/>
      <c r="L461" s="482"/>
      <c r="M461" s="10"/>
      <c r="N461" s="10"/>
      <c r="O461" s="482"/>
      <c r="P461" s="10"/>
      <c r="Q461" s="295"/>
      <c r="R461" s="11"/>
      <c r="T461" s="294"/>
      <c r="U461" s="295"/>
      <c r="V461" s="10"/>
      <c r="W461" s="10"/>
      <c r="X461" s="10"/>
      <c r="Y461" s="10"/>
      <c r="Z461" s="295"/>
      <c r="AA461" s="161"/>
      <c r="AB461" s="11"/>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G461" s="10"/>
      <c r="BH461" s="10"/>
      <c r="BI461" s="2"/>
      <c r="BJ461" s="10"/>
      <c r="BK461" s="10"/>
      <c r="BL461" s="10"/>
      <c r="BM461" s="371"/>
      <c r="BN461" s="10"/>
      <c r="BO461" s="10"/>
      <c r="BP461" s="10"/>
    </row>
    <row r="462" ht="12.75" spans="1:68">
      <c r="A462" s="295"/>
      <c r="B462" s="11"/>
      <c r="C462" s="11"/>
      <c r="E462" s="482"/>
      <c r="F462" s="295"/>
      <c r="G462" s="295"/>
      <c r="H462" s="295"/>
      <c r="I462" s="10"/>
      <c r="J462" s="10"/>
      <c r="K462" s="295"/>
      <c r="L462" s="482"/>
      <c r="M462" s="10"/>
      <c r="N462" s="10"/>
      <c r="O462" s="482"/>
      <c r="P462" s="10"/>
      <c r="Q462" s="295"/>
      <c r="R462" s="11"/>
      <c r="T462" s="294"/>
      <c r="U462" s="295"/>
      <c r="V462" s="10"/>
      <c r="W462" s="10"/>
      <c r="X462" s="10"/>
      <c r="Y462" s="10"/>
      <c r="Z462" s="295"/>
      <c r="AA462" s="161"/>
      <c r="AB462" s="11"/>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G462" s="10"/>
      <c r="BH462" s="10"/>
      <c r="BI462" s="2"/>
      <c r="BJ462" s="10"/>
      <c r="BK462" s="10"/>
      <c r="BL462" s="10"/>
      <c r="BM462" s="371"/>
      <c r="BN462" s="10"/>
      <c r="BO462" s="10"/>
      <c r="BP462" s="10"/>
    </row>
    <row r="463" ht="12.75" spans="1:68">
      <c r="A463" s="295"/>
      <c r="B463" s="11"/>
      <c r="C463" s="11"/>
      <c r="E463" s="482"/>
      <c r="F463" s="295"/>
      <c r="G463" s="295"/>
      <c r="H463" s="295"/>
      <c r="I463" s="10"/>
      <c r="J463" s="10"/>
      <c r="K463" s="295"/>
      <c r="L463" s="482"/>
      <c r="M463" s="10"/>
      <c r="N463" s="10"/>
      <c r="O463" s="482"/>
      <c r="P463" s="10"/>
      <c r="Q463" s="295"/>
      <c r="R463" s="11"/>
      <c r="T463" s="294"/>
      <c r="U463" s="295"/>
      <c r="V463" s="10"/>
      <c r="W463" s="10"/>
      <c r="X463" s="10"/>
      <c r="Y463" s="10"/>
      <c r="Z463" s="295"/>
      <c r="AA463" s="161"/>
      <c r="AB463" s="11"/>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G463" s="10"/>
      <c r="BH463" s="10"/>
      <c r="BI463" s="2"/>
      <c r="BJ463" s="10"/>
      <c r="BK463" s="10"/>
      <c r="BL463" s="10"/>
      <c r="BM463" s="371"/>
      <c r="BN463" s="10"/>
      <c r="BO463" s="10"/>
      <c r="BP463" s="10"/>
    </row>
    <row r="464" ht="12.75" spans="1:68">
      <c r="A464" s="295"/>
      <c r="B464" s="11"/>
      <c r="C464" s="11"/>
      <c r="E464" s="482"/>
      <c r="F464" s="295"/>
      <c r="G464" s="295"/>
      <c r="H464" s="295"/>
      <c r="I464" s="10"/>
      <c r="J464" s="10"/>
      <c r="K464" s="295"/>
      <c r="L464" s="482"/>
      <c r="M464" s="10"/>
      <c r="N464" s="10"/>
      <c r="O464" s="482"/>
      <c r="P464" s="10"/>
      <c r="Q464" s="295"/>
      <c r="R464" s="11"/>
      <c r="T464" s="294"/>
      <c r="U464" s="295"/>
      <c r="V464" s="10"/>
      <c r="W464" s="10"/>
      <c r="X464" s="10"/>
      <c r="Y464" s="10"/>
      <c r="Z464" s="295"/>
      <c r="AA464" s="161"/>
      <c r="AB464" s="11"/>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G464" s="10"/>
      <c r="BH464" s="10"/>
      <c r="BI464" s="2"/>
      <c r="BJ464" s="10"/>
      <c r="BK464" s="10"/>
      <c r="BL464" s="10"/>
      <c r="BM464" s="371"/>
      <c r="BN464" s="10"/>
      <c r="BO464" s="10"/>
      <c r="BP464" s="10"/>
    </row>
    <row r="465" ht="12.75" spans="1:68">
      <c r="A465" s="295"/>
      <c r="B465" s="11"/>
      <c r="C465" s="11"/>
      <c r="E465" s="482"/>
      <c r="F465" s="295"/>
      <c r="G465" s="295"/>
      <c r="H465" s="295"/>
      <c r="I465" s="10"/>
      <c r="J465" s="10"/>
      <c r="K465" s="295"/>
      <c r="L465" s="482"/>
      <c r="M465" s="10"/>
      <c r="N465" s="10"/>
      <c r="O465" s="482"/>
      <c r="P465" s="10"/>
      <c r="Q465" s="295"/>
      <c r="R465" s="11"/>
      <c r="T465" s="294"/>
      <c r="U465" s="295"/>
      <c r="V465" s="10"/>
      <c r="W465" s="10"/>
      <c r="X465" s="10"/>
      <c r="Y465" s="10"/>
      <c r="Z465" s="295"/>
      <c r="AA465" s="161"/>
      <c r="AB465" s="11"/>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G465" s="10"/>
      <c r="BH465" s="10"/>
      <c r="BI465" s="2"/>
      <c r="BJ465" s="10"/>
      <c r="BK465" s="10"/>
      <c r="BL465" s="10"/>
      <c r="BM465" s="371"/>
      <c r="BN465" s="10"/>
      <c r="BO465" s="10"/>
      <c r="BP465" s="10"/>
    </row>
    <row r="466" ht="12.75" spans="1:68">
      <c r="A466" s="295"/>
      <c r="B466" s="11"/>
      <c r="C466" s="11"/>
      <c r="E466" s="482"/>
      <c r="F466" s="295"/>
      <c r="G466" s="295"/>
      <c r="H466" s="295"/>
      <c r="I466" s="10"/>
      <c r="J466" s="10"/>
      <c r="K466" s="295"/>
      <c r="L466" s="482"/>
      <c r="M466" s="10"/>
      <c r="N466" s="10"/>
      <c r="O466" s="482"/>
      <c r="P466" s="10"/>
      <c r="Q466" s="295"/>
      <c r="R466" s="11"/>
      <c r="T466" s="294"/>
      <c r="U466" s="295"/>
      <c r="V466" s="10"/>
      <c r="W466" s="10"/>
      <c r="X466" s="10"/>
      <c r="Y466" s="10"/>
      <c r="Z466" s="295"/>
      <c r="AA466" s="161"/>
      <c r="AB466" s="11"/>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G466" s="10"/>
      <c r="BH466" s="10"/>
      <c r="BI466" s="2"/>
      <c r="BJ466" s="10"/>
      <c r="BK466" s="10"/>
      <c r="BL466" s="10"/>
      <c r="BM466" s="371"/>
      <c r="BN466" s="10"/>
      <c r="BO466" s="10"/>
      <c r="BP466" s="10"/>
    </row>
    <row r="467" ht="12.75" spans="1:68">
      <c r="A467" s="295"/>
      <c r="B467" s="11"/>
      <c r="C467" s="11"/>
      <c r="E467" s="482"/>
      <c r="F467" s="295"/>
      <c r="G467" s="295"/>
      <c r="H467" s="295"/>
      <c r="I467" s="10"/>
      <c r="J467" s="10"/>
      <c r="K467" s="295"/>
      <c r="L467" s="482"/>
      <c r="M467" s="10"/>
      <c r="N467" s="10"/>
      <c r="O467" s="482"/>
      <c r="P467" s="10"/>
      <c r="Q467" s="295"/>
      <c r="R467" s="11"/>
      <c r="T467" s="294"/>
      <c r="U467" s="295"/>
      <c r="V467" s="10"/>
      <c r="W467" s="10"/>
      <c r="X467" s="10"/>
      <c r="Y467" s="10"/>
      <c r="Z467" s="295"/>
      <c r="AA467" s="161"/>
      <c r="AB467" s="11"/>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G467" s="10"/>
      <c r="BH467" s="10"/>
      <c r="BI467" s="2"/>
      <c r="BJ467" s="10"/>
      <c r="BK467" s="10"/>
      <c r="BL467" s="10"/>
      <c r="BM467" s="371"/>
      <c r="BN467" s="10"/>
      <c r="BO467" s="10"/>
      <c r="BP467" s="10"/>
    </row>
    <row r="468" ht="12.75" spans="1:68">
      <c r="A468" s="295"/>
      <c r="B468" s="11"/>
      <c r="C468" s="11"/>
      <c r="E468" s="482"/>
      <c r="F468" s="295"/>
      <c r="G468" s="295"/>
      <c r="H468" s="295"/>
      <c r="I468" s="10"/>
      <c r="J468" s="10"/>
      <c r="K468" s="295"/>
      <c r="L468" s="482"/>
      <c r="M468" s="10"/>
      <c r="N468" s="10"/>
      <c r="O468" s="482"/>
      <c r="P468" s="10"/>
      <c r="Q468" s="295"/>
      <c r="R468" s="11"/>
      <c r="T468" s="294"/>
      <c r="U468" s="295"/>
      <c r="V468" s="10"/>
      <c r="W468" s="10"/>
      <c r="X468" s="10"/>
      <c r="Y468" s="10"/>
      <c r="Z468" s="295"/>
      <c r="AA468" s="161"/>
      <c r="AB468" s="11"/>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G468" s="10"/>
      <c r="BH468" s="10"/>
      <c r="BI468" s="2"/>
      <c r="BJ468" s="10"/>
      <c r="BK468" s="10"/>
      <c r="BL468" s="10"/>
      <c r="BM468" s="371"/>
      <c r="BN468" s="10"/>
      <c r="BO468" s="10"/>
      <c r="BP468" s="10"/>
    </row>
    <row r="469" ht="12.75" spans="1:68">
      <c r="A469" s="295"/>
      <c r="B469" s="11"/>
      <c r="C469" s="11"/>
      <c r="E469" s="482"/>
      <c r="F469" s="295"/>
      <c r="G469" s="295"/>
      <c r="H469" s="295"/>
      <c r="I469" s="10"/>
      <c r="J469" s="10"/>
      <c r="K469" s="295"/>
      <c r="L469" s="482"/>
      <c r="M469" s="10"/>
      <c r="N469" s="10"/>
      <c r="O469" s="482"/>
      <c r="P469" s="10"/>
      <c r="Q469" s="295"/>
      <c r="R469" s="11"/>
      <c r="T469" s="294"/>
      <c r="U469" s="295"/>
      <c r="V469" s="10"/>
      <c r="W469" s="10"/>
      <c r="X469" s="10"/>
      <c r="Y469" s="10"/>
      <c r="Z469" s="295"/>
      <c r="AA469" s="161"/>
      <c r="AB469" s="11"/>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G469" s="10"/>
      <c r="BH469" s="10"/>
      <c r="BI469" s="2"/>
      <c r="BJ469" s="10"/>
      <c r="BK469" s="10"/>
      <c r="BL469" s="10"/>
      <c r="BM469" s="371"/>
      <c r="BN469" s="10"/>
      <c r="BO469" s="10"/>
      <c r="BP469" s="10"/>
    </row>
    <row r="470" ht="12.75" spans="1:68">
      <c r="A470" s="295"/>
      <c r="B470" s="11"/>
      <c r="C470" s="11"/>
      <c r="E470" s="482"/>
      <c r="F470" s="295"/>
      <c r="G470" s="295"/>
      <c r="H470" s="295"/>
      <c r="I470" s="10"/>
      <c r="J470" s="10"/>
      <c r="K470" s="295"/>
      <c r="L470" s="482"/>
      <c r="M470" s="10"/>
      <c r="N470" s="10"/>
      <c r="O470" s="482"/>
      <c r="P470" s="10"/>
      <c r="Q470" s="295"/>
      <c r="R470" s="11"/>
      <c r="T470" s="294"/>
      <c r="U470" s="295"/>
      <c r="V470" s="10"/>
      <c r="W470" s="10"/>
      <c r="X470" s="10"/>
      <c r="Y470" s="10"/>
      <c r="Z470" s="295"/>
      <c r="AA470" s="161"/>
      <c r="AB470" s="11"/>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G470" s="10"/>
      <c r="BH470" s="10"/>
      <c r="BI470" s="2"/>
      <c r="BJ470" s="10"/>
      <c r="BK470" s="10"/>
      <c r="BL470" s="10"/>
      <c r="BM470" s="371"/>
      <c r="BN470" s="10"/>
      <c r="BO470" s="10"/>
      <c r="BP470" s="10"/>
    </row>
    <row r="471" ht="12.75" spans="1:68">
      <c r="A471" s="295"/>
      <c r="B471" s="11"/>
      <c r="C471" s="11"/>
      <c r="E471" s="482"/>
      <c r="F471" s="295"/>
      <c r="G471" s="295"/>
      <c r="H471" s="295"/>
      <c r="I471" s="10"/>
      <c r="J471" s="10"/>
      <c r="K471" s="295"/>
      <c r="L471" s="482"/>
      <c r="M471" s="10"/>
      <c r="N471" s="10"/>
      <c r="O471" s="482"/>
      <c r="P471" s="10"/>
      <c r="Q471" s="295"/>
      <c r="R471" s="11"/>
      <c r="T471" s="294"/>
      <c r="U471" s="295"/>
      <c r="V471" s="10"/>
      <c r="W471" s="10"/>
      <c r="X471" s="10"/>
      <c r="Y471" s="10"/>
      <c r="Z471" s="295"/>
      <c r="AA471" s="161"/>
      <c r="AB471" s="11"/>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G471" s="10"/>
      <c r="BH471" s="10"/>
      <c r="BI471" s="2"/>
      <c r="BJ471" s="10"/>
      <c r="BK471" s="10"/>
      <c r="BL471" s="10"/>
      <c r="BM471" s="371"/>
      <c r="BN471" s="10"/>
      <c r="BO471" s="10"/>
      <c r="BP471" s="10"/>
    </row>
    <row r="472" ht="12.75" spans="1:68">
      <c r="A472" s="295"/>
      <c r="B472" s="11"/>
      <c r="C472" s="11"/>
      <c r="E472" s="482"/>
      <c r="F472" s="295"/>
      <c r="G472" s="295"/>
      <c r="H472" s="295"/>
      <c r="I472" s="10"/>
      <c r="J472" s="10"/>
      <c r="K472" s="295"/>
      <c r="L472" s="482"/>
      <c r="M472" s="10"/>
      <c r="N472" s="10"/>
      <c r="O472" s="482"/>
      <c r="P472" s="10"/>
      <c r="Q472" s="295"/>
      <c r="R472" s="11"/>
      <c r="T472" s="294"/>
      <c r="U472" s="295"/>
      <c r="V472" s="10"/>
      <c r="W472" s="10"/>
      <c r="X472" s="10"/>
      <c r="Y472" s="10"/>
      <c r="Z472" s="295"/>
      <c r="AA472" s="161"/>
      <c r="AB472" s="11"/>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G472" s="10"/>
      <c r="BH472" s="10"/>
      <c r="BI472" s="2"/>
      <c r="BJ472" s="10"/>
      <c r="BK472" s="10"/>
      <c r="BL472" s="10"/>
      <c r="BM472" s="371"/>
      <c r="BN472" s="10"/>
      <c r="BO472" s="10"/>
      <c r="BP472" s="10"/>
    </row>
    <row r="473" ht="12.75" spans="1:68">
      <c r="A473" s="295"/>
      <c r="B473" s="11"/>
      <c r="C473" s="11"/>
      <c r="E473" s="482"/>
      <c r="F473" s="295"/>
      <c r="G473" s="295"/>
      <c r="H473" s="295"/>
      <c r="I473" s="10"/>
      <c r="J473" s="10"/>
      <c r="K473" s="295"/>
      <c r="L473" s="482"/>
      <c r="M473" s="10"/>
      <c r="N473" s="10"/>
      <c r="O473" s="482"/>
      <c r="P473" s="10"/>
      <c r="Q473" s="295"/>
      <c r="R473" s="11"/>
      <c r="T473" s="294"/>
      <c r="U473" s="295"/>
      <c r="V473" s="10"/>
      <c r="W473" s="10"/>
      <c r="X473" s="10"/>
      <c r="Y473" s="10"/>
      <c r="Z473" s="295"/>
      <c r="AA473" s="161"/>
      <c r="AB473" s="11"/>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G473" s="10"/>
      <c r="BH473" s="10"/>
      <c r="BI473" s="2"/>
      <c r="BJ473" s="10"/>
      <c r="BK473" s="10"/>
      <c r="BL473" s="10"/>
      <c r="BM473" s="371"/>
      <c r="BN473" s="10"/>
      <c r="BO473" s="10"/>
      <c r="BP473" s="10"/>
    </row>
    <row r="474" ht="12.75" spans="1:68">
      <c r="A474" s="295"/>
      <c r="B474" s="11"/>
      <c r="C474" s="11"/>
      <c r="E474" s="482"/>
      <c r="F474" s="295"/>
      <c r="G474" s="295"/>
      <c r="H474" s="295"/>
      <c r="I474" s="10"/>
      <c r="J474" s="10"/>
      <c r="K474" s="295"/>
      <c r="L474" s="482"/>
      <c r="M474" s="10"/>
      <c r="N474" s="10"/>
      <c r="O474" s="482"/>
      <c r="P474" s="10"/>
      <c r="Q474" s="295"/>
      <c r="R474" s="11"/>
      <c r="T474" s="294"/>
      <c r="U474" s="295"/>
      <c r="V474" s="10"/>
      <c r="W474" s="10"/>
      <c r="X474" s="10"/>
      <c r="Y474" s="10"/>
      <c r="Z474" s="295"/>
      <c r="AA474" s="161"/>
      <c r="AB474" s="11"/>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G474" s="10"/>
      <c r="BH474" s="10"/>
      <c r="BI474" s="2"/>
      <c r="BJ474" s="10"/>
      <c r="BK474" s="10"/>
      <c r="BL474" s="10"/>
      <c r="BM474" s="371"/>
      <c r="BN474" s="10"/>
      <c r="BO474" s="10"/>
      <c r="BP474" s="10"/>
    </row>
    <row r="475" ht="12.75" spans="1:68">
      <c r="A475" s="295"/>
      <c r="B475" s="11"/>
      <c r="C475" s="11"/>
      <c r="E475" s="482"/>
      <c r="F475" s="295"/>
      <c r="G475" s="295"/>
      <c r="H475" s="295"/>
      <c r="I475" s="10"/>
      <c r="J475" s="10"/>
      <c r="K475" s="295"/>
      <c r="L475" s="482"/>
      <c r="M475" s="10"/>
      <c r="N475" s="10"/>
      <c r="O475" s="482"/>
      <c r="P475" s="10"/>
      <c r="Q475" s="295"/>
      <c r="R475" s="11"/>
      <c r="T475" s="294"/>
      <c r="U475" s="295"/>
      <c r="V475" s="10"/>
      <c r="W475" s="10"/>
      <c r="X475" s="10"/>
      <c r="Y475" s="10"/>
      <c r="Z475" s="295"/>
      <c r="AA475" s="161"/>
      <c r="AB475" s="11"/>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G475" s="10"/>
      <c r="BH475" s="10"/>
      <c r="BI475" s="2"/>
      <c r="BJ475" s="10"/>
      <c r="BK475" s="10"/>
      <c r="BL475" s="10"/>
      <c r="BM475" s="371"/>
      <c r="BN475" s="10"/>
      <c r="BO475" s="10"/>
      <c r="BP475" s="10"/>
    </row>
    <row r="476" ht="12.75" spans="1:68">
      <c r="A476" s="295"/>
      <c r="B476" s="11"/>
      <c r="C476" s="11"/>
      <c r="E476" s="482"/>
      <c r="F476" s="295"/>
      <c r="G476" s="295"/>
      <c r="H476" s="295"/>
      <c r="I476" s="10"/>
      <c r="J476" s="10"/>
      <c r="K476" s="295"/>
      <c r="L476" s="482"/>
      <c r="M476" s="10"/>
      <c r="N476" s="10"/>
      <c r="O476" s="482"/>
      <c r="P476" s="10"/>
      <c r="Q476" s="295"/>
      <c r="R476" s="11"/>
      <c r="T476" s="294"/>
      <c r="U476" s="295"/>
      <c r="V476" s="10"/>
      <c r="W476" s="10"/>
      <c r="X476" s="10"/>
      <c r="Y476" s="10"/>
      <c r="Z476" s="295"/>
      <c r="AA476" s="161"/>
      <c r="AB476" s="11"/>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G476" s="10"/>
      <c r="BH476" s="10"/>
      <c r="BI476" s="2"/>
      <c r="BJ476" s="10"/>
      <c r="BK476" s="10"/>
      <c r="BL476" s="10"/>
      <c r="BM476" s="371"/>
      <c r="BN476" s="10"/>
      <c r="BO476" s="10"/>
      <c r="BP476" s="10"/>
    </row>
    <row r="477" ht="12.75" spans="1:68">
      <c r="A477" s="295"/>
      <c r="B477" s="11"/>
      <c r="C477" s="11"/>
      <c r="E477" s="482"/>
      <c r="F477" s="295"/>
      <c r="G477" s="295"/>
      <c r="H477" s="295"/>
      <c r="I477" s="10"/>
      <c r="J477" s="10"/>
      <c r="K477" s="295"/>
      <c r="L477" s="482"/>
      <c r="M477" s="10"/>
      <c r="N477" s="10"/>
      <c r="O477" s="482"/>
      <c r="P477" s="10"/>
      <c r="Q477" s="295"/>
      <c r="R477" s="11"/>
      <c r="T477" s="294"/>
      <c r="U477" s="295"/>
      <c r="V477" s="10"/>
      <c r="W477" s="10"/>
      <c r="X477" s="10"/>
      <c r="Y477" s="10"/>
      <c r="Z477" s="295"/>
      <c r="AA477" s="161"/>
      <c r="AB477" s="11"/>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G477" s="10"/>
      <c r="BH477" s="10"/>
      <c r="BI477" s="2"/>
      <c r="BJ477" s="10"/>
      <c r="BK477" s="10"/>
      <c r="BL477" s="10"/>
      <c r="BM477" s="371"/>
      <c r="BN477" s="10"/>
      <c r="BO477" s="10"/>
      <c r="BP477" s="10"/>
    </row>
    <row r="478" ht="12.75" spans="1:68">
      <c r="A478" s="295"/>
      <c r="B478" s="11"/>
      <c r="C478" s="11"/>
      <c r="E478" s="482"/>
      <c r="F478" s="295"/>
      <c r="G478" s="295"/>
      <c r="H478" s="295"/>
      <c r="I478" s="10"/>
      <c r="J478" s="10"/>
      <c r="K478" s="295"/>
      <c r="L478" s="482"/>
      <c r="M478" s="10"/>
      <c r="N478" s="10"/>
      <c r="O478" s="482"/>
      <c r="P478" s="10"/>
      <c r="Q478" s="295"/>
      <c r="R478" s="11"/>
      <c r="T478" s="294"/>
      <c r="U478" s="295"/>
      <c r="V478" s="10"/>
      <c r="W478" s="10"/>
      <c r="X478" s="10"/>
      <c r="Y478" s="10"/>
      <c r="Z478" s="295"/>
      <c r="AA478" s="161"/>
      <c r="AB478" s="11"/>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G478" s="10"/>
      <c r="BH478" s="10"/>
      <c r="BI478" s="2"/>
      <c r="BJ478" s="10"/>
      <c r="BK478" s="10"/>
      <c r="BL478" s="10"/>
      <c r="BM478" s="371"/>
      <c r="BN478" s="10"/>
      <c r="BO478" s="10"/>
      <c r="BP478" s="10"/>
    </row>
    <row r="479" ht="12.75" spans="1:68">
      <c r="A479" s="295"/>
      <c r="B479" s="11"/>
      <c r="C479" s="11"/>
      <c r="E479" s="482"/>
      <c r="F479" s="295"/>
      <c r="G479" s="295"/>
      <c r="H479" s="295"/>
      <c r="I479" s="10"/>
      <c r="J479" s="10"/>
      <c r="K479" s="295"/>
      <c r="L479" s="482"/>
      <c r="M479" s="10"/>
      <c r="N479" s="10"/>
      <c r="O479" s="482"/>
      <c r="P479" s="10"/>
      <c r="Q479" s="295"/>
      <c r="R479" s="11"/>
      <c r="T479" s="294"/>
      <c r="U479" s="295"/>
      <c r="V479" s="10"/>
      <c r="W479" s="10"/>
      <c r="X479" s="10"/>
      <c r="Y479" s="10"/>
      <c r="Z479" s="295"/>
      <c r="AA479" s="161"/>
      <c r="AB479" s="11"/>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G479" s="10"/>
      <c r="BH479" s="10"/>
      <c r="BI479" s="2"/>
      <c r="BJ479" s="10"/>
      <c r="BK479" s="10"/>
      <c r="BL479" s="10"/>
      <c r="BM479" s="371"/>
      <c r="BN479" s="10"/>
      <c r="BO479" s="10"/>
      <c r="BP479" s="10"/>
    </row>
    <row r="480" ht="12.75" spans="1:68">
      <c r="A480" s="295"/>
      <c r="B480" s="11"/>
      <c r="C480" s="11"/>
      <c r="E480" s="482"/>
      <c r="F480" s="295"/>
      <c r="G480" s="295"/>
      <c r="H480" s="295"/>
      <c r="I480" s="10"/>
      <c r="J480" s="10"/>
      <c r="K480" s="295"/>
      <c r="L480" s="482"/>
      <c r="M480" s="10"/>
      <c r="N480" s="10"/>
      <c r="O480" s="482"/>
      <c r="P480" s="10"/>
      <c r="Q480" s="295"/>
      <c r="R480" s="11"/>
      <c r="T480" s="294"/>
      <c r="U480" s="295"/>
      <c r="V480" s="10"/>
      <c r="W480" s="10"/>
      <c r="X480" s="10"/>
      <c r="Y480" s="10"/>
      <c r="Z480" s="295"/>
      <c r="AA480" s="161"/>
      <c r="AB480" s="11"/>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G480" s="10"/>
      <c r="BH480" s="10"/>
      <c r="BI480" s="2"/>
      <c r="BJ480" s="10"/>
      <c r="BK480" s="10"/>
      <c r="BL480" s="10"/>
      <c r="BM480" s="371"/>
      <c r="BN480" s="10"/>
      <c r="BO480" s="10"/>
      <c r="BP480" s="10"/>
    </row>
    <row r="481" ht="12.75" spans="1:68">
      <c r="A481" s="295"/>
      <c r="B481" s="11"/>
      <c r="C481" s="11"/>
      <c r="E481" s="482"/>
      <c r="F481" s="295"/>
      <c r="G481" s="295"/>
      <c r="H481" s="295"/>
      <c r="I481" s="10"/>
      <c r="J481" s="10"/>
      <c r="K481" s="295"/>
      <c r="L481" s="482"/>
      <c r="M481" s="10"/>
      <c r="N481" s="10"/>
      <c r="O481" s="482"/>
      <c r="P481" s="10"/>
      <c r="Q481" s="295"/>
      <c r="R481" s="11"/>
      <c r="T481" s="294"/>
      <c r="U481" s="295"/>
      <c r="V481" s="10"/>
      <c r="W481" s="10"/>
      <c r="X481" s="10"/>
      <c r="Y481" s="10"/>
      <c r="Z481" s="295"/>
      <c r="AA481" s="161"/>
      <c r="AB481" s="11"/>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G481" s="10"/>
      <c r="BH481" s="10"/>
      <c r="BI481" s="2"/>
      <c r="BJ481" s="10"/>
      <c r="BK481" s="10"/>
      <c r="BL481" s="10"/>
      <c r="BM481" s="371"/>
      <c r="BN481" s="10"/>
      <c r="BO481" s="10"/>
      <c r="BP481" s="10"/>
    </row>
    <row r="482" ht="12.75" spans="1:68">
      <c r="A482" s="295"/>
      <c r="B482" s="11"/>
      <c r="C482" s="11"/>
      <c r="E482" s="482"/>
      <c r="F482" s="295"/>
      <c r="G482" s="295"/>
      <c r="H482" s="295"/>
      <c r="I482" s="10"/>
      <c r="J482" s="10"/>
      <c r="K482" s="295"/>
      <c r="L482" s="482"/>
      <c r="M482" s="10"/>
      <c r="N482" s="10"/>
      <c r="O482" s="482"/>
      <c r="P482" s="10"/>
      <c r="Q482" s="295"/>
      <c r="R482" s="11"/>
      <c r="T482" s="294"/>
      <c r="U482" s="295"/>
      <c r="V482" s="10"/>
      <c r="W482" s="10"/>
      <c r="X482" s="10"/>
      <c r="Y482" s="10"/>
      <c r="Z482" s="295"/>
      <c r="AA482" s="161"/>
      <c r="AB482" s="11"/>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G482" s="10"/>
      <c r="BH482" s="10"/>
      <c r="BI482" s="2"/>
      <c r="BJ482" s="10"/>
      <c r="BK482" s="10"/>
      <c r="BL482" s="10"/>
      <c r="BM482" s="371"/>
      <c r="BN482" s="10"/>
      <c r="BO482" s="10"/>
      <c r="BP482" s="10"/>
    </row>
    <row r="483" ht="12.75" spans="1:68">
      <c r="A483" s="295"/>
      <c r="B483" s="11"/>
      <c r="C483" s="11"/>
      <c r="E483" s="482"/>
      <c r="F483" s="295"/>
      <c r="G483" s="295"/>
      <c r="H483" s="295"/>
      <c r="I483" s="10"/>
      <c r="J483" s="10"/>
      <c r="K483" s="295"/>
      <c r="L483" s="482"/>
      <c r="M483" s="10"/>
      <c r="N483" s="10"/>
      <c r="O483" s="482"/>
      <c r="P483" s="10"/>
      <c r="Q483" s="295"/>
      <c r="R483" s="11"/>
      <c r="T483" s="294"/>
      <c r="U483" s="295"/>
      <c r="V483" s="10"/>
      <c r="W483" s="10"/>
      <c r="X483" s="10"/>
      <c r="Y483" s="10"/>
      <c r="Z483" s="295"/>
      <c r="AA483" s="161"/>
      <c r="AB483" s="11"/>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G483" s="10"/>
      <c r="BH483" s="10"/>
      <c r="BI483" s="2"/>
      <c r="BJ483" s="10"/>
      <c r="BK483" s="10"/>
      <c r="BL483" s="10"/>
      <c r="BM483" s="371"/>
      <c r="BN483" s="10"/>
      <c r="BO483" s="10"/>
      <c r="BP483" s="10"/>
    </row>
    <row r="484" ht="12.75" spans="1:68">
      <c r="A484" s="295"/>
      <c r="B484" s="11"/>
      <c r="C484" s="11"/>
      <c r="E484" s="482"/>
      <c r="F484" s="295"/>
      <c r="G484" s="295"/>
      <c r="H484" s="295"/>
      <c r="I484" s="10"/>
      <c r="J484" s="10"/>
      <c r="K484" s="295"/>
      <c r="L484" s="482"/>
      <c r="M484" s="10"/>
      <c r="N484" s="10"/>
      <c r="O484" s="482"/>
      <c r="P484" s="10"/>
      <c r="Q484" s="295"/>
      <c r="R484" s="11"/>
      <c r="T484" s="294"/>
      <c r="U484" s="295"/>
      <c r="V484" s="10"/>
      <c r="W484" s="10"/>
      <c r="X484" s="10"/>
      <c r="Y484" s="10"/>
      <c r="Z484" s="295"/>
      <c r="AA484" s="161"/>
      <c r="AB484" s="11"/>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G484" s="10"/>
      <c r="BH484" s="10"/>
      <c r="BI484" s="2"/>
      <c r="BJ484" s="10"/>
      <c r="BK484" s="10"/>
      <c r="BL484" s="10"/>
      <c r="BM484" s="371"/>
      <c r="BN484" s="10"/>
      <c r="BO484" s="10"/>
      <c r="BP484" s="10"/>
    </row>
    <row r="485" ht="12.75" spans="1:68">
      <c r="A485" s="295"/>
      <c r="B485" s="11"/>
      <c r="C485" s="11"/>
      <c r="E485" s="482"/>
      <c r="F485" s="295"/>
      <c r="G485" s="295"/>
      <c r="H485" s="295"/>
      <c r="I485" s="10"/>
      <c r="J485" s="10"/>
      <c r="K485" s="295"/>
      <c r="L485" s="482"/>
      <c r="M485" s="10"/>
      <c r="N485" s="10"/>
      <c r="O485" s="482"/>
      <c r="P485" s="10"/>
      <c r="Q485" s="295"/>
      <c r="R485" s="11"/>
      <c r="T485" s="294"/>
      <c r="U485" s="295"/>
      <c r="V485" s="10"/>
      <c r="W485" s="10"/>
      <c r="X485" s="10"/>
      <c r="Y485" s="10"/>
      <c r="Z485" s="295"/>
      <c r="AA485" s="161"/>
      <c r="AB485" s="11"/>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G485" s="10"/>
      <c r="BH485" s="10"/>
      <c r="BI485" s="2"/>
      <c r="BJ485" s="10"/>
      <c r="BK485" s="10"/>
      <c r="BL485" s="10"/>
      <c r="BM485" s="371"/>
      <c r="BN485" s="10"/>
      <c r="BO485" s="10"/>
      <c r="BP485" s="10"/>
    </row>
    <row r="486" ht="12.75" spans="1:68">
      <c r="A486" s="295"/>
      <c r="B486" s="11"/>
      <c r="C486" s="11"/>
      <c r="E486" s="482"/>
      <c r="F486" s="295"/>
      <c r="G486" s="295"/>
      <c r="H486" s="295"/>
      <c r="I486" s="10"/>
      <c r="J486" s="10"/>
      <c r="K486" s="295"/>
      <c r="L486" s="482"/>
      <c r="M486" s="10"/>
      <c r="N486" s="10"/>
      <c r="O486" s="482"/>
      <c r="P486" s="10"/>
      <c r="Q486" s="295"/>
      <c r="R486" s="11"/>
      <c r="T486" s="294"/>
      <c r="U486" s="295"/>
      <c r="V486" s="10"/>
      <c r="W486" s="10"/>
      <c r="X486" s="10"/>
      <c r="Y486" s="10"/>
      <c r="Z486" s="295"/>
      <c r="AA486" s="161"/>
      <c r="AB486" s="11"/>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G486" s="10"/>
      <c r="BH486" s="10"/>
      <c r="BI486" s="2"/>
      <c r="BJ486" s="10"/>
      <c r="BK486" s="10"/>
      <c r="BL486" s="10"/>
      <c r="BM486" s="371"/>
      <c r="BN486" s="10"/>
      <c r="BO486" s="10"/>
      <c r="BP486" s="10"/>
    </row>
    <row r="487" ht="12.75" spans="1:68">
      <c r="A487" s="295"/>
      <c r="B487" s="11"/>
      <c r="C487" s="11"/>
      <c r="E487" s="482"/>
      <c r="F487" s="295"/>
      <c r="G487" s="295"/>
      <c r="H487" s="295"/>
      <c r="I487" s="10"/>
      <c r="J487" s="10"/>
      <c r="K487" s="295"/>
      <c r="L487" s="482"/>
      <c r="M487" s="10"/>
      <c r="N487" s="10"/>
      <c r="O487" s="482"/>
      <c r="P487" s="10"/>
      <c r="Q487" s="295"/>
      <c r="R487" s="11"/>
      <c r="T487" s="294"/>
      <c r="U487" s="295"/>
      <c r="V487" s="10"/>
      <c r="W487" s="10"/>
      <c r="X487" s="10"/>
      <c r="Y487" s="10"/>
      <c r="Z487" s="295"/>
      <c r="AA487" s="161"/>
      <c r="AB487" s="11"/>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G487" s="10"/>
      <c r="BH487" s="10"/>
      <c r="BI487" s="2"/>
      <c r="BJ487" s="10"/>
      <c r="BK487" s="10"/>
      <c r="BL487" s="10"/>
      <c r="BM487" s="371"/>
      <c r="BN487" s="10"/>
      <c r="BO487" s="10"/>
      <c r="BP487" s="10"/>
    </row>
    <row r="488" ht="12.75" spans="1:68">
      <c r="A488" s="295"/>
      <c r="B488" s="11"/>
      <c r="C488" s="11"/>
      <c r="E488" s="482"/>
      <c r="F488" s="295"/>
      <c r="G488" s="295"/>
      <c r="H488" s="295"/>
      <c r="I488" s="10"/>
      <c r="J488" s="10"/>
      <c r="K488" s="295"/>
      <c r="L488" s="482"/>
      <c r="M488" s="10"/>
      <c r="N488" s="10"/>
      <c r="O488" s="482"/>
      <c r="P488" s="10"/>
      <c r="Q488" s="295"/>
      <c r="R488" s="11"/>
      <c r="T488" s="294"/>
      <c r="U488" s="295"/>
      <c r="V488" s="10"/>
      <c r="W488" s="10"/>
      <c r="X488" s="10"/>
      <c r="Y488" s="10"/>
      <c r="Z488" s="295"/>
      <c r="AA488" s="161"/>
      <c r="AB488" s="11"/>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G488" s="10"/>
      <c r="BH488" s="10"/>
      <c r="BI488" s="2"/>
      <c r="BJ488" s="10"/>
      <c r="BK488" s="10"/>
      <c r="BL488" s="10"/>
      <c r="BM488" s="371"/>
      <c r="BN488" s="10"/>
      <c r="BO488" s="10"/>
      <c r="BP488" s="10"/>
    </row>
    <row r="489" ht="12.75" spans="1:68">
      <c r="A489" s="295"/>
      <c r="B489" s="11"/>
      <c r="C489" s="11"/>
      <c r="E489" s="482"/>
      <c r="F489" s="295"/>
      <c r="G489" s="295"/>
      <c r="H489" s="295"/>
      <c r="I489" s="10"/>
      <c r="J489" s="10"/>
      <c r="K489" s="295"/>
      <c r="L489" s="482"/>
      <c r="M489" s="10"/>
      <c r="N489" s="10"/>
      <c r="O489" s="482"/>
      <c r="P489" s="10"/>
      <c r="Q489" s="295"/>
      <c r="R489" s="11"/>
      <c r="T489" s="294"/>
      <c r="U489" s="295"/>
      <c r="V489" s="10"/>
      <c r="W489" s="10"/>
      <c r="X489" s="10"/>
      <c r="Y489" s="10"/>
      <c r="Z489" s="295"/>
      <c r="AA489" s="161"/>
      <c r="AB489" s="11"/>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G489" s="10"/>
      <c r="BH489" s="10"/>
      <c r="BI489" s="2"/>
      <c r="BJ489" s="10"/>
      <c r="BK489" s="10"/>
      <c r="BL489" s="10"/>
      <c r="BM489" s="371"/>
      <c r="BN489" s="10"/>
      <c r="BO489" s="10"/>
      <c r="BP489" s="10"/>
    </row>
    <row r="490" ht="12.75" spans="1:68">
      <c r="A490" s="295"/>
      <c r="B490" s="11"/>
      <c r="C490" s="11"/>
      <c r="E490" s="482"/>
      <c r="F490" s="295"/>
      <c r="G490" s="295"/>
      <c r="H490" s="295"/>
      <c r="I490" s="10"/>
      <c r="J490" s="10"/>
      <c r="K490" s="295"/>
      <c r="L490" s="482"/>
      <c r="M490" s="10"/>
      <c r="N490" s="10"/>
      <c r="O490" s="482"/>
      <c r="P490" s="10"/>
      <c r="Q490" s="295"/>
      <c r="R490" s="11"/>
      <c r="T490" s="294"/>
      <c r="U490" s="295"/>
      <c r="V490" s="10"/>
      <c r="W490" s="10"/>
      <c r="X490" s="10"/>
      <c r="Y490" s="10"/>
      <c r="Z490" s="295"/>
      <c r="AA490" s="161"/>
      <c r="AB490" s="11"/>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G490" s="10"/>
      <c r="BH490" s="10"/>
      <c r="BI490" s="2"/>
      <c r="BJ490" s="10"/>
      <c r="BK490" s="10"/>
      <c r="BL490" s="10"/>
      <c r="BM490" s="371"/>
      <c r="BN490" s="10"/>
      <c r="BO490" s="10"/>
      <c r="BP490" s="10"/>
    </row>
    <row r="491" ht="12.75" spans="1:68">
      <c r="A491" s="295"/>
      <c r="B491" s="11"/>
      <c r="C491" s="11"/>
      <c r="E491" s="482"/>
      <c r="F491" s="295"/>
      <c r="G491" s="295"/>
      <c r="H491" s="295"/>
      <c r="I491" s="10"/>
      <c r="J491" s="10"/>
      <c r="K491" s="295"/>
      <c r="L491" s="482"/>
      <c r="M491" s="10"/>
      <c r="N491" s="10"/>
      <c r="O491" s="482"/>
      <c r="P491" s="10"/>
      <c r="Q491" s="295"/>
      <c r="R491" s="11"/>
      <c r="T491" s="294"/>
      <c r="U491" s="295"/>
      <c r="V491" s="10"/>
      <c r="W491" s="10"/>
      <c r="X491" s="10"/>
      <c r="Y491" s="10"/>
      <c r="Z491" s="295"/>
      <c r="AA491" s="161"/>
      <c r="AB491" s="11"/>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G491" s="10"/>
      <c r="BH491" s="10"/>
      <c r="BI491" s="2"/>
      <c r="BJ491" s="10"/>
      <c r="BK491" s="10"/>
      <c r="BL491" s="10"/>
      <c r="BM491" s="371"/>
      <c r="BN491" s="10"/>
      <c r="BO491" s="10"/>
      <c r="BP491" s="10"/>
    </row>
    <row r="492" ht="12.75" spans="1:68">
      <c r="A492" s="295"/>
      <c r="B492" s="11"/>
      <c r="C492" s="11"/>
      <c r="E492" s="482"/>
      <c r="F492" s="295"/>
      <c r="G492" s="295"/>
      <c r="H492" s="295"/>
      <c r="I492" s="10"/>
      <c r="J492" s="10"/>
      <c r="K492" s="295"/>
      <c r="L492" s="482"/>
      <c r="M492" s="10"/>
      <c r="N492" s="10"/>
      <c r="O492" s="482"/>
      <c r="P492" s="10"/>
      <c r="Q492" s="295"/>
      <c r="R492" s="11"/>
      <c r="T492" s="294"/>
      <c r="U492" s="295"/>
      <c r="V492" s="10"/>
      <c r="W492" s="10"/>
      <c r="X492" s="10"/>
      <c r="Y492" s="10"/>
      <c r="Z492" s="295"/>
      <c r="AA492" s="161"/>
      <c r="AB492" s="11"/>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G492" s="10"/>
      <c r="BH492" s="10"/>
      <c r="BI492" s="2"/>
      <c r="BJ492" s="10"/>
      <c r="BK492" s="10"/>
      <c r="BL492" s="10"/>
      <c r="BM492" s="371"/>
      <c r="BN492" s="10"/>
      <c r="BO492" s="10"/>
      <c r="BP492" s="10"/>
    </row>
    <row r="493" ht="12.75" spans="1:68">
      <c r="A493" s="295"/>
      <c r="B493" s="11"/>
      <c r="C493" s="11"/>
      <c r="E493" s="482"/>
      <c r="F493" s="295"/>
      <c r="G493" s="295"/>
      <c r="H493" s="295"/>
      <c r="I493" s="10"/>
      <c r="J493" s="10"/>
      <c r="K493" s="295"/>
      <c r="L493" s="482"/>
      <c r="M493" s="10"/>
      <c r="N493" s="10"/>
      <c r="O493" s="482"/>
      <c r="P493" s="10"/>
      <c r="Q493" s="295"/>
      <c r="R493" s="11"/>
      <c r="T493" s="294"/>
      <c r="U493" s="295"/>
      <c r="V493" s="10"/>
      <c r="W493" s="10"/>
      <c r="X493" s="10"/>
      <c r="Y493" s="10"/>
      <c r="Z493" s="295"/>
      <c r="AA493" s="161"/>
      <c r="AB493" s="11"/>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G493" s="10"/>
      <c r="BH493" s="10"/>
      <c r="BI493" s="2"/>
      <c r="BJ493" s="10"/>
      <c r="BK493" s="10"/>
      <c r="BL493" s="10"/>
      <c r="BM493" s="371"/>
      <c r="BN493" s="10"/>
      <c r="BO493" s="10"/>
      <c r="BP493" s="10"/>
    </row>
    <row r="494" ht="12.75" spans="1:68">
      <c r="A494" s="295"/>
      <c r="B494" s="11"/>
      <c r="C494" s="11"/>
      <c r="E494" s="482"/>
      <c r="F494" s="295"/>
      <c r="G494" s="295"/>
      <c r="H494" s="295"/>
      <c r="I494" s="10"/>
      <c r="J494" s="10"/>
      <c r="K494" s="295"/>
      <c r="L494" s="482"/>
      <c r="M494" s="10"/>
      <c r="N494" s="10"/>
      <c r="O494" s="482"/>
      <c r="P494" s="10"/>
      <c r="Q494" s="295"/>
      <c r="R494" s="11"/>
      <c r="T494" s="294"/>
      <c r="U494" s="295"/>
      <c r="V494" s="10"/>
      <c r="W494" s="10"/>
      <c r="X494" s="10"/>
      <c r="Y494" s="10"/>
      <c r="Z494" s="295"/>
      <c r="AA494" s="161"/>
      <c r="AB494" s="11"/>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G494" s="10"/>
      <c r="BH494" s="10"/>
      <c r="BI494" s="2"/>
      <c r="BJ494" s="10"/>
      <c r="BK494" s="10"/>
      <c r="BL494" s="10"/>
      <c r="BM494" s="371"/>
      <c r="BN494" s="10"/>
      <c r="BO494" s="10"/>
      <c r="BP494" s="10"/>
    </row>
    <row r="495" ht="12.75" spans="1:68">
      <c r="A495" s="295"/>
      <c r="B495" s="11"/>
      <c r="C495" s="11"/>
      <c r="E495" s="482"/>
      <c r="F495" s="295"/>
      <c r="G495" s="295"/>
      <c r="H495" s="295"/>
      <c r="I495" s="10"/>
      <c r="J495" s="10"/>
      <c r="K495" s="295"/>
      <c r="L495" s="482"/>
      <c r="M495" s="10"/>
      <c r="N495" s="10"/>
      <c r="O495" s="482"/>
      <c r="P495" s="10"/>
      <c r="Q495" s="295"/>
      <c r="R495" s="11"/>
      <c r="T495" s="294"/>
      <c r="U495" s="295"/>
      <c r="V495" s="10"/>
      <c r="W495" s="10"/>
      <c r="X495" s="10"/>
      <c r="Y495" s="10"/>
      <c r="Z495" s="295"/>
      <c r="AA495" s="161"/>
      <c r="AB495" s="11"/>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G495" s="10"/>
      <c r="BH495" s="10"/>
      <c r="BI495" s="2"/>
      <c r="BJ495" s="10"/>
      <c r="BK495" s="10"/>
      <c r="BL495" s="10"/>
      <c r="BM495" s="371"/>
      <c r="BN495" s="10"/>
      <c r="BO495" s="10"/>
      <c r="BP495" s="10"/>
    </row>
    <row r="496" ht="12.75" spans="1:68">
      <c r="A496" s="295"/>
      <c r="B496" s="11"/>
      <c r="C496" s="11"/>
      <c r="E496" s="482"/>
      <c r="F496" s="295"/>
      <c r="G496" s="295"/>
      <c r="H496" s="295"/>
      <c r="I496" s="10"/>
      <c r="J496" s="10"/>
      <c r="K496" s="295"/>
      <c r="L496" s="482"/>
      <c r="M496" s="10"/>
      <c r="N496" s="10"/>
      <c r="O496" s="482"/>
      <c r="P496" s="10"/>
      <c r="Q496" s="295"/>
      <c r="R496" s="11"/>
      <c r="T496" s="294"/>
      <c r="U496" s="295"/>
      <c r="V496" s="10"/>
      <c r="W496" s="10"/>
      <c r="X496" s="10"/>
      <c r="Y496" s="10"/>
      <c r="Z496" s="295"/>
      <c r="AA496" s="161"/>
      <c r="AB496" s="11"/>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G496" s="10"/>
      <c r="BH496" s="10"/>
      <c r="BI496" s="2"/>
      <c r="BJ496" s="10"/>
      <c r="BK496" s="10"/>
      <c r="BL496" s="10"/>
      <c r="BM496" s="371"/>
      <c r="BN496" s="10"/>
      <c r="BO496" s="10"/>
      <c r="BP496" s="10"/>
    </row>
    <row r="497" ht="12.75" spans="1:68">
      <c r="A497" s="295"/>
      <c r="B497" s="11"/>
      <c r="C497" s="11"/>
      <c r="E497" s="482"/>
      <c r="F497" s="295"/>
      <c r="G497" s="295"/>
      <c r="H497" s="295"/>
      <c r="I497" s="10"/>
      <c r="J497" s="10"/>
      <c r="K497" s="295"/>
      <c r="L497" s="482"/>
      <c r="M497" s="10"/>
      <c r="N497" s="10"/>
      <c r="O497" s="482"/>
      <c r="P497" s="10"/>
      <c r="Q497" s="295"/>
      <c r="R497" s="11"/>
      <c r="T497" s="294"/>
      <c r="U497" s="295"/>
      <c r="V497" s="10"/>
      <c r="W497" s="10"/>
      <c r="X497" s="10"/>
      <c r="Y497" s="10"/>
      <c r="Z497" s="295"/>
      <c r="AA497" s="161"/>
      <c r="AB497" s="11"/>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G497" s="10"/>
      <c r="BH497" s="10"/>
      <c r="BI497" s="2"/>
      <c r="BJ497" s="10"/>
      <c r="BK497" s="10"/>
      <c r="BL497" s="10"/>
      <c r="BM497" s="371"/>
      <c r="BN497" s="10"/>
      <c r="BO497" s="10"/>
      <c r="BP497" s="10"/>
    </row>
    <row r="498" ht="12.75" spans="1:68">
      <c r="A498" s="295"/>
      <c r="B498" s="11"/>
      <c r="C498" s="11"/>
      <c r="E498" s="482"/>
      <c r="F498" s="295"/>
      <c r="G498" s="295"/>
      <c r="H498" s="295"/>
      <c r="I498" s="10"/>
      <c r="J498" s="10"/>
      <c r="K498" s="295"/>
      <c r="L498" s="482"/>
      <c r="M498" s="10"/>
      <c r="N498" s="10"/>
      <c r="O498" s="482"/>
      <c r="P498" s="10"/>
      <c r="Q498" s="295"/>
      <c r="R498" s="11"/>
      <c r="T498" s="294"/>
      <c r="U498" s="295"/>
      <c r="V498" s="10"/>
      <c r="W498" s="10"/>
      <c r="X498" s="10"/>
      <c r="Y498" s="10"/>
      <c r="Z498" s="295"/>
      <c r="AA498" s="161"/>
      <c r="AB498" s="11"/>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G498" s="10"/>
      <c r="BH498" s="10"/>
      <c r="BI498" s="2"/>
      <c r="BJ498" s="10"/>
      <c r="BK498" s="10"/>
      <c r="BL498" s="10"/>
      <c r="BM498" s="371"/>
      <c r="BN498" s="10"/>
      <c r="BO498" s="10"/>
      <c r="BP498" s="10"/>
    </row>
    <row r="499" ht="12.75" spans="1:68">
      <c r="A499" s="295"/>
      <c r="B499" s="11"/>
      <c r="C499" s="11"/>
      <c r="E499" s="482"/>
      <c r="F499" s="295"/>
      <c r="G499" s="295"/>
      <c r="H499" s="295"/>
      <c r="I499" s="10"/>
      <c r="J499" s="10"/>
      <c r="K499" s="295"/>
      <c r="L499" s="482"/>
      <c r="M499" s="10"/>
      <c r="N499" s="10"/>
      <c r="O499" s="482"/>
      <c r="P499" s="10"/>
      <c r="Q499" s="295"/>
      <c r="R499" s="11"/>
      <c r="T499" s="294"/>
      <c r="U499" s="295"/>
      <c r="V499" s="10"/>
      <c r="W499" s="10"/>
      <c r="X499" s="10"/>
      <c r="Y499" s="10"/>
      <c r="Z499" s="295"/>
      <c r="AA499" s="161"/>
      <c r="AB499" s="11"/>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G499" s="10"/>
      <c r="BH499" s="10"/>
      <c r="BI499" s="2"/>
      <c r="BJ499" s="10"/>
      <c r="BK499" s="10"/>
      <c r="BL499" s="10"/>
      <c r="BM499" s="371"/>
      <c r="BN499" s="10"/>
      <c r="BO499" s="10"/>
      <c r="BP499" s="10"/>
    </row>
    <row r="500" ht="12.75" spans="1:68">
      <c r="A500" s="295"/>
      <c r="B500" s="11"/>
      <c r="C500" s="11"/>
      <c r="E500" s="482"/>
      <c r="F500" s="295"/>
      <c r="G500" s="295"/>
      <c r="H500" s="295"/>
      <c r="I500" s="10"/>
      <c r="J500" s="10"/>
      <c r="K500" s="295"/>
      <c r="L500" s="482"/>
      <c r="M500" s="10"/>
      <c r="N500" s="10"/>
      <c r="O500" s="482"/>
      <c r="P500" s="10"/>
      <c r="Q500" s="295"/>
      <c r="R500" s="11"/>
      <c r="T500" s="294"/>
      <c r="U500" s="295"/>
      <c r="V500" s="10"/>
      <c r="W500" s="10"/>
      <c r="X500" s="10"/>
      <c r="Y500" s="10"/>
      <c r="Z500" s="295"/>
      <c r="AA500" s="161"/>
      <c r="AB500" s="11"/>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G500" s="10"/>
      <c r="BH500" s="10"/>
      <c r="BI500" s="2"/>
      <c r="BJ500" s="10"/>
      <c r="BK500" s="10"/>
      <c r="BL500" s="10"/>
      <c r="BM500" s="371"/>
      <c r="BN500" s="10"/>
      <c r="BO500" s="10"/>
      <c r="BP500" s="10"/>
    </row>
    <row r="501" ht="12.75" spans="1:68">
      <c r="A501" s="295"/>
      <c r="B501" s="11"/>
      <c r="C501" s="11"/>
      <c r="E501" s="482"/>
      <c r="F501" s="295"/>
      <c r="G501" s="295"/>
      <c r="H501" s="295"/>
      <c r="I501" s="10"/>
      <c r="J501" s="10"/>
      <c r="K501" s="295"/>
      <c r="L501" s="482"/>
      <c r="M501" s="10"/>
      <c r="N501" s="10"/>
      <c r="O501" s="482"/>
      <c r="P501" s="10"/>
      <c r="Q501" s="295"/>
      <c r="R501" s="11"/>
      <c r="T501" s="294"/>
      <c r="U501" s="295"/>
      <c r="V501" s="10"/>
      <c r="W501" s="10"/>
      <c r="X501" s="10"/>
      <c r="Y501" s="10"/>
      <c r="Z501" s="295"/>
      <c r="AA501" s="161"/>
      <c r="AB501" s="11"/>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G501" s="10"/>
      <c r="BH501" s="10"/>
      <c r="BI501" s="2"/>
      <c r="BJ501" s="10"/>
      <c r="BK501" s="10"/>
      <c r="BL501" s="10"/>
      <c r="BM501" s="371"/>
      <c r="BN501" s="10"/>
      <c r="BO501" s="10"/>
      <c r="BP501" s="10"/>
    </row>
    <row r="502" ht="12.75" spans="1:68">
      <c r="A502" s="295"/>
      <c r="B502" s="11"/>
      <c r="C502" s="11"/>
      <c r="E502" s="482"/>
      <c r="F502" s="295"/>
      <c r="G502" s="295"/>
      <c r="H502" s="295"/>
      <c r="I502" s="10"/>
      <c r="J502" s="10"/>
      <c r="K502" s="295"/>
      <c r="L502" s="482"/>
      <c r="M502" s="10"/>
      <c r="N502" s="10"/>
      <c r="O502" s="482"/>
      <c r="P502" s="10"/>
      <c r="Q502" s="295"/>
      <c r="R502" s="11"/>
      <c r="T502" s="294"/>
      <c r="U502" s="295"/>
      <c r="V502" s="10"/>
      <c r="W502" s="10"/>
      <c r="X502" s="10"/>
      <c r="Y502" s="10"/>
      <c r="Z502" s="295"/>
      <c r="AA502" s="161"/>
      <c r="AB502" s="11"/>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G502" s="10"/>
      <c r="BH502" s="10"/>
      <c r="BI502" s="2"/>
      <c r="BJ502" s="10"/>
      <c r="BK502" s="10"/>
      <c r="BL502" s="10"/>
      <c r="BM502" s="371"/>
      <c r="BN502" s="10"/>
      <c r="BO502" s="10"/>
      <c r="BP502" s="10"/>
    </row>
    <row r="503" ht="12.75" spans="1:68">
      <c r="A503" s="295"/>
      <c r="B503" s="11"/>
      <c r="C503" s="11"/>
      <c r="E503" s="482"/>
      <c r="F503" s="295"/>
      <c r="G503" s="295"/>
      <c r="H503" s="295"/>
      <c r="I503" s="10"/>
      <c r="J503" s="10"/>
      <c r="K503" s="295"/>
      <c r="L503" s="482"/>
      <c r="M503" s="10"/>
      <c r="N503" s="10"/>
      <c r="O503" s="482"/>
      <c r="P503" s="10"/>
      <c r="Q503" s="295"/>
      <c r="R503" s="11"/>
      <c r="T503" s="294"/>
      <c r="U503" s="295"/>
      <c r="V503" s="10"/>
      <c r="W503" s="10"/>
      <c r="X503" s="10"/>
      <c r="Y503" s="10"/>
      <c r="Z503" s="295"/>
      <c r="AA503" s="161"/>
      <c r="AB503" s="11"/>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G503" s="10"/>
      <c r="BH503" s="10"/>
      <c r="BI503" s="2"/>
      <c r="BJ503" s="10"/>
      <c r="BK503" s="10"/>
      <c r="BL503" s="10"/>
      <c r="BM503" s="371"/>
      <c r="BN503" s="10"/>
      <c r="BO503" s="10"/>
      <c r="BP503" s="10"/>
    </row>
    <row r="504" ht="12.75" spans="1:68">
      <c r="A504" s="295"/>
      <c r="B504" s="11"/>
      <c r="C504" s="11"/>
      <c r="E504" s="482"/>
      <c r="F504" s="295"/>
      <c r="G504" s="295"/>
      <c r="H504" s="295"/>
      <c r="I504" s="10"/>
      <c r="J504" s="10"/>
      <c r="K504" s="295"/>
      <c r="L504" s="482"/>
      <c r="M504" s="10"/>
      <c r="N504" s="10"/>
      <c r="O504" s="482"/>
      <c r="P504" s="10"/>
      <c r="Q504" s="295"/>
      <c r="R504" s="11"/>
      <c r="T504" s="294"/>
      <c r="U504" s="295"/>
      <c r="V504" s="10"/>
      <c r="W504" s="10"/>
      <c r="X504" s="10"/>
      <c r="Y504" s="10"/>
      <c r="Z504" s="295"/>
      <c r="AA504" s="161"/>
      <c r="AB504" s="11"/>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G504" s="10"/>
      <c r="BH504" s="10"/>
      <c r="BI504" s="2"/>
      <c r="BJ504" s="10"/>
      <c r="BK504" s="10"/>
      <c r="BL504" s="10"/>
      <c r="BM504" s="371"/>
      <c r="BN504" s="10"/>
      <c r="BO504" s="10"/>
      <c r="BP504" s="10"/>
    </row>
    <row r="505" ht="12.75" spans="1:68">
      <c r="A505" s="295"/>
      <c r="B505" s="11"/>
      <c r="C505" s="11"/>
      <c r="E505" s="482"/>
      <c r="F505" s="295"/>
      <c r="G505" s="295"/>
      <c r="H505" s="295"/>
      <c r="I505" s="10"/>
      <c r="J505" s="10"/>
      <c r="K505" s="295"/>
      <c r="L505" s="482"/>
      <c r="M505" s="10"/>
      <c r="N505" s="10"/>
      <c r="O505" s="482"/>
      <c r="P505" s="10"/>
      <c r="Q505" s="295"/>
      <c r="R505" s="11"/>
      <c r="T505" s="294"/>
      <c r="U505" s="295"/>
      <c r="V505" s="10"/>
      <c r="W505" s="10"/>
      <c r="X505" s="10"/>
      <c r="Y505" s="10"/>
      <c r="Z505" s="295"/>
      <c r="AA505" s="161"/>
      <c r="AB505" s="11"/>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G505" s="10"/>
      <c r="BH505" s="10"/>
      <c r="BI505" s="2"/>
      <c r="BJ505" s="10"/>
      <c r="BK505" s="10"/>
      <c r="BL505" s="10"/>
      <c r="BM505" s="371"/>
      <c r="BN505" s="10"/>
      <c r="BO505" s="10"/>
      <c r="BP505" s="10"/>
    </row>
    <row r="506" ht="12.75" spans="1:68">
      <c r="A506" s="295"/>
      <c r="B506" s="11"/>
      <c r="C506" s="11"/>
      <c r="E506" s="482"/>
      <c r="F506" s="295"/>
      <c r="G506" s="295"/>
      <c r="H506" s="295"/>
      <c r="I506" s="10"/>
      <c r="J506" s="10"/>
      <c r="K506" s="295"/>
      <c r="L506" s="482"/>
      <c r="M506" s="10"/>
      <c r="N506" s="10"/>
      <c r="O506" s="482"/>
      <c r="P506" s="10"/>
      <c r="Q506" s="295"/>
      <c r="R506" s="11"/>
      <c r="T506" s="294"/>
      <c r="U506" s="295"/>
      <c r="V506" s="10"/>
      <c r="W506" s="10"/>
      <c r="X506" s="10"/>
      <c r="Y506" s="10"/>
      <c r="Z506" s="295"/>
      <c r="AA506" s="161"/>
      <c r="AB506" s="11"/>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G506" s="10"/>
      <c r="BH506" s="10"/>
      <c r="BI506" s="2"/>
      <c r="BJ506" s="10"/>
      <c r="BK506" s="10"/>
      <c r="BL506" s="10"/>
      <c r="BM506" s="371"/>
      <c r="BN506" s="10"/>
      <c r="BO506" s="10"/>
      <c r="BP506" s="10"/>
    </row>
    <row r="507" ht="12.75" spans="1:68">
      <c r="A507" s="295"/>
      <c r="B507" s="11"/>
      <c r="C507" s="11"/>
      <c r="E507" s="482"/>
      <c r="F507" s="295"/>
      <c r="G507" s="295"/>
      <c r="H507" s="295"/>
      <c r="I507" s="10"/>
      <c r="J507" s="10"/>
      <c r="K507" s="295"/>
      <c r="L507" s="482"/>
      <c r="M507" s="10"/>
      <c r="N507" s="10"/>
      <c r="O507" s="482"/>
      <c r="P507" s="10"/>
      <c r="Q507" s="295"/>
      <c r="R507" s="11"/>
      <c r="T507" s="294"/>
      <c r="U507" s="295"/>
      <c r="V507" s="10"/>
      <c r="W507" s="10"/>
      <c r="X507" s="10"/>
      <c r="Y507" s="10"/>
      <c r="Z507" s="295"/>
      <c r="AA507" s="161"/>
      <c r="AB507" s="11"/>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G507" s="10"/>
      <c r="BH507" s="10"/>
      <c r="BI507" s="2"/>
      <c r="BJ507" s="10"/>
      <c r="BK507" s="10"/>
      <c r="BL507" s="10"/>
      <c r="BM507" s="371"/>
      <c r="BN507" s="10"/>
      <c r="BO507" s="10"/>
      <c r="BP507" s="10"/>
    </row>
    <row r="508" ht="12.75" spans="1:68">
      <c r="A508" s="295"/>
      <c r="B508" s="11"/>
      <c r="C508" s="11"/>
      <c r="E508" s="482"/>
      <c r="F508" s="295"/>
      <c r="G508" s="295"/>
      <c r="H508" s="295"/>
      <c r="I508" s="10"/>
      <c r="J508" s="10"/>
      <c r="K508" s="295"/>
      <c r="L508" s="482"/>
      <c r="M508" s="10"/>
      <c r="N508" s="10"/>
      <c r="O508" s="482"/>
      <c r="P508" s="10"/>
      <c r="Q508" s="295"/>
      <c r="R508" s="11"/>
      <c r="T508" s="294"/>
      <c r="U508" s="295"/>
      <c r="V508" s="10"/>
      <c r="W508" s="10"/>
      <c r="X508" s="10"/>
      <c r="Y508" s="10"/>
      <c r="Z508" s="295"/>
      <c r="AA508" s="161"/>
      <c r="AB508" s="11"/>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G508" s="10"/>
      <c r="BH508" s="10"/>
      <c r="BI508" s="2"/>
      <c r="BJ508" s="10"/>
      <c r="BK508" s="10"/>
      <c r="BL508" s="10"/>
      <c r="BM508" s="371"/>
      <c r="BN508" s="10"/>
      <c r="BO508" s="10"/>
      <c r="BP508" s="10"/>
    </row>
    <row r="509" ht="12.75" spans="1:68">
      <c r="A509" s="295"/>
      <c r="B509" s="11"/>
      <c r="C509" s="11"/>
      <c r="E509" s="482"/>
      <c r="F509" s="295"/>
      <c r="G509" s="295"/>
      <c r="H509" s="295"/>
      <c r="I509" s="10"/>
      <c r="J509" s="10"/>
      <c r="K509" s="295"/>
      <c r="L509" s="482"/>
      <c r="M509" s="10"/>
      <c r="N509" s="10"/>
      <c r="O509" s="482"/>
      <c r="P509" s="10"/>
      <c r="Q509" s="295"/>
      <c r="R509" s="11"/>
      <c r="T509" s="294"/>
      <c r="U509" s="295"/>
      <c r="V509" s="10"/>
      <c r="W509" s="10"/>
      <c r="X509" s="10"/>
      <c r="Y509" s="10"/>
      <c r="Z509" s="295"/>
      <c r="AA509" s="161"/>
      <c r="AB509" s="11"/>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G509" s="10"/>
      <c r="BH509" s="10"/>
      <c r="BI509" s="2"/>
      <c r="BJ509" s="10"/>
      <c r="BK509" s="10"/>
      <c r="BL509" s="10"/>
      <c r="BM509" s="371"/>
      <c r="BN509" s="10"/>
      <c r="BO509" s="10"/>
      <c r="BP509" s="10"/>
    </row>
    <row r="510" ht="12.75" spans="1:68">
      <c r="A510" s="295"/>
      <c r="B510" s="11"/>
      <c r="C510" s="11"/>
      <c r="E510" s="482"/>
      <c r="F510" s="295"/>
      <c r="G510" s="295"/>
      <c r="H510" s="295"/>
      <c r="I510" s="10"/>
      <c r="J510" s="10"/>
      <c r="K510" s="295"/>
      <c r="L510" s="482"/>
      <c r="M510" s="10"/>
      <c r="N510" s="10"/>
      <c r="O510" s="482"/>
      <c r="P510" s="10"/>
      <c r="Q510" s="295"/>
      <c r="R510" s="11"/>
      <c r="T510" s="294"/>
      <c r="U510" s="295"/>
      <c r="V510" s="10"/>
      <c r="W510" s="10"/>
      <c r="X510" s="10"/>
      <c r="Y510" s="10"/>
      <c r="Z510" s="295"/>
      <c r="AA510" s="161"/>
      <c r="AB510" s="11"/>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G510" s="10"/>
      <c r="BH510" s="10"/>
      <c r="BI510" s="2"/>
      <c r="BJ510" s="10"/>
      <c r="BK510" s="10"/>
      <c r="BL510" s="10"/>
      <c r="BM510" s="371"/>
      <c r="BN510" s="10"/>
      <c r="BO510" s="10"/>
      <c r="BP510" s="10"/>
    </row>
    <row r="511" ht="12.75" spans="1:68">
      <c r="A511" s="295"/>
      <c r="B511" s="11"/>
      <c r="C511" s="11"/>
      <c r="E511" s="482"/>
      <c r="F511" s="295"/>
      <c r="G511" s="295"/>
      <c r="H511" s="295"/>
      <c r="I511" s="10"/>
      <c r="J511" s="10"/>
      <c r="K511" s="295"/>
      <c r="L511" s="482"/>
      <c r="M511" s="10"/>
      <c r="N511" s="10"/>
      <c r="O511" s="482"/>
      <c r="P511" s="10"/>
      <c r="Q511" s="295"/>
      <c r="R511" s="11"/>
      <c r="T511" s="294"/>
      <c r="U511" s="295"/>
      <c r="V511" s="10"/>
      <c r="W511" s="10"/>
      <c r="X511" s="10"/>
      <c r="Y511" s="10"/>
      <c r="Z511" s="295"/>
      <c r="AA511" s="161"/>
      <c r="AB511" s="11"/>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G511" s="10"/>
      <c r="BH511" s="10"/>
      <c r="BI511" s="2"/>
      <c r="BJ511" s="10"/>
      <c r="BK511" s="10"/>
      <c r="BL511" s="10"/>
      <c r="BM511" s="371"/>
      <c r="BN511" s="10"/>
      <c r="BO511" s="10"/>
      <c r="BP511" s="10"/>
    </row>
    <row r="512" ht="12.75" spans="1:68">
      <c r="A512" s="295"/>
      <c r="B512" s="11"/>
      <c r="C512" s="11"/>
      <c r="E512" s="482"/>
      <c r="F512" s="295"/>
      <c r="G512" s="295"/>
      <c r="H512" s="295"/>
      <c r="I512" s="10"/>
      <c r="J512" s="10"/>
      <c r="K512" s="295"/>
      <c r="L512" s="482"/>
      <c r="M512" s="10"/>
      <c r="N512" s="10"/>
      <c r="O512" s="482"/>
      <c r="P512" s="10"/>
      <c r="Q512" s="295"/>
      <c r="R512" s="11"/>
      <c r="T512" s="294"/>
      <c r="U512" s="295"/>
      <c r="V512" s="10"/>
      <c r="W512" s="10"/>
      <c r="X512" s="10"/>
      <c r="Y512" s="10"/>
      <c r="Z512" s="295"/>
      <c r="AA512" s="161"/>
      <c r="AB512" s="11"/>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G512" s="10"/>
      <c r="BH512" s="10"/>
      <c r="BI512" s="2"/>
      <c r="BJ512" s="10"/>
      <c r="BK512" s="10"/>
      <c r="BL512" s="10"/>
      <c r="BM512" s="371"/>
      <c r="BN512" s="10"/>
      <c r="BO512" s="10"/>
      <c r="BP512" s="10"/>
    </row>
    <row r="513" ht="12.75" spans="1:68">
      <c r="A513" s="295"/>
      <c r="B513" s="11"/>
      <c r="C513" s="11"/>
      <c r="E513" s="482"/>
      <c r="F513" s="295"/>
      <c r="G513" s="295"/>
      <c r="H513" s="295"/>
      <c r="I513" s="10"/>
      <c r="J513" s="10"/>
      <c r="K513" s="295"/>
      <c r="L513" s="482"/>
      <c r="M513" s="10"/>
      <c r="N513" s="10"/>
      <c r="O513" s="482"/>
      <c r="P513" s="10"/>
      <c r="Q513" s="295"/>
      <c r="R513" s="11"/>
      <c r="T513" s="294"/>
      <c r="U513" s="295"/>
      <c r="V513" s="10"/>
      <c r="W513" s="10"/>
      <c r="X513" s="10"/>
      <c r="Y513" s="10"/>
      <c r="Z513" s="295"/>
      <c r="AA513" s="161"/>
      <c r="AB513" s="11"/>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G513" s="10"/>
      <c r="BH513" s="10"/>
      <c r="BI513" s="2"/>
      <c r="BJ513" s="10"/>
      <c r="BK513" s="10"/>
      <c r="BL513" s="10"/>
      <c r="BM513" s="371"/>
      <c r="BN513" s="10"/>
      <c r="BO513" s="10"/>
      <c r="BP513" s="10"/>
    </row>
    <row r="514" ht="12.75" spans="1:68">
      <c r="A514" s="295"/>
      <c r="B514" s="11"/>
      <c r="C514" s="11"/>
      <c r="E514" s="482"/>
      <c r="F514" s="295"/>
      <c r="G514" s="295"/>
      <c r="H514" s="295"/>
      <c r="I514" s="10"/>
      <c r="J514" s="10"/>
      <c r="K514" s="295"/>
      <c r="L514" s="482"/>
      <c r="M514" s="10"/>
      <c r="N514" s="10"/>
      <c r="O514" s="482"/>
      <c r="P514" s="10"/>
      <c r="Q514" s="295"/>
      <c r="R514" s="11"/>
      <c r="T514" s="294"/>
      <c r="U514" s="295"/>
      <c r="V514" s="10"/>
      <c r="W514" s="10"/>
      <c r="X514" s="10"/>
      <c r="Y514" s="10"/>
      <c r="Z514" s="295"/>
      <c r="AA514" s="161"/>
      <c r="AB514" s="11"/>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G514" s="10"/>
      <c r="BH514" s="10"/>
      <c r="BI514" s="2"/>
      <c r="BJ514" s="10"/>
      <c r="BK514" s="10"/>
      <c r="BL514" s="10"/>
      <c r="BM514" s="371"/>
      <c r="BN514" s="10"/>
      <c r="BO514" s="10"/>
      <c r="BP514" s="10"/>
    </row>
    <row r="515" ht="12.75" spans="1:68">
      <c r="A515" s="295"/>
      <c r="B515" s="11"/>
      <c r="C515" s="11"/>
      <c r="E515" s="482"/>
      <c r="F515" s="295"/>
      <c r="G515" s="295"/>
      <c r="H515" s="295"/>
      <c r="I515" s="10"/>
      <c r="J515" s="10"/>
      <c r="K515" s="295"/>
      <c r="L515" s="482"/>
      <c r="M515" s="10"/>
      <c r="N515" s="10"/>
      <c r="O515" s="482"/>
      <c r="P515" s="10"/>
      <c r="Q515" s="295"/>
      <c r="R515" s="11"/>
      <c r="T515" s="294"/>
      <c r="U515" s="295"/>
      <c r="V515" s="10"/>
      <c r="W515" s="10"/>
      <c r="X515" s="10"/>
      <c r="Y515" s="10"/>
      <c r="Z515" s="295"/>
      <c r="AA515" s="161"/>
      <c r="AB515" s="11"/>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G515" s="10"/>
      <c r="BH515" s="10"/>
      <c r="BI515" s="2"/>
      <c r="BJ515" s="10"/>
      <c r="BK515" s="10"/>
      <c r="BL515" s="10"/>
      <c r="BM515" s="371"/>
      <c r="BN515" s="10"/>
      <c r="BO515" s="10"/>
      <c r="BP515" s="10"/>
    </row>
    <row r="516" ht="12.75" spans="1:68">
      <c r="A516" s="295"/>
      <c r="B516" s="11"/>
      <c r="C516" s="11"/>
      <c r="E516" s="482"/>
      <c r="F516" s="295"/>
      <c r="G516" s="295"/>
      <c r="H516" s="295"/>
      <c r="I516" s="10"/>
      <c r="J516" s="10"/>
      <c r="K516" s="295"/>
      <c r="L516" s="482"/>
      <c r="M516" s="10"/>
      <c r="N516" s="10"/>
      <c r="O516" s="482"/>
      <c r="P516" s="10"/>
      <c r="Q516" s="295"/>
      <c r="R516" s="11"/>
      <c r="T516" s="294"/>
      <c r="U516" s="295"/>
      <c r="V516" s="10"/>
      <c r="W516" s="10"/>
      <c r="X516" s="10"/>
      <c r="Y516" s="10"/>
      <c r="Z516" s="295"/>
      <c r="AA516" s="161"/>
      <c r="AB516" s="11"/>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G516" s="10"/>
      <c r="BH516" s="10"/>
      <c r="BI516" s="2"/>
      <c r="BJ516" s="10"/>
      <c r="BK516" s="10"/>
      <c r="BL516" s="10"/>
      <c r="BM516" s="371"/>
      <c r="BN516" s="10"/>
      <c r="BO516" s="10"/>
      <c r="BP516" s="10"/>
    </row>
    <row r="517" ht="12.75" spans="1:68">
      <c r="A517" s="295"/>
      <c r="B517" s="11"/>
      <c r="C517" s="11"/>
      <c r="E517" s="482"/>
      <c r="F517" s="295"/>
      <c r="G517" s="295"/>
      <c r="H517" s="295"/>
      <c r="I517" s="10"/>
      <c r="J517" s="10"/>
      <c r="K517" s="295"/>
      <c r="L517" s="482"/>
      <c r="M517" s="10"/>
      <c r="N517" s="10"/>
      <c r="O517" s="482"/>
      <c r="P517" s="10"/>
      <c r="Q517" s="295"/>
      <c r="R517" s="11"/>
      <c r="T517" s="294"/>
      <c r="U517" s="295"/>
      <c r="V517" s="10"/>
      <c r="W517" s="10"/>
      <c r="X517" s="10"/>
      <c r="Y517" s="10"/>
      <c r="Z517" s="295"/>
      <c r="AA517" s="161"/>
      <c r="AB517" s="11"/>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G517" s="10"/>
      <c r="BH517" s="10"/>
      <c r="BI517" s="2"/>
      <c r="BJ517" s="10"/>
      <c r="BK517" s="10"/>
      <c r="BL517" s="10"/>
      <c r="BM517" s="371"/>
      <c r="BN517" s="10"/>
      <c r="BO517" s="10"/>
      <c r="BP517" s="10"/>
    </row>
    <row r="518" ht="12.75" spans="1:68">
      <c r="A518" s="295"/>
      <c r="B518" s="11"/>
      <c r="C518" s="11"/>
      <c r="E518" s="482"/>
      <c r="F518" s="295"/>
      <c r="G518" s="295"/>
      <c r="H518" s="295"/>
      <c r="I518" s="10"/>
      <c r="J518" s="10"/>
      <c r="K518" s="295"/>
      <c r="L518" s="482"/>
      <c r="M518" s="10"/>
      <c r="N518" s="10"/>
      <c r="O518" s="482"/>
      <c r="P518" s="10"/>
      <c r="Q518" s="295"/>
      <c r="R518" s="11"/>
      <c r="T518" s="294"/>
      <c r="U518" s="295"/>
      <c r="V518" s="10"/>
      <c r="W518" s="10"/>
      <c r="X518" s="10"/>
      <c r="Y518" s="10"/>
      <c r="Z518" s="295"/>
      <c r="AA518" s="161"/>
      <c r="AB518" s="11"/>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G518" s="10"/>
      <c r="BH518" s="10"/>
      <c r="BI518" s="2"/>
      <c r="BJ518" s="10"/>
      <c r="BK518" s="10"/>
      <c r="BL518" s="10"/>
      <c r="BM518" s="371"/>
      <c r="BN518" s="10"/>
      <c r="BO518" s="10"/>
      <c r="BP518" s="10"/>
    </row>
    <row r="519" ht="12.75" spans="1:68">
      <c r="A519" s="295"/>
      <c r="B519" s="11"/>
      <c r="C519" s="11"/>
      <c r="E519" s="482"/>
      <c r="F519" s="295"/>
      <c r="G519" s="295"/>
      <c r="H519" s="295"/>
      <c r="I519" s="10"/>
      <c r="J519" s="10"/>
      <c r="K519" s="295"/>
      <c r="L519" s="482"/>
      <c r="M519" s="10"/>
      <c r="N519" s="10"/>
      <c r="O519" s="482"/>
      <c r="P519" s="10"/>
      <c r="Q519" s="295"/>
      <c r="R519" s="11"/>
      <c r="T519" s="294"/>
      <c r="U519" s="295"/>
      <c r="V519" s="10"/>
      <c r="W519" s="10"/>
      <c r="X519" s="10"/>
      <c r="Y519" s="10"/>
      <c r="Z519" s="295"/>
      <c r="AA519" s="161"/>
      <c r="AB519" s="11"/>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G519" s="10"/>
      <c r="BH519" s="10"/>
      <c r="BI519" s="2"/>
      <c r="BJ519" s="10"/>
      <c r="BK519" s="10"/>
      <c r="BL519" s="10"/>
      <c r="BM519" s="371"/>
      <c r="BN519" s="10"/>
      <c r="BO519" s="10"/>
      <c r="BP519" s="10"/>
    </row>
    <row r="520" ht="12.75" spans="1:68">
      <c r="A520" s="295"/>
      <c r="B520" s="11"/>
      <c r="C520" s="11"/>
      <c r="E520" s="482"/>
      <c r="F520" s="295"/>
      <c r="G520" s="295"/>
      <c r="H520" s="295"/>
      <c r="I520" s="10"/>
      <c r="J520" s="10"/>
      <c r="K520" s="295"/>
      <c r="L520" s="482"/>
      <c r="M520" s="10"/>
      <c r="N520" s="10"/>
      <c r="O520" s="482"/>
      <c r="P520" s="10"/>
      <c r="Q520" s="295"/>
      <c r="R520" s="11"/>
      <c r="T520" s="294"/>
      <c r="U520" s="295"/>
      <c r="V520" s="10"/>
      <c r="W520" s="10"/>
      <c r="X520" s="10"/>
      <c r="Y520" s="10"/>
      <c r="Z520" s="295"/>
      <c r="AA520" s="161"/>
      <c r="AB520" s="11"/>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G520" s="10"/>
      <c r="BH520" s="10"/>
      <c r="BI520" s="2"/>
      <c r="BJ520" s="10"/>
      <c r="BK520" s="10"/>
      <c r="BL520" s="10"/>
      <c r="BM520" s="371"/>
      <c r="BN520" s="10"/>
      <c r="BO520" s="10"/>
      <c r="BP520" s="10"/>
    </row>
    <row r="521" ht="12.75" spans="1:68">
      <c r="A521" s="295"/>
      <c r="B521" s="11"/>
      <c r="C521" s="11"/>
      <c r="E521" s="482"/>
      <c r="F521" s="295"/>
      <c r="G521" s="295"/>
      <c r="H521" s="295"/>
      <c r="I521" s="10"/>
      <c r="J521" s="10"/>
      <c r="K521" s="295"/>
      <c r="L521" s="482"/>
      <c r="M521" s="10"/>
      <c r="N521" s="10"/>
      <c r="O521" s="482"/>
      <c r="P521" s="10"/>
      <c r="Q521" s="295"/>
      <c r="R521" s="11"/>
      <c r="T521" s="294"/>
      <c r="U521" s="295"/>
      <c r="V521" s="10"/>
      <c r="W521" s="10"/>
      <c r="X521" s="10"/>
      <c r="Y521" s="10"/>
      <c r="Z521" s="295"/>
      <c r="AA521" s="161"/>
      <c r="AB521" s="11"/>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G521" s="10"/>
      <c r="BH521" s="10"/>
      <c r="BI521" s="2"/>
      <c r="BJ521" s="10"/>
      <c r="BK521" s="10"/>
      <c r="BL521" s="10"/>
      <c r="BM521" s="371"/>
      <c r="BN521" s="10"/>
      <c r="BO521" s="10"/>
      <c r="BP521" s="10"/>
    </row>
    <row r="522" ht="12.75" spans="1:68">
      <c r="A522" s="295"/>
      <c r="B522" s="11"/>
      <c r="C522" s="11"/>
      <c r="E522" s="482"/>
      <c r="F522" s="295"/>
      <c r="G522" s="295"/>
      <c r="H522" s="295"/>
      <c r="I522" s="10"/>
      <c r="J522" s="10"/>
      <c r="K522" s="295"/>
      <c r="L522" s="482"/>
      <c r="M522" s="10"/>
      <c r="N522" s="10"/>
      <c r="O522" s="482"/>
      <c r="P522" s="10"/>
      <c r="Q522" s="295"/>
      <c r="R522" s="11"/>
      <c r="T522" s="294"/>
      <c r="U522" s="295"/>
      <c r="V522" s="10"/>
      <c r="W522" s="10"/>
      <c r="X522" s="10"/>
      <c r="Y522" s="10"/>
      <c r="Z522" s="295"/>
      <c r="AA522" s="161"/>
      <c r="AB522" s="11"/>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G522" s="10"/>
      <c r="BH522" s="10"/>
      <c r="BI522" s="2"/>
      <c r="BJ522" s="10"/>
      <c r="BK522" s="10"/>
      <c r="BL522" s="10"/>
      <c r="BM522" s="371"/>
      <c r="BN522" s="10"/>
      <c r="BO522" s="10"/>
      <c r="BP522" s="10"/>
    </row>
    <row r="523" ht="12.75" spans="1:68">
      <c r="A523" s="295"/>
      <c r="B523" s="11"/>
      <c r="C523" s="11"/>
      <c r="E523" s="482"/>
      <c r="F523" s="295"/>
      <c r="G523" s="295"/>
      <c r="H523" s="295"/>
      <c r="I523" s="10"/>
      <c r="J523" s="10"/>
      <c r="K523" s="295"/>
      <c r="L523" s="482"/>
      <c r="M523" s="10"/>
      <c r="N523" s="10"/>
      <c r="O523" s="482"/>
      <c r="P523" s="10"/>
      <c r="Q523" s="295"/>
      <c r="R523" s="11"/>
      <c r="T523" s="294"/>
      <c r="U523" s="295"/>
      <c r="V523" s="10"/>
      <c r="W523" s="10"/>
      <c r="X523" s="10"/>
      <c r="Y523" s="10"/>
      <c r="Z523" s="295"/>
      <c r="AA523" s="161"/>
      <c r="AB523" s="11"/>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G523" s="10"/>
      <c r="BH523" s="10"/>
      <c r="BI523" s="2"/>
      <c r="BJ523" s="10"/>
      <c r="BK523" s="10"/>
      <c r="BL523" s="10"/>
      <c r="BM523" s="371"/>
      <c r="BN523" s="10"/>
      <c r="BO523" s="10"/>
      <c r="BP523" s="10"/>
    </row>
    <row r="524" ht="12.75" spans="1:68">
      <c r="A524" s="295"/>
      <c r="B524" s="11"/>
      <c r="C524" s="11"/>
      <c r="E524" s="482"/>
      <c r="F524" s="295"/>
      <c r="G524" s="295"/>
      <c r="H524" s="295"/>
      <c r="I524" s="10"/>
      <c r="J524" s="10"/>
      <c r="K524" s="295"/>
      <c r="L524" s="482"/>
      <c r="M524" s="10"/>
      <c r="N524" s="10"/>
      <c r="O524" s="482"/>
      <c r="P524" s="10"/>
      <c r="Q524" s="295"/>
      <c r="R524" s="11"/>
      <c r="T524" s="294"/>
      <c r="U524" s="295"/>
      <c r="V524" s="10"/>
      <c r="W524" s="10"/>
      <c r="X524" s="10"/>
      <c r="Y524" s="10"/>
      <c r="Z524" s="295"/>
      <c r="AA524" s="161"/>
      <c r="AB524" s="11"/>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G524" s="10"/>
      <c r="BH524" s="10"/>
      <c r="BI524" s="2"/>
      <c r="BJ524" s="10"/>
      <c r="BK524" s="10"/>
      <c r="BL524" s="10"/>
      <c r="BM524" s="371"/>
      <c r="BN524" s="10"/>
      <c r="BO524" s="10"/>
      <c r="BP524" s="10"/>
    </row>
    <row r="525" ht="12.75" spans="1:68">
      <c r="A525" s="295"/>
      <c r="B525" s="11"/>
      <c r="C525" s="11"/>
      <c r="E525" s="482"/>
      <c r="F525" s="295"/>
      <c r="G525" s="295"/>
      <c r="H525" s="295"/>
      <c r="I525" s="10"/>
      <c r="J525" s="10"/>
      <c r="K525" s="295"/>
      <c r="L525" s="482"/>
      <c r="M525" s="10"/>
      <c r="N525" s="10"/>
      <c r="O525" s="482"/>
      <c r="P525" s="10"/>
      <c r="Q525" s="295"/>
      <c r="R525" s="11"/>
      <c r="T525" s="294"/>
      <c r="U525" s="295"/>
      <c r="V525" s="10"/>
      <c r="W525" s="10"/>
      <c r="X525" s="10"/>
      <c r="Y525" s="10"/>
      <c r="Z525" s="295"/>
      <c r="AA525" s="161"/>
      <c r="AB525" s="11"/>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G525" s="10"/>
      <c r="BH525" s="10"/>
      <c r="BI525" s="2"/>
      <c r="BJ525" s="10"/>
      <c r="BK525" s="10"/>
      <c r="BL525" s="10"/>
      <c r="BM525" s="371"/>
      <c r="BN525" s="10"/>
      <c r="BO525" s="10"/>
      <c r="BP525" s="10"/>
    </row>
    <row r="526" ht="12.75" spans="1:68">
      <c r="A526" s="295"/>
      <c r="B526" s="11"/>
      <c r="C526" s="11"/>
      <c r="E526" s="482"/>
      <c r="F526" s="295"/>
      <c r="G526" s="295"/>
      <c r="H526" s="295"/>
      <c r="I526" s="10"/>
      <c r="J526" s="10"/>
      <c r="K526" s="295"/>
      <c r="L526" s="482"/>
      <c r="M526" s="10"/>
      <c r="N526" s="10"/>
      <c r="O526" s="482"/>
      <c r="P526" s="10"/>
      <c r="Q526" s="295"/>
      <c r="R526" s="11"/>
      <c r="T526" s="294"/>
      <c r="U526" s="295"/>
      <c r="V526" s="10"/>
      <c r="W526" s="10"/>
      <c r="X526" s="10"/>
      <c r="Y526" s="10"/>
      <c r="Z526" s="295"/>
      <c r="AA526" s="161"/>
      <c r="AB526" s="11"/>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G526" s="10"/>
      <c r="BH526" s="10"/>
      <c r="BI526" s="2"/>
      <c r="BJ526" s="10"/>
      <c r="BK526" s="10"/>
      <c r="BL526" s="10"/>
      <c r="BM526" s="371"/>
      <c r="BN526" s="10"/>
      <c r="BO526" s="10"/>
      <c r="BP526" s="10"/>
    </row>
    <row r="527" ht="12.75" spans="1:68">
      <c r="A527" s="295"/>
      <c r="B527" s="11"/>
      <c r="C527" s="11"/>
      <c r="E527" s="482"/>
      <c r="F527" s="295"/>
      <c r="G527" s="295"/>
      <c r="H527" s="295"/>
      <c r="I527" s="10"/>
      <c r="J527" s="10"/>
      <c r="K527" s="295"/>
      <c r="L527" s="482"/>
      <c r="M527" s="10"/>
      <c r="N527" s="10"/>
      <c r="O527" s="482"/>
      <c r="P527" s="10"/>
      <c r="Q527" s="295"/>
      <c r="R527" s="11"/>
      <c r="T527" s="294"/>
      <c r="U527" s="295"/>
      <c r="V527" s="10"/>
      <c r="W527" s="10"/>
      <c r="X527" s="10"/>
      <c r="Y527" s="10"/>
      <c r="Z527" s="295"/>
      <c r="AA527" s="161"/>
      <c r="AB527" s="11"/>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G527" s="10"/>
      <c r="BH527" s="10"/>
      <c r="BI527" s="2"/>
      <c r="BJ527" s="10"/>
      <c r="BK527" s="10"/>
      <c r="BL527" s="10"/>
      <c r="BM527" s="371"/>
      <c r="BN527" s="10"/>
      <c r="BO527" s="10"/>
      <c r="BP527" s="10"/>
    </row>
    <row r="528" ht="12.75" spans="1:68">
      <c r="A528" s="295"/>
      <c r="B528" s="11"/>
      <c r="C528" s="11"/>
      <c r="E528" s="482"/>
      <c r="F528" s="295"/>
      <c r="G528" s="295"/>
      <c r="H528" s="295"/>
      <c r="I528" s="10"/>
      <c r="J528" s="10"/>
      <c r="K528" s="295"/>
      <c r="L528" s="482"/>
      <c r="M528" s="10"/>
      <c r="N528" s="10"/>
      <c r="O528" s="482"/>
      <c r="P528" s="10"/>
      <c r="Q528" s="295"/>
      <c r="R528" s="11"/>
      <c r="T528" s="294"/>
      <c r="U528" s="295"/>
      <c r="V528" s="10"/>
      <c r="W528" s="10"/>
      <c r="X528" s="10"/>
      <c r="Y528" s="10"/>
      <c r="Z528" s="295"/>
      <c r="AA528" s="161"/>
      <c r="AB528" s="11"/>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G528" s="10"/>
      <c r="BH528" s="10"/>
      <c r="BI528" s="2"/>
      <c r="BJ528" s="10"/>
      <c r="BK528" s="10"/>
      <c r="BL528" s="10"/>
      <c r="BM528" s="371"/>
      <c r="BN528" s="10"/>
      <c r="BO528" s="10"/>
      <c r="BP528" s="10"/>
    </row>
    <row r="529" ht="12.75" spans="1:68">
      <c r="A529" s="295"/>
      <c r="B529" s="11"/>
      <c r="C529" s="11"/>
      <c r="E529" s="482"/>
      <c r="F529" s="295"/>
      <c r="G529" s="295"/>
      <c r="H529" s="295"/>
      <c r="I529" s="10"/>
      <c r="J529" s="10"/>
      <c r="K529" s="295"/>
      <c r="L529" s="482"/>
      <c r="M529" s="10"/>
      <c r="N529" s="10"/>
      <c r="O529" s="482"/>
      <c r="P529" s="10"/>
      <c r="Q529" s="295"/>
      <c r="R529" s="11"/>
      <c r="T529" s="294"/>
      <c r="U529" s="295"/>
      <c r="V529" s="10"/>
      <c r="W529" s="10"/>
      <c r="X529" s="10"/>
      <c r="Y529" s="10"/>
      <c r="Z529" s="295"/>
      <c r="AA529" s="161"/>
      <c r="AB529" s="11"/>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G529" s="10"/>
      <c r="BH529" s="10"/>
      <c r="BI529" s="2"/>
      <c r="BJ529" s="10"/>
      <c r="BK529" s="10"/>
      <c r="BL529" s="10"/>
      <c r="BM529" s="371"/>
      <c r="BN529" s="10"/>
      <c r="BO529" s="10"/>
      <c r="BP529" s="10"/>
    </row>
    <row r="530" ht="12.75" spans="1:68">
      <c r="A530" s="295"/>
      <c r="B530" s="11"/>
      <c r="C530" s="11"/>
      <c r="E530" s="482"/>
      <c r="F530" s="295"/>
      <c r="G530" s="295"/>
      <c r="H530" s="295"/>
      <c r="I530" s="10"/>
      <c r="J530" s="10"/>
      <c r="K530" s="295"/>
      <c r="L530" s="482"/>
      <c r="M530" s="10"/>
      <c r="N530" s="10"/>
      <c r="O530" s="482"/>
      <c r="P530" s="10"/>
      <c r="Q530" s="295"/>
      <c r="R530" s="11"/>
      <c r="T530" s="294"/>
      <c r="U530" s="295"/>
      <c r="V530" s="10"/>
      <c r="W530" s="10"/>
      <c r="X530" s="10"/>
      <c r="Y530" s="10"/>
      <c r="Z530" s="295"/>
      <c r="AA530" s="161"/>
      <c r="AB530" s="11"/>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G530" s="10"/>
      <c r="BH530" s="10"/>
      <c r="BI530" s="2"/>
      <c r="BJ530" s="10"/>
      <c r="BK530" s="10"/>
      <c r="BL530" s="10"/>
      <c r="BM530" s="371"/>
      <c r="BN530" s="10"/>
      <c r="BO530" s="10"/>
      <c r="BP530" s="10"/>
    </row>
    <row r="531" ht="12.75" spans="1:68">
      <c r="A531" s="295"/>
      <c r="B531" s="11"/>
      <c r="C531" s="11"/>
      <c r="E531" s="482"/>
      <c r="F531" s="295"/>
      <c r="G531" s="295"/>
      <c r="H531" s="295"/>
      <c r="I531" s="10"/>
      <c r="J531" s="10"/>
      <c r="K531" s="295"/>
      <c r="L531" s="482"/>
      <c r="M531" s="10"/>
      <c r="N531" s="10"/>
      <c r="O531" s="482"/>
      <c r="P531" s="10"/>
      <c r="Q531" s="295"/>
      <c r="R531" s="11"/>
      <c r="T531" s="294"/>
      <c r="U531" s="295"/>
      <c r="V531" s="10"/>
      <c r="W531" s="10"/>
      <c r="X531" s="10"/>
      <c r="Y531" s="10"/>
      <c r="Z531" s="295"/>
      <c r="AA531" s="161"/>
      <c r="AB531" s="11"/>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G531" s="10"/>
      <c r="BH531" s="10"/>
      <c r="BI531" s="2"/>
      <c r="BJ531" s="10"/>
      <c r="BK531" s="10"/>
      <c r="BL531" s="10"/>
      <c r="BM531" s="371"/>
      <c r="BN531" s="10"/>
      <c r="BO531" s="10"/>
      <c r="BP531" s="10"/>
    </row>
    <row r="532" ht="12.75" spans="1:68">
      <c r="A532" s="295"/>
      <c r="B532" s="11"/>
      <c r="C532" s="11"/>
      <c r="E532" s="482"/>
      <c r="F532" s="295"/>
      <c r="G532" s="295"/>
      <c r="H532" s="295"/>
      <c r="I532" s="10"/>
      <c r="J532" s="10"/>
      <c r="K532" s="295"/>
      <c r="L532" s="482"/>
      <c r="M532" s="10"/>
      <c r="N532" s="10"/>
      <c r="O532" s="482"/>
      <c r="P532" s="10"/>
      <c r="Q532" s="295"/>
      <c r="R532" s="11"/>
      <c r="T532" s="294"/>
      <c r="U532" s="295"/>
      <c r="V532" s="10"/>
      <c r="W532" s="10"/>
      <c r="X532" s="10"/>
      <c r="Y532" s="10"/>
      <c r="Z532" s="295"/>
      <c r="AA532" s="161"/>
      <c r="AB532" s="11"/>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G532" s="10"/>
      <c r="BH532" s="10"/>
      <c r="BI532" s="2"/>
      <c r="BJ532" s="10"/>
      <c r="BK532" s="10"/>
      <c r="BL532" s="10"/>
      <c r="BM532" s="371"/>
      <c r="BN532" s="10"/>
      <c r="BO532" s="10"/>
      <c r="BP532" s="10"/>
    </row>
    <row r="533" ht="12.75" spans="1:68">
      <c r="A533" s="295"/>
      <c r="B533" s="11"/>
      <c r="C533" s="11"/>
      <c r="E533" s="482"/>
      <c r="F533" s="295"/>
      <c r="G533" s="295"/>
      <c r="H533" s="295"/>
      <c r="I533" s="10"/>
      <c r="J533" s="10"/>
      <c r="K533" s="295"/>
      <c r="L533" s="482"/>
      <c r="M533" s="10"/>
      <c r="N533" s="10"/>
      <c r="O533" s="482"/>
      <c r="P533" s="10"/>
      <c r="Q533" s="295"/>
      <c r="R533" s="11"/>
      <c r="T533" s="294"/>
      <c r="U533" s="295"/>
      <c r="V533" s="10"/>
      <c r="W533" s="10"/>
      <c r="X533" s="10"/>
      <c r="Y533" s="10"/>
      <c r="Z533" s="295"/>
      <c r="AA533" s="161"/>
      <c r="AB533" s="11"/>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G533" s="10"/>
      <c r="BH533" s="10"/>
      <c r="BI533" s="2"/>
      <c r="BJ533" s="10"/>
      <c r="BK533" s="10"/>
      <c r="BL533" s="10"/>
      <c r="BM533" s="371"/>
      <c r="BN533" s="10"/>
      <c r="BO533" s="10"/>
      <c r="BP533" s="10"/>
    </row>
    <row r="534" ht="12.75" spans="1:68">
      <c r="A534" s="295"/>
      <c r="B534" s="11"/>
      <c r="C534" s="11"/>
      <c r="E534" s="482"/>
      <c r="F534" s="295"/>
      <c r="G534" s="295"/>
      <c r="H534" s="295"/>
      <c r="I534" s="10"/>
      <c r="J534" s="10"/>
      <c r="K534" s="295"/>
      <c r="L534" s="482"/>
      <c r="M534" s="10"/>
      <c r="N534" s="10"/>
      <c r="O534" s="482"/>
      <c r="P534" s="10"/>
      <c r="Q534" s="295"/>
      <c r="R534" s="11"/>
      <c r="T534" s="294"/>
      <c r="U534" s="295"/>
      <c r="V534" s="10"/>
      <c r="W534" s="10"/>
      <c r="X534" s="10"/>
      <c r="Y534" s="10"/>
      <c r="Z534" s="295"/>
      <c r="AA534" s="161"/>
      <c r="AB534" s="11"/>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G534" s="10"/>
      <c r="BH534" s="10"/>
      <c r="BI534" s="2"/>
      <c r="BJ534" s="10"/>
      <c r="BK534" s="10"/>
      <c r="BL534" s="10"/>
      <c r="BM534" s="371"/>
      <c r="BN534" s="10"/>
      <c r="BO534" s="10"/>
      <c r="BP534" s="10"/>
    </row>
    <row r="535" ht="12.75" spans="1:68">
      <c r="A535" s="295"/>
      <c r="B535" s="11"/>
      <c r="C535" s="11"/>
      <c r="E535" s="482"/>
      <c r="F535" s="295"/>
      <c r="G535" s="295"/>
      <c r="H535" s="295"/>
      <c r="I535" s="10"/>
      <c r="J535" s="10"/>
      <c r="K535" s="295"/>
      <c r="L535" s="482"/>
      <c r="M535" s="10"/>
      <c r="N535" s="10"/>
      <c r="O535" s="482"/>
      <c r="P535" s="10"/>
      <c r="Q535" s="295"/>
      <c r="R535" s="11"/>
      <c r="T535" s="294"/>
      <c r="U535" s="295"/>
      <c r="V535" s="10"/>
      <c r="W535" s="10"/>
      <c r="X535" s="10"/>
      <c r="Y535" s="10"/>
      <c r="Z535" s="295"/>
      <c r="AA535" s="161"/>
      <c r="AB535" s="11"/>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G535" s="10"/>
      <c r="BH535" s="10"/>
      <c r="BI535" s="2"/>
      <c r="BJ535" s="10"/>
      <c r="BK535" s="10"/>
      <c r="BL535" s="10"/>
      <c r="BM535" s="371"/>
      <c r="BN535" s="10"/>
      <c r="BO535" s="10"/>
      <c r="BP535" s="10"/>
    </row>
    <row r="536" ht="12.75" spans="1:68">
      <c r="A536" s="295"/>
      <c r="B536" s="11"/>
      <c r="C536" s="11"/>
      <c r="E536" s="482"/>
      <c r="F536" s="295"/>
      <c r="G536" s="295"/>
      <c r="H536" s="295"/>
      <c r="I536" s="10"/>
      <c r="J536" s="10"/>
      <c r="K536" s="295"/>
      <c r="L536" s="482"/>
      <c r="M536" s="10"/>
      <c r="N536" s="10"/>
      <c r="O536" s="482"/>
      <c r="P536" s="10"/>
      <c r="Q536" s="295"/>
      <c r="R536" s="11"/>
      <c r="T536" s="294"/>
      <c r="U536" s="295"/>
      <c r="V536" s="10"/>
      <c r="W536" s="10"/>
      <c r="X536" s="10"/>
      <c r="Y536" s="10"/>
      <c r="Z536" s="295"/>
      <c r="AA536" s="161"/>
      <c r="AB536" s="11"/>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G536" s="10"/>
      <c r="BH536" s="10"/>
      <c r="BI536" s="2"/>
      <c r="BJ536" s="10"/>
      <c r="BK536" s="10"/>
      <c r="BL536" s="10"/>
      <c r="BM536" s="371"/>
      <c r="BN536" s="10"/>
      <c r="BO536" s="10"/>
      <c r="BP536" s="10"/>
    </row>
    <row r="537" ht="12.75" spans="1:68">
      <c r="A537" s="295"/>
      <c r="B537" s="11"/>
      <c r="C537" s="11"/>
      <c r="E537" s="482"/>
      <c r="F537" s="295"/>
      <c r="G537" s="295"/>
      <c r="H537" s="295"/>
      <c r="I537" s="10"/>
      <c r="J537" s="10"/>
      <c r="K537" s="295"/>
      <c r="L537" s="482"/>
      <c r="M537" s="10"/>
      <c r="N537" s="10"/>
      <c r="O537" s="482"/>
      <c r="P537" s="10"/>
      <c r="Q537" s="295"/>
      <c r="R537" s="11"/>
      <c r="T537" s="294"/>
      <c r="U537" s="295"/>
      <c r="V537" s="10"/>
      <c r="W537" s="10"/>
      <c r="X537" s="10"/>
      <c r="Y537" s="10"/>
      <c r="Z537" s="295"/>
      <c r="AA537" s="161"/>
      <c r="AB537" s="11"/>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G537" s="10"/>
      <c r="BH537" s="10"/>
      <c r="BI537" s="2"/>
      <c r="BJ537" s="10"/>
      <c r="BK537" s="10"/>
      <c r="BL537" s="10"/>
      <c r="BM537" s="371"/>
      <c r="BN537" s="10"/>
      <c r="BO537" s="10"/>
      <c r="BP537" s="10"/>
    </row>
    <row r="538" ht="12.75" spans="1:68">
      <c r="A538" s="295"/>
      <c r="B538" s="11"/>
      <c r="C538" s="11"/>
      <c r="E538" s="482"/>
      <c r="F538" s="295"/>
      <c r="G538" s="295"/>
      <c r="H538" s="295"/>
      <c r="I538" s="10"/>
      <c r="J538" s="10"/>
      <c r="K538" s="295"/>
      <c r="L538" s="482"/>
      <c r="M538" s="10"/>
      <c r="N538" s="10"/>
      <c r="O538" s="482"/>
      <c r="P538" s="10"/>
      <c r="Q538" s="295"/>
      <c r="R538" s="11"/>
      <c r="T538" s="294"/>
      <c r="U538" s="295"/>
      <c r="V538" s="10"/>
      <c r="W538" s="10"/>
      <c r="X538" s="10"/>
      <c r="Y538" s="10"/>
      <c r="Z538" s="295"/>
      <c r="AA538" s="161"/>
      <c r="AB538" s="11"/>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G538" s="10"/>
      <c r="BH538" s="10"/>
      <c r="BI538" s="2"/>
      <c r="BJ538" s="10"/>
      <c r="BK538" s="10"/>
      <c r="BL538" s="10"/>
      <c r="BM538" s="371"/>
      <c r="BN538" s="10"/>
      <c r="BO538" s="10"/>
      <c r="BP538" s="10"/>
    </row>
    <row r="539" ht="12.75" spans="1:68">
      <c r="A539" s="295"/>
      <c r="B539" s="11"/>
      <c r="C539" s="11"/>
      <c r="E539" s="482"/>
      <c r="F539" s="295"/>
      <c r="G539" s="295"/>
      <c r="H539" s="295"/>
      <c r="I539" s="10"/>
      <c r="J539" s="10"/>
      <c r="K539" s="295"/>
      <c r="L539" s="482"/>
      <c r="M539" s="10"/>
      <c r="N539" s="10"/>
      <c r="O539" s="482"/>
      <c r="P539" s="10"/>
      <c r="Q539" s="295"/>
      <c r="R539" s="11"/>
      <c r="T539" s="294"/>
      <c r="U539" s="295"/>
      <c r="V539" s="10"/>
      <c r="W539" s="10"/>
      <c r="X539" s="10"/>
      <c r="Y539" s="10"/>
      <c r="Z539" s="295"/>
      <c r="AA539" s="161"/>
      <c r="AB539" s="11"/>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G539" s="10"/>
      <c r="BH539" s="10"/>
      <c r="BI539" s="2"/>
      <c r="BJ539" s="10"/>
      <c r="BK539" s="10"/>
      <c r="BL539" s="10"/>
      <c r="BM539" s="371"/>
      <c r="BN539" s="10"/>
      <c r="BO539" s="10"/>
      <c r="BP539" s="10"/>
    </row>
    <row r="540" ht="12.75" spans="1:68">
      <c r="A540" s="295"/>
      <c r="B540" s="11"/>
      <c r="C540" s="11"/>
      <c r="E540" s="482"/>
      <c r="F540" s="295"/>
      <c r="G540" s="295"/>
      <c r="H540" s="295"/>
      <c r="I540" s="10"/>
      <c r="J540" s="10"/>
      <c r="K540" s="295"/>
      <c r="L540" s="482"/>
      <c r="M540" s="10"/>
      <c r="N540" s="10"/>
      <c r="O540" s="482"/>
      <c r="P540" s="10"/>
      <c r="Q540" s="295"/>
      <c r="R540" s="11"/>
      <c r="T540" s="294"/>
      <c r="U540" s="295"/>
      <c r="V540" s="10"/>
      <c r="W540" s="10"/>
      <c r="X540" s="10"/>
      <c r="Y540" s="10"/>
      <c r="Z540" s="295"/>
      <c r="AA540" s="161"/>
      <c r="AB540" s="11"/>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G540" s="10"/>
      <c r="BH540" s="10"/>
      <c r="BI540" s="2"/>
      <c r="BJ540" s="10"/>
      <c r="BK540" s="10"/>
      <c r="BL540" s="10"/>
      <c r="BM540" s="371"/>
      <c r="BN540" s="10"/>
      <c r="BO540" s="10"/>
      <c r="BP540" s="10"/>
    </row>
    <row r="541" ht="12.75" spans="1:68">
      <c r="A541" s="295"/>
      <c r="B541" s="11"/>
      <c r="C541" s="11"/>
      <c r="E541" s="482"/>
      <c r="F541" s="295"/>
      <c r="G541" s="295"/>
      <c r="H541" s="295"/>
      <c r="I541" s="10"/>
      <c r="J541" s="10"/>
      <c r="K541" s="295"/>
      <c r="L541" s="482"/>
      <c r="M541" s="10"/>
      <c r="N541" s="10"/>
      <c r="O541" s="482"/>
      <c r="P541" s="10"/>
      <c r="Q541" s="295"/>
      <c r="R541" s="11"/>
      <c r="T541" s="294"/>
      <c r="U541" s="295"/>
      <c r="V541" s="10"/>
      <c r="W541" s="10"/>
      <c r="X541" s="10"/>
      <c r="Y541" s="10"/>
      <c r="Z541" s="295"/>
      <c r="AA541" s="161"/>
      <c r="AB541" s="11"/>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G541" s="10"/>
      <c r="BH541" s="10"/>
      <c r="BI541" s="2"/>
      <c r="BJ541" s="10"/>
      <c r="BK541" s="10"/>
      <c r="BL541" s="10"/>
      <c r="BM541" s="371"/>
      <c r="BN541" s="10"/>
      <c r="BO541" s="10"/>
      <c r="BP541" s="10"/>
    </row>
    <row r="542" ht="12.75" spans="1:68">
      <c r="A542" s="295"/>
      <c r="B542" s="11"/>
      <c r="C542" s="11"/>
      <c r="E542" s="482"/>
      <c r="F542" s="295"/>
      <c r="G542" s="295"/>
      <c r="H542" s="295"/>
      <c r="I542" s="10"/>
      <c r="J542" s="10"/>
      <c r="K542" s="295"/>
      <c r="L542" s="482"/>
      <c r="M542" s="10"/>
      <c r="N542" s="10"/>
      <c r="O542" s="482"/>
      <c r="P542" s="10"/>
      <c r="Q542" s="295"/>
      <c r="R542" s="11"/>
      <c r="T542" s="294"/>
      <c r="U542" s="295"/>
      <c r="V542" s="10"/>
      <c r="W542" s="10"/>
      <c r="X542" s="10"/>
      <c r="Y542" s="10"/>
      <c r="Z542" s="295"/>
      <c r="AA542" s="161"/>
      <c r="AB542" s="11"/>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G542" s="10"/>
      <c r="BH542" s="10"/>
      <c r="BI542" s="2"/>
      <c r="BJ542" s="10"/>
      <c r="BK542" s="10"/>
      <c r="BL542" s="10"/>
      <c r="BM542" s="371"/>
      <c r="BN542" s="10"/>
      <c r="BO542" s="10"/>
      <c r="BP542" s="10"/>
    </row>
    <row r="543" ht="12.75" spans="1:68">
      <c r="A543" s="295"/>
      <c r="B543" s="11"/>
      <c r="C543" s="11"/>
      <c r="E543" s="482"/>
      <c r="F543" s="295"/>
      <c r="G543" s="295"/>
      <c r="H543" s="295"/>
      <c r="I543" s="10"/>
      <c r="J543" s="10"/>
      <c r="K543" s="295"/>
      <c r="L543" s="482"/>
      <c r="M543" s="10"/>
      <c r="N543" s="10"/>
      <c r="O543" s="482"/>
      <c r="P543" s="10"/>
      <c r="Q543" s="295"/>
      <c r="R543" s="11"/>
      <c r="T543" s="294"/>
      <c r="U543" s="295"/>
      <c r="V543" s="10"/>
      <c r="W543" s="10"/>
      <c r="X543" s="10"/>
      <c r="Y543" s="10"/>
      <c r="Z543" s="295"/>
      <c r="AA543" s="161"/>
      <c r="AB543" s="11"/>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G543" s="10"/>
      <c r="BH543" s="10"/>
      <c r="BI543" s="2"/>
      <c r="BJ543" s="10"/>
      <c r="BK543" s="10"/>
      <c r="BL543" s="10"/>
      <c r="BM543" s="371"/>
      <c r="BN543" s="10"/>
      <c r="BO543" s="10"/>
      <c r="BP543" s="10"/>
    </row>
    <row r="544" ht="12.75" spans="1:68">
      <c r="A544" s="295"/>
      <c r="B544" s="11"/>
      <c r="C544" s="11"/>
      <c r="E544" s="482"/>
      <c r="F544" s="295"/>
      <c r="G544" s="295"/>
      <c r="H544" s="295"/>
      <c r="I544" s="10"/>
      <c r="J544" s="10"/>
      <c r="K544" s="295"/>
      <c r="L544" s="482"/>
      <c r="M544" s="10"/>
      <c r="N544" s="10"/>
      <c r="O544" s="482"/>
      <c r="P544" s="10"/>
      <c r="Q544" s="295"/>
      <c r="R544" s="11"/>
      <c r="T544" s="294"/>
      <c r="U544" s="295"/>
      <c r="V544" s="10"/>
      <c r="W544" s="10"/>
      <c r="X544" s="10"/>
      <c r="Y544" s="10"/>
      <c r="Z544" s="295"/>
      <c r="AA544" s="161"/>
      <c r="AB544" s="11"/>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G544" s="10"/>
      <c r="BH544" s="10"/>
      <c r="BI544" s="2"/>
      <c r="BJ544" s="10"/>
      <c r="BK544" s="10"/>
      <c r="BL544" s="10"/>
      <c r="BM544" s="371"/>
      <c r="BN544" s="10"/>
      <c r="BO544" s="10"/>
      <c r="BP544" s="10"/>
    </row>
    <row r="545" ht="12.75" spans="1:68">
      <c r="A545" s="295"/>
      <c r="B545" s="11"/>
      <c r="C545" s="11"/>
      <c r="E545" s="482"/>
      <c r="F545" s="295"/>
      <c r="G545" s="295"/>
      <c r="H545" s="295"/>
      <c r="I545" s="10"/>
      <c r="J545" s="10"/>
      <c r="K545" s="295"/>
      <c r="L545" s="482"/>
      <c r="M545" s="10"/>
      <c r="N545" s="10"/>
      <c r="O545" s="482"/>
      <c r="P545" s="10"/>
      <c r="Q545" s="295"/>
      <c r="R545" s="11"/>
      <c r="T545" s="294"/>
      <c r="U545" s="295"/>
      <c r="V545" s="10"/>
      <c r="W545" s="10"/>
      <c r="X545" s="10"/>
      <c r="Y545" s="10"/>
      <c r="Z545" s="295"/>
      <c r="AA545" s="161"/>
      <c r="AB545" s="11"/>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G545" s="10"/>
      <c r="BH545" s="10"/>
      <c r="BI545" s="2"/>
      <c r="BJ545" s="10"/>
      <c r="BK545" s="10"/>
      <c r="BL545" s="10"/>
      <c r="BM545" s="371"/>
      <c r="BN545" s="10"/>
      <c r="BO545" s="10"/>
      <c r="BP545" s="10"/>
    </row>
    <row r="546" ht="12.75" spans="1:68">
      <c r="A546" s="295"/>
      <c r="B546" s="11"/>
      <c r="C546" s="11"/>
      <c r="E546" s="482"/>
      <c r="F546" s="295"/>
      <c r="G546" s="295"/>
      <c r="H546" s="295"/>
      <c r="I546" s="10"/>
      <c r="J546" s="10"/>
      <c r="K546" s="295"/>
      <c r="L546" s="482"/>
      <c r="M546" s="10"/>
      <c r="N546" s="10"/>
      <c r="O546" s="482"/>
      <c r="P546" s="10"/>
      <c r="Q546" s="295"/>
      <c r="R546" s="11"/>
      <c r="T546" s="294"/>
      <c r="U546" s="295"/>
      <c r="V546" s="10"/>
      <c r="W546" s="10"/>
      <c r="X546" s="10"/>
      <c r="Y546" s="10"/>
      <c r="Z546" s="295"/>
      <c r="AA546" s="161"/>
      <c r="AB546" s="11"/>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G546" s="10"/>
      <c r="BH546" s="10"/>
      <c r="BI546" s="2"/>
      <c r="BJ546" s="10"/>
      <c r="BK546" s="10"/>
      <c r="BL546" s="10"/>
      <c r="BM546" s="371"/>
      <c r="BN546" s="10"/>
      <c r="BO546" s="10"/>
      <c r="BP546" s="10"/>
    </row>
    <row r="547" ht="12.75" spans="1:68">
      <c r="A547" s="295"/>
      <c r="B547" s="11"/>
      <c r="C547" s="11"/>
      <c r="E547" s="482"/>
      <c r="F547" s="295"/>
      <c r="G547" s="295"/>
      <c r="H547" s="295"/>
      <c r="I547" s="10"/>
      <c r="J547" s="10"/>
      <c r="K547" s="295"/>
      <c r="L547" s="482"/>
      <c r="M547" s="10"/>
      <c r="N547" s="10"/>
      <c r="O547" s="482"/>
      <c r="P547" s="10"/>
      <c r="Q547" s="295"/>
      <c r="R547" s="11"/>
      <c r="T547" s="294"/>
      <c r="U547" s="295"/>
      <c r="V547" s="10"/>
      <c r="W547" s="10"/>
      <c r="X547" s="10"/>
      <c r="Y547" s="10"/>
      <c r="Z547" s="295"/>
      <c r="AA547" s="161"/>
      <c r="AB547" s="11"/>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G547" s="10"/>
      <c r="BH547" s="10"/>
      <c r="BI547" s="2"/>
      <c r="BJ547" s="10"/>
      <c r="BK547" s="10"/>
      <c r="BL547" s="10"/>
      <c r="BM547" s="371"/>
      <c r="BN547" s="10"/>
      <c r="BO547" s="10"/>
      <c r="BP547" s="10"/>
    </row>
    <row r="548" ht="12.75" spans="1:68">
      <c r="A548" s="295"/>
      <c r="B548" s="11"/>
      <c r="C548" s="11"/>
      <c r="E548" s="482"/>
      <c r="F548" s="295"/>
      <c r="G548" s="295"/>
      <c r="H548" s="295"/>
      <c r="I548" s="10"/>
      <c r="J548" s="10"/>
      <c r="K548" s="295"/>
      <c r="L548" s="482"/>
      <c r="M548" s="10"/>
      <c r="N548" s="10"/>
      <c r="O548" s="482"/>
      <c r="P548" s="10"/>
      <c r="Q548" s="295"/>
      <c r="R548" s="11"/>
      <c r="T548" s="294"/>
      <c r="U548" s="295"/>
      <c r="V548" s="10"/>
      <c r="W548" s="10"/>
      <c r="X548" s="10"/>
      <c r="Y548" s="10"/>
      <c r="Z548" s="295"/>
      <c r="AA548" s="161"/>
      <c r="AB548" s="11"/>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G548" s="10"/>
      <c r="BH548" s="10"/>
      <c r="BI548" s="2"/>
      <c r="BJ548" s="10"/>
      <c r="BK548" s="10"/>
      <c r="BL548" s="10"/>
      <c r="BM548" s="371"/>
      <c r="BN548" s="10"/>
      <c r="BO548" s="10"/>
      <c r="BP548" s="10"/>
    </row>
    <row r="549" ht="12.75" spans="1:68">
      <c r="A549" s="295"/>
      <c r="B549" s="11"/>
      <c r="C549" s="11"/>
      <c r="E549" s="482"/>
      <c r="F549" s="295"/>
      <c r="G549" s="295"/>
      <c r="H549" s="295"/>
      <c r="I549" s="10"/>
      <c r="J549" s="10"/>
      <c r="K549" s="295"/>
      <c r="L549" s="482"/>
      <c r="M549" s="10"/>
      <c r="N549" s="10"/>
      <c r="O549" s="482"/>
      <c r="P549" s="10"/>
      <c r="Q549" s="295"/>
      <c r="R549" s="11"/>
      <c r="T549" s="294"/>
      <c r="U549" s="295"/>
      <c r="V549" s="10"/>
      <c r="W549" s="10"/>
      <c r="X549" s="10"/>
      <c r="Y549" s="10"/>
      <c r="Z549" s="295"/>
      <c r="AA549" s="161"/>
      <c r="AB549" s="11"/>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G549" s="10"/>
      <c r="BH549" s="10"/>
      <c r="BI549" s="2"/>
      <c r="BJ549" s="10"/>
      <c r="BK549" s="10"/>
      <c r="BL549" s="10"/>
      <c r="BM549" s="371"/>
      <c r="BN549" s="10"/>
      <c r="BO549" s="10"/>
      <c r="BP549" s="10"/>
    </row>
    <row r="550" ht="12.75" spans="1:68">
      <c r="A550" s="295"/>
      <c r="B550" s="11"/>
      <c r="C550" s="11"/>
      <c r="E550" s="482"/>
      <c r="F550" s="295"/>
      <c r="G550" s="295"/>
      <c r="H550" s="295"/>
      <c r="I550" s="10"/>
      <c r="J550" s="10"/>
      <c r="K550" s="295"/>
      <c r="L550" s="482"/>
      <c r="M550" s="10"/>
      <c r="N550" s="10"/>
      <c r="O550" s="482"/>
      <c r="P550" s="10"/>
      <c r="Q550" s="295"/>
      <c r="R550" s="11"/>
      <c r="T550" s="294"/>
      <c r="U550" s="295"/>
      <c r="V550" s="10"/>
      <c r="W550" s="10"/>
      <c r="X550" s="10"/>
      <c r="Y550" s="10"/>
      <c r="Z550" s="295"/>
      <c r="AA550" s="161"/>
      <c r="AB550" s="11"/>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G550" s="10"/>
      <c r="BH550" s="10"/>
      <c r="BI550" s="2"/>
      <c r="BJ550" s="10"/>
      <c r="BK550" s="10"/>
      <c r="BL550" s="10"/>
      <c r="BM550" s="371"/>
      <c r="BN550" s="10"/>
      <c r="BO550" s="10"/>
      <c r="BP550" s="10"/>
    </row>
    <row r="551" ht="12.75" spans="1:68">
      <c r="A551" s="295"/>
      <c r="B551" s="11"/>
      <c r="C551" s="11"/>
      <c r="E551" s="482"/>
      <c r="F551" s="295"/>
      <c r="G551" s="295"/>
      <c r="H551" s="295"/>
      <c r="I551" s="10"/>
      <c r="J551" s="10"/>
      <c r="K551" s="295"/>
      <c r="L551" s="482"/>
      <c r="M551" s="10"/>
      <c r="N551" s="10"/>
      <c r="O551" s="482"/>
      <c r="P551" s="10"/>
      <c r="Q551" s="295"/>
      <c r="R551" s="11"/>
      <c r="T551" s="294"/>
      <c r="U551" s="295"/>
      <c r="V551" s="10"/>
      <c r="W551" s="10"/>
      <c r="X551" s="10"/>
      <c r="Y551" s="10"/>
      <c r="Z551" s="295"/>
      <c r="AA551" s="161"/>
      <c r="AB551" s="11"/>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G551" s="10"/>
      <c r="BH551" s="10"/>
      <c r="BI551" s="2"/>
      <c r="BJ551" s="10"/>
      <c r="BK551" s="10"/>
      <c r="BL551" s="10"/>
      <c r="BM551" s="371"/>
      <c r="BN551" s="10"/>
      <c r="BO551" s="10"/>
      <c r="BP551" s="10"/>
    </row>
    <row r="552" ht="12.75" spans="1:68">
      <c r="A552" s="295"/>
      <c r="B552" s="11"/>
      <c r="C552" s="11"/>
      <c r="E552" s="482"/>
      <c r="F552" s="295"/>
      <c r="G552" s="295"/>
      <c r="H552" s="295"/>
      <c r="I552" s="10"/>
      <c r="J552" s="10"/>
      <c r="K552" s="295"/>
      <c r="L552" s="482"/>
      <c r="M552" s="10"/>
      <c r="N552" s="10"/>
      <c r="O552" s="482"/>
      <c r="P552" s="10"/>
      <c r="Q552" s="295"/>
      <c r="R552" s="11"/>
      <c r="T552" s="294"/>
      <c r="U552" s="295"/>
      <c r="V552" s="10"/>
      <c r="W552" s="10"/>
      <c r="X552" s="10"/>
      <c r="Y552" s="10"/>
      <c r="Z552" s="295"/>
      <c r="AA552" s="161"/>
      <c r="AB552" s="11"/>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G552" s="10"/>
      <c r="BH552" s="10"/>
      <c r="BI552" s="2"/>
      <c r="BJ552" s="10"/>
      <c r="BK552" s="10"/>
      <c r="BL552" s="10"/>
      <c r="BM552" s="371"/>
      <c r="BN552" s="10"/>
      <c r="BO552" s="10"/>
      <c r="BP552" s="10"/>
    </row>
    <row r="553" ht="12.75" spans="1:68">
      <c r="A553" s="295"/>
      <c r="B553" s="11"/>
      <c r="C553" s="11"/>
      <c r="E553" s="482"/>
      <c r="F553" s="295"/>
      <c r="G553" s="295"/>
      <c r="H553" s="295"/>
      <c r="I553" s="10"/>
      <c r="J553" s="10"/>
      <c r="K553" s="295"/>
      <c r="L553" s="482"/>
      <c r="M553" s="10"/>
      <c r="N553" s="10"/>
      <c r="O553" s="482"/>
      <c r="P553" s="10"/>
      <c r="Q553" s="295"/>
      <c r="R553" s="11"/>
      <c r="T553" s="294"/>
      <c r="U553" s="295"/>
      <c r="V553" s="10"/>
      <c r="W553" s="10"/>
      <c r="X553" s="10"/>
      <c r="Y553" s="10"/>
      <c r="Z553" s="295"/>
      <c r="AA553" s="161"/>
      <c r="AB553" s="11"/>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G553" s="10"/>
      <c r="BH553" s="10"/>
      <c r="BI553" s="2"/>
      <c r="BJ553" s="10"/>
      <c r="BK553" s="10"/>
      <c r="BL553" s="10"/>
      <c r="BM553" s="371"/>
      <c r="BN553" s="10"/>
      <c r="BO553" s="10"/>
      <c r="BP553" s="10"/>
    </row>
    <row r="554" ht="12.75" spans="1:68">
      <c r="A554" s="295"/>
      <c r="B554" s="11"/>
      <c r="C554" s="11"/>
      <c r="E554" s="482"/>
      <c r="F554" s="295"/>
      <c r="G554" s="295"/>
      <c r="H554" s="295"/>
      <c r="I554" s="10"/>
      <c r="J554" s="10"/>
      <c r="K554" s="295"/>
      <c r="L554" s="482"/>
      <c r="M554" s="10"/>
      <c r="N554" s="10"/>
      <c r="O554" s="482"/>
      <c r="P554" s="10"/>
      <c r="Q554" s="295"/>
      <c r="R554" s="11"/>
      <c r="T554" s="294"/>
      <c r="U554" s="295"/>
      <c r="V554" s="10"/>
      <c r="W554" s="10"/>
      <c r="X554" s="10"/>
      <c r="Y554" s="10"/>
      <c r="Z554" s="295"/>
      <c r="AA554" s="161"/>
      <c r="AB554" s="11"/>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G554" s="10"/>
      <c r="BH554" s="10"/>
      <c r="BI554" s="2"/>
      <c r="BJ554" s="10"/>
      <c r="BK554" s="10"/>
      <c r="BL554" s="10"/>
      <c r="BM554" s="371"/>
      <c r="BN554" s="10"/>
      <c r="BO554" s="10"/>
      <c r="BP554" s="10"/>
    </row>
    <row r="555" ht="12.75" spans="1:68">
      <c r="A555" s="295"/>
      <c r="B555" s="11"/>
      <c r="C555" s="11"/>
      <c r="E555" s="482"/>
      <c r="F555" s="295"/>
      <c r="G555" s="295"/>
      <c r="H555" s="295"/>
      <c r="I555" s="10"/>
      <c r="J555" s="10"/>
      <c r="K555" s="295"/>
      <c r="L555" s="482"/>
      <c r="M555" s="10"/>
      <c r="N555" s="10"/>
      <c r="O555" s="482"/>
      <c r="P555" s="10"/>
      <c r="Q555" s="295"/>
      <c r="R555" s="11"/>
      <c r="T555" s="294"/>
      <c r="U555" s="295"/>
      <c r="V555" s="10"/>
      <c r="W555" s="10"/>
      <c r="X555" s="10"/>
      <c r="Y555" s="10"/>
      <c r="Z555" s="295"/>
      <c r="AA555" s="161"/>
      <c r="AB555" s="11"/>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G555" s="10"/>
      <c r="BH555" s="10"/>
      <c r="BI555" s="2"/>
      <c r="BJ555" s="10"/>
      <c r="BK555" s="10"/>
      <c r="BL555" s="10"/>
      <c r="BM555" s="371"/>
      <c r="BN555" s="10"/>
      <c r="BO555" s="10"/>
      <c r="BP555" s="10"/>
    </row>
    <row r="556" ht="12.75" spans="1:68">
      <c r="A556" s="295"/>
      <c r="B556" s="11"/>
      <c r="C556" s="11"/>
      <c r="E556" s="482"/>
      <c r="F556" s="295"/>
      <c r="G556" s="295"/>
      <c r="H556" s="295"/>
      <c r="I556" s="10"/>
      <c r="J556" s="10"/>
      <c r="K556" s="295"/>
      <c r="L556" s="482"/>
      <c r="M556" s="10"/>
      <c r="N556" s="10"/>
      <c r="O556" s="482"/>
      <c r="P556" s="10"/>
      <c r="Q556" s="295"/>
      <c r="R556" s="11"/>
      <c r="T556" s="294"/>
      <c r="U556" s="295"/>
      <c r="V556" s="10"/>
      <c r="W556" s="10"/>
      <c r="X556" s="10"/>
      <c r="Y556" s="10"/>
      <c r="Z556" s="295"/>
      <c r="AA556" s="161"/>
      <c r="AB556" s="11"/>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G556" s="10"/>
      <c r="BH556" s="10"/>
      <c r="BI556" s="2"/>
      <c r="BJ556" s="10"/>
      <c r="BK556" s="10"/>
      <c r="BL556" s="10"/>
      <c r="BM556" s="371"/>
      <c r="BN556" s="10"/>
      <c r="BO556" s="10"/>
      <c r="BP556" s="10"/>
    </row>
    <row r="557" ht="12.75" spans="1:68">
      <c r="A557" s="295"/>
      <c r="B557" s="11"/>
      <c r="C557" s="11"/>
      <c r="E557" s="482"/>
      <c r="F557" s="295"/>
      <c r="G557" s="295"/>
      <c r="H557" s="295"/>
      <c r="I557" s="10"/>
      <c r="J557" s="10"/>
      <c r="K557" s="295"/>
      <c r="L557" s="482"/>
      <c r="M557" s="10"/>
      <c r="N557" s="10"/>
      <c r="O557" s="482"/>
      <c r="P557" s="10"/>
      <c r="Q557" s="295"/>
      <c r="R557" s="11"/>
      <c r="T557" s="294"/>
      <c r="U557" s="295"/>
      <c r="V557" s="10"/>
      <c r="W557" s="10"/>
      <c r="X557" s="10"/>
      <c r="Y557" s="10"/>
      <c r="Z557" s="295"/>
      <c r="AA557" s="161"/>
      <c r="AB557" s="11"/>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G557" s="10"/>
      <c r="BH557" s="10"/>
      <c r="BI557" s="2"/>
      <c r="BJ557" s="10"/>
      <c r="BK557" s="10"/>
      <c r="BL557" s="10"/>
      <c r="BM557" s="371"/>
      <c r="BN557" s="10"/>
      <c r="BO557" s="10"/>
      <c r="BP557" s="10"/>
    </row>
    <row r="558" ht="12.75" spans="1:68">
      <c r="A558" s="295"/>
      <c r="B558" s="11"/>
      <c r="C558" s="11"/>
      <c r="E558" s="482"/>
      <c r="F558" s="295"/>
      <c r="G558" s="295"/>
      <c r="H558" s="295"/>
      <c r="I558" s="10"/>
      <c r="J558" s="10"/>
      <c r="K558" s="295"/>
      <c r="L558" s="482"/>
      <c r="M558" s="10"/>
      <c r="N558" s="10"/>
      <c r="O558" s="482"/>
      <c r="P558" s="10"/>
      <c r="Q558" s="295"/>
      <c r="R558" s="11"/>
      <c r="T558" s="294"/>
      <c r="U558" s="295"/>
      <c r="V558" s="10"/>
      <c r="W558" s="10"/>
      <c r="X558" s="10"/>
      <c r="Y558" s="10"/>
      <c r="Z558" s="295"/>
      <c r="AA558" s="161"/>
      <c r="AB558" s="11"/>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G558" s="10"/>
      <c r="BH558" s="10"/>
      <c r="BI558" s="2"/>
      <c r="BJ558" s="10"/>
      <c r="BK558" s="10"/>
      <c r="BL558" s="10"/>
      <c r="BM558" s="371"/>
      <c r="BN558" s="10"/>
      <c r="BO558" s="10"/>
      <c r="BP558" s="10"/>
    </row>
    <row r="559" ht="12.75" spans="1:68">
      <c r="A559" s="295"/>
      <c r="B559" s="11"/>
      <c r="C559" s="11"/>
      <c r="E559" s="482"/>
      <c r="F559" s="295"/>
      <c r="G559" s="295"/>
      <c r="H559" s="295"/>
      <c r="I559" s="10"/>
      <c r="J559" s="10"/>
      <c r="K559" s="295"/>
      <c r="L559" s="482"/>
      <c r="M559" s="10"/>
      <c r="N559" s="10"/>
      <c r="O559" s="482"/>
      <c r="P559" s="10"/>
      <c r="Q559" s="295"/>
      <c r="R559" s="11"/>
      <c r="T559" s="294"/>
      <c r="U559" s="295"/>
      <c r="V559" s="10"/>
      <c r="W559" s="10"/>
      <c r="X559" s="10"/>
      <c r="Y559" s="10"/>
      <c r="Z559" s="295"/>
      <c r="AA559" s="161"/>
      <c r="AB559" s="11"/>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G559" s="10"/>
      <c r="BH559" s="10"/>
      <c r="BI559" s="2"/>
      <c r="BJ559" s="10"/>
      <c r="BK559" s="10"/>
      <c r="BL559" s="10"/>
      <c r="BM559" s="371"/>
      <c r="BN559" s="10"/>
      <c r="BO559" s="10"/>
      <c r="BP559" s="10"/>
    </row>
    <row r="560" ht="12.75" spans="1:68">
      <c r="A560" s="295"/>
      <c r="B560" s="11"/>
      <c r="C560" s="11"/>
      <c r="E560" s="482"/>
      <c r="F560" s="295"/>
      <c r="G560" s="295"/>
      <c r="H560" s="295"/>
      <c r="I560" s="10"/>
      <c r="J560" s="10"/>
      <c r="K560" s="295"/>
      <c r="L560" s="482"/>
      <c r="M560" s="10"/>
      <c r="N560" s="10"/>
      <c r="O560" s="482"/>
      <c r="P560" s="10"/>
      <c r="Q560" s="295"/>
      <c r="R560" s="11"/>
      <c r="T560" s="294"/>
      <c r="U560" s="295"/>
      <c r="V560" s="10"/>
      <c r="W560" s="10"/>
      <c r="X560" s="10"/>
      <c r="Y560" s="10"/>
      <c r="Z560" s="295"/>
      <c r="AA560" s="161"/>
      <c r="AB560" s="11"/>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G560" s="10"/>
      <c r="BH560" s="10"/>
      <c r="BI560" s="2"/>
      <c r="BJ560" s="10"/>
      <c r="BK560" s="10"/>
      <c r="BL560" s="10"/>
      <c r="BM560" s="371"/>
      <c r="BN560" s="10"/>
      <c r="BO560" s="10"/>
      <c r="BP560" s="10"/>
    </row>
    <row r="561" ht="12.75" spans="1:68">
      <c r="A561" s="295"/>
      <c r="B561" s="11"/>
      <c r="C561" s="11"/>
      <c r="E561" s="482"/>
      <c r="F561" s="295"/>
      <c r="G561" s="295"/>
      <c r="H561" s="295"/>
      <c r="I561" s="10"/>
      <c r="J561" s="10"/>
      <c r="K561" s="295"/>
      <c r="L561" s="482"/>
      <c r="M561" s="10"/>
      <c r="N561" s="10"/>
      <c r="O561" s="482"/>
      <c r="P561" s="10"/>
      <c r="Q561" s="295"/>
      <c r="R561" s="11"/>
      <c r="T561" s="294"/>
      <c r="U561" s="295"/>
      <c r="V561" s="10"/>
      <c r="W561" s="10"/>
      <c r="X561" s="10"/>
      <c r="Y561" s="10"/>
      <c r="Z561" s="295"/>
      <c r="AA561" s="161"/>
      <c r="AB561" s="11"/>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G561" s="10"/>
      <c r="BH561" s="10"/>
      <c r="BI561" s="2"/>
      <c r="BJ561" s="10"/>
      <c r="BK561" s="10"/>
      <c r="BL561" s="10"/>
      <c r="BM561" s="371"/>
      <c r="BN561" s="10"/>
      <c r="BO561" s="10"/>
      <c r="BP561" s="10"/>
    </row>
    <row r="562" ht="12.75" spans="1:68">
      <c r="A562" s="295"/>
      <c r="B562" s="11"/>
      <c r="C562" s="11"/>
      <c r="E562" s="482"/>
      <c r="F562" s="295"/>
      <c r="G562" s="295"/>
      <c r="H562" s="295"/>
      <c r="I562" s="10"/>
      <c r="J562" s="10"/>
      <c r="K562" s="295"/>
      <c r="L562" s="482"/>
      <c r="M562" s="10"/>
      <c r="N562" s="10"/>
      <c r="O562" s="482"/>
      <c r="P562" s="10"/>
      <c r="Q562" s="295"/>
      <c r="R562" s="11"/>
      <c r="T562" s="294"/>
      <c r="U562" s="295"/>
      <c r="V562" s="10"/>
      <c r="W562" s="10"/>
      <c r="X562" s="10"/>
      <c r="Y562" s="10"/>
      <c r="Z562" s="295"/>
      <c r="AA562" s="161"/>
      <c r="AB562" s="11"/>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G562" s="10"/>
      <c r="BH562" s="10"/>
      <c r="BI562" s="2"/>
      <c r="BJ562" s="10"/>
      <c r="BK562" s="10"/>
      <c r="BL562" s="10"/>
      <c r="BM562" s="371"/>
      <c r="BN562" s="10"/>
      <c r="BO562" s="10"/>
      <c r="BP562" s="10"/>
    </row>
    <row r="563" ht="12.75" spans="1:68">
      <c r="A563" s="295"/>
      <c r="B563" s="11"/>
      <c r="C563" s="11"/>
      <c r="E563" s="482"/>
      <c r="F563" s="295"/>
      <c r="G563" s="295"/>
      <c r="H563" s="295"/>
      <c r="I563" s="10"/>
      <c r="J563" s="10"/>
      <c r="K563" s="295"/>
      <c r="L563" s="482"/>
      <c r="M563" s="10"/>
      <c r="N563" s="10"/>
      <c r="O563" s="482"/>
      <c r="P563" s="10"/>
      <c r="Q563" s="295"/>
      <c r="R563" s="11"/>
      <c r="T563" s="294"/>
      <c r="U563" s="295"/>
      <c r="V563" s="10"/>
      <c r="W563" s="10"/>
      <c r="X563" s="10"/>
      <c r="Y563" s="10"/>
      <c r="Z563" s="295"/>
      <c r="AA563" s="161"/>
      <c r="AB563" s="11"/>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G563" s="10"/>
      <c r="BH563" s="10"/>
      <c r="BI563" s="2"/>
      <c r="BJ563" s="10"/>
      <c r="BK563" s="10"/>
      <c r="BL563" s="10"/>
      <c r="BM563" s="371"/>
      <c r="BN563" s="10"/>
      <c r="BO563" s="10"/>
      <c r="BP563" s="10"/>
    </row>
    <row r="564" ht="12.75" spans="1:68">
      <c r="A564" s="295"/>
      <c r="B564" s="11"/>
      <c r="C564" s="11"/>
      <c r="E564" s="482"/>
      <c r="F564" s="295"/>
      <c r="G564" s="295"/>
      <c r="H564" s="295"/>
      <c r="I564" s="10"/>
      <c r="J564" s="10"/>
      <c r="K564" s="295"/>
      <c r="L564" s="482"/>
      <c r="M564" s="10"/>
      <c r="N564" s="10"/>
      <c r="O564" s="482"/>
      <c r="P564" s="10"/>
      <c r="Q564" s="295"/>
      <c r="R564" s="11"/>
      <c r="T564" s="294"/>
      <c r="U564" s="295"/>
      <c r="V564" s="10"/>
      <c r="W564" s="10"/>
      <c r="X564" s="10"/>
      <c r="Y564" s="10"/>
      <c r="Z564" s="295"/>
      <c r="AA564" s="161"/>
      <c r="AB564" s="11"/>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G564" s="10"/>
      <c r="BH564" s="10"/>
      <c r="BI564" s="2"/>
      <c r="BJ564" s="10"/>
      <c r="BK564" s="10"/>
      <c r="BL564" s="10"/>
      <c r="BM564" s="371"/>
      <c r="BN564" s="10"/>
      <c r="BO564" s="10"/>
      <c r="BP564" s="10"/>
    </row>
    <row r="565" ht="12.75" spans="1:68">
      <c r="A565" s="295"/>
      <c r="B565" s="11"/>
      <c r="C565" s="11"/>
      <c r="E565" s="482"/>
      <c r="F565" s="295"/>
      <c r="G565" s="295"/>
      <c r="H565" s="295"/>
      <c r="I565" s="10"/>
      <c r="J565" s="10"/>
      <c r="K565" s="295"/>
      <c r="L565" s="482"/>
      <c r="M565" s="10"/>
      <c r="N565" s="10"/>
      <c r="O565" s="482"/>
      <c r="P565" s="10"/>
      <c r="Q565" s="295"/>
      <c r="R565" s="11"/>
      <c r="T565" s="294"/>
      <c r="U565" s="295"/>
      <c r="V565" s="10"/>
      <c r="W565" s="10"/>
      <c r="X565" s="10"/>
      <c r="Y565" s="10"/>
      <c r="Z565" s="295"/>
      <c r="AA565" s="161"/>
      <c r="AB565" s="11"/>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G565" s="10"/>
      <c r="BH565" s="10"/>
      <c r="BI565" s="2"/>
      <c r="BJ565" s="10"/>
      <c r="BK565" s="10"/>
      <c r="BL565" s="10"/>
      <c r="BM565" s="371"/>
      <c r="BN565" s="10"/>
      <c r="BO565" s="10"/>
      <c r="BP565" s="10"/>
    </row>
    <row r="566" ht="12.75" spans="1:68">
      <c r="A566" s="295"/>
      <c r="B566" s="11"/>
      <c r="C566" s="11"/>
      <c r="E566" s="482"/>
      <c r="F566" s="295"/>
      <c r="G566" s="295"/>
      <c r="H566" s="295"/>
      <c r="I566" s="10"/>
      <c r="J566" s="10"/>
      <c r="K566" s="295"/>
      <c r="L566" s="482"/>
      <c r="M566" s="10"/>
      <c r="N566" s="10"/>
      <c r="O566" s="482"/>
      <c r="P566" s="10"/>
      <c r="Q566" s="295"/>
      <c r="R566" s="11"/>
      <c r="T566" s="294"/>
      <c r="U566" s="295"/>
      <c r="V566" s="10"/>
      <c r="W566" s="10"/>
      <c r="X566" s="10"/>
      <c r="Y566" s="10"/>
      <c r="Z566" s="295"/>
      <c r="AA566" s="161"/>
      <c r="AB566" s="11"/>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G566" s="10"/>
      <c r="BH566" s="10"/>
      <c r="BI566" s="2"/>
      <c r="BJ566" s="10"/>
      <c r="BK566" s="10"/>
      <c r="BL566" s="10"/>
      <c r="BM566" s="371"/>
      <c r="BN566" s="10"/>
      <c r="BO566" s="10"/>
      <c r="BP566" s="10"/>
    </row>
    <row r="567" ht="12.75" spans="1:68">
      <c r="A567" s="295"/>
      <c r="B567" s="11"/>
      <c r="C567" s="11"/>
      <c r="E567" s="482"/>
      <c r="F567" s="295"/>
      <c r="G567" s="295"/>
      <c r="H567" s="295"/>
      <c r="I567" s="10"/>
      <c r="J567" s="10"/>
      <c r="K567" s="295"/>
      <c r="L567" s="482"/>
      <c r="M567" s="10"/>
      <c r="N567" s="10"/>
      <c r="O567" s="482"/>
      <c r="P567" s="10"/>
      <c r="Q567" s="295"/>
      <c r="R567" s="11"/>
      <c r="T567" s="294"/>
      <c r="U567" s="295"/>
      <c r="V567" s="10"/>
      <c r="W567" s="10"/>
      <c r="X567" s="10"/>
      <c r="Y567" s="10"/>
      <c r="Z567" s="295"/>
      <c r="AA567" s="161"/>
      <c r="AB567" s="11"/>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G567" s="10"/>
      <c r="BH567" s="10"/>
      <c r="BI567" s="2"/>
      <c r="BJ567" s="10"/>
      <c r="BK567" s="10"/>
      <c r="BL567" s="10"/>
      <c r="BM567" s="371"/>
      <c r="BN567" s="10"/>
      <c r="BO567" s="10"/>
      <c r="BP567" s="10"/>
    </row>
    <row r="568" ht="12.75" spans="1:68">
      <c r="A568" s="295"/>
      <c r="B568" s="11"/>
      <c r="C568" s="11"/>
      <c r="E568" s="482"/>
      <c r="F568" s="295"/>
      <c r="G568" s="295"/>
      <c r="H568" s="295"/>
      <c r="I568" s="10"/>
      <c r="J568" s="10"/>
      <c r="K568" s="295"/>
      <c r="L568" s="482"/>
      <c r="M568" s="10"/>
      <c r="N568" s="10"/>
      <c r="O568" s="482"/>
      <c r="P568" s="10"/>
      <c r="Q568" s="295"/>
      <c r="R568" s="11"/>
      <c r="T568" s="294"/>
      <c r="U568" s="295"/>
      <c r="V568" s="10"/>
      <c r="W568" s="10"/>
      <c r="X568" s="10"/>
      <c r="Y568" s="10"/>
      <c r="Z568" s="295"/>
      <c r="AA568" s="161"/>
      <c r="AB568" s="11"/>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G568" s="10"/>
      <c r="BH568" s="10"/>
      <c r="BI568" s="2"/>
      <c r="BJ568" s="10"/>
      <c r="BK568" s="10"/>
      <c r="BL568" s="10"/>
      <c r="BM568" s="371"/>
      <c r="BN568" s="10"/>
      <c r="BO568" s="10"/>
      <c r="BP568" s="10"/>
    </row>
    <row r="569" ht="12.75" spans="1:68">
      <c r="A569" s="295"/>
      <c r="B569" s="11"/>
      <c r="C569" s="11"/>
      <c r="E569" s="482"/>
      <c r="F569" s="295"/>
      <c r="G569" s="295"/>
      <c r="H569" s="295"/>
      <c r="I569" s="10"/>
      <c r="J569" s="10"/>
      <c r="K569" s="295"/>
      <c r="L569" s="482"/>
      <c r="M569" s="10"/>
      <c r="N569" s="10"/>
      <c r="O569" s="482"/>
      <c r="P569" s="10"/>
      <c r="Q569" s="295"/>
      <c r="R569" s="11"/>
      <c r="T569" s="294"/>
      <c r="U569" s="295"/>
      <c r="V569" s="10"/>
      <c r="W569" s="10"/>
      <c r="X569" s="10"/>
      <c r="Y569" s="10"/>
      <c r="Z569" s="295"/>
      <c r="AA569" s="161"/>
      <c r="AB569" s="11"/>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G569" s="10"/>
      <c r="BH569" s="10"/>
      <c r="BI569" s="2"/>
      <c r="BJ569" s="10"/>
      <c r="BK569" s="10"/>
      <c r="BL569" s="10"/>
      <c r="BM569" s="371"/>
      <c r="BN569" s="10"/>
      <c r="BO569" s="10"/>
      <c r="BP569" s="10"/>
    </row>
    <row r="570" ht="12.75" spans="1:68">
      <c r="A570" s="295"/>
      <c r="B570" s="11"/>
      <c r="C570" s="11"/>
      <c r="E570" s="482"/>
      <c r="F570" s="295"/>
      <c r="G570" s="295"/>
      <c r="H570" s="295"/>
      <c r="I570" s="10"/>
      <c r="J570" s="10"/>
      <c r="K570" s="295"/>
      <c r="L570" s="482"/>
      <c r="M570" s="10"/>
      <c r="N570" s="10"/>
      <c r="O570" s="482"/>
      <c r="P570" s="10"/>
      <c r="Q570" s="295"/>
      <c r="R570" s="11"/>
      <c r="T570" s="294"/>
      <c r="U570" s="295"/>
      <c r="V570" s="10"/>
      <c r="W570" s="10"/>
      <c r="X570" s="10"/>
      <c r="Y570" s="10"/>
      <c r="Z570" s="295"/>
      <c r="AA570" s="161"/>
      <c r="AB570" s="11"/>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G570" s="10"/>
      <c r="BH570" s="10"/>
      <c r="BI570" s="2"/>
      <c r="BJ570" s="10"/>
      <c r="BK570" s="10"/>
      <c r="BL570" s="10"/>
      <c r="BM570" s="371"/>
      <c r="BN570" s="10"/>
      <c r="BO570" s="10"/>
      <c r="BP570" s="10"/>
    </row>
    <row r="571" ht="12.75" spans="1:68">
      <c r="A571" s="295"/>
      <c r="B571" s="11"/>
      <c r="C571" s="11"/>
      <c r="E571" s="482"/>
      <c r="F571" s="295"/>
      <c r="G571" s="295"/>
      <c r="H571" s="295"/>
      <c r="I571" s="10"/>
      <c r="J571" s="10"/>
      <c r="K571" s="295"/>
      <c r="L571" s="482"/>
      <c r="M571" s="10"/>
      <c r="N571" s="10"/>
      <c r="O571" s="482"/>
      <c r="P571" s="10"/>
      <c r="Q571" s="295"/>
      <c r="R571" s="11"/>
      <c r="T571" s="294"/>
      <c r="U571" s="295"/>
      <c r="V571" s="10"/>
      <c r="W571" s="10"/>
      <c r="X571" s="10"/>
      <c r="Y571" s="10"/>
      <c r="Z571" s="295"/>
      <c r="AA571" s="161"/>
      <c r="AB571" s="11"/>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G571" s="10"/>
      <c r="BH571" s="10"/>
      <c r="BI571" s="2"/>
      <c r="BJ571" s="10"/>
      <c r="BK571" s="10"/>
      <c r="BL571" s="10"/>
      <c r="BM571" s="371"/>
      <c r="BN571" s="10"/>
      <c r="BO571" s="10"/>
      <c r="BP571" s="10"/>
    </row>
    <row r="572" ht="12.75" spans="1:68">
      <c r="A572" s="295"/>
      <c r="B572" s="11"/>
      <c r="C572" s="11"/>
      <c r="E572" s="482"/>
      <c r="F572" s="295"/>
      <c r="G572" s="295"/>
      <c r="H572" s="295"/>
      <c r="I572" s="10"/>
      <c r="J572" s="10"/>
      <c r="K572" s="295"/>
      <c r="L572" s="482"/>
      <c r="M572" s="10"/>
      <c r="N572" s="10"/>
      <c r="O572" s="482"/>
      <c r="P572" s="10"/>
      <c r="Q572" s="295"/>
      <c r="R572" s="11"/>
      <c r="T572" s="294"/>
      <c r="U572" s="295"/>
      <c r="V572" s="10"/>
      <c r="W572" s="10"/>
      <c r="X572" s="10"/>
      <c r="Y572" s="10"/>
      <c r="Z572" s="295"/>
      <c r="AA572" s="161"/>
      <c r="AB572" s="11"/>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G572" s="10"/>
      <c r="BH572" s="10"/>
      <c r="BI572" s="2"/>
      <c r="BJ572" s="10"/>
      <c r="BK572" s="10"/>
      <c r="BL572" s="10"/>
      <c r="BM572" s="371"/>
      <c r="BN572" s="10"/>
      <c r="BO572" s="10"/>
      <c r="BP572" s="10"/>
    </row>
    <row r="573" ht="12.75" spans="1:68">
      <c r="A573" s="295"/>
      <c r="B573" s="11"/>
      <c r="C573" s="11"/>
      <c r="E573" s="482"/>
      <c r="F573" s="295"/>
      <c r="G573" s="295"/>
      <c r="H573" s="295"/>
      <c r="I573" s="10"/>
      <c r="J573" s="10"/>
      <c r="K573" s="295"/>
      <c r="L573" s="482"/>
      <c r="M573" s="10"/>
      <c r="N573" s="10"/>
      <c r="O573" s="482"/>
      <c r="P573" s="10"/>
      <c r="Q573" s="295"/>
      <c r="R573" s="11"/>
      <c r="T573" s="294"/>
      <c r="U573" s="295"/>
      <c r="V573" s="10"/>
      <c r="W573" s="10"/>
      <c r="X573" s="10"/>
      <c r="Y573" s="10"/>
      <c r="Z573" s="295"/>
      <c r="AA573" s="161"/>
      <c r="AB573" s="11"/>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G573" s="10"/>
      <c r="BH573" s="10"/>
      <c r="BI573" s="2"/>
      <c r="BJ573" s="10"/>
      <c r="BK573" s="10"/>
      <c r="BL573" s="10"/>
      <c r="BM573" s="371"/>
      <c r="BN573" s="10"/>
      <c r="BO573" s="10"/>
      <c r="BP573" s="10"/>
    </row>
    <row r="574" ht="12.75" spans="1:68">
      <c r="A574" s="295"/>
      <c r="B574" s="11"/>
      <c r="C574" s="11"/>
      <c r="E574" s="482"/>
      <c r="F574" s="295"/>
      <c r="G574" s="295"/>
      <c r="H574" s="295"/>
      <c r="I574" s="10"/>
      <c r="J574" s="10"/>
      <c r="K574" s="295"/>
      <c r="L574" s="482"/>
      <c r="M574" s="10"/>
      <c r="N574" s="10"/>
      <c r="O574" s="482"/>
      <c r="P574" s="10"/>
      <c r="Q574" s="295"/>
      <c r="R574" s="11"/>
      <c r="T574" s="294"/>
      <c r="U574" s="295"/>
      <c r="V574" s="10"/>
      <c r="W574" s="10"/>
      <c r="X574" s="10"/>
      <c r="Y574" s="10"/>
      <c r="Z574" s="295"/>
      <c r="AA574" s="161"/>
      <c r="AB574" s="11"/>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G574" s="10"/>
      <c r="BH574" s="10"/>
      <c r="BI574" s="2"/>
      <c r="BJ574" s="10"/>
      <c r="BK574" s="10"/>
      <c r="BL574" s="10"/>
      <c r="BM574" s="371"/>
      <c r="BN574" s="10"/>
      <c r="BO574" s="10"/>
      <c r="BP574" s="10"/>
    </row>
    <row r="575" ht="12.75" spans="1:68">
      <c r="A575" s="295"/>
      <c r="B575" s="11"/>
      <c r="C575" s="11"/>
      <c r="E575" s="482"/>
      <c r="F575" s="295"/>
      <c r="G575" s="295"/>
      <c r="H575" s="295"/>
      <c r="I575" s="10"/>
      <c r="J575" s="10"/>
      <c r="K575" s="295"/>
      <c r="L575" s="482"/>
      <c r="M575" s="10"/>
      <c r="N575" s="10"/>
      <c r="O575" s="482"/>
      <c r="P575" s="10"/>
      <c r="Q575" s="295"/>
      <c r="R575" s="11"/>
      <c r="T575" s="294"/>
      <c r="U575" s="295"/>
      <c r="V575" s="10"/>
      <c r="W575" s="10"/>
      <c r="X575" s="10"/>
      <c r="Y575" s="10"/>
      <c r="Z575" s="295"/>
      <c r="AA575" s="161"/>
      <c r="AB575" s="11"/>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G575" s="10"/>
      <c r="BH575" s="10"/>
      <c r="BI575" s="2"/>
      <c r="BJ575" s="10"/>
      <c r="BK575" s="10"/>
      <c r="BL575" s="10"/>
      <c r="BM575" s="371"/>
      <c r="BN575" s="10"/>
      <c r="BO575" s="10"/>
      <c r="BP575" s="10"/>
    </row>
    <row r="576" ht="12.75" spans="1:68">
      <c r="A576" s="295"/>
      <c r="B576" s="11"/>
      <c r="C576" s="11"/>
      <c r="E576" s="482"/>
      <c r="F576" s="295"/>
      <c r="G576" s="295"/>
      <c r="H576" s="295"/>
      <c r="I576" s="10"/>
      <c r="J576" s="10"/>
      <c r="K576" s="295"/>
      <c r="L576" s="482"/>
      <c r="M576" s="10"/>
      <c r="N576" s="10"/>
      <c r="O576" s="482"/>
      <c r="P576" s="10"/>
      <c r="Q576" s="295"/>
      <c r="R576" s="11"/>
      <c r="T576" s="294"/>
      <c r="U576" s="295"/>
      <c r="V576" s="10"/>
      <c r="W576" s="10"/>
      <c r="X576" s="10"/>
      <c r="Y576" s="10"/>
      <c r="Z576" s="295"/>
      <c r="AA576" s="161"/>
      <c r="AB576" s="11"/>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G576" s="10"/>
      <c r="BH576" s="10"/>
      <c r="BI576" s="2"/>
      <c r="BJ576" s="10"/>
      <c r="BK576" s="10"/>
      <c r="BL576" s="10"/>
      <c r="BM576" s="371"/>
      <c r="BN576" s="10"/>
      <c r="BO576" s="10"/>
      <c r="BP576" s="10"/>
    </row>
    <row r="577" ht="12.75" spans="1:68">
      <c r="A577" s="295"/>
      <c r="B577" s="11"/>
      <c r="C577" s="11"/>
      <c r="E577" s="482"/>
      <c r="F577" s="295"/>
      <c r="G577" s="295"/>
      <c r="H577" s="295"/>
      <c r="I577" s="10"/>
      <c r="J577" s="10"/>
      <c r="K577" s="295"/>
      <c r="L577" s="482"/>
      <c r="M577" s="10"/>
      <c r="N577" s="10"/>
      <c r="O577" s="482"/>
      <c r="P577" s="10"/>
      <c r="Q577" s="295"/>
      <c r="R577" s="11"/>
      <c r="T577" s="294"/>
      <c r="U577" s="295"/>
      <c r="V577" s="10"/>
      <c r="W577" s="10"/>
      <c r="X577" s="10"/>
      <c r="Y577" s="10"/>
      <c r="Z577" s="295"/>
      <c r="AA577" s="161"/>
      <c r="AB577" s="11"/>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G577" s="10"/>
      <c r="BH577" s="10"/>
      <c r="BI577" s="2"/>
      <c r="BJ577" s="10"/>
      <c r="BK577" s="10"/>
      <c r="BL577" s="10"/>
      <c r="BM577" s="371"/>
      <c r="BN577" s="10"/>
      <c r="BO577" s="10"/>
      <c r="BP577" s="10"/>
    </row>
    <row r="578" ht="12.75" spans="1:68">
      <c r="A578" s="295"/>
      <c r="B578" s="11"/>
      <c r="C578" s="11"/>
      <c r="E578" s="482"/>
      <c r="F578" s="295"/>
      <c r="G578" s="295"/>
      <c r="H578" s="295"/>
      <c r="I578" s="10"/>
      <c r="J578" s="10"/>
      <c r="K578" s="295"/>
      <c r="L578" s="482"/>
      <c r="M578" s="10"/>
      <c r="N578" s="10"/>
      <c r="O578" s="482"/>
      <c r="P578" s="10"/>
      <c r="Q578" s="295"/>
      <c r="R578" s="11"/>
      <c r="T578" s="294"/>
      <c r="U578" s="295"/>
      <c r="V578" s="10"/>
      <c r="W578" s="10"/>
      <c r="X578" s="10"/>
      <c r="Y578" s="10"/>
      <c r="Z578" s="295"/>
      <c r="AA578" s="161"/>
      <c r="AB578" s="11"/>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G578" s="10"/>
      <c r="BH578" s="10"/>
      <c r="BI578" s="2"/>
      <c r="BJ578" s="10"/>
      <c r="BK578" s="10"/>
      <c r="BL578" s="10"/>
      <c r="BM578" s="371"/>
      <c r="BN578" s="10"/>
      <c r="BO578" s="10"/>
      <c r="BP578" s="10"/>
    </row>
    <row r="579" ht="12.75" spans="1:68">
      <c r="A579" s="295"/>
      <c r="B579" s="11"/>
      <c r="C579" s="11"/>
      <c r="E579" s="482"/>
      <c r="F579" s="295"/>
      <c r="G579" s="295"/>
      <c r="H579" s="295"/>
      <c r="I579" s="10"/>
      <c r="J579" s="10"/>
      <c r="K579" s="295"/>
      <c r="L579" s="482"/>
      <c r="M579" s="10"/>
      <c r="N579" s="10"/>
      <c r="O579" s="482"/>
      <c r="P579" s="10"/>
      <c r="Q579" s="295"/>
      <c r="R579" s="11"/>
      <c r="T579" s="294"/>
      <c r="U579" s="295"/>
      <c r="V579" s="10"/>
      <c r="W579" s="10"/>
      <c r="X579" s="10"/>
      <c r="Y579" s="10"/>
      <c r="Z579" s="295"/>
      <c r="AA579" s="161"/>
      <c r="AB579" s="11"/>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G579" s="10"/>
      <c r="BH579" s="10"/>
      <c r="BI579" s="2"/>
      <c r="BJ579" s="10"/>
      <c r="BK579" s="10"/>
      <c r="BL579" s="10"/>
      <c r="BM579" s="371"/>
      <c r="BN579" s="10"/>
      <c r="BO579" s="10"/>
      <c r="BP579" s="10"/>
    </row>
    <row r="580" ht="12.75" spans="1:68">
      <c r="A580" s="295"/>
      <c r="B580" s="11"/>
      <c r="C580" s="11"/>
      <c r="E580" s="482"/>
      <c r="F580" s="295"/>
      <c r="G580" s="295"/>
      <c r="H580" s="295"/>
      <c r="I580" s="10"/>
      <c r="J580" s="10"/>
      <c r="K580" s="295"/>
      <c r="L580" s="482"/>
      <c r="M580" s="10"/>
      <c r="N580" s="10"/>
      <c r="O580" s="482"/>
      <c r="P580" s="10"/>
      <c r="Q580" s="295"/>
      <c r="R580" s="11"/>
      <c r="T580" s="294"/>
      <c r="U580" s="295"/>
      <c r="V580" s="10"/>
      <c r="W580" s="10"/>
      <c r="X580" s="10"/>
      <c r="Y580" s="10"/>
      <c r="Z580" s="295"/>
      <c r="AA580" s="161"/>
      <c r="AB580" s="11"/>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G580" s="10"/>
      <c r="BH580" s="10"/>
      <c r="BI580" s="2"/>
      <c r="BJ580" s="10"/>
      <c r="BK580" s="10"/>
      <c r="BL580" s="10"/>
      <c r="BM580" s="371"/>
      <c r="BN580" s="10"/>
      <c r="BO580" s="10"/>
      <c r="BP580" s="10"/>
    </row>
    <row r="581" ht="12.75" spans="1:68">
      <c r="A581" s="295"/>
      <c r="B581" s="11"/>
      <c r="C581" s="11"/>
      <c r="E581" s="482"/>
      <c r="F581" s="295"/>
      <c r="G581" s="295"/>
      <c r="H581" s="295"/>
      <c r="I581" s="10"/>
      <c r="J581" s="10"/>
      <c r="K581" s="295"/>
      <c r="L581" s="482"/>
      <c r="M581" s="10"/>
      <c r="N581" s="10"/>
      <c r="O581" s="482"/>
      <c r="P581" s="10"/>
      <c r="Q581" s="295"/>
      <c r="R581" s="11"/>
      <c r="T581" s="294"/>
      <c r="U581" s="295"/>
      <c r="V581" s="10"/>
      <c r="W581" s="10"/>
      <c r="X581" s="10"/>
      <c r="Y581" s="10"/>
      <c r="Z581" s="295"/>
      <c r="AA581" s="161"/>
      <c r="AB581" s="11"/>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G581" s="10"/>
      <c r="BH581" s="10"/>
      <c r="BI581" s="2"/>
      <c r="BJ581" s="10"/>
      <c r="BK581" s="10"/>
      <c r="BL581" s="10"/>
      <c r="BM581" s="371"/>
      <c r="BN581" s="10"/>
      <c r="BO581" s="10"/>
      <c r="BP581" s="10"/>
    </row>
    <row r="582" ht="12.75" spans="1:68">
      <c r="A582" s="295"/>
      <c r="B582" s="11"/>
      <c r="C582" s="11"/>
      <c r="E582" s="482"/>
      <c r="F582" s="295"/>
      <c r="G582" s="295"/>
      <c r="H582" s="295"/>
      <c r="I582" s="10"/>
      <c r="J582" s="10"/>
      <c r="K582" s="295"/>
      <c r="L582" s="482"/>
      <c r="M582" s="10"/>
      <c r="N582" s="10"/>
      <c r="O582" s="482"/>
      <c r="P582" s="10"/>
      <c r="Q582" s="295"/>
      <c r="R582" s="11"/>
      <c r="T582" s="294"/>
      <c r="U582" s="295"/>
      <c r="V582" s="10"/>
      <c r="W582" s="10"/>
      <c r="X582" s="10"/>
      <c r="Y582" s="10"/>
      <c r="Z582" s="295"/>
      <c r="AA582" s="161"/>
      <c r="AB582" s="11"/>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G582" s="10"/>
      <c r="BH582" s="10"/>
      <c r="BI582" s="2"/>
      <c r="BJ582" s="10"/>
      <c r="BK582" s="10"/>
      <c r="BL582" s="10"/>
      <c r="BM582" s="371"/>
      <c r="BN582" s="10"/>
      <c r="BO582" s="10"/>
      <c r="BP582" s="10"/>
    </row>
    <row r="583" ht="12.75" spans="1:68">
      <c r="A583" s="295"/>
      <c r="B583" s="11"/>
      <c r="C583" s="11"/>
      <c r="E583" s="482"/>
      <c r="F583" s="295"/>
      <c r="G583" s="295"/>
      <c r="H583" s="295"/>
      <c r="I583" s="10"/>
      <c r="J583" s="10"/>
      <c r="K583" s="295"/>
      <c r="L583" s="482"/>
      <c r="M583" s="10"/>
      <c r="N583" s="10"/>
      <c r="O583" s="482"/>
      <c r="P583" s="10"/>
      <c r="Q583" s="295"/>
      <c r="R583" s="11"/>
      <c r="T583" s="294"/>
      <c r="U583" s="295"/>
      <c r="V583" s="10"/>
      <c r="W583" s="10"/>
      <c r="X583" s="10"/>
      <c r="Y583" s="10"/>
      <c r="Z583" s="295"/>
      <c r="AA583" s="161"/>
      <c r="AB583" s="11"/>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G583" s="10"/>
      <c r="BH583" s="10"/>
      <c r="BI583" s="2"/>
      <c r="BJ583" s="10"/>
      <c r="BK583" s="10"/>
      <c r="BL583" s="10"/>
      <c r="BM583" s="371"/>
      <c r="BN583" s="10"/>
      <c r="BO583" s="10"/>
      <c r="BP583" s="10"/>
    </row>
    <row r="584" ht="12.75" spans="1:68">
      <c r="A584" s="295"/>
      <c r="B584" s="11"/>
      <c r="C584" s="11"/>
      <c r="E584" s="482"/>
      <c r="F584" s="295"/>
      <c r="G584" s="295"/>
      <c r="H584" s="295"/>
      <c r="I584" s="10"/>
      <c r="J584" s="10"/>
      <c r="K584" s="295"/>
      <c r="L584" s="482"/>
      <c r="M584" s="10"/>
      <c r="N584" s="10"/>
      <c r="O584" s="482"/>
      <c r="P584" s="10"/>
      <c r="Q584" s="295"/>
      <c r="R584" s="11"/>
      <c r="T584" s="294"/>
      <c r="U584" s="295"/>
      <c r="V584" s="10"/>
      <c r="W584" s="10"/>
      <c r="X584" s="10"/>
      <c r="Y584" s="10"/>
      <c r="Z584" s="295"/>
      <c r="AA584" s="161"/>
      <c r="AB584" s="11"/>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G584" s="10"/>
      <c r="BH584" s="10"/>
      <c r="BI584" s="2"/>
      <c r="BJ584" s="10"/>
      <c r="BK584" s="10"/>
      <c r="BL584" s="10"/>
      <c r="BM584" s="371"/>
      <c r="BN584" s="10"/>
      <c r="BO584" s="10"/>
      <c r="BP584" s="10"/>
    </row>
    <row r="585" ht="12.75" spans="1:68">
      <c r="A585" s="295"/>
      <c r="B585" s="11"/>
      <c r="C585" s="11"/>
      <c r="E585" s="482"/>
      <c r="F585" s="295"/>
      <c r="G585" s="295"/>
      <c r="H585" s="295"/>
      <c r="I585" s="10"/>
      <c r="J585" s="10"/>
      <c r="K585" s="295"/>
      <c r="L585" s="482"/>
      <c r="M585" s="10"/>
      <c r="N585" s="10"/>
      <c r="O585" s="482"/>
      <c r="P585" s="10"/>
      <c r="Q585" s="295"/>
      <c r="R585" s="11"/>
      <c r="T585" s="294"/>
      <c r="U585" s="295"/>
      <c r="V585" s="10"/>
      <c r="W585" s="10"/>
      <c r="X585" s="10"/>
      <c r="Y585" s="10"/>
      <c r="Z585" s="295"/>
      <c r="AA585" s="161"/>
      <c r="AB585" s="11"/>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G585" s="10"/>
      <c r="BH585" s="10"/>
      <c r="BI585" s="2"/>
      <c r="BJ585" s="10"/>
      <c r="BK585" s="10"/>
      <c r="BL585" s="10"/>
      <c r="BM585" s="371"/>
      <c r="BN585" s="10"/>
      <c r="BO585" s="10"/>
      <c r="BP585" s="10"/>
    </row>
    <row r="586" ht="12.75" spans="1:68">
      <c r="A586" s="295"/>
      <c r="B586" s="11"/>
      <c r="C586" s="11"/>
      <c r="E586" s="482"/>
      <c r="F586" s="295"/>
      <c r="G586" s="295"/>
      <c r="H586" s="295"/>
      <c r="I586" s="10"/>
      <c r="J586" s="10"/>
      <c r="K586" s="295"/>
      <c r="L586" s="482"/>
      <c r="M586" s="10"/>
      <c r="N586" s="10"/>
      <c r="O586" s="482"/>
      <c r="P586" s="10"/>
      <c r="Q586" s="295"/>
      <c r="R586" s="11"/>
      <c r="T586" s="294"/>
      <c r="U586" s="295"/>
      <c r="V586" s="10"/>
      <c r="W586" s="10"/>
      <c r="X586" s="10"/>
      <c r="Y586" s="10"/>
      <c r="Z586" s="295"/>
      <c r="AA586" s="161"/>
      <c r="AB586" s="11"/>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G586" s="10"/>
      <c r="BH586" s="10"/>
      <c r="BI586" s="2"/>
      <c r="BJ586" s="10"/>
      <c r="BK586" s="10"/>
      <c r="BL586" s="10"/>
      <c r="BM586" s="371"/>
      <c r="BN586" s="10"/>
      <c r="BO586" s="10"/>
      <c r="BP586" s="10"/>
    </row>
    <row r="587" ht="12.75" spans="1:68">
      <c r="A587" s="295"/>
      <c r="B587" s="11"/>
      <c r="C587" s="11"/>
      <c r="E587" s="482"/>
      <c r="F587" s="295"/>
      <c r="G587" s="295"/>
      <c r="H587" s="295"/>
      <c r="I587" s="10"/>
      <c r="J587" s="10"/>
      <c r="K587" s="295"/>
      <c r="L587" s="482"/>
      <c r="M587" s="10"/>
      <c r="N587" s="10"/>
      <c r="O587" s="482"/>
      <c r="P587" s="10"/>
      <c r="Q587" s="295"/>
      <c r="R587" s="11"/>
      <c r="T587" s="294"/>
      <c r="U587" s="295"/>
      <c r="V587" s="10"/>
      <c r="W587" s="10"/>
      <c r="X587" s="10"/>
      <c r="Y587" s="10"/>
      <c r="Z587" s="295"/>
      <c r="AA587" s="161"/>
      <c r="AB587" s="11"/>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G587" s="10"/>
      <c r="BH587" s="10"/>
      <c r="BI587" s="2"/>
      <c r="BJ587" s="10"/>
      <c r="BK587" s="10"/>
      <c r="BL587" s="10"/>
      <c r="BM587" s="371"/>
      <c r="BN587" s="10"/>
      <c r="BO587" s="10"/>
      <c r="BP587" s="10"/>
    </row>
    <row r="588" ht="12.75" spans="1:68">
      <c r="A588" s="295"/>
      <c r="B588" s="11"/>
      <c r="C588" s="11"/>
      <c r="E588" s="482"/>
      <c r="F588" s="295"/>
      <c r="G588" s="295"/>
      <c r="H588" s="295"/>
      <c r="I588" s="10"/>
      <c r="J588" s="10"/>
      <c r="K588" s="295"/>
      <c r="L588" s="482"/>
      <c r="M588" s="10"/>
      <c r="N588" s="10"/>
      <c r="O588" s="482"/>
      <c r="P588" s="10"/>
      <c r="Q588" s="295"/>
      <c r="R588" s="11"/>
      <c r="T588" s="294"/>
      <c r="U588" s="295"/>
      <c r="V588" s="10"/>
      <c r="W588" s="10"/>
      <c r="X588" s="10"/>
      <c r="Y588" s="10"/>
      <c r="Z588" s="295"/>
      <c r="AA588" s="161"/>
      <c r="AB588" s="11"/>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G588" s="10"/>
      <c r="BH588" s="10"/>
      <c r="BI588" s="2"/>
      <c r="BJ588" s="10"/>
      <c r="BK588" s="10"/>
      <c r="BL588" s="10"/>
      <c r="BM588" s="371"/>
      <c r="BN588" s="10"/>
      <c r="BO588" s="10"/>
      <c r="BP588" s="10"/>
    </row>
    <row r="589" ht="12.75" spans="1:68">
      <c r="A589" s="295"/>
      <c r="B589" s="11"/>
      <c r="C589" s="11"/>
      <c r="E589" s="482"/>
      <c r="F589" s="295"/>
      <c r="G589" s="295"/>
      <c r="H589" s="295"/>
      <c r="I589" s="10"/>
      <c r="J589" s="10"/>
      <c r="K589" s="295"/>
      <c r="L589" s="482"/>
      <c r="M589" s="10"/>
      <c r="N589" s="10"/>
      <c r="O589" s="482"/>
      <c r="P589" s="10"/>
      <c r="Q589" s="295"/>
      <c r="R589" s="11"/>
      <c r="T589" s="294"/>
      <c r="U589" s="295"/>
      <c r="V589" s="10"/>
      <c r="W589" s="10"/>
      <c r="X589" s="10"/>
      <c r="Y589" s="10"/>
      <c r="Z589" s="295"/>
      <c r="AA589" s="161"/>
      <c r="AB589" s="11"/>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G589" s="10"/>
      <c r="BH589" s="10"/>
      <c r="BI589" s="2"/>
      <c r="BJ589" s="10"/>
      <c r="BK589" s="10"/>
      <c r="BL589" s="10"/>
      <c r="BM589" s="371"/>
      <c r="BN589" s="10"/>
      <c r="BO589" s="10"/>
      <c r="BP589" s="10"/>
    </row>
    <row r="590" ht="12.75" spans="1:68">
      <c r="A590" s="295"/>
      <c r="B590" s="11"/>
      <c r="C590" s="11"/>
      <c r="E590" s="482"/>
      <c r="F590" s="295"/>
      <c r="G590" s="295"/>
      <c r="H590" s="295"/>
      <c r="I590" s="10"/>
      <c r="J590" s="10"/>
      <c r="K590" s="295"/>
      <c r="L590" s="482"/>
      <c r="M590" s="10"/>
      <c r="N590" s="10"/>
      <c r="O590" s="482"/>
      <c r="P590" s="10"/>
      <c r="Q590" s="295"/>
      <c r="R590" s="11"/>
      <c r="T590" s="294"/>
      <c r="U590" s="295"/>
      <c r="V590" s="10"/>
      <c r="W590" s="10"/>
      <c r="X590" s="10"/>
      <c r="Y590" s="10"/>
      <c r="Z590" s="295"/>
      <c r="AA590" s="161"/>
      <c r="AB590" s="11"/>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G590" s="10"/>
      <c r="BH590" s="10"/>
      <c r="BI590" s="2"/>
      <c r="BJ590" s="10"/>
      <c r="BK590" s="10"/>
      <c r="BL590" s="10"/>
      <c r="BM590" s="371"/>
      <c r="BN590" s="10"/>
      <c r="BO590" s="10"/>
      <c r="BP590" s="10"/>
    </row>
    <row r="591" ht="12.75" spans="1:68">
      <c r="A591" s="295"/>
      <c r="B591" s="11"/>
      <c r="C591" s="11"/>
      <c r="E591" s="482"/>
      <c r="F591" s="295"/>
      <c r="G591" s="295"/>
      <c r="H591" s="295"/>
      <c r="I591" s="10"/>
      <c r="J591" s="10"/>
      <c r="K591" s="295"/>
      <c r="L591" s="482"/>
      <c r="M591" s="10"/>
      <c r="N591" s="10"/>
      <c r="O591" s="482"/>
      <c r="P591" s="10"/>
      <c r="Q591" s="295"/>
      <c r="R591" s="11"/>
      <c r="T591" s="294"/>
      <c r="U591" s="295"/>
      <c r="V591" s="10"/>
      <c r="W591" s="10"/>
      <c r="X591" s="10"/>
      <c r="Y591" s="10"/>
      <c r="Z591" s="295"/>
      <c r="AA591" s="161"/>
      <c r="AB591" s="11"/>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G591" s="10"/>
      <c r="BH591" s="10"/>
      <c r="BI591" s="2"/>
      <c r="BJ591" s="10"/>
      <c r="BK591" s="10"/>
      <c r="BL591" s="10"/>
      <c r="BM591" s="371"/>
      <c r="BN591" s="10"/>
      <c r="BO591" s="10"/>
      <c r="BP591" s="10"/>
    </row>
    <row r="592" ht="12.75" spans="1:68">
      <c r="A592" s="295"/>
      <c r="B592" s="11"/>
      <c r="C592" s="11"/>
      <c r="E592" s="482"/>
      <c r="F592" s="295"/>
      <c r="G592" s="295"/>
      <c r="H592" s="295"/>
      <c r="I592" s="10"/>
      <c r="J592" s="10"/>
      <c r="K592" s="295"/>
      <c r="L592" s="482"/>
      <c r="M592" s="10"/>
      <c r="N592" s="10"/>
      <c r="O592" s="482"/>
      <c r="P592" s="10"/>
      <c r="Q592" s="295"/>
      <c r="R592" s="11"/>
      <c r="T592" s="294"/>
      <c r="U592" s="295"/>
      <c r="V592" s="10"/>
      <c r="W592" s="10"/>
      <c r="X592" s="10"/>
      <c r="Y592" s="10"/>
      <c r="Z592" s="295"/>
      <c r="AA592" s="161"/>
      <c r="AB592" s="11"/>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G592" s="10"/>
      <c r="BH592" s="10"/>
      <c r="BI592" s="2"/>
      <c r="BJ592" s="10"/>
      <c r="BK592" s="10"/>
      <c r="BL592" s="10"/>
      <c r="BM592" s="371"/>
      <c r="BN592" s="10"/>
      <c r="BO592" s="10"/>
      <c r="BP592" s="10"/>
    </row>
    <row r="593" ht="12.75" spans="1:68">
      <c r="A593" s="295"/>
      <c r="B593" s="11"/>
      <c r="C593" s="11"/>
      <c r="E593" s="482"/>
      <c r="F593" s="295"/>
      <c r="G593" s="295"/>
      <c r="H593" s="295"/>
      <c r="I593" s="10"/>
      <c r="J593" s="10"/>
      <c r="K593" s="295"/>
      <c r="L593" s="482"/>
      <c r="M593" s="10"/>
      <c r="N593" s="10"/>
      <c r="O593" s="482"/>
      <c r="P593" s="10"/>
      <c r="Q593" s="295"/>
      <c r="R593" s="11"/>
      <c r="T593" s="294"/>
      <c r="U593" s="295"/>
      <c r="V593" s="10"/>
      <c r="W593" s="10"/>
      <c r="X593" s="10"/>
      <c r="Y593" s="10"/>
      <c r="Z593" s="295"/>
      <c r="AA593" s="161"/>
      <c r="AB593" s="11"/>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G593" s="10"/>
      <c r="BH593" s="10"/>
      <c r="BI593" s="2"/>
      <c r="BJ593" s="10"/>
      <c r="BK593" s="10"/>
      <c r="BL593" s="10"/>
      <c r="BM593" s="371"/>
      <c r="BN593" s="10"/>
      <c r="BO593" s="10"/>
      <c r="BP593" s="10"/>
    </row>
    <row r="594" ht="12.75" spans="1:68">
      <c r="A594" s="295"/>
      <c r="B594" s="11"/>
      <c r="C594" s="11"/>
      <c r="E594" s="482"/>
      <c r="F594" s="295"/>
      <c r="G594" s="295"/>
      <c r="H594" s="295"/>
      <c r="I594" s="10"/>
      <c r="J594" s="10"/>
      <c r="K594" s="295"/>
      <c r="L594" s="482"/>
      <c r="M594" s="10"/>
      <c r="N594" s="10"/>
      <c r="O594" s="482"/>
      <c r="P594" s="10"/>
      <c r="Q594" s="295"/>
      <c r="R594" s="11"/>
      <c r="T594" s="294"/>
      <c r="U594" s="295"/>
      <c r="V594" s="10"/>
      <c r="W594" s="10"/>
      <c r="X594" s="10"/>
      <c r="Y594" s="10"/>
      <c r="Z594" s="295"/>
      <c r="AA594" s="161"/>
      <c r="AB594" s="11"/>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G594" s="10"/>
      <c r="BH594" s="10"/>
      <c r="BI594" s="2"/>
      <c r="BJ594" s="10"/>
      <c r="BK594" s="10"/>
      <c r="BL594" s="10"/>
      <c r="BM594" s="371"/>
      <c r="BN594" s="10"/>
      <c r="BO594" s="10"/>
      <c r="BP594" s="10"/>
    </row>
    <row r="595" ht="12.75" spans="1:68">
      <c r="A595" s="295"/>
      <c r="B595" s="11"/>
      <c r="C595" s="11"/>
      <c r="E595" s="482"/>
      <c r="F595" s="295"/>
      <c r="G595" s="295"/>
      <c r="H595" s="295"/>
      <c r="I595" s="10"/>
      <c r="J595" s="10"/>
      <c r="K595" s="295"/>
      <c r="L595" s="482"/>
      <c r="M595" s="10"/>
      <c r="N595" s="10"/>
      <c r="O595" s="482"/>
      <c r="P595" s="10"/>
      <c r="Q595" s="295"/>
      <c r="R595" s="11"/>
      <c r="T595" s="294"/>
      <c r="U595" s="295"/>
      <c r="V595" s="10"/>
      <c r="W595" s="10"/>
      <c r="X595" s="10"/>
      <c r="Y595" s="10"/>
      <c r="Z595" s="295"/>
      <c r="AA595" s="161"/>
      <c r="AB595" s="11"/>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G595" s="10"/>
      <c r="BH595" s="10"/>
      <c r="BI595" s="2"/>
      <c r="BJ595" s="10"/>
      <c r="BK595" s="10"/>
      <c r="BL595" s="10"/>
      <c r="BM595" s="371"/>
      <c r="BN595" s="10"/>
      <c r="BO595" s="10"/>
      <c r="BP595" s="10"/>
    </row>
    <row r="596" ht="12.75" spans="1:68">
      <c r="A596" s="295"/>
      <c r="B596" s="11"/>
      <c r="C596" s="11"/>
      <c r="E596" s="482"/>
      <c r="F596" s="295"/>
      <c r="G596" s="295"/>
      <c r="H596" s="295"/>
      <c r="I596" s="10"/>
      <c r="J596" s="10"/>
      <c r="K596" s="295"/>
      <c r="L596" s="482"/>
      <c r="M596" s="10"/>
      <c r="N596" s="10"/>
      <c r="O596" s="482"/>
      <c r="P596" s="10"/>
      <c r="Q596" s="295"/>
      <c r="R596" s="11"/>
      <c r="T596" s="294"/>
      <c r="U596" s="295"/>
      <c r="V596" s="10"/>
      <c r="W596" s="10"/>
      <c r="X596" s="10"/>
      <c r="Y596" s="10"/>
      <c r="Z596" s="295"/>
      <c r="AA596" s="161"/>
      <c r="AB596" s="11"/>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G596" s="10"/>
      <c r="BH596" s="10"/>
      <c r="BI596" s="2"/>
      <c r="BJ596" s="10"/>
      <c r="BK596" s="10"/>
      <c r="BL596" s="10"/>
      <c r="BM596" s="371"/>
      <c r="BN596" s="10"/>
      <c r="BO596" s="10"/>
      <c r="BP596" s="10"/>
    </row>
    <row r="597" ht="12.75" spans="1:68">
      <c r="A597" s="295"/>
      <c r="B597" s="11"/>
      <c r="C597" s="11"/>
      <c r="E597" s="482"/>
      <c r="F597" s="295"/>
      <c r="G597" s="295"/>
      <c r="H597" s="295"/>
      <c r="I597" s="10"/>
      <c r="J597" s="10"/>
      <c r="K597" s="295"/>
      <c r="L597" s="482"/>
      <c r="M597" s="10"/>
      <c r="N597" s="10"/>
      <c r="O597" s="482"/>
      <c r="P597" s="10"/>
      <c r="Q597" s="295"/>
      <c r="R597" s="11"/>
      <c r="T597" s="294"/>
      <c r="U597" s="295"/>
      <c r="V597" s="10"/>
      <c r="W597" s="10"/>
      <c r="X597" s="10"/>
      <c r="Y597" s="10"/>
      <c r="Z597" s="295"/>
      <c r="AA597" s="161"/>
      <c r="AB597" s="11"/>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G597" s="10"/>
      <c r="BH597" s="10"/>
      <c r="BI597" s="2"/>
      <c r="BJ597" s="10"/>
      <c r="BK597" s="10"/>
      <c r="BL597" s="10"/>
      <c r="BM597" s="371"/>
      <c r="BN597" s="10"/>
      <c r="BO597" s="10"/>
      <c r="BP597" s="10"/>
    </row>
    <row r="598" ht="12.75" spans="1:68">
      <c r="A598" s="295"/>
      <c r="B598" s="11"/>
      <c r="C598" s="11"/>
      <c r="E598" s="482"/>
      <c r="F598" s="295"/>
      <c r="G598" s="295"/>
      <c r="H598" s="295"/>
      <c r="I598" s="10"/>
      <c r="J598" s="10"/>
      <c r="K598" s="295"/>
      <c r="L598" s="482"/>
      <c r="M598" s="10"/>
      <c r="N598" s="10"/>
      <c r="O598" s="482"/>
      <c r="P598" s="10"/>
      <c r="Q598" s="295"/>
      <c r="R598" s="11"/>
      <c r="T598" s="294"/>
      <c r="U598" s="295"/>
      <c r="V598" s="10"/>
      <c r="W598" s="10"/>
      <c r="X598" s="10"/>
      <c r="Y598" s="10"/>
      <c r="Z598" s="295"/>
      <c r="AA598" s="161"/>
      <c r="AB598" s="11"/>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G598" s="10"/>
      <c r="BH598" s="10"/>
      <c r="BI598" s="2"/>
      <c r="BJ598" s="10"/>
      <c r="BK598" s="10"/>
      <c r="BL598" s="10"/>
      <c r="BM598" s="371"/>
      <c r="BN598" s="10"/>
      <c r="BO598" s="10"/>
      <c r="BP598" s="10"/>
    </row>
    <row r="599" ht="12.75" spans="1:68">
      <c r="A599" s="295"/>
      <c r="B599" s="11"/>
      <c r="C599" s="11"/>
      <c r="E599" s="482"/>
      <c r="F599" s="295"/>
      <c r="G599" s="295"/>
      <c r="H599" s="295"/>
      <c r="I599" s="10"/>
      <c r="J599" s="10"/>
      <c r="K599" s="295"/>
      <c r="L599" s="482"/>
      <c r="M599" s="10"/>
      <c r="N599" s="10"/>
      <c r="O599" s="482"/>
      <c r="P599" s="10"/>
      <c r="Q599" s="295"/>
      <c r="R599" s="11"/>
      <c r="T599" s="294"/>
      <c r="U599" s="295"/>
      <c r="V599" s="10"/>
      <c r="W599" s="10"/>
      <c r="X599" s="10"/>
      <c r="Y599" s="10"/>
      <c r="Z599" s="295"/>
      <c r="AA599" s="161"/>
      <c r="AB599" s="11"/>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G599" s="10"/>
      <c r="BH599" s="10"/>
      <c r="BI599" s="2"/>
      <c r="BJ599" s="10"/>
      <c r="BK599" s="10"/>
      <c r="BL599" s="10"/>
      <c r="BM599" s="371"/>
      <c r="BN599" s="10"/>
      <c r="BO599" s="10"/>
      <c r="BP599" s="10"/>
    </row>
    <row r="600" ht="12.75" spans="1:68">
      <c r="A600" s="295"/>
      <c r="B600" s="11"/>
      <c r="C600" s="11"/>
      <c r="E600" s="482"/>
      <c r="F600" s="295"/>
      <c r="G600" s="295"/>
      <c r="H600" s="295"/>
      <c r="I600" s="10"/>
      <c r="J600" s="10"/>
      <c r="K600" s="295"/>
      <c r="L600" s="482"/>
      <c r="M600" s="10"/>
      <c r="N600" s="10"/>
      <c r="O600" s="482"/>
      <c r="P600" s="10"/>
      <c r="Q600" s="295"/>
      <c r="R600" s="11"/>
      <c r="T600" s="294"/>
      <c r="U600" s="295"/>
      <c r="V600" s="10"/>
      <c r="W600" s="10"/>
      <c r="X600" s="10"/>
      <c r="Y600" s="10"/>
      <c r="Z600" s="295"/>
      <c r="AA600" s="161"/>
      <c r="AB600" s="11"/>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G600" s="10"/>
      <c r="BH600" s="10"/>
      <c r="BI600" s="2"/>
      <c r="BJ600" s="10"/>
      <c r="BK600" s="10"/>
      <c r="BL600" s="10"/>
      <c r="BM600" s="371"/>
      <c r="BN600" s="10"/>
      <c r="BO600" s="10"/>
      <c r="BP600" s="10"/>
    </row>
    <row r="601" ht="12.75" spans="1:68">
      <c r="A601" s="295"/>
      <c r="B601" s="11"/>
      <c r="C601" s="11"/>
      <c r="E601" s="482"/>
      <c r="F601" s="295"/>
      <c r="G601" s="295"/>
      <c r="H601" s="295"/>
      <c r="I601" s="10"/>
      <c r="J601" s="10"/>
      <c r="K601" s="295"/>
      <c r="L601" s="482"/>
      <c r="M601" s="10"/>
      <c r="N601" s="10"/>
      <c r="O601" s="482"/>
      <c r="P601" s="10"/>
      <c r="Q601" s="295"/>
      <c r="R601" s="11"/>
      <c r="T601" s="294"/>
      <c r="U601" s="295"/>
      <c r="V601" s="10"/>
      <c r="W601" s="10"/>
      <c r="X601" s="10"/>
      <c r="Y601" s="10"/>
      <c r="Z601" s="295"/>
      <c r="AA601" s="161"/>
      <c r="AB601" s="11"/>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G601" s="10"/>
      <c r="BH601" s="10"/>
      <c r="BI601" s="2"/>
      <c r="BJ601" s="10"/>
      <c r="BK601" s="10"/>
      <c r="BL601" s="10"/>
      <c r="BM601" s="371"/>
      <c r="BN601" s="10"/>
      <c r="BO601" s="10"/>
      <c r="BP601" s="10"/>
    </row>
    <row r="602" ht="12.75" spans="1:68">
      <c r="A602" s="295"/>
      <c r="B602" s="11"/>
      <c r="C602" s="11"/>
      <c r="E602" s="482"/>
      <c r="F602" s="295"/>
      <c r="G602" s="295"/>
      <c r="H602" s="295"/>
      <c r="I602" s="10"/>
      <c r="J602" s="10"/>
      <c r="K602" s="295"/>
      <c r="L602" s="482"/>
      <c r="M602" s="10"/>
      <c r="N602" s="10"/>
      <c r="O602" s="482"/>
      <c r="P602" s="10"/>
      <c r="Q602" s="295"/>
      <c r="R602" s="11"/>
      <c r="T602" s="294"/>
      <c r="U602" s="295"/>
      <c r="V602" s="10"/>
      <c r="W602" s="10"/>
      <c r="X602" s="10"/>
      <c r="Y602" s="10"/>
      <c r="Z602" s="295"/>
      <c r="AA602" s="161"/>
      <c r="AB602" s="11"/>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G602" s="10"/>
      <c r="BH602" s="10"/>
      <c r="BI602" s="2"/>
      <c r="BJ602" s="10"/>
      <c r="BK602" s="10"/>
      <c r="BL602" s="10"/>
      <c r="BM602" s="371"/>
      <c r="BN602" s="10"/>
      <c r="BO602" s="10"/>
      <c r="BP602" s="10"/>
    </row>
    <row r="603" ht="12.75" spans="1:68">
      <c r="A603" s="295"/>
      <c r="B603" s="11"/>
      <c r="C603" s="11"/>
      <c r="E603" s="482"/>
      <c r="F603" s="295"/>
      <c r="G603" s="295"/>
      <c r="H603" s="295"/>
      <c r="I603" s="10"/>
      <c r="J603" s="10"/>
      <c r="K603" s="295"/>
      <c r="L603" s="482"/>
      <c r="M603" s="10"/>
      <c r="N603" s="10"/>
      <c r="O603" s="482"/>
      <c r="P603" s="10"/>
      <c r="Q603" s="295"/>
      <c r="R603" s="11"/>
      <c r="T603" s="294"/>
      <c r="U603" s="295"/>
      <c r="V603" s="10"/>
      <c r="W603" s="10"/>
      <c r="X603" s="10"/>
      <c r="Y603" s="10"/>
      <c r="Z603" s="295"/>
      <c r="AA603" s="161"/>
      <c r="AB603" s="11"/>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G603" s="10"/>
      <c r="BH603" s="10"/>
      <c r="BI603" s="2"/>
      <c r="BJ603" s="10"/>
      <c r="BK603" s="10"/>
      <c r="BL603" s="10"/>
      <c r="BM603" s="371"/>
      <c r="BN603" s="10"/>
      <c r="BO603" s="10"/>
      <c r="BP603" s="10"/>
    </row>
    <row r="604" ht="12.75" spans="1:68">
      <c r="A604" s="295"/>
      <c r="B604" s="11"/>
      <c r="C604" s="11"/>
      <c r="E604" s="482"/>
      <c r="F604" s="295"/>
      <c r="G604" s="295"/>
      <c r="H604" s="295"/>
      <c r="I604" s="10"/>
      <c r="J604" s="10"/>
      <c r="K604" s="295"/>
      <c r="L604" s="482"/>
      <c r="M604" s="10"/>
      <c r="N604" s="10"/>
      <c r="O604" s="482"/>
      <c r="P604" s="10"/>
      <c r="Q604" s="295"/>
      <c r="R604" s="11"/>
      <c r="T604" s="294"/>
      <c r="U604" s="295"/>
      <c r="V604" s="10"/>
      <c r="W604" s="10"/>
      <c r="X604" s="10"/>
      <c r="Y604" s="10"/>
      <c r="Z604" s="295"/>
      <c r="AA604" s="161"/>
      <c r="AB604" s="11"/>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G604" s="10"/>
      <c r="BH604" s="10"/>
      <c r="BI604" s="2"/>
      <c r="BJ604" s="10"/>
      <c r="BK604" s="10"/>
      <c r="BL604" s="10"/>
      <c r="BM604" s="371"/>
      <c r="BN604" s="10"/>
      <c r="BO604" s="10"/>
      <c r="BP604" s="10"/>
    </row>
    <row r="605" ht="12.75" spans="1:68">
      <c r="A605" s="295"/>
      <c r="B605" s="11"/>
      <c r="C605" s="11"/>
      <c r="E605" s="482"/>
      <c r="F605" s="295"/>
      <c r="G605" s="295"/>
      <c r="H605" s="295"/>
      <c r="I605" s="10"/>
      <c r="J605" s="10"/>
      <c r="K605" s="295"/>
      <c r="L605" s="482"/>
      <c r="M605" s="10"/>
      <c r="N605" s="10"/>
      <c r="O605" s="482"/>
      <c r="P605" s="10"/>
      <c r="Q605" s="295"/>
      <c r="R605" s="11"/>
      <c r="T605" s="294"/>
      <c r="U605" s="295"/>
      <c r="V605" s="10"/>
      <c r="W605" s="10"/>
      <c r="X605" s="10"/>
      <c r="Y605" s="10"/>
      <c r="Z605" s="295"/>
      <c r="AA605" s="161"/>
      <c r="AB605" s="11"/>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G605" s="10"/>
      <c r="BH605" s="10"/>
      <c r="BI605" s="2"/>
      <c r="BJ605" s="10"/>
      <c r="BK605" s="10"/>
      <c r="BL605" s="10"/>
      <c r="BM605" s="371"/>
      <c r="BN605" s="10"/>
      <c r="BO605" s="10"/>
      <c r="BP605" s="10"/>
    </row>
    <row r="606" ht="12.75" spans="1:68">
      <c r="A606" s="295"/>
      <c r="B606" s="11"/>
      <c r="C606" s="11"/>
      <c r="E606" s="482"/>
      <c r="F606" s="295"/>
      <c r="G606" s="295"/>
      <c r="H606" s="295"/>
      <c r="I606" s="10"/>
      <c r="J606" s="10"/>
      <c r="K606" s="295"/>
      <c r="L606" s="482"/>
      <c r="M606" s="10"/>
      <c r="N606" s="10"/>
      <c r="O606" s="482"/>
      <c r="P606" s="10"/>
      <c r="Q606" s="295"/>
      <c r="R606" s="11"/>
      <c r="T606" s="294"/>
      <c r="U606" s="295"/>
      <c r="V606" s="10"/>
      <c r="W606" s="10"/>
      <c r="X606" s="10"/>
      <c r="Y606" s="10"/>
      <c r="Z606" s="295"/>
      <c r="AA606" s="161"/>
      <c r="AB606" s="11"/>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G606" s="10"/>
      <c r="BH606" s="10"/>
      <c r="BI606" s="2"/>
      <c r="BJ606" s="10"/>
      <c r="BK606" s="10"/>
      <c r="BL606" s="10"/>
      <c r="BM606" s="371"/>
      <c r="BN606" s="10"/>
      <c r="BO606" s="10"/>
      <c r="BP606" s="10"/>
    </row>
    <row r="607" ht="12.75" spans="1:68">
      <c r="A607" s="295"/>
      <c r="B607" s="11"/>
      <c r="C607" s="11"/>
      <c r="E607" s="482"/>
      <c r="F607" s="295"/>
      <c r="G607" s="295"/>
      <c r="H607" s="295"/>
      <c r="I607" s="10"/>
      <c r="J607" s="10"/>
      <c r="K607" s="295"/>
      <c r="L607" s="482"/>
      <c r="M607" s="10"/>
      <c r="N607" s="10"/>
      <c r="O607" s="482"/>
      <c r="P607" s="10"/>
      <c r="Q607" s="295"/>
      <c r="R607" s="11"/>
      <c r="T607" s="294"/>
      <c r="U607" s="295"/>
      <c r="V607" s="10"/>
      <c r="W607" s="10"/>
      <c r="X607" s="10"/>
      <c r="Y607" s="10"/>
      <c r="Z607" s="295"/>
      <c r="AA607" s="161"/>
      <c r="AB607" s="11"/>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G607" s="10"/>
      <c r="BH607" s="10"/>
      <c r="BI607" s="2"/>
      <c r="BJ607" s="10"/>
      <c r="BK607" s="10"/>
      <c r="BL607" s="10"/>
      <c r="BM607" s="371"/>
      <c r="BN607" s="10"/>
      <c r="BO607" s="10"/>
      <c r="BP607" s="10"/>
    </row>
    <row r="608" ht="12.75" spans="1:68">
      <c r="A608" s="295"/>
      <c r="B608" s="11"/>
      <c r="C608" s="11"/>
      <c r="E608" s="482"/>
      <c r="F608" s="295"/>
      <c r="G608" s="295"/>
      <c r="H608" s="295"/>
      <c r="I608" s="10"/>
      <c r="J608" s="10"/>
      <c r="K608" s="295"/>
      <c r="L608" s="482"/>
      <c r="M608" s="10"/>
      <c r="N608" s="10"/>
      <c r="O608" s="482"/>
      <c r="P608" s="10"/>
      <c r="Q608" s="295"/>
      <c r="R608" s="11"/>
      <c r="T608" s="294"/>
      <c r="U608" s="295"/>
      <c r="V608" s="10"/>
      <c r="W608" s="10"/>
      <c r="X608" s="10"/>
      <c r="Y608" s="10"/>
      <c r="Z608" s="295"/>
      <c r="AA608" s="161"/>
      <c r="AB608" s="11"/>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G608" s="10"/>
      <c r="BH608" s="10"/>
      <c r="BI608" s="2"/>
      <c r="BJ608" s="10"/>
      <c r="BK608" s="10"/>
      <c r="BL608" s="10"/>
      <c r="BM608" s="371"/>
      <c r="BN608" s="10"/>
      <c r="BO608" s="10"/>
      <c r="BP608" s="10"/>
    </row>
    <row r="609" ht="12.75" spans="1:68">
      <c r="A609" s="295"/>
      <c r="B609" s="11"/>
      <c r="C609" s="11"/>
      <c r="E609" s="482"/>
      <c r="F609" s="295"/>
      <c r="G609" s="295"/>
      <c r="H609" s="295"/>
      <c r="I609" s="10"/>
      <c r="J609" s="10"/>
      <c r="K609" s="295"/>
      <c r="L609" s="482"/>
      <c r="M609" s="10"/>
      <c r="N609" s="10"/>
      <c r="O609" s="482"/>
      <c r="P609" s="10"/>
      <c r="Q609" s="295"/>
      <c r="R609" s="11"/>
      <c r="T609" s="294"/>
      <c r="U609" s="295"/>
      <c r="V609" s="10"/>
      <c r="W609" s="10"/>
      <c r="X609" s="10"/>
      <c r="Y609" s="10"/>
      <c r="Z609" s="295"/>
      <c r="AA609" s="161"/>
      <c r="AB609" s="11"/>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G609" s="10"/>
      <c r="BH609" s="10"/>
      <c r="BI609" s="2"/>
      <c r="BJ609" s="10"/>
      <c r="BK609" s="10"/>
      <c r="BL609" s="10"/>
      <c r="BM609" s="371"/>
      <c r="BN609" s="10"/>
      <c r="BO609" s="10"/>
      <c r="BP609" s="10"/>
    </row>
    <row r="610" ht="12.75" spans="1:68">
      <c r="A610" s="295"/>
      <c r="B610" s="11"/>
      <c r="C610" s="11"/>
      <c r="E610" s="482"/>
      <c r="F610" s="295"/>
      <c r="G610" s="295"/>
      <c r="H610" s="295"/>
      <c r="I610" s="10"/>
      <c r="J610" s="10"/>
      <c r="K610" s="295"/>
      <c r="L610" s="482"/>
      <c r="M610" s="10"/>
      <c r="N610" s="10"/>
      <c r="O610" s="482"/>
      <c r="P610" s="10"/>
      <c r="Q610" s="295"/>
      <c r="R610" s="11"/>
      <c r="T610" s="294"/>
      <c r="U610" s="295"/>
      <c r="V610" s="10"/>
      <c r="W610" s="10"/>
      <c r="X610" s="10"/>
      <c r="Y610" s="10"/>
      <c r="Z610" s="295"/>
      <c r="AA610" s="161"/>
      <c r="AB610" s="11"/>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G610" s="10"/>
      <c r="BH610" s="10"/>
      <c r="BI610" s="2"/>
      <c r="BJ610" s="10"/>
      <c r="BK610" s="10"/>
      <c r="BL610" s="10"/>
      <c r="BM610" s="371"/>
      <c r="BN610" s="10"/>
      <c r="BO610" s="10"/>
      <c r="BP610" s="10"/>
    </row>
    <row r="611" ht="12.75" spans="1:68">
      <c r="A611" s="295"/>
      <c r="B611" s="11"/>
      <c r="C611" s="11"/>
      <c r="E611" s="482"/>
      <c r="F611" s="295"/>
      <c r="G611" s="295"/>
      <c r="H611" s="295"/>
      <c r="I611" s="10"/>
      <c r="J611" s="10"/>
      <c r="K611" s="295"/>
      <c r="L611" s="482"/>
      <c r="M611" s="10"/>
      <c r="N611" s="10"/>
      <c r="O611" s="482"/>
      <c r="P611" s="10"/>
      <c r="Q611" s="295"/>
      <c r="R611" s="11"/>
      <c r="T611" s="294"/>
      <c r="U611" s="295"/>
      <c r="V611" s="10"/>
      <c r="W611" s="10"/>
      <c r="X611" s="10"/>
      <c r="Y611" s="10"/>
      <c r="Z611" s="295"/>
      <c r="AA611" s="161"/>
      <c r="AB611" s="11"/>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G611" s="10"/>
      <c r="BH611" s="10"/>
      <c r="BI611" s="2"/>
      <c r="BJ611" s="10"/>
      <c r="BK611" s="10"/>
      <c r="BL611" s="10"/>
      <c r="BM611" s="371"/>
      <c r="BN611" s="10"/>
      <c r="BO611" s="10"/>
      <c r="BP611" s="10"/>
    </row>
    <row r="612" ht="12.75" spans="1:68">
      <c r="A612" s="295"/>
      <c r="B612" s="11"/>
      <c r="C612" s="11"/>
      <c r="E612" s="482"/>
      <c r="F612" s="295"/>
      <c r="G612" s="295"/>
      <c r="H612" s="295"/>
      <c r="I612" s="10"/>
      <c r="J612" s="10"/>
      <c r="K612" s="295"/>
      <c r="L612" s="482"/>
      <c r="M612" s="10"/>
      <c r="N612" s="10"/>
      <c r="O612" s="482"/>
      <c r="P612" s="10"/>
      <c r="Q612" s="295"/>
      <c r="R612" s="11"/>
      <c r="T612" s="294"/>
      <c r="U612" s="295"/>
      <c r="V612" s="10"/>
      <c r="W612" s="10"/>
      <c r="X612" s="10"/>
      <c r="Y612" s="10"/>
      <c r="Z612" s="295"/>
      <c r="AA612" s="161"/>
      <c r="AB612" s="11"/>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G612" s="10"/>
      <c r="BH612" s="10"/>
      <c r="BI612" s="2"/>
      <c r="BJ612" s="10"/>
      <c r="BK612" s="10"/>
      <c r="BL612" s="10"/>
      <c r="BM612" s="371"/>
      <c r="BN612" s="10"/>
      <c r="BO612" s="10"/>
      <c r="BP612" s="10"/>
    </row>
    <row r="613" ht="12.75" spans="1:68">
      <c r="A613" s="295"/>
      <c r="B613" s="11"/>
      <c r="C613" s="11"/>
      <c r="E613" s="482"/>
      <c r="F613" s="295"/>
      <c r="G613" s="295"/>
      <c r="H613" s="295"/>
      <c r="I613" s="10"/>
      <c r="J613" s="10"/>
      <c r="K613" s="295"/>
      <c r="L613" s="482"/>
      <c r="M613" s="10"/>
      <c r="N613" s="10"/>
      <c r="O613" s="482"/>
      <c r="P613" s="10"/>
      <c r="Q613" s="295"/>
      <c r="R613" s="11"/>
      <c r="T613" s="294"/>
      <c r="U613" s="295"/>
      <c r="V613" s="10"/>
      <c r="W613" s="10"/>
      <c r="X613" s="10"/>
      <c r="Y613" s="10"/>
      <c r="Z613" s="295"/>
      <c r="AA613" s="161"/>
      <c r="AB613" s="11"/>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G613" s="10"/>
      <c r="BH613" s="10"/>
      <c r="BI613" s="2"/>
      <c r="BJ613" s="10"/>
      <c r="BK613" s="10"/>
      <c r="BL613" s="10"/>
      <c r="BM613" s="371"/>
      <c r="BN613" s="10"/>
      <c r="BO613" s="10"/>
      <c r="BP613" s="10"/>
    </row>
    <row r="614" ht="12.75" spans="1:68">
      <c r="A614" s="295"/>
      <c r="B614" s="11"/>
      <c r="C614" s="11"/>
      <c r="E614" s="482"/>
      <c r="F614" s="295"/>
      <c r="G614" s="295"/>
      <c r="H614" s="295"/>
      <c r="I614" s="10"/>
      <c r="J614" s="10"/>
      <c r="K614" s="295"/>
      <c r="L614" s="482"/>
      <c r="M614" s="10"/>
      <c r="N614" s="10"/>
      <c r="O614" s="482"/>
      <c r="P614" s="10"/>
      <c r="Q614" s="295"/>
      <c r="R614" s="11"/>
      <c r="T614" s="294"/>
      <c r="U614" s="295"/>
      <c r="V614" s="10"/>
      <c r="W614" s="10"/>
      <c r="X614" s="10"/>
      <c r="Y614" s="10"/>
      <c r="Z614" s="295"/>
      <c r="AA614" s="161"/>
      <c r="AB614" s="11"/>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G614" s="10"/>
      <c r="BH614" s="10"/>
      <c r="BI614" s="2"/>
      <c r="BJ614" s="10"/>
      <c r="BK614" s="10"/>
      <c r="BL614" s="10"/>
      <c r="BM614" s="371"/>
      <c r="BN614" s="10"/>
      <c r="BO614" s="10"/>
      <c r="BP614" s="10"/>
    </row>
    <row r="615" ht="12.75" spans="1:68">
      <c r="A615" s="295"/>
      <c r="B615" s="11"/>
      <c r="C615" s="11"/>
      <c r="E615" s="482"/>
      <c r="F615" s="295"/>
      <c r="G615" s="295"/>
      <c r="H615" s="295"/>
      <c r="I615" s="10"/>
      <c r="J615" s="10"/>
      <c r="K615" s="295"/>
      <c r="L615" s="482"/>
      <c r="M615" s="10"/>
      <c r="N615" s="10"/>
      <c r="O615" s="482"/>
      <c r="P615" s="10"/>
      <c r="Q615" s="295"/>
      <c r="R615" s="11"/>
      <c r="T615" s="294"/>
      <c r="U615" s="295"/>
      <c r="V615" s="10"/>
      <c r="W615" s="10"/>
      <c r="X615" s="10"/>
      <c r="Y615" s="10"/>
      <c r="Z615" s="295"/>
      <c r="AA615" s="161"/>
      <c r="AB615" s="11"/>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G615" s="10"/>
      <c r="BH615" s="10"/>
      <c r="BI615" s="2"/>
      <c r="BJ615" s="10"/>
      <c r="BK615" s="10"/>
      <c r="BL615" s="10"/>
      <c r="BM615" s="371"/>
      <c r="BN615" s="10"/>
      <c r="BO615" s="10"/>
      <c r="BP615" s="10"/>
    </row>
    <row r="616" ht="12.75" spans="1:68">
      <c r="A616" s="295"/>
      <c r="B616" s="11"/>
      <c r="C616" s="11"/>
      <c r="E616" s="482"/>
      <c r="F616" s="295"/>
      <c r="G616" s="295"/>
      <c r="H616" s="295"/>
      <c r="I616" s="10"/>
      <c r="J616" s="10"/>
      <c r="K616" s="295"/>
      <c r="L616" s="482"/>
      <c r="M616" s="10"/>
      <c r="N616" s="10"/>
      <c r="O616" s="482"/>
      <c r="P616" s="10"/>
      <c r="Q616" s="295"/>
      <c r="R616" s="11"/>
      <c r="T616" s="294"/>
      <c r="U616" s="295"/>
      <c r="V616" s="10"/>
      <c r="W616" s="10"/>
      <c r="X616" s="10"/>
      <c r="Y616" s="10"/>
      <c r="Z616" s="295"/>
      <c r="AA616" s="161"/>
      <c r="AB616" s="11"/>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G616" s="10"/>
      <c r="BH616" s="10"/>
      <c r="BI616" s="2"/>
      <c r="BJ616" s="10"/>
      <c r="BK616" s="10"/>
      <c r="BL616" s="10"/>
      <c r="BM616" s="371"/>
      <c r="BN616" s="10"/>
      <c r="BO616" s="10"/>
      <c r="BP616" s="10"/>
    </row>
    <row r="617" ht="12.75" spans="1:68">
      <c r="A617" s="295"/>
      <c r="B617" s="11"/>
      <c r="C617" s="11"/>
      <c r="E617" s="482"/>
      <c r="F617" s="295"/>
      <c r="G617" s="295"/>
      <c r="H617" s="295"/>
      <c r="I617" s="10"/>
      <c r="J617" s="10"/>
      <c r="K617" s="295"/>
      <c r="L617" s="482"/>
      <c r="M617" s="10"/>
      <c r="N617" s="10"/>
      <c r="O617" s="482"/>
      <c r="P617" s="10"/>
      <c r="Q617" s="295"/>
      <c r="R617" s="11"/>
      <c r="T617" s="294"/>
      <c r="U617" s="295"/>
      <c r="V617" s="10"/>
      <c r="W617" s="10"/>
      <c r="X617" s="10"/>
      <c r="Y617" s="10"/>
      <c r="Z617" s="295"/>
      <c r="AA617" s="161"/>
      <c r="AB617" s="11"/>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G617" s="10"/>
      <c r="BH617" s="10"/>
      <c r="BI617" s="2"/>
      <c r="BJ617" s="10"/>
      <c r="BK617" s="10"/>
      <c r="BL617" s="10"/>
      <c r="BM617" s="371"/>
      <c r="BN617" s="10"/>
      <c r="BO617" s="10"/>
      <c r="BP617" s="10"/>
    </row>
    <row r="618" ht="12.75" spans="1:68">
      <c r="A618" s="295"/>
      <c r="B618" s="11"/>
      <c r="C618" s="11"/>
      <c r="E618" s="482"/>
      <c r="F618" s="295"/>
      <c r="G618" s="295"/>
      <c r="H618" s="295"/>
      <c r="I618" s="10"/>
      <c r="J618" s="10"/>
      <c r="K618" s="295"/>
      <c r="L618" s="482"/>
      <c r="M618" s="10"/>
      <c r="N618" s="10"/>
      <c r="O618" s="482"/>
      <c r="P618" s="10"/>
      <c r="Q618" s="295"/>
      <c r="R618" s="11"/>
      <c r="T618" s="294"/>
      <c r="U618" s="295"/>
      <c r="V618" s="10"/>
      <c r="W618" s="10"/>
      <c r="X618" s="10"/>
      <c r="Y618" s="10"/>
      <c r="Z618" s="295"/>
      <c r="AA618" s="161"/>
      <c r="AB618" s="11"/>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G618" s="10"/>
      <c r="BH618" s="10"/>
      <c r="BI618" s="2"/>
      <c r="BJ618" s="10"/>
      <c r="BK618" s="10"/>
      <c r="BL618" s="10"/>
      <c r="BM618" s="371"/>
      <c r="BN618" s="10"/>
      <c r="BO618" s="10"/>
      <c r="BP618" s="10"/>
    </row>
    <row r="619" ht="12.75" spans="1:68">
      <c r="A619" s="295"/>
      <c r="B619" s="11"/>
      <c r="C619" s="11"/>
      <c r="E619" s="482"/>
      <c r="F619" s="295"/>
      <c r="G619" s="295"/>
      <c r="H619" s="295"/>
      <c r="I619" s="10"/>
      <c r="J619" s="10"/>
      <c r="K619" s="295"/>
      <c r="L619" s="482"/>
      <c r="M619" s="10"/>
      <c r="N619" s="10"/>
      <c r="O619" s="482"/>
      <c r="P619" s="10"/>
      <c r="Q619" s="295"/>
      <c r="R619" s="11"/>
      <c r="T619" s="294"/>
      <c r="U619" s="295"/>
      <c r="V619" s="10"/>
      <c r="W619" s="10"/>
      <c r="X619" s="10"/>
      <c r="Y619" s="10"/>
      <c r="Z619" s="295"/>
      <c r="AA619" s="161"/>
      <c r="AB619" s="11"/>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G619" s="10"/>
      <c r="BH619" s="10"/>
      <c r="BI619" s="2"/>
      <c r="BJ619" s="10"/>
      <c r="BK619" s="10"/>
      <c r="BL619" s="10"/>
      <c r="BM619" s="371"/>
      <c r="BN619" s="10"/>
      <c r="BO619" s="10"/>
      <c r="BP619" s="10"/>
    </row>
    <row r="620" ht="12.75" spans="1:68">
      <c r="A620" s="295"/>
      <c r="B620" s="11"/>
      <c r="C620" s="11"/>
      <c r="E620" s="482"/>
      <c r="F620" s="295"/>
      <c r="G620" s="295"/>
      <c r="H620" s="295"/>
      <c r="I620" s="10"/>
      <c r="J620" s="10"/>
      <c r="K620" s="295"/>
      <c r="L620" s="482"/>
      <c r="M620" s="10"/>
      <c r="N620" s="10"/>
      <c r="O620" s="482"/>
      <c r="P620" s="10"/>
      <c r="Q620" s="295"/>
      <c r="R620" s="11"/>
      <c r="T620" s="294"/>
      <c r="U620" s="295"/>
      <c r="V620" s="10"/>
      <c r="W620" s="10"/>
      <c r="X620" s="10"/>
      <c r="Y620" s="10"/>
      <c r="Z620" s="295"/>
      <c r="AA620" s="161"/>
      <c r="AB620" s="11"/>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G620" s="10"/>
      <c r="BH620" s="10"/>
      <c r="BI620" s="2"/>
      <c r="BJ620" s="10"/>
      <c r="BK620" s="10"/>
      <c r="BL620" s="10"/>
      <c r="BM620" s="371"/>
      <c r="BN620" s="10"/>
      <c r="BO620" s="10"/>
      <c r="BP620" s="10"/>
    </row>
    <row r="621" ht="12.75" spans="1:68">
      <c r="A621" s="295"/>
      <c r="B621" s="11"/>
      <c r="C621" s="11"/>
      <c r="E621" s="482"/>
      <c r="F621" s="295"/>
      <c r="G621" s="295"/>
      <c r="H621" s="295"/>
      <c r="I621" s="10"/>
      <c r="J621" s="10"/>
      <c r="K621" s="295"/>
      <c r="L621" s="482"/>
      <c r="M621" s="10"/>
      <c r="N621" s="10"/>
      <c r="O621" s="482"/>
      <c r="P621" s="10"/>
      <c r="Q621" s="295"/>
      <c r="R621" s="11"/>
      <c r="T621" s="294"/>
      <c r="U621" s="295"/>
      <c r="V621" s="10"/>
      <c r="W621" s="10"/>
      <c r="X621" s="10"/>
      <c r="Y621" s="10"/>
      <c r="Z621" s="295"/>
      <c r="AA621" s="161"/>
      <c r="AB621" s="11"/>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G621" s="10"/>
      <c r="BH621" s="10"/>
      <c r="BI621" s="2"/>
      <c r="BJ621" s="10"/>
      <c r="BK621" s="10"/>
      <c r="BL621" s="10"/>
      <c r="BM621" s="371"/>
      <c r="BN621" s="10"/>
      <c r="BO621" s="10"/>
      <c r="BP621" s="10"/>
    </row>
    <row r="622" ht="12.75" spans="1:68">
      <c r="A622" s="295"/>
      <c r="B622" s="11"/>
      <c r="C622" s="11"/>
      <c r="E622" s="482"/>
      <c r="F622" s="295"/>
      <c r="G622" s="295"/>
      <c r="H622" s="295"/>
      <c r="I622" s="10"/>
      <c r="J622" s="10"/>
      <c r="K622" s="295"/>
      <c r="L622" s="482"/>
      <c r="M622" s="10"/>
      <c r="N622" s="10"/>
      <c r="O622" s="482"/>
      <c r="P622" s="10"/>
      <c r="Q622" s="295"/>
      <c r="R622" s="11"/>
      <c r="T622" s="294"/>
      <c r="U622" s="295"/>
      <c r="V622" s="10"/>
      <c r="W622" s="10"/>
      <c r="X622" s="10"/>
      <c r="Y622" s="10"/>
      <c r="Z622" s="295"/>
      <c r="AA622" s="161"/>
      <c r="AB622" s="11"/>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G622" s="10"/>
      <c r="BH622" s="10"/>
      <c r="BI622" s="2"/>
      <c r="BJ622" s="10"/>
      <c r="BK622" s="10"/>
      <c r="BL622" s="10"/>
      <c r="BM622" s="371"/>
      <c r="BN622" s="10"/>
      <c r="BO622" s="10"/>
      <c r="BP622" s="10"/>
    </row>
    <row r="623" ht="12.75" spans="1:68">
      <c r="A623" s="295"/>
      <c r="B623" s="11"/>
      <c r="C623" s="11"/>
      <c r="E623" s="482"/>
      <c r="F623" s="295"/>
      <c r="G623" s="295"/>
      <c r="H623" s="295"/>
      <c r="I623" s="10"/>
      <c r="J623" s="10"/>
      <c r="K623" s="295"/>
      <c r="L623" s="482"/>
      <c r="M623" s="10"/>
      <c r="N623" s="10"/>
      <c r="O623" s="482"/>
      <c r="P623" s="10"/>
      <c r="Q623" s="295"/>
      <c r="R623" s="11"/>
      <c r="T623" s="294"/>
      <c r="U623" s="295"/>
      <c r="V623" s="10"/>
      <c r="W623" s="10"/>
      <c r="X623" s="10"/>
      <c r="Y623" s="10"/>
      <c r="Z623" s="295"/>
      <c r="AA623" s="161"/>
      <c r="AB623" s="11"/>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G623" s="10"/>
      <c r="BH623" s="10"/>
      <c r="BI623" s="2"/>
      <c r="BJ623" s="10"/>
      <c r="BK623" s="10"/>
      <c r="BL623" s="10"/>
      <c r="BM623" s="371"/>
      <c r="BN623" s="10"/>
      <c r="BO623" s="10"/>
      <c r="BP623" s="10"/>
    </row>
    <row r="624" ht="12.75" spans="1:68">
      <c r="A624" s="295"/>
      <c r="B624" s="11"/>
      <c r="C624" s="11"/>
      <c r="E624" s="482"/>
      <c r="F624" s="295"/>
      <c r="G624" s="295"/>
      <c r="H624" s="295"/>
      <c r="I624" s="10"/>
      <c r="J624" s="10"/>
      <c r="K624" s="295"/>
      <c r="L624" s="482"/>
      <c r="M624" s="10"/>
      <c r="N624" s="10"/>
      <c r="O624" s="482"/>
      <c r="P624" s="10"/>
      <c r="Q624" s="295"/>
      <c r="R624" s="11"/>
      <c r="T624" s="294"/>
      <c r="U624" s="295"/>
      <c r="V624" s="10"/>
      <c r="W624" s="10"/>
      <c r="X624" s="10"/>
      <c r="Y624" s="10"/>
      <c r="Z624" s="295"/>
      <c r="AA624" s="161"/>
      <c r="AB624" s="11"/>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G624" s="10"/>
      <c r="BH624" s="10"/>
      <c r="BI624" s="2"/>
      <c r="BJ624" s="10"/>
      <c r="BK624" s="10"/>
      <c r="BL624" s="10"/>
      <c r="BM624" s="371"/>
      <c r="BN624" s="10"/>
      <c r="BO624" s="10"/>
      <c r="BP624" s="10"/>
    </row>
    <row r="625" ht="12.75" spans="1:68">
      <c r="A625" s="295"/>
      <c r="B625" s="11"/>
      <c r="C625" s="11"/>
      <c r="E625" s="482"/>
      <c r="F625" s="295"/>
      <c r="G625" s="295"/>
      <c r="H625" s="295"/>
      <c r="I625" s="10"/>
      <c r="J625" s="10"/>
      <c r="K625" s="295"/>
      <c r="L625" s="482"/>
      <c r="M625" s="10"/>
      <c r="N625" s="10"/>
      <c r="O625" s="482"/>
      <c r="P625" s="10"/>
      <c r="Q625" s="295"/>
      <c r="R625" s="11"/>
      <c r="T625" s="294"/>
      <c r="U625" s="295"/>
      <c r="V625" s="10"/>
      <c r="W625" s="10"/>
      <c r="X625" s="10"/>
      <c r="Y625" s="10"/>
      <c r="Z625" s="295"/>
      <c r="AA625" s="161"/>
      <c r="AB625" s="11"/>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G625" s="10"/>
      <c r="BH625" s="10"/>
      <c r="BI625" s="2"/>
      <c r="BJ625" s="10"/>
      <c r="BK625" s="10"/>
      <c r="BL625" s="10"/>
      <c r="BM625" s="371"/>
      <c r="BN625" s="10"/>
      <c r="BO625" s="10"/>
      <c r="BP625" s="10"/>
    </row>
    <row r="626" ht="12.75" spans="1:68">
      <c r="A626" s="295"/>
      <c r="B626" s="11"/>
      <c r="C626" s="11"/>
      <c r="E626" s="482"/>
      <c r="F626" s="295"/>
      <c r="G626" s="295"/>
      <c r="H626" s="295"/>
      <c r="I626" s="10"/>
      <c r="J626" s="10"/>
      <c r="K626" s="295"/>
      <c r="L626" s="482"/>
      <c r="M626" s="10"/>
      <c r="N626" s="10"/>
      <c r="O626" s="482"/>
      <c r="P626" s="10"/>
      <c r="Q626" s="295"/>
      <c r="R626" s="11"/>
      <c r="T626" s="294"/>
      <c r="U626" s="295"/>
      <c r="V626" s="10"/>
      <c r="W626" s="10"/>
      <c r="X626" s="10"/>
      <c r="Y626" s="10"/>
      <c r="Z626" s="295"/>
      <c r="AA626" s="161"/>
      <c r="AB626" s="11"/>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G626" s="10"/>
      <c r="BH626" s="10"/>
      <c r="BI626" s="2"/>
      <c r="BJ626" s="10"/>
      <c r="BK626" s="10"/>
      <c r="BL626" s="10"/>
      <c r="BM626" s="371"/>
      <c r="BN626" s="10"/>
      <c r="BO626" s="10"/>
      <c r="BP626" s="10"/>
    </row>
    <row r="627" ht="12.75" spans="1:68">
      <c r="A627" s="295"/>
      <c r="B627" s="11"/>
      <c r="C627" s="11"/>
      <c r="E627" s="482"/>
      <c r="F627" s="295"/>
      <c r="G627" s="295"/>
      <c r="H627" s="295"/>
      <c r="I627" s="10"/>
      <c r="J627" s="10"/>
      <c r="K627" s="295"/>
      <c r="L627" s="482"/>
      <c r="M627" s="10"/>
      <c r="N627" s="10"/>
      <c r="O627" s="482"/>
      <c r="P627" s="10"/>
      <c r="Q627" s="295"/>
      <c r="R627" s="11"/>
      <c r="T627" s="294"/>
      <c r="U627" s="295"/>
      <c r="V627" s="10"/>
      <c r="W627" s="10"/>
      <c r="X627" s="10"/>
      <c r="Y627" s="10"/>
      <c r="Z627" s="295"/>
      <c r="AA627" s="161"/>
      <c r="AB627" s="11"/>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G627" s="10"/>
      <c r="BH627" s="10"/>
      <c r="BI627" s="2"/>
      <c r="BJ627" s="10"/>
      <c r="BK627" s="10"/>
      <c r="BL627" s="10"/>
      <c r="BM627" s="371"/>
      <c r="BN627" s="10"/>
      <c r="BO627" s="10"/>
      <c r="BP627" s="10"/>
    </row>
    <row r="628" ht="12.75" spans="1:68">
      <c r="A628" s="295"/>
      <c r="B628" s="11"/>
      <c r="C628" s="11"/>
      <c r="E628" s="482"/>
      <c r="F628" s="295"/>
      <c r="G628" s="295"/>
      <c r="H628" s="295"/>
      <c r="I628" s="10"/>
      <c r="J628" s="10"/>
      <c r="K628" s="295"/>
      <c r="L628" s="482"/>
      <c r="M628" s="10"/>
      <c r="N628" s="10"/>
      <c r="O628" s="482"/>
      <c r="P628" s="10"/>
      <c r="Q628" s="295"/>
      <c r="R628" s="11"/>
      <c r="T628" s="294"/>
      <c r="U628" s="295"/>
      <c r="V628" s="10"/>
      <c r="W628" s="10"/>
      <c r="X628" s="10"/>
      <c r="Y628" s="10"/>
      <c r="Z628" s="295"/>
      <c r="AA628" s="161"/>
      <c r="AB628" s="11"/>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G628" s="10"/>
      <c r="BH628" s="10"/>
      <c r="BI628" s="2"/>
      <c r="BJ628" s="10"/>
      <c r="BK628" s="10"/>
      <c r="BL628" s="10"/>
      <c r="BM628" s="371"/>
      <c r="BN628" s="10"/>
      <c r="BO628" s="10"/>
      <c r="BP628" s="10"/>
    </row>
    <row r="629" ht="12.75" spans="1:68">
      <c r="A629" s="295"/>
      <c r="B629" s="11"/>
      <c r="C629" s="11"/>
      <c r="E629" s="482"/>
      <c r="F629" s="295"/>
      <c r="G629" s="295"/>
      <c r="H629" s="295"/>
      <c r="I629" s="10"/>
      <c r="J629" s="10"/>
      <c r="K629" s="295"/>
      <c r="L629" s="482"/>
      <c r="M629" s="10"/>
      <c r="N629" s="10"/>
      <c r="O629" s="482"/>
      <c r="P629" s="10"/>
      <c r="Q629" s="295"/>
      <c r="R629" s="11"/>
      <c r="T629" s="294"/>
      <c r="U629" s="295"/>
      <c r="V629" s="10"/>
      <c r="W629" s="10"/>
      <c r="X629" s="10"/>
      <c r="Y629" s="10"/>
      <c r="Z629" s="295"/>
      <c r="AA629" s="161"/>
      <c r="AB629" s="11"/>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G629" s="10"/>
      <c r="BH629" s="10"/>
      <c r="BI629" s="2"/>
      <c r="BJ629" s="10"/>
      <c r="BK629" s="10"/>
      <c r="BL629" s="10"/>
      <c r="BM629" s="371"/>
      <c r="BN629" s="10"/>
      <c r="BO629" s="10"/>
      <c r="BP629" s="10"/>
    </row>
    <row r="630" ht="12.75" spans="1:68">
      <c r="A630" s="295"/>
      <c r="B630" s="11"/>
      <c r="C630" s="11"/>
      <c r="E630" s="482"/>
      <c r="F630" s="295"/>
      <c r="G630" s="295"/>
      <c r="H630" s="295"/>
      <c r="I630" s="10"/>
      <c r="J630" s="10"/>
      <c r="K630" s="295"/>
      <c r="L630" s="482"/>
      <c r="M630" s="10"/>
      <c r="N630" s="10"/>
      <c r="O630" s="482"/>
      <c r="P630" s="10"/>
      <c r="Q630" s="295"/>
      <c r="R630" s="11"/>
      <c r="T630" s="294"/>
      <c r="U630" s="295"/>
      <c r="V630" s="10"/>
      <c r="W630" s="10"/>
      <c r="X630" s="10"/>
      <c r="Y630" s="10"/>
      <c r="Z630" s="295"/>
      <c r="AA630" s="161"/>
      <c r="AB630" s="11"/>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G630" s="10"/>
      <c r="BH630" s="10"/>
      <c r="BI630" s="2"/>
      <c r="BJ630" s="10"/>
      <c r="BK630" s="10"/>
      <c r="BL630" s="10"/>
      <c r="BM630" s="371"/>
      <c r="BN630" s="10"/>
      <c r="BO630" s="10"/>
      <c r="BP630" s="10"/>
    </row>
    <row r="631" ht="12.75" spans="1:68">
      <c r="A631" s="295"/>
      <c r="B631" s="11"/>
      <c r="C631" s="11"/>
      <c r="E631" s="482"/>
      <c r="F631" s="295"/>
      <c r="G631" s="295"/>
      <c r="H631" s="295"/>
      <c r="I631" s="10"/>
      <c r="J631" s="10"/>
      <c r="K631" s="295"/>
      <c r="L631" s="482"/>
      <c r="M631" s="10"/>
      <c r="N631" s="10"/>
      <c r="O631" s="482"/>
      <c r="P631" s="10"/>
      <c r="Q631" s="295"/>
      <c r="R631" s="11"/>
      <c r="T631" s="294"/>
      <c r="U631" s="295"/>
      <c r="V631" s="10"/>
      <c r="W631" s="10"/>
      <c r="X631" s="10"/>
      <c r="Y631" s="10"/>
      <c r="Z631" s="295"/>
      <c r="AA631" s="161"/>
      <c r="AB631" s="11"/>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G631" s="10"/>
      <c r="BH631" s="10"/>
      <c r="BI631" s="2"/>
      <c r="BJ631" s="10"/>
      <c r="BK631" s="10"/>
      <c r="BL631" s="10"/>
      <c r="BM631" s="371"/>
      <c r="BN631" s="10"/>
      <c r="BO631" s="10"/>
      <c r="BP631" s="10"/>
    </row>
    <row r="632" ht="12.75" spans="1:68">
      <c r="A632" s="295"/>
      <c r="B632" s="11"/>
      <c r="C632" s="11"/>
      <c r="E632" s="482"/>
      <c r="F632" s="295"/>
      <c r="G632" s="295"/>
      <c r="H632" s="295"/>
      <c r="I632" s="10"/>
      <c r="J632" s="10"/>
      <c r="K632" s="295"/>
      <c r="L632" s="482"/>
      <c r="M632" s="10"/>
      <c r="N632" s="10"/>
      <c r="O632" s="482"/>
      <c r="P632" s="10"/>
      <c r="Q632" s="295"/>
      <c r="R632" s="11"/>
      <c r="T632" s="294"/>
      <c r="U632" s="295"/>
      <c r="V632" s="10"/>
      <c r="W632" s="10"/>
      <c r="X632" s="10"/>
      <c r="Y632" s="10"/>
      <c r="Z632" s="295"/>
      <c r="AA632" s="161"/>
      <c r="AB632" s="11"/>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G632" s="10"/>
      <c r="BH632" s="10"/>
      <c r="BI632" s="2"/>
      <c r="BJ632" s="10"/>
      <c r="BK632" s="10"/>
      <c r="BL632" s="10"/>
      <c r="BM632" s="371"/>
      <c r="BN632" s="10"/>
      <c r="BO632" s="10"/>
      <c r="BP632" s="10"/>
    </row>
    <row r="633" ht="12.75" spans="1:68">
      <c r="A633" s="295"/>
      <c r="B633" s="11"/>
      <c r="C633" s="11"/>
      <c r="E633" s="482"/>
      <c r="F633" s="295"/>
      <c r="G633" s="295"/>
      <c r="H633" s="295"/>
      <c r="I633" s="10"/>
      <c r="J633" s="10"/>
      <c r="K633" s="295"/>
      <c r="L633" s="482"/>
      <c r="M633" s="10"/>
      <c r="N633" s="10"/>
      <c r="O633" s="482"/>
      <c r="P633" s="10"/>
      <c r="Q633" s="295"/>
      <c r="R633" s="11"/>
      <c r="T633" s="294"/>
      <c r="U633" s="295"/>
      <c r="V633" s="10"/>
      <c r="W633" s="10"/>
      <c r="X633" s="10"/>
      <c r="Y633" s="10"/>
      <c r="Z633" s="295"/>
      <c r="AA633" s="161"/>
      <c r="AB633" s="11"/>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G633" s="10"/>
      <c r="BH633" s="10"/>
      <c r="BI633" s="2"/>
      <c r="BJ633" s="10"/>
      <c r="BK633" s="10"/>
      <c r="BL633" s="10"/>
      <c r="BM633" s="371"/>
      <c r="BN633" s="10"/>
      <c r="BO633" s="10"/>
      <c r="BP633" s="10"/>
    </row>
    <row r="634" ht="12.75" spans="1:68">
      <c r="A634" s="295"/>
      <c r="B634" s="11"/>
      <c r="C634" s="11"/>
      <c r="E634" s="482"/>
      <c r="F634" s="295"/>
      <c r="G634" s="295"/>
      <c r="H634" s="295"/>
      <c r="I634" s="10"/>
      <c r="J634" s="10"/>
      <c r="K634" s="295"/>
      <c r="L634" s="482"/>
      <c r="M634" s="10"/>
      <c r="N634" s="10"/>
      <c r="O634" s="482"/>
      <c r="P634" s="10"/>
      <c r="Q634" s="295"/>
      <c r="R634" s="11"/>
      <c r="T634" s="294"/>
      <c r="U634" s="295"/>
      <c r="V634" s="10"/>
      <c r="W634" s="10"/>
      <c r="X634" s="10"/>
      <c r="Y634" s="10"/>
      <c r="Z634" s="295"/>
      <c r="AA634" s="161"/>
      <c r="AB634" s="11"/>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G634" s="10"/>
      <c r="BH634" s="10"/>
      <c r="BI634" s="2"/>
      <c r="BJ634" s="10"/>
      <c r="BK634" s="10"/>
      <c r="BL634" s="10"/>
      <c r="BM634" s="371"/>
      <c r="BN634" s="10"/>
      <c r="BO634" s="10"/>
      <c r="BP634" s="10"/>
    </row>
    <row r="635" ht="12.75" spans="1:68">
      <c r="A635" s="295"/>
      <c r="B635" s="11"/>
      <c r="C635" s="11"/>
      <c r="E635" s="482"/>
      <c r="F635" s="295"/>
      <c r="G635" s="295"/>
      <c r="H635" s="295"/>
      <c r="I635" s="10"/>
      <c r="J635" s="10"/>
      <c r="K635" s="295"/>
      <c r="L635" s="482"/>
      <c r="M635" s="10"/>
      <c r="N635" s="10"/>
      <c r="O635" s="482"/>
      <c r="P635" s="10"/>
      <c r="Q635" s="295"/>
      <c r="R635" s="11"/>
      <c r="T635" s="294"/>
      <c r="U635" s="295"/>
      <c r="V635" s="10"/>
      <c r="W635" s="10"/>
      <c r="X635" s="10"/>
      <c r="Y635" s="10"/>
      <c r="Z635" s="295"/>
      <c r="AA635" s="161"/>
      <c r="AB635" s="11"/>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G635" s="10"/>
      <c r="BH635" s="10"/>
      <c r="BI635" s="2"/>
      <c r="BJ635" s="10"/>
      <c r="BK635" s="10"/>
      <c r="BL635" s="10"/>
      <c r="BM635" s="371"/>
      <c r="BN635" s="10"/>
      <c r="BO635" s="10"/>
      <c r="BP635" s="10"/>
    </row>
    <row r="636" ht="12.75" spans="1:68">
      <c r="A636" s="295"/>
      <c r="B636" s="11"/>
      <c r="C636" s="11"/>
      <c r="E636" s="482"/>
      <c r="F636" s="295"/>
      <c r="G636" s="295"/>
      <c r="H636" s="295"/>
      <c r="I636" s="10"/>
      <c r="J636" s="10"/>
      <c r="K636" s="295"/>
      <c r="L636" s="482"/>
      <c r="M636" s="10"/>
      <c r="N636" s="10"/>
      <c r="O636" s="482"/>
      <c r="P636" s="10"/>
      <c r="Q636" s="295"/>
      <c r="R636" s="11"/>
      <c r="T636" s="294"/>
      <c r="U636" s="295"/>
      <c r="V636" s="10"/>
      <c r="W636" s="10"/>
      <c r="X636" s="10"/>
      <c r="Y636" s="10"/>
      <c r="Z636" s="295"/>
      <c r="AA636" s="161"/>
      <c r="AB636" s="11"/>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G636" s="10"/>
      <c r="BH636" s="10"/>
      <c r="BI636" s="2"/>
      <c r="BJ636" s="10"/>
      <c r="BK636" s="10"/>
      <c r="BL636" s="10"/>
      <c r="BM636" s="371"/>
      <c r="BN636" s="10"/>
      <c r="BO636" s="10"/>
      <c r="BP636" s="10"/>
    </row>
    <row r="637" ht="12.75" spans="1:68">
      <c r="A637" s="295"/>
      <c r="B637" s="11"/>
      <c r="C637" s="11"/>
      <c r="E637" s="482"/>
      <c r="F637" s="295"/>
      <c r="G637" s="295"/>
      <c r="H637" s="295"/>
      <c r="I637" s="10"/>
      <c r="J637" s="10"/>
      <c r="K637" s="295"/>
      <c r="L637" s="482"/>
      <c r="M637" s="10"/>
      <c r="N637" s="10"/>
      <c r="O637" s="482"/>
      <c r="P637" s="10"/>
      <c r="Q637" s="295"/>
      <c r="R637" s="11"/>
      <c r="T637" s="294"/>
      <c r="U637" s="295"/>
      <c r="V637" s="10"/>
      <c r="W637" s="10"/>
      <c r="X637" s="10"/>
      <c r="Y637" s="10"/>
      <c r="Z637" s="295"/>
      <c r="AA637" s="161"/>
      <c r="AB637" s="11"/>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G637" s="10"/>
      <c r="BH637" s="10"/>
      <c r="BI637" s="2"/>
      <c r="BJ637" s="10"/>
      <c r="BK637" s="10"/>
      <c r="BL637" s="10"/>
      <c r="BM637" s="371"/>
      <c r="BN637" s="10"/>
      <c r="BO637" s="10"/>
      <c r="BP637" s="10"/>
    </row>
    <row r="638" ht="12.75" spans="1:68">
      <c r="A638" s="295"/>
      <c r="B638" s="11"/>
      <c r="C638" s="11"/>
      <c r="E638" s="482"/>
      <c r="F638" s="295"/>
      <c r="G638" s="295"/>
      <c r="H638" s="295"/>
      <c r="I638" s="10"/>
      <c r="J638" s="10"/>
      <c r="K638" s="295"/>
      <c r="L638" s="482"/>
      <c r="M638" s="10"/>
      <c r="N638" s="10"/>
      <c r="O638" s="482"/>
      <c r="P638" s="10"/>
      <c r="Q638" s="295"/>
      <c r="R638" s="11"/>
      <c r="T638" s="294"/>
      <c r="U638" s="295"/>
      <c r="V638" s="10"/>
      <c r="W638" s="10"/>
      <c r="X638" s="10"/>
      <c r="Y638" s="10"/>
      <c r="Z638" s="295"/>
      <c r="AA638" s="161"/>
      <c r="AB638" s="11"/>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G638" s="10"/>
      <c r="BH638" s="10"/>
      <c r="BI638" s="2"/>
      <c r="BJ638" s="10"/>
      <c r="BK638" s="10"/>
      <c r="BL638" s="10"/>
      <c r="BM638" s="371"/>
      <c r="BN638" s="10"/>
      <c r="BO638" s="10"/>
      <c r="BP638" s="10"/>
    </row>
    <row r="639" ht="12.75" spans="1:68">
      <c r="A639" s="295"/>
      <c r="B639" s="11"/>
      <c r="C639" s="11"/>
      <c r="E639" s="482"/>
      <c r="F639" s="295"/>
      <c r="G639" s="295"/>
      <c r="H639" s="295"/>
      <c r="I639" s="10"/>
      <c r="J639" s="10"/>
      <c r="K639" s="295"/>
      <c r="L639" s="482"/>
      <c r="M639" s="10"/>
      <c r="N639" s="10"/>
      <c r="O639" s="482"/>
      <c r="P639" s="10"/>
      <c r="Q639" s="295"/>
      <c r="R639" s="11"/>
      <c r="T639" s="294"/>
      <c r="U639" s="295"/>
      <c r="V639" s="10"/>
      <c r="W639" s="10"/>
      <c r="X639" s="10"/>
      <c r="Y639" s="10"/>
      <c r="Z639" s="295"/>
      <c r="AA639" s="161"/>
      <c r="AB639" s="11"/>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G639" s="10"/>
      <c r="BH639" s="10"/>
      <c r="BI639" s="2"/>
      <c r="BJ639" s="10"/>
      <c r="BK639" s="10"/>
      <c r="BL639" s="10"/>
      <c r="BM639" s="371"/>
      <c r="BN639" s="10"/>
      <c r="BO639" s="10"/>
      <c r="BP639" s="10"/>
    </row>
    <row r="640" ht="12.75" spans="1:68">
      <c r="A640" s="295"/>
      <c r="B640" s="11"/>
      <c r="C640" s="11"/>
      <c r="E640" s="482"/>
      <c r="F640" s="295"/>
      <c r="G640" s="295"/>
      <c r="H640" s="295"/>
      <c r="I640" s="10"/>
      <c r="J640" s="10"/>
      <c r="K640" s="295"/>
      <c r="L640" s="482"/>
      <c r="M640" s="10"/>
      <c r="N640" s="10"/>
      <c r="O640" s="482"/>
      <c r="P640" s="10"/>
      <c r="Q640" s="295"/>
      <c r="R640" s="11"/>
      <c r="T640" s="294"/>
      <c r="U640" s="295"/>
      <c r="V640" s="10"/>
      <c r="W640" s="10"/>
      <c r="X640" s="10"/>
      <c r="Y640" s="10"/>
      <c r="Z640" s="295"/>
      <c r="AA640" s="161"/>
      <c r="AB640" s="11"/>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G640" s="10"/>
      <c r="BH640" s="10"/>
      <c r="BI640" s="2"/>
      <c r="BJ640" s="10"/>
      <c r="BK640" s="10"/>
      <c r="BL640" s="10"/>
      <c r="BM640" s="371"/>
      <c r="BN640" s="10"/>
      <c r="BO640" s="10"/>
      <c r="BP640" s="10"/>
    </row>
    <row r="641" ht="12.75" spans="1:68">
      <c r="A641" s="295"/>
      <c r="B641" s="11"/>
      <c r="C641" s="11"/>
      <c r="E641" s="482"/>
      <c r="F641" s="295"/>
      <c r="G641" s="295"/>
      <c r="H641" s="295"/>
      <c r="I641" s="10"/>
      <c r="J641" s="10"/>
      <c r="K641" s="295"/>
      <c r="L641" s="482"/>
      <c r="M641" s="10"/>
      <c r="N641" s="10"/>
      <c r="O641" s="482"/>
      <c r="P641" s="10"/>
      <c r="Q641" s="295"/>
      <c r="R641" s="11"/>
      <c r="T641" s="294"/>
      <c r="U641" s="295"/>
      <c r="V641" s="10"/>
      <c r="W641" s="10"/>
      <c r="X641" s="10"/>
      <c r="Y641" s="10"/>
      <c r="Z641" s="295"/>
      <c r="AA641" s="161"/>
      <c r="AB641" s="11"/>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G641" s="10"/>
      <c r="BH641" s="10"/>
      <c r="BI641" s="2"/>
      <c r="BJ641" s="10"/>
      <c r="BK641" s="10"/>
      <c r="BL641" s="10"/>
      <c r="BM641" s="371"/>
      <c r="BN641" s="10"/>
      <c r="BO641" s="10"/>
      <c r="BP641" s="10"/>
    </row>
    <row r="642" ht="12.75" spans="1:68">
      <c r="A642" s="295"/>
      <c r="B642" s="11"/>
      <c r="C642" s="11"/>
      <c r="E642" s="482"/>
      <c r="F642" s="295"/>
      <c r="G642" s="295"/>
      <c r="H642" s="295"/>
      <c r="I642" s="10"/>
      <c r="J642" s="10"/>
      <c r="K642" s="295"/>
      <c r="L642" s="482"/>
      <c r="M642" s="10"/>
      <c r="N642" s="10"/>
      <c r="O642" s="482"/>
      <c r="P642" s="10"/>
      <c r="Q642" s="295"/>
      <c r="R642" s="11"/>
      <c r="T642" s="294"/>
      <c r="U642" s="295"/>
      <c r="V642" s="10"/>
      <c r="W642" s="10"/>
      <c r="X642" s="10"/>
      <c r="Y642" s="10"/>
      <c r="Z642" s="295"/>
      <c r="AA642" s="161"/>
      <c r="AB642" s="11"/>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G642" s="10"/>
      <c r="BH642" s="10"/>
      <c r="BI642" s="2"/>
      <c r="BJ642" s="10"/>
      <c r="BK642" s="10"/>
      <c r="BL642" s="10"/>
      <c r="BM642" s="371"/>
      <c r="BN642" s="10"/>
      <c r="BO642" s="10"/>
      <c r="BP642" s="10"/>
    </row>
    <row r="643" ht="12.75" spans="1:68">
      <c r="A643" s="295"/>
      <c r="B643" s="11"/>
      <c r="C643" s="11"/>
      <c r="E643" s="482"/>
      <c r="F643" s="295"/>
      <c r="G643" s="295"/>
      <c r="H643" s="295"/>
      <c r="I643" s="10"/>
      <c r="J643" s="10"/>
      <c r="K643" s="295"/>
      <c r="L643" s="482"/>
      <c r="M643" s="10"/>
      <c r="N643" s="10"/>
      <c r="O643" s="482"/>
      <c r="P643" s="10"/>
      <c r="Q643" s="295"/>
      <c r="R643" s="11"/>
      <c r="T643" s="294"/>
      <c r="U643" s="295"/>
      <c r="V643" s="10"/>
      <c r="W643" s="10"/>
      <c r="X643" s="10"/>
      <c r="Y643" s="10"/>
      <c r="Z643" s="295"/>
      <c r="AA643" s="161"/>
      <c r="AB643" s="11"/>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G643" s="10"/>
      <c r="BH643" s="10"/>
      <c r="BI643" s="2"/>
      <c r="BJ643" s="10"/>
      <c r="BK643" s="10"/>
      <c r="BL643" s="10"/>
      <c r="BM643" s="371"/>
      <c r="BN643" s="10"/>
      <c r="BO643" s="10"/>
      <c r="BP643" s="10"/>
    </row>
    <row r="644" ht="12.75" spans="1:68">
      <c r="A644" s="295"/>
      <c r="B644" s="11"/>
      <c r="C644" s="11"/>
      <c r="E644" s="482"/>
      <c r="F644" s="295"/>
      <c r="G644" s="295"/>
      <c r="H644" s="295"/>
      <c r="I644" s="10"/>
      <c r="J644" s="10"/>
      <c r="K644" s="295"/>
      <c r="L644" s="482"/>
      <c r="M644" s="10"/>
      <c r="N644" s="10"/>
      <c r="O644" s="482"/>
      <c r="P644" s="10"/>
      <c r="Q644" s="295"/>
      <c r="R644" s="11"/>
      <c r="T644" s="294"/>
      <c r="U644" s="295"/>
      <c r="V644" s="10"/>
      <c r="W644" s="10"/>
      <c r="X644" s="10"/>
      <c r="Y644" s="10"/>
      <c r="Z644" s="295"/>
      <c r="AA644" s="161"/>
      <c r="AB644" s="11"/>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G644" s="10"/>
      <c r="BH644" s="10"/>
      <c r="BI644" s="2"/>
      <c r="BJ644" s="10"/>
      <c r="BK644" s="10"/>
      <c r="BL644" s="10"/>
      <c r="BM644" s="371"/>
      <c r="BN644" s="10"/>
      <c r="BO644" s="10"/>
      <c r="BP644" s="10"/>
    </row>
    <row r="645" ht="12.75" spans="1:68">
      <c r="A645" s="295"/>
      <c r="B645" s="11"/>
      <c r="C645" s="11"/>
      <c r="E645" s="482"/>
      <c r="F645" s="295"/>
      <c r="G645" s="295"/>
      <c r="H645" s="295"/>
      <c r="I645" s="10"/>
      <c r="J645" s="10"/>
      <c r="K645" s="295"/>
      <c r="L645" s="482"/>
      <c r="M645" s="10"/>
      <c r="N645" s="10"/>
      <c r="O645" s="482"/>
      <c r="P645" s="10"/>
      <c r="Q645" s="295"/>
      <c r="R645" s="11"/>
      <c r="T645" s="294"/>
      <c r="U645" s="295"/>
      <c r="V645" s="10"/>
      <c r="W645" s="10"/>
      <c r="X645" s="10"/>
      <c r="Y645" s="10"/>
      <c r="Z645" s="295"/>
      <c r="AA645" s="161"/>
      <c r="AB645" s="11"/>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G645" s="10"/>
      <c r="BH645" s="10"/>
      <c r="BI645" s="2"/>
      <c r="BJ645" s="10"/>
      <c r="BK645" s="10"/>
      <c r="BL645" s="10"/>
      <c r="BM645" s="371"/>
      <c r="BN645" s="10"/>
      <c r="BO645" s="10"/>
      <c r="BP645" s="10"/>
    </row>
    <row r="646" ht="12.75" spans="1:68">
      <c r="A646" s="295"/>
      <c r="B646" s="11"/>
      <c r="C646" s="11"/>
      <c r="E646" s="482"/>
      <c r="F646" s="295"/>
      <c r="G646" s="295"/>
      <c r="H646" s="295"/>
      <c r="I646" s="10"/>
      <c r="J646" s="10"/>
      <c r="K646" s="295"/>
      <c r="L646" s="482"/>
      <c r="M646" s="10"/>
      <c r="N646" s="10"/>
      <c r="O646" s="482"/>
      <c r="P646" s="10"/>
      <c r="Q646" s="295"/>
      <c r="R646" s="11"/>
      <c r="T646" s="294"/>
      <c r="U646" s="295"/>
      <c r="V646" s="10"/>
      <c r="W646" s="10"/>
      <c r="X646" s="10"/>
      <c r="Y646" s="10"/>
      <c r="Z646" s="295"/>
      <c r="AA646" s="161"/>
      <c r="AB646" s="11"/>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G646" s="10"/>
      <c r="BH646" s="10"/>
      <c r="BI646" s="2"/>
      <c r="BJ646" s="10"/>
      <c r="BK646" s="10"/>
      <c r="BL646" s="10"/>
      <c r="BM646" s="371"/>
      <c r="BN646" s="10"/>
      <c r="BO646" s="10"/>
      <c r="BP646" s="10"/>
    </row>
    <row r="647" ht="12.75" spans="1:68">
      <c r="A647" s="295"/>
      <c r="B647" s="11"/>
      <c r="C647" s="11"/>
      <c r="E647" s="482"/>
      <c r="F647" s="295"/>
      <c r="G647" s="295"/>
      <c r="H647" s="295"/>
      <c r="I647" s="10"/>
      <c r="J647" s="10"/>
      <c r="K647" s="295"/>
      <c r="L647" s="482"/>
      <c r="M647" s="10"/>
      <c r="N647" s="10"/>
      <c r="O647" s="482"/>
      <c r="P647" s="10"/>
      <c r="Q647" s="295"/>
      <c r="R647" s="11"/>
      <c r="T647" s="294"/>
      <c r="U647" s="295"/>
      <c r="V647" s="10"/>
      <c r="W647" s="10"/>
      <c r="X647" s="10"/>
      <c r="Y647" s="10"/>
      <c r="Z647" s="295"/>
      <c r="AA647" s="161"/>
      <c r="AB647" s="11"/>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G647" s="10"/>
      <c r="BH647" s="10"/>
      <c r="BI647" s="2"/>
      <c r="BJ647" s="10"/>
      <c r="BK647" s="10"/>
      <c r="BL647" s="10"/>
      <c r="BM647" s="371"/>
      <c r="BN647" s="10"/>
      <c r="BO647" s="10"/>
      <c r="BP647" s="10"/>
    </row>
    <row r="648" ht="12.75" spans="1:68">
      <c r="A648" s="295"/>
      <c r="B648" s="11"/>
      <c r="C648" s="11"/>
      <c r="E648" s="482"/>
      <c r="F648" s="295"/>
      <c r="G648" s="295"/>
      <c r="H648" s="295"/>
      <c r="I648" s="10"/>
      <c r="J648" s="10"/>
      <c r="K648" s="295"/>
      <c r="L648" s="482"/>
      <c r="M648" s="10"/>
      <c r="N648" s="10"/>
      <c r="O648" s="482"/>
      <c r="P648" s="10"/>
      <c r="Q648" s="295"/>
      <c r="R648" s="11"/>
      <c r="T648" s="294"/>
      <c r="U648" s="295"/>
      <c r="V648" s="10"/>
      <c r="W648" s="10"/>
      <c r="X648" s="10"/>
      <c r="Y648" s="10"/>
      <c r="Z648" s="295"/>
      <c r="AA648" s="161"/>
      <c r="AB648" s="11"/>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G648" s="10"/>
      <c r="BH648" s="10"/>
      <c r="BI648" s="2"/>
      <c r="BJ648" s="10"/>
      <c r="BK648" s="10"/>
      <c r="BL648" s="10"/>
      <c r="BM648" s="371"/>
      <c r="BN648" s="10"/>
      <c r="BO648" s="10"/>
      <c r="BP648" s="10"/>
    </row>
    <row r="649" ht="12.75" spans="1:68">
      <c r="A649" s="295"/>
      <c r="B649" s="11"/>
      <c r="C649" s="11"/>
      <c r="E649" s="482"/>
      <c r="F649" s="295"/>
      <c r="G649" s="295"/>
      <c r="H649" s="295"/>
      <c r="I649" s="10"/>
      <c r="J649" s="10"/>
      <c r="K649" s="295"/>
      <c r="L649" s="482"/>
      <c r="M649" s="10"/>
      <c r="N649" s="10"/>
      <c r="O649" s="482"/>
      <c r="P649" s="10"/>
      <c r="Q649" s="295"/>
      <c r="R649" s="11"/>
      <c r="T649" s="294"/>
      <c r="U649" s="295"/>
      <c r="V649" s="10"/>
      <c r="W649" s="10"/>
      <c r="X649" s="10"/>
      <c r="Y649" s="10"/>
      <c r="Z649" s="295"/>
      <c r="AA649" s="161"/>
      <c r="AB649" s="11"/>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G649" s="10"/>
      <c r="BH649" s="10"/>
      <c r="BI649" s="2"/>
      <c r="BJ649" s="10"/>
      <c r="BK649" s="10"/>
      <c r="BL649" s="10"/>
      <c r="BM649" s="371"/>
      <c r="BN649" s="10"/>
      <c r="BO649" s="10"/>
      <c r="BP649" s="10"/>
    </row>
    <row r="650" ht="12.75" spans="1:68">
      <c r="A650" s="295"/>
      <c r="B650" s="11"/>
      <c r="C650" s="11"/>
      <c r="E650" s="482"/>
      <c r="F650" s="295"/>
      <c r="G650" s="295"/>
      <c r="H650" s="295"/>
      <c r="I650" s="10"/>
      <c r="J650" s="10"/>
      <c r="K650" s="295"/>
      <c r="L650" s="482"/>
      <c r="M650" s="10"/>
      <c r="N650" s="10"/>
      <c r="O650" s="482"/>
      <c r="P650" s="10"/>
      <c r="Q650" s="295"/>
      <c r="R650" s="11"/>
      <c r="T650" s="294"/>
      <c r="U650" s="295"/>
      <c r="V650" s="10"/>
      <c r="W650" s="10"/>
      <c r="X650" s="10"/>
      <c r="Y650" s="10"/>
      <c r="Z650" s="295"/>
      <c r="AA650" s="161"/>
      <c r="AB650" s="11"/>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G650" s="10"/>
      <c r="BH650" s="10"/>
      <c r="BI650" s="2"/>
      <c r="BJ650" s="10"/>
      <c r="BK650" s="10"/>
      <c r="BL650" s="10"/>
      <c r="BM650" s="371"/>
      <c r="BN650" s="10"/>
      <c r="BO650" s="10"/>
      <c r="BP650" s="10"/>
    </row>
    <row r="651" ht="12.75" spans="1:68">
      <c r="A651" s="295"/>
      <c r="B651" s="11"/>
      <c r="C651" s="11"/>
      <c r="E651" s="482"/>
      <c r="F651" s="295"/>
      <c r="G651" s="295"/>
      <c r="H651" s="295"/>
      <c r="I651" s="10"/>
      <c r="J651" s="10"/>
      <c r="K651" s="295"/>
      <c r="L651" s="482"/>
      <c r="M651" s="10"/>
      <c r="N651" s="10"/>
      <c r="O651" s="482"/>
      <c r="P651" s="10"/>
      <c r="Q651" s="295"/>
      <c r="R651" s="11"/>
      <c r="T651" s="294"/>
      <c r="U651" s="295"/>
      <c r="V651" s="10"/>
      <c r="W651" s="10"/>
      <c r="X651" s="10"/>
      <c r="Y651" s="10"/>
      <c r="Z651" s="295"/>
      <c r="AA651" s="161"/>
      <c r="AB651" s="11"/>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G651" s="10"/>
      <c r="BH651" s="10"/>
      <c r="BI651" s="2"/>
      <c r="BJ651" s="10"/>
      <c r="BK651" s="10"/>
      <c r="BL651" s="10"/>
      <c r="BM651" s="371"/>
      <c r="BN651" s="10"/>
      <c r="BO651" s="10"/>
      <c r="BP651" s="10"/>
    </row>
    <row r="652" ht="12.75" spans="1:68">
      <c r="A652" s="295"/>
      <c r="B652" s="11"/>
      <c r="C652" s="11"/>
      <c r="E652" s="482"/>
      <c r="F652" s="295"/>
      <c r="G652" s="295"/>
      <c r="H652" s="295"/>
      <c r="I652" s="10"/>
      <c r="J652" s="10"/>
      <c r="K652" s="295"/>
      <c r="L652" s="482"/>
      <c r="M652" s="10"/>
      <c r="N652" s="10"/>
      <c r="O652" s="482"/>
      <c r="P652" s="10"/>
      <c r="Q652" s="295"/>
      <c r="R652" s="11"/>
      <c r="T652" s="294"/>
      <c r="U652" s="295"/>
      <c r="V652" s="10"/>
      <c r="W652" s="10"/>
      <c r="X652" s="10"/>
      <c r="Y652" s="10"/>
      <c r="Z652" s="295"/>
      <c r="AA652" s="161"/>
      <c r="AB652" s="11"/>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G652" s="10"/>
      <c r="BH652" s="10"/>
      <c r="BI652" s="2"/>
      <c r="BJ652" s="10"/>
      <c r="BK652" s="10"/>
      <c r="BL652" s="10"/>
      <c r="BM652" s="371"/>
      <c r="BN652" s="10"/>
      <c r="BO652" s="10"/>
      <c r="BP652" s="10"/>
    </row>
    <row r="653" ht="12.75" spans="1:68">
      <c r="A653" s="295"/>
      <c r="B653" s="11"/>
      <c r="C653" s="11"/>
      <c r="E653" s="482"/>
      <c r="F653" s="295"/>
      <c r="G653" s="295"/>
      <c r="H653" s="295"/>
      <c r="I653" s="10"/>
      <c r="J653" s="10"/>
      <c r="K653" s="295"/>
      <c r="L653" s="482"/>
      <c r="M653" s="10"/>
      <c r="N653" s="10"/>
      <c r="O653" s="482"/>
      <c r="P653" s="10"/>
      <c r="Q653" s="295"/>
      <c r="R653" s="11"/>
      <c r="T653" s="294"/>
      <c r="U653" s="295"/>
      <c r="V653" s="10"/>
      <c r="W653" s="10"/>
      <c r="X653" s="10"/>
      <c r="Y653" s="10"/>
      <c r="Z653" s="295"/>
      <c r="AA653" s="161"/>
      <c r="AB653" s="11"/>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G653" s="10"/>
      <c r="BH653" s="10"/>
      <c r="BI653" s="2"/>
      <c r="BJ653" s="10"/>
      <c r="BK653" s="10"/>
      <c r="BL653" s="10"/>
      <c r="BM653" s="371"/>
      <c r="BN653" s="10"/>
      <c r="BO653" s="10"/>
      <c r="BP653" s="10"/>
    </row>
    <row r="654" ht="12.75" spans="1:68">
      <c r="A654" s="295"/>
      <c r="B654" s="11"/>
      <c r="C654" s="11"/>
      <c r="E654" s="482"/>
      <c r="F654" s="295"/>
      <c r="G654" s="295"/>
      <c r="H654" s="295"/>
      <c r="I654" s="10"/>
      <c r="J654" s="10"/>
      <c r="K654" s="295"/>
      <c r="L654" s="482"/>
      <c r="M654" s="10"/>
      <c r="N654" s="10"/>
      <c r="O654" s="482"/>
      <c r="P654" s="10"/>
      <c r="Q654" s="295"/>
      <c r="R654" s="11"/>
      <c r="T654" s="294"/>
      <c r="U654" s="295"/>
      <c r="V654" s="10"/>
      <c r="W654" s="10"/>
      <c r="X654" s="10"/>
      <c r="Y654" s="10"/>
      <c r="Z654" s="295"/>
      <c r="AA654" s="161"/>
      <c r="AB654" s="11"/>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G654" s="10"/>
      <c r="BH654" s="10"/>
      <c r="BI654" s="2"/>
      <c r="BJ654" s="10"/>
      <c r="BK654" s="10"/>
      <c r="BL654" s="10"/>
      <c r="BM654" s="371"/>
      <c r="BN654" s="10"/>
      <c r="BO654" s="10"/>
      <c r="BP654" s="10"/>
    </row>
    <row r="655" ht="12.75" spans="1:68">
      <c r="A655" s="295"/>
      <c r="B655" s="11"/>
      <c r="C655" s="11"/>
      <c r="E655" s="482"/>
      <c r="F655" s="295"/>
      <c r="G655" s="295"/>
      <c r="H655" s="295"/>
      <c r="I655" s="10"/>
      <c r="J655" s="10"/>
      <c r="K655" s="295"/>
      <c r="L655" s="482"/>
      <c r="M655" s="10"/>
      <c r="N655" s="10"/>
      <c r="O655" s="482"/>
      <c r="P655" s="10"/>
      <c r="Q655" s="295"/>
      <c r="R655" s="11"/>
      <c r="T655" s="294"/>
      <c r="U655" s="295"/>
      <c r="V655" s="10"/>
      <c r="W655" s="10"/>
      <c r="X655" s="10"/>
      <c r="Y655" s="10"/>
      <c r="Z655" s="295"/>
      <c r="AA655" s="161"/>
      <c r="AB655" s="11"/>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G655" s="10"/>
      <c r="BH655" s="10"/>
      <c r="BI655" s="2"/>
      <c r="BJ655" s="10"/>
      <c r="BK655" s="10"/>
      <c r="BL655" s="10"/>
      <c r="BM655" s="371"/>
      <c r="BN655" s="10"/>
      <c r="BO655" s="10"/>
      <c r="BP655" s="10"/>
    </row>
    <row r="656" ht="12.75" spans="1:68">
      <c r="A656" s="295"/>
      <c r="B656" s="11"/>
      <c r="C656" s="11"/>
      <c r="E656" s="482"/>
      <c r="F656" s="295"/>
      <c r="G656" s="295"/>
      <c r="H656" s="295"/>
      <c r="I656" s="10"/>
      <c r="J656" s="10"/>
      <c r="K656" s="295"/>
      <c r="L656" s="482"/>
      <c r="M656" s="10"/>
      <c r="N656" s="10"/>
      <c r="O656" s="482"/>
      <c r="P656" s="10"/>
      <c r="Q656" s="295"/>
      <c r="R656" s="11"/>
      <c r="T656" s="294"/>
      <c r="U656" s="295"/>
      <c r="V656" s="10"/>
      <c r="W656" s="10"/>
      <c r="X656" s="10"/>
      <c r="Y656" s="10"/>
      <c r="Z656" s="295"/>
      <c r="AA656" s="161"/>
      <c r="AB656" s="11"/>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G656" s="10"/>
      <c r="BH656" s="10"/>
      <c r="BI656" s="2"/>
      <c r="BJ656" s="10"/>
      <c r="BK656" s="10"/>
      <c r="BL656" s="10"/>
      <c r="BM656" s="371"/>
      <c r="BN656" s="10"/>
      <c r="BO656" s="10"/>
      <c r="BP656" s="10"/>
    </row>
    <row r="657" ht="12.75" spans="1:68">
      <c r="A657" s="295"/>
      <c r="B657" s="11"/>
      <c r="C657" s="11"/>
      <c r="E657" s="482"/>
      <c r="F657" s="295"/>
      <c r="G657" s="295"/>
      <c r="H657" s="295"/>
      <c r="I657" s="10"/>
      <c r="J657" s="10"/>
      <c r="K657" s="295"/>
      <c r="L657" s="482"/>
      <c r="M657" s="10"/>
      <c r="N657" s="10"/>
      <c r="O657" s="482"/>
      <c r="P657" s="10"/>
      <c r="Q657" s="295"/>
      <c r="R657" s="11"/>
      <c r="T657" s="294"/>
      <c r="U657" s="295"/>
      <c r="V657" s="10"/>
      <c r="W657" s="10"/>
      <c r="X657" s="10"/>
      <c r="Y657" s="10"/>
      <c r="Z657" s="295"/>
      <c r="AA657" s="161"/>
      <c r="AB657" s="11"/>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G657" s="10"/>
      <c r="BH657" s="10"/>
      <c r="BI657" s="2"/>
      <c r="BJ657" s="10"/>
      <c r="BK657" s="10"/>
      <c r="BL657" s="10"/>
      <c r="BM657" s="371"/>
      <c r="BN657" s="10"/>
      <c r="BO657" s="10"/>
      <c r="BP657" s="10"/>
    </row>
    <row r="658" ht="12.75" spans="1:68">
      <c r="A658" s="295"/>
      <c r="B658" s="11"/>
      <c r="C658" s="11"/>
      <c r="E658" s="482"/>
      <c r="F658" s="295"/>
      <c r="G658" s="295"/>
      <c r="H658" s="295"/>
      <c r="I658" s="10"/>
      <c r="J658" s="10"/>
      <c r="K658" s="295"/>
      <c r="L658" s="482"/>
      <c r="M658" s="10"/>
      <c r="N658" s="10"/>
      <c r="O658" s="482"/>
      <c r="P658" s="10"/>
      <c r="Q658" s="295"/>
      <c r="R658" s="11"/>
      <c r="T658" s="294"/>
      <c r="U658" s="295"/>
      <c r="V658" s="10"/>
      <c r="W658" s="10"/>
      <c r="X658" s="10"/>
      <c r="Y658" s="10"/>
      <c r="Z658" s="295"/>
      <c r="AA658" s="161"/>
      <c r="AB658" s="11"/>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G658" s="10"/>
      <c r="BH658" s="10"/>
      <c r="BI658" s="2"/>
      <c r="BJ658" s="10"/>
      <c r="BK658" s="10"/>
      <c r="BL658" s="10"/>
      <c r="BM658" s="371"/>
      <c r="BN658" s="10"/>
      <c r="BO658" s="10"/>
      <c r="BP658" s="10"/>
    </row>
    <row r="659" ht="12.75" spans="1:68">
      <c r="A659" s="295"/>
      <c r="B659" s="11"/>
      <c r="C659" s="11"/>
      <c r="E659" s="482"/>
      <c r="F659" s="295"/>
      <c r="G659" s="295"/>
      <c r="H659" s="295"/>
      <c r="I659" s="10"/>
      <c r="J659" s="10"/>
      <c r="K659" s="295"/>
      <c r="L659" s="482"/>
      <c r="M659" s="10"/>
      <c r="N659" s="10"/>
      <c r="O659" s="482"/>
      <c r="P659" s="10"/>
      <c r="Q659" s="295"/>
      <c r="R659" s="11"/>
      <c r="T659" s="294"/>
      <c r="U659" s="295"/>
      <c r="V659" s="10"/>
      <c r="W659" s="10"/>
      <c r="X659" s="10"/>
      <c r="Y659" s="10"/>
      <c r="Z659" s="295"/>
      <c r="AA659" s="161"/>
      <c r="AB659" s="11"/>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G659" s="10"/>
      <c r="BH659" s="10"/>
      <c r="BI659" s="2"/>
      <c r="BJ659" s="10"/>
      <c r="BK659" s="10"/>
      <c r="BL659" s="10"/>
      <c r="BM659" s="371"/>
      <c r="BN659" s="10"/>
      <c r="BO659" s="10"/>
      <c r="BP659" s="10"/>
    </row>
    <row r="660" ht="12.75" spans="1:68">
      <c r="A660" s="295"/>
      <c r="B660" s="11"/>
      <c r="C660" s="11"/>
      <c r="E660" s="482"/>
      <c r="F660" s="295"/>
      <c r="G660" s="295"/>
      <c r="H660" s="295"/>
      <c r="I660" s="10"/>
      <c r="J660" s="10"/>
      <c r="K660" s="295"/>
      <c r="L660" s="482"/>
      <c r="M660" s="10"/>
      <c r="N660" s="10"/>
      <c r="O660" s="482"/>
      <c r="P660" s="10"/>
      <c r="Q660" s="295"/>
      <c r="R660" s="11"/>
      <c r="T660" s="294"/>
      <c r="U660" s="295"/>
      <c r="V660" s="10"/>
      <c r="W660" s="10"/>
      <c r="X660" s="10"/>
      <c r="Y660" s="10"/>
      <c r="Z660" s="295"/>
      <c r="AA660" s="161"/>
      <c r="AB660" s="11"/>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G660" s="10"/>
      <c r="BH660" s="10"/>
      <c r="BI660" s="2"/>
      <c r="BJ660" s="10"/>
      <c r="BK660" s="10"/>
      <c r="BL660" s="10"/>
      <c r="BM660" s="371"/>
      <c r="BN660" s="10"/>
      <c r="BO660" s="10"/>
      <c r="BP660" s="10"/>
    </row>
    <row r="661" ht="12.75" spans="1:68">
      <c r="A661" s="295"/>
      <c r="B661" s="11"/>
      <c r="C661" s="11"/>
      <c r="E661" s="482"/>
      <c r="F661" s="295"/>
      <c r="G661" s="295"/>
      <c r="H661" s="295"/>
      <c r="I661" s="10"/>
      <c r="J661" s="10"/>
      <c r="K661" s="295"/>
      <c r="L661" s="482"/>
      <c r="M661" s="10"/>
      <c r="N661" s="10"/>
      <c r="O661" s="482"/>
      <c r="P661" s="10"/>
      <c r="Q661" s="295"/>
      <c r="R661" s="11"/>
      <c r="T661" s="294"/>
      <c r="U661" s="295"/>
      <c r="V661" s="10"/>
      <c r="W661" s="10"/>
      <c r="X661" s="10"/>
      <c r="Y661" s="10"/>
      <c r="Z661" s="295"/>
      <c r="AA661" s="161"/>
      <c r="AB661" s="11"/>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G661" s="10"/>
      <c r="BH661" s="10"/>
      <c r="BI661" s="2"/>
      <c r="BJ661" s="10"/>
      <c r="BK661" s="10"/>
      <c r="BL661" s="10"/>
      <c r="BM661" s="371"/>
      <c r="BN661" s="10"/>
      <c r="BO661" s="10"/>
      <c r="BP661" s="10"/>
    </row>
    <row r="662" ht="12.75" spans="1:68">
      <c r="A662" s="295"/>
      <c r="B662" s="11"/>
      <c r="C662" s="11"/>
      <c r="E662" s="482"/>
      <c r="F662" s="295"/>
      <c r="G662" s="295"/>
      <c r="H662" s="295"/>
      <c r="I662" s="10"/>
      <c r="J662" s="10"/>
      <c r="K662" s="295"/>
      <c r="L662" s="482"/>
      <c r="M662" s="10"/>
      <c r="N662" s="10"/>
      <c r="O662" s="482"/>
      <c r="P662" s="10"/>
      <c r="Q662" s="295"/>
      <c r="R662" s="11"/>
      <c r="T662" s="294"/>
      <c r="U662" s="295"/>
      <c r="V662" s="10"/>
      <c r="W662" s="10"/>
      <c r="X662" s="10"/>
      <c r="Y662" s="10"/>
      <c r="Z662" s="295"/>
      <c r="AA662" s="161"/>
      <c r="AB662" s="11"/>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G662" s="10"/>
      <c r="BH662" s="10"/>
      <c r="BI662" s="2"/>
      <c r="BJ662" s="10"/>
      <c r="BK662" s="10"/>
      <c r="BL662" s="10"/>
      <c r="BM662" s="371"/>
      <c r="BN662" s="10"/>
      <c r="BO662" s="10"/>
      <c r="BP662" s="10"/>
    </row>
    <row r="663" ht="12.75" spans="1:68">
      <c r="A663" s="295"/>
      <c r="B663" s="11"/>
      <c r="C663" s="11"/>
      <c r="E663" s="482"/>
      <c r="F663" s="295"/>
      <c r="G663" s="295"/>
      <c r="H663" s="295"/>
      <c r="I663" s="10"/>
      <c r="J663" s="10"/>
      <c r="K663" s="295"/>
      <c r="L663" s="482"/>
      <c r="M663" s="10"/>
      <c r="N663" s="10"/>
      <c r="O663" s="482"/>
      <c r="P663" s="10"/>
      <c r="Q663" s="295"/>
      <c r="R663" s="11"/>
      <c r="T663" s="294"/>
      <c r="U663" s="295"/>
      <c r="V663" s="10"/>
      <c r="W663" s="10"/>
      <c r="X663" s="10"/>
      <c r="Y663" s="10"/>
      <c r="Z663" s="295"/>
      <c r="AA663" s="161"/>
      <c r="AB663" s="11"/>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G663" s="10"/>
      <c r="BH663" s="10"/>
      <c r="BI663" s="2"/>
      <c r="BJ663" s="10"/>
      <c r="BK663" s="10"/>
      <c r="BL663" s="10"/>
      <c r="BM663" s="371"/>
      <c r="BN663" s="10"/>
      <c r="BO663" s="10"/>
      <c r="BP663" s="10"/>
    </row>
    <row r="664" ht="12.75" spans="1:68">
      <c r="A664" s="295"/>
      <c r="B664" s="11"/>
      <c r="C664" s="11"/>
      <c r="E664" s="482"/>
      <c r="F664" s="295"/>
      <c r="G664" s="295"/>
      <c r="H664" s="295"/>
      <c r="I664" s="10"/>
      <c r="J664" s="10"/>
      <c r="K664" s="295"/>
      <c r="L664" s="482"/>
      <c r="M664" s="10"/>
      <c r="N664" s="10"/>
      <c r="O664" s="482"/>
      <c r="P664" s="10"/>
      <c r="Q664" s="295"/>
      <c r="R664" s="11"/>
      <c r="T664" s="294"/>
      <c r="U664" s="295"/>
      <c r="V664" s="10"/>
      <c r="W664" s="10"/>
      <c r="X664" s="10"/>
      <c r="Y664" s="10"/>
      <c r="Z664" s="295"/>
      <c r="AA664" s="161"/>
      <c r="AB664" s="11"/>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G664" s="10"/>
      <c r="BH664" s="10"/>
      <c r="BI664" s="2"/>
      <c r="BJ664" s="10"/>
      <c r="BK664" s="10"/>
      <c r="BL664" s="10"/>
      <c r="BM664" s="371"/>
      <c r="BN664" s="10"/>
      <c r="BO664" s="10"/>
      <c r="BP664" s="10"/>
    </row>
    <row r="665" ht="12.75" spans="1:68">
      <c r="A665" s="295"/>
      <c r="B665" s="11"/>
      <c r="C665" s="11"/>
      <c r="E665" s="482"/>
      <c r="F665" s="295"/>
      <c r="G665" s="295"/>
      <c r="H665" s="295"/>
      <c r="I665" s="10"/>
      <c r="J665" s="10"/>
      <c r="K665" s="295"/>
      <c r="L665" s="482"/>
      <c r="M665" s="10"/>
      <c r="N665" s="10"/>
      <c r="O665" s="482"/>
      <c r="P665" s="10"/>
      <c r="Q665" s="295"/>
      <c r="R665" s="11"/>
      <c r="T665" s="294"/>
      <c r="U665" s="295"/>
      <c r="V665" s="10"/>
      <c r="W665" s="10"/>
      <c r="X665" s="10"/>
      <c r="Y665" s="10"/>
      <c r="Z665" s="295"/>
      <c r="AA665" s="161"/>
      <c r="AB665" s="11"/>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G665" s="10"/>
      <c r="BH665" s="10"/>
      <c r="BI665" s="2"/>
      <c r="BJ665" s="10"/>
      <c r="BK665" s="10"/>
      <c r="BL665" s="10"/>
      <c r="BM665" s="371"/>
      <c r="BN665" s="10"/>
      <c r="BO665" s="10"/>
      <c r="BP665" s="10"/>
    </row>
    <row r="666" ht="12.75" spans="1:68">
      <c r="A666" s="295"/>
      <c r="B666" s="11"/>
      <c r="C666" s="11"/>
      <c r="E666" s="482"/>
      <c r="F666" s="295"/>
      <c r="G666" s="295"/>
      <c r="H666" s="295"/>
      <c r="I666" s="10"/>
      <c r="J666" s="10"/>
      <c r="K666" s="295"/>
      <c r="L666" s="482"/>
      <c r="M666" s="10"/>
      <c r="N666" s="10"/>
      <c r="O666" s="482"/>
      <c r="P666" s="10"/>
      <c r="Q666" s="295"/>
      <c r="R666" s="11"/>
      <c r="T666" s="294"/>
      <c r="U666" s="295"/>
      <c r="V666" s="10"/>
      <c r="W666" s="10"/>
      <c r="X666" s="10"/>
      <c r="Y666" s="10"/>
      <c r="Z666" s="295"/>
      <c r="AA666" s="161"/>
      <c r="AB666" s="11"/>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G666" s="10"/>
      <c r="BH666" s="10"/>
      <c r="BI666" s="2"/>
      <c r="BJ666" s="10"/>
      <c r="BK666" s="10"/>
      <c r="BL666" s="10"/>
      <c r="BM666" s="371"/>
      <c r="BN666" s="10"/>
      <c r="BO666" s="10"/>
      <c r="BP666" s="10"/>
    </row>
    <row r="667" ht="12.75" spans="1:68">
      <c r="A667" s="295"/>
      <c r="B667" s="11"/>
      <c r="C667" s="11"/>
      <c r="E667" s="482"/>
      <c r="F667" s="295"/>
      <c r="G667" s="295"/>
      <c r="H667" s="295"/>
      <c r="I667" s="10"/>
      <c r="J667" s="10"/>
      <c r="K667" s="295"/>
      <c r="L667" s="482"/>
      <c r="M667" s="10"/>
      <c r="N667" s="10"/>
      <c r="O667" s="482"/>
      <c r="P667" s="10"/>
      <c r="Q667" s="295"/>
      <c r="R667" s="11"/>
      <c r="T667" s="294"/>
      <c r="U667" s="295"/>
      <c r="V667" s="10"/>
      <c r="W667" s="10"/>
      <c r="X667" s="10"/>
      <c r="Y667" s="10"/>
      <c r="Z667" s="295"/>
      <c r="AA667" s="161"/>
      <c r="AB667" s="11"/>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G667" s="10"/>
      <c r="BH667" s="10"/>
      <c r="BI667" s="2"/>
      <c r="BJ667" s="10"/>
      <c r="BK667" s="10"/>
      <c r="BL667" s="10"/>
      <c r="BM667" s="371"/>
      <c r="BN667" s="10"/>
      <c r="BO667" s="10"/>
      <c r="BP667" s="10"/>
    </row>
    <row r="668" ht="12.75" spans="1:68">
      <c r="A668" s="295"/>
      <c r="B668" s="11"/>
      <c r="C668" s="11"/>
      <c r="E668" s="482"/>
      <c r="F668" s="295"/>
      <c r="G668" s="295"/>
      <c r="H668" s="295"/>
      <c r="I668" s="10"/>
      <c r="J668" s="10"/>
      <c r="K668" s="295"/>
      <c r="L668" s="482"/>
      <c r="M668" s="10"/>
      <c r="N668" s="10"/>
      <c r="O668" s="482"/>
      <c r="P668" s="10"/>
      <c r="Q668" s="295"/>
      <c r="R668" s="11"/>
      <c r="T668" s="294"/>
      <c r="U668" s="295"/>
      <c r="V668" s="10"/>
      <c r="W668" s="10"/>
      <c r="X668" s="10"/>
      <c r="Y668" s="10"/>
      <c r="Z668" s="295"/>
      <c r="AA668" s="161"/>
      <c r="AB668" s="11"/>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G668" s="10"/>
      <c r="BH668" s="10"/>
      <c r="BI668" s="2"/>
      <c r="BJ668" s="10"/>
      <c r="BK668" s="10"/>
      <c r="BL668" s="10"/>
      <c r="BM668" s="371"/>
      <c r="BN668" s="10"/>
      <c r="BO668" s="10"/>
      <c r="BP668" s="10"/>
    </row>
    <row r="669" ht="12.75" spans="1:68">
      <c r="A669" s="295"/>
      <c r="B669" s="11"/>
      <c r="C669" s="11"/>
      <c r="E669" s="482"/>
      <c r="F669" s="295"/>
      <c r="G669" s="295"/>
      <c r="H669" s="295"/>
      <c r="I669" s="10"/>
      <c r="J669" s="10"/>
      <c r="K669" s="295"/>
      <c r="L669" s="482"/>
      <c r="M669" s="10"/>
      <c r="N669" s="10"/>
      <c r="O669" s="482"/>
      <c r="P669" s="10"/>
      <c r="Q669" s="295"/>
      <c r="R669" s="11"/>
      <c r="T669" s="294"/>
      <c r="U669" s="295"/>
      <c r="V669" s="10"/>
      <c r="W669" s="10"/>
      <c r="X669" s="10"/>
      <c r="Y669" s="10"/>
      <c r="Z669" s="295"/>
      <c r="AA669" s="161"/>
      <c r="AB669" s="11"/>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G669" s="10"/>
      <c r="BH669" s="10"/>
      <c r="BI669" s="2"/>
      <c r="BJ669" s="10"/>
      <c r="BK669" s="10"/>
      <c r="BL669" s="10"/>
      <c r="BM669" s="371"/>
      <c r="BN669" s="10"/>
      <c r="BO669" s="10"/>
      <c r="BP669" s="10"/>
    </row>
    <row r="670" ht="12.75" spans="1:68">
      <c r="A670" s="295"/>
      <c r="B670" s="11"/>
      <c r="C670" s="11"/>
      <c r="E670" s="482"/>
      <c r="F670" s="295"/>
      <c r="G670" s="295"/>
      <c r="H670" s="295"/>
      <c r="I670" s="10"/>
      <c r="J670" s="10"/>
      <c r="K670" s="295"/>
      <c r="L670" s="482"/>
      <c r="M670" s="10"/>
      <c r="N670" s="10"/>
      <c r="O670" s="482"/>
      <c r="P670" s="10"/>
      <c r="Q670" s="295"/>
      <c r="R670" s="11"/>
      <c r="T670" s="294"/>
      <c r="U670" s="295"/>
      <c r="V670" s="10"/>
      <c r="W670" s="10"/>
      <c r="X670" s="10"/>
      <c r="Y670" s="10"/>
      <c r="Z670" s="295"/>
      <c r="AA670" s="161"/>
      <c r="AB670" s="11"/>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G670" s="10"/>
      <c r="BH670" s="10"/>
      <c r="BI670" s="2"/>
      <c r="BJ670" s="10"/>
      <c r="BK670" s="10"/>
      <c r="BL670" s="10"/>
      <c r="BM670" s="371"/>
      <c r="BN670" s="10"/>
      <c r="BO670" s="10"/>
      <c r="BP670" s="10"/>
    </row>
    <row r="671" ht="12.75" spans="1:68">
      <c r="A671" s="295"/>
      <c r="B671" s="11"/>
      <c r="C671" s="11"/>
      <c r="E671" s="482"/>
      <c r="F671" s="295"/>
      <c r="G671" s="295"/>
      <c r="H671" s="295"/>
      <c r="I671" s="10"/>
      <c r="J671" s="10"/>
      <c r="K671" s="295"/>
      <c r="L671" s="482"/>
      <c r="M671" s="10"/>
      <c r="N671" s="10"/>
      <c r="O671" s="482"/>
      <c r="P671" s="10"/>
      <c r="Q671" s="295"/>
      <c r="R671" s="11"/>
      <c r="T671" s="294"/>
      <c r="U671" s="295"/>
      <c r="V671" s="10"/>
      <c r="W671" s="10"/>
      <c r="X671" s="10"/>
      <c r="Y671" s="10"/>
      <c r="Z671" s="295"/>
      <c r="AA671" s="161"/>
      <c r="AB671" s="11"/>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G671" s="10"/>
      <c r="BH671" s="10"/>
      <c r="BI671" s="2"/>
      <c r="BJ671" s="10"/>
      <c r="BK671" s="10"/>
      <c r="BL671" s="10"/>
      <c r="BM671" s="371"/>
      <c r="BN671" s="10"/>
      <c r="BO671" s="10"/>
      <c r="BP671" s="10"/>
    </row>
    <row r="672" ht="12.75" spans="1:68">
      <c r="A672" s="295"/>
      <c r="B672" s="11"/>
      <c r="C672" s="11"/>
      <c r="E672" s="482"/>
      <c r="F672" s="295"/>
      <c r="G672" s="295"/>
      <c r="H672" s="295"/>
      <c r="I672" s="10"/>
      <c r="J672" s="10"/>
      <c r="K672" s="295"/>
      <c r="L672" s="482"/>
      <c r="M672" s="10"/>
      <c r="N672" s="10"/>
      <c r="O672" s="482"/>
      <c r="P672" s="10"/>
      <c r="Q672" s="295"/>
      <c r="R672" s="11"/>
      <c r="T672" s="294"/>
      <c r="U672" s="295"/>
      <c r="V672" s="10"/>
      <c r="W672" s="10"/>
      <c r="X672" s="10"/>
      <c r="Y672" s="10"/>
      <c r="Z672" s="295"/>
      <c r="AA672" s="161"/>
      <c r="AB672" s="11"/>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G672" s="10"/>
      <c r="BH672" s="10"/>
      <c r="BI672" s="2"/>
      <c r="BJ672" s="10"/>
      <c r="BK672" s="10"/>
      <c r="BL672" s="10"/>
      <c r="BM672" s="371"/>
      <c r="BN672" s="10"/>
      <c r="BO672" s="10"/>
      <c r="BP672" s="10"/>
    </row>
    <row r="673" ht="12.75" spans="1:68">
      <c r="A673" s="295"/>
      <c r="B673" s="11"/>
      <c r="C673" s="11"/>
      <c r="E673" s="482"/>
      <c r="F673" s="295"/>
      <c r="G673" s="295"/>
      <c r="H673" s="295"/>
      <c r="I673" s="10"/>
      <c r="J673" s="10"/>
      <c r="K673" s="295"/>
      <c r="L673" s="482"/>
      <c r="M673" s="10"/>
      <c r="N673" s="10"/>
      <c r="O673" s="482"/>
      <c r="P673" s="10"/>
      <c r="Q673" s="295"/>
      <c r="R673" s="11"/>
      <c r="T673" s="294"/>
      <c r="U673" s="295"/>
      <c r="V673" s="10"/>
      <c r="W673" s="10"/>
      <c r="X673" s="10"/>
      <c r="Y673" s="10"/>
      <c r="Z673" s="295"/>
      <c r="AA673" s="161"/>
      <c r="AB673" s="11"/>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G673" s="10"/>
      <c r="BH673" s="10"/>
      <c r="BI673" s="2"/>
      <c r="BJ673" s="10"/>
      <c r="BK673" s="10"/>
      <c r="BL673" s="10"/>
      <c r="BM673" s="371"/>
      <c r="BN673" s="10"/>
      <c r="BO673" s="10"/>
      <c r="BP673" s="10"/>
    </row>
    <row r="674" ht="12.75" spans="1:68">
      <c r="A674" s="295"/>
      <c r="B674" s="11"/>
      <c r="C674" s="11"/>
      <c r="E674" s="482"/>
      <c r="F674" s="295"/>
      <c r="G674" s="295"/>
      <c r="H674" s="295"/>
      <c r="I674" s="10"/>
      <c r="J674" s="10"/>
      <c r="K674" s="295"/>
      <c r="L674" s="482"/>
      <c r="M674" s="10"/>
      <c r="N674" s="10"/>
      <c r="O674" s="482"/>
      <c r="P674" s="10"/>
      <c r="Q674" s="295"/>
      <c r="R674" s="11"/>
      <c r="T674" s="294"/>
      <c r="U674" s="295"/>
      <c r="V674" s="10"/>
      <c r="W674" s="10"/>
      <c r="X674" s="10"/>
      <c r="Y674" s="10"/>
      <c r="Z674" s="295"/>
      <c r="AA674" s="161"/>
      <c r="AB674" s="11"/>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G674" s="10"/>
      <c r="BH674" s="10"/>
      <c r="BI674" s="2"/>
      <c r="BJ674" s="10"/>
      <c r="BK674" s="10"/>
      <c r="BL674" s="10"/>
      <c r="BM674" s="371"/>
      <c r="BN674" s="10"/>
      <c r="BO674" s="10"/>
      <c r="BP674" s="10"/>
    </row>
    <row r="675" ht="12.75" spans="1:68">
      <c r="A675" s="295"/>
      <c r="B675" s="11"/>
      <c r="C675" s="11"/>
      <c r="E675" s="482"/>
      <c r="F675" s="295"/>
      <c r="G675" s="295"/>
      <c r="H675" s="295"/>
      <c r="I675" s="10"/>
      <c r="J675" s="10"/>
      <c r="K675" s="295"/>
      <c r="L675" s="482"/>
      <c r="M675" s="10"/>
      <c r="N675" s="10"/>
      <c r="O675" s="482"/>
      <c r="P675" s="10"/>
      <c r="Q675" s="295"/>
      <c r="R675" s="11"/>
      <c r="T675" s="294"/>
      <c r="U675" s="295"/>
      <c r="V675" s="10"/>
      <c r="W675" s="10"/>
      <c r="X675" s="10"/>
      <c r="Y675" s="10"/>
      <c r="Z675" s="295"/>
      <c r="AA675" s="161"/>
      <c r="AB675" s="11"/>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G675" s="10"/>
      <c r="BH675" s="10"/>
      <c r="BI675" s="2"/>
      <c r="BJ675" s="10"/>
      <c r="BK675" s="10"/>
      <c r="BL675" s="10"/>
      <c r="BM675" s="371"/>
      <c r="BN675" s="10"/>
      <c r="BO675" s="10"/>
      <c r="BP675" s="10"/>
    </row>
    <row r="676" ht="12.75" spans="1:68">
      <c r="A676" s="295"/>
      <c r="B676" s="11"/>
      <c r="C676" s="11"/>
      <c r="E676" s="482"/>
      <c r="F676" s="295"/>
      <c r="G676" s="295"/>
      <c r="H676" s="295"/>
      <c r="I676" s="10"/>
      <c r="J676" s="10"/>
      <c r="K676" s="295"/>
      <c r="L676" s="482"/>
      <c r="M676" s="10"/>
      <c r="N676" s="10"/>
      <c r="O676" s="482"/>
      <c r="P676" s="10"/>
      <c r="Q676" s="295"/>
      <c r="R676" s="11"/>
      <c r="T676" s="294"/>
      <c r="U676" s="295"/>
      <c r="V676" s="10"/>
      <c r="W676" s="10"/>
      <c r="X676" s="10"/>
      <c r="Y676" s="10"/>
      <c r="Z676" s="295"/>
      <c r="AA676" s="161"/>
      <c r="AB676" s="11"/>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G676" s="10"/>
      <c r="BH676" s="10"/>
      <c r="BI676" s="2"/>
      <c r="BJ676" s="10"/>
      <c r="BK676" s="10"/>
      <c r="BL676" s="10"/>
      <c r="BM676" s="371"/>
      <c r="BN676" s="10"/>
      <c r="BO676" s="10"/>
      <c r="BP676" s="10"/>
    </row>
    <row r="677" ht="12.75" spans="1:68">
      <c r="A677" s="295"/>
      <c r="B677" s="11"/>
      <c r="C677" s="11"/>
      <c r="E677" s="482"/>
      <c r="F677" s="295"/>
      <c r="G677" s="295"/>
      <c r="H677" s="295"/>
      <c r="I677" s="10"/>
      <c r="J677" s="10"/>
      <c r="K677" s="295"/>
      <c r="L677" s="482"/>
      <c r="M677" s="10"/>
      <c r="N677" s="10"/>
      <c r="O677" s="482"/>
      <c r="P677" s="10"/>
      <c r="Q677" s="295"/>
      <c r="R677" s="11"/>
      <c r="T677" s="294"/>
      <c r="U677" s="295"/>
      <c r="V677" s="10"/>
      <c r="W677" s="10"/>
      <c r="X677" s="10"/>
      <c r="Y677" s="10"/>
      <c r="Z677" s="295"/>
      <c r="AA677" s="161"/>
      <c r="AB677" s="11"/>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G677" s="10"/>
      <c r="BH677" s="10"/>
      <c r="BI677" s="2"/>
      <c r="BJ677" s="10"/>
      <c r="BK677" s="10"/>
      <c r="BL677" s="10"/>
      <c r="BM677" s="371"/>
      <c r="BN677" s="10"/>
      <c r="BO677" s="10"/>
      <c r="BP677" s="10"/>
    </row>
    <row r="678" ht="12.75" spans="1:68">
      <c r="A678" s="295"/>
      <c r="B678" s="11"/>
      <c r="C678" s="11"/>
      <c r="E678" s="482"/>
      <c r="F678" s="295"/>
      <c r="G678" s="295"/>
      <c r="H678" s="295"/>
      <c r="I678" s="10"/>
      <c r="J678" s="10"/>
      <c r="K678" s="295"/>
      <c r="L678" s="482"/>
      <c r="M678" s="10"/>
      <c r="N678" s="10"/>
      <c r="O678" s="482"/>
      <c r="P678" s="10"/>
      <c r="Q678" s="295"/>
      <c r="R678" s="11"/>
      <c r="T678" s="294"/>
      <c r="U678" s="295"/>
      <c r="V678" s="10"/>
      <c r="W678" s="10"/>
      <c r="X678" s="10"/>
      <c r="Y678" s="10"/>
      <c r="Z678" s="295"/>
      <c r="AA678" s="161"/>
      <c r="AB678" s="11"/>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G678" s="10"/>
      <c r="BH678" s="10"/>
      <c r="BI678" s="2"/>
      <c r="BJ678" s="10"/>
      <c r="BK678" s="10"/>
      <c r="BL678" s="10"/>
      <c r="BM678" s="371"/>
      <c r="BN678" s="10"/>
      <c r="BO678" s="10"/>
      <c r="BP678" s="10"/>
    </row>
    <row r="679" ht="12.75" spans="1:68">
      <c r="A679" s="295"/>
      <c r="B679" s="11"/>
      <c r="C679" s="11"/>
      <c r="E679" s="482"/>
      <c r="F679" s="295"/>
      <c r="G679" s="295"/>
      <c r="H679" s="295"/>
      <c r="I679" s="10"/>
      <c r="J679" s="10"/>
      <c r="K679" s="295"/>
      <c r="L679" s="482"/>
      <c r="M679" s="10"/>
      <c r="N679" s="10"/>
      <c r="O679" s="482"/>
      <c r="P679" s="10"/>
      <c r="Q679" s="295"/>
      <c r="R679" s="11"/>
      <c r="T679" s="294"/>
      <c r="U679" s="295"/>
      <c r="V679" s="10"/>
      <c r="W679" s="10"/>
      <c r="X679" s="10"/>
      <c r="Y679" s="10"/>
      <c r="Z679" s="295"/>
      <c r="AA679" s="161"/>
      <c r="AB679" s="11"/>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G679" s="10"/>
      <c r="BH679" s="10"/>
      <c r="BI679" s="2"/>
      <c r="BJ679" s="10"/>
      <c r="BK679" s="10"/>
      <c r="BL679" s="10"/>
      <c r="BM679" s="371"/>
      <c r="BN679" s="10"/>
      <c r="BO679" s="10"/>
      <c r="BP679" s="10"/>
    </row>
    <row r="680" ht="12.75" spans="1:68">
      <c r="A680" s="295"/>
      <c r="B680" s="11"/>
      <c r="C680" s="11"/>
      <c r="E680" s="482"/>
      <c r="F680" s="295"/>
      <c r="G680" s="295"/>
      <c r="H680" s="295"/>
      <c r="I680" s="10"/>
      <c r="J680" s="10"/>
      <c r="K680" s="295"/>
      <c r="L680" s="482"/>
      <c r="M680" s="10"/>
      <c r="N680" s="10"/>
      <c r="O680" s="482"/>
      <c r="P680" s="10"/>
      <c r="Q680" s="295"/>
      <c r="R680" s="11"/>
      <c r="T680" s="294"/>
      <c r="U680" s="295"/>
      <c r="V680" s="10"/>
      <c r="W680" s="10"/>
      <c r="X680" s="10"/>
      <c r="Y680" s="10"/>
      <c r="Z680" s="295"/>
      <c r="AA680" s="161"/>
      <c r="AB680" s="11"/>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G680" s="10"/>
      <c r="BH680" s="10"/>
      <c r="BI680" s="2"/>
      <c r="BJ680" s="10"/>
      <c r="BK680" s="10"/>
      <c r="BL680" s="10"/>
      <c r="BM680" s="371"/>
      <c r="BN680" s="10"/>
      <c r="BO680" s="10"/>
      <c r="BP680" s="10"/>
    </row>
    <row r="681" ht="12.75" spans="1:68">
      <c r="A681" s="295"/>
      <c r="B681" s="11"/>
      <c r="C681" s="11"/>
      <c r="E681" s="482"/>
      <c r="F681" s="295"/>
      <c r="G681" s="295"/>
      <c r="H681" s="295"/>
      <c r="I681" s="10"/>
      <c r="J681" s="10"/>
      <c r="K681" s="295"/>
      <c r="L681" s="482"/>
      <c r="M681" s="10"/>
      <c r="N681" s="10"/>
      <c r="O681" s="482"/>
      <c r="P681" s="10"/>
      <c r="Q681" s="295"/>
      <c r="R681" s="11"/>
      <c r="T681" s="294"/>
      <c r="U681" s="295"/>
      <c r="V681" s="10"/>
      <c r="W681" s="10"/>
      <c r="X681" s="10"/>
      <c r="Y681" s="10"/>
      <c r="Z681" s="295"/>
      <c r="AA681" s="161"/>
      <c r="AB681" s="11"/>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G681" s="10"/>
      <c r="BH681" s="10"/>
      <c r="BI681" s="2"/>
      <c r="BJ681" s="10"/>
      <c r="BK681" s="10"/>
      <c r="BL681" s="10"/>
      <c r="BM681" s="371"/>
      <c r="BN681" s="10"/>
      <c r="BO681" s="10"/>
      <c r="BP681" s="10"/>
    </row>
    <row r="682" ht="12.75" spans="1:68">
      <c r="A682" s="295"/>
      <c r="B682" s="11"/>
      <c r="C682" s="11"/>
      <c r="E682" s="482"/>
      <c r="F682" s="295"/>
      <c r="G682" s="295"/>
      <c r="H682" s="295"/>
      <c r="I682" s="10"/>
      <c r="J682" s="10"/>
      <c r="K682" s="295"/>
      <c r="L682" s="482"/>
      <c r="M682" s="10"/>
      <c r="N682" s="10"/>
      <c r="O682" s="482"/>
      <c r="P682" s="10"/>
      <c r="Q682" s="295"/>
      <c r="R682" s="11"/>
      <c r="T682" s="294"/>
      <c r="U682" s="295"/>
      <c r="V682" s="10"/>
      <c r="W682" s="10"/>
      <c r="X682" s="10"/>
      <c r="Y682" s="10"/>
      <c r="Z682" s="295"/>
      <c r="AA682" s="161"/>
      <c r="AB682" s="11"/>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G682" s="10"/>
      <c r="BH682" s="10"/>
      <c r="BI682" s="2"/>
      <c r="BJ682" s="10"/>
      <c r="BK682" s="10"/>
      <c r="BL682" s="10"/>
      <c r="BM682" s="371"/>
      <c r="BN682" s="10"/>
      <c r="BO682" s="10"/>
      <c r="BP682" s="10"/>
    </row>
    <row r="683" ht="12.75" spans="1:68">
      <c r="A683" s="295"/>
      <c r="B683" s="11"/>
      <c r="C683" s="11"/>
      <c r="E683" s="482"/>
      <c r="F683" s="295"/>
      <c r="G683" s="295"/>
      <c r="H683" s="295"/>
      <c r="I683" s="10"/>
      <c r="J683" s="10"/>
      <c r="K683" s="295"/>
      <c r="L683" s="482"/>
      <c r="M683" s="10"/>
      <c r="N683" s="10"/>
      <c r="O683" s="482"/>
      <c r="P683" s="10"/>
      <c r="Q683" s="295"/>
      <c r="R683" s="11"/>
      <c r="T683" s="294"/>
      <c r="U683" s="295"/>
      <c r="V683" s="10"/>
      <c r="W683" s="10"/>
      <c r="X683" s="10"/>
      <c r="Y683" s="10"/>
      <c r="Z683" s="295"/>
      <c r="AA683" s="161"/>
      <c r="AB683" s="11"/>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G683" s="10"/>
      <c r="BH683" s="10"/>
      <c r="BI683" s="2"/>
      <c r="BJ683" s="10"/>
      <c r="BK683" s="10"/>
      <c r="BL683" s="10"/>
      <c r="BM683" s="371"/>
      <c r="BN683" s="10"/>
      <c r="BO683" s="10"/>
      <c r="BP683" s="10"/>
    </row>
    <row r="684" ht="12.75" spans="1:68">
      <c r="A684" s="295"/>
      <c r="B684" s="11"/>
      <c r="C684" s="11"/>
      <c r="E684" s="482"/>
      <c r="F684" s="295"/>
      <c r="G684" s="295"/>
      <c r="H684" s="295"/>
      <c r="I684" s="10"/>
      <c r="J684" s="10"/>
      <c r="K684" s="295"/>
      <c r="L684" s="482"/>
      <c r="M684" s="10"/>
      <c r="N684" s="10"/>
      <c r="O684" s="482"/>
      <c r="P684" s="10"/>
      <c r="Q684" s="295"/>
      <c r="R684" s="11"/>
      <c r="T684" s="294"/>
      <c r="U684" s="295"/>
      <c r="V684" s="10"/>
      <c r="W684" s="10"/>
      <c r="X684" s="10"/>
      <c r="Y684" s="10"/>
      <c r="Z684" s="295"/>
      <c r="AA684" s="161"/>
      <c r="AB684" s="11"/>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G684" s="10"/>
      <c r="BH684" s="10"/>
      <c r="BI684" s="2"/>
      <c r="BJ684" s="10"/>
      <c r="BK684" s="10"/>
      <c r="BL684" s="10"/>
      <c r="BM684" s="371"/>
      <c r="BN684" s="10"/>
      <c r="BO684" s="10"/>
      <c r="BP684" s="10"/>
    </row>
    <row r="685" ht="12.75" spans="1:68">
      <c r="A685" s="295"/>
      <c r="B685" s="11"/>
      <c r="C685" s="11"/>
      <c r="E685" s="482"/>
      <c r="F685" s="295"/>
      <c r="G685" s="295"/>
      <c r="H685" s="295"/>
      <c r="I685" s="10"/>
      <c r="J685" s="10"/>
      <c r="K685" s="295"/>
      <c r="L685" s="482"/>
      <c r="M685" s="10"/>
      <c r="N685" s="10"/>
      <c r="O685" s="482"/>
      <c r="P685" s="10"/>
      <c r="Q685" s="295"/>
      <c r="R685" s="11"/>
      <c r="T685" s="294"/>
      <c r="U685" s="295"/>
      <c r="V685" s="10"/>
      <c r="W685" s="10"/>
      <c r="X685" s="10"/>
      <c r="Y685" s="10"/>
      <c r="Z685" s="295"/>
      <c r="AA685" s="161"/>
      <c r="AB685" s="11"/>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G685" s="10"/>
      <c r="BH685" s="10"/>
      <c r="BI685" s="2"/>
      <c r="BJ685" s="10"/>
      <c r="BK685" s="10"/>
      <c r="BL685" s="10"/>
      <c r="BM685" s="371"/>
      <c r="BN685" s="10"/>
      <c r="BO685" s="10"/>
      <c r="BP685" s="10"/>
    </row>
    <row r="686" ht="12.75" spans="1:68">
      <c r="A686" s="295"/>
      <c r="B686" s="11"/>
      <c r="C686" s="11"/>
      <c r="E686" s="482"/>
      <c r="F686" s="295"/>
      <c r="G686" s="295"/>
      <c r="H686" s="295"/>
      <c r="I686" s="10"/>
      <c r="J686" s="10"/>
      <c r="K686" s="295"/>
      <c r="L686" s="482"/>
      <c r="M686" s="10"/>
      <c r="N686" s="10"/>
      <c r="O686" s="482"/>
      <c r="P686" s="10"/>
      <c r="Q686" s="295"/>
      <c r="R686" s="11"/>
      <c r="T686" s="294"/>
      <c r="U686" s="295"/>
      <c r="V686" s="10"/>
      <c r="W686" s="10"/>
      <c r="X686" s="10"/>
      <c r="Y686" s="10"/>
      <c r="Z686" s="295"/>
      <c r="AA686" s="161"/>
      <c r="AB686" s="11"/>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G686" s="10"/>
      <c r="BH686" s="10"/>
      <c r="BI686" s="2"/>
      <c r="BJ686" s="10"/>
      <c r="BK686" s="10"/>
      <c r="BL686" s="10"/>
      <c r="BM686" s="371"/>
      <c r="BN686" s="10"/>
      <c r="BO686" s="10"/>
      <c r="BP686" s="10"/>
    </row>
    <row r="687" ht="12.75" spans="1:68">
      <c r="A687" s="295"/>
      <c r="B687" s="11"/>
      <c r="C687" s="11"/>
      <c r="E687" s="482"/>
      <c r="F687" s="295"/>
      <c r="G687" s="295"/>
      <c r="H687" s="295"/>
      <c r="I687" s="10"/>
      <c r="J687" s="10"/>
      <c r="K687" s="295"/>
      <c r="L687" s="482"/>
      <c r="M687" s="10"/>
      <c r="N687" s="10"/>
      <c r="O687" s="482"/>
      <c r="P687" s="10"/>
      <c r="Q687" s="295"/>
      <c r="R687" s="11"/>
      <c r="T687" s="294"/>
      <c r="U687" s="295"/>
      <c r="V687" s="10"/>
      <c r="W687" s="10"/>
      <c r="X687" s="10"/>
      <c r="Y687" s="10"/>
      <c r="Z687" s="295"/>
      <c r="AA687" s="161"/>
      <c r="AB687" s="11"/>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G687" s="10"/>
      <c r="BH687" s="10"/>
      <c r="BI687" s="2"/>
      <c r="BJ687" s="10"/>
      <c r="BK687" s="10"/>
      <c r="BL687" s="10"/>
      <c r="BM687" s="371"/>
      <c r="BN687" s="10"/>
      <c r="BO687" s="10"/>
      <c r="BP687" s="10"/>
    </row>
    <row r="688" ht="12.75" spans="1:68">
      <c r="A688" s="295"/>
      <c r="B688" s="11"/>
      <c r="C688" s="11"/>
      <c r="E688" s="482"/>
      <c r="F688" s="295"/>
      <c r="G688" s="295"/>
      <c r="H688" s="295"/>
      <c r="I688" s="10"/>
      <c r="J688" s="10"/>
      <c r="K688" s="295"/>
      <c r="L688" s="482"/>
      <c r="M688" s="10"/>
      <c r="N688" s="10"/>
      <c r="O688" s="482"/>
      <c r="P688" s="10"/>
      <c r="Q688" s="295"/>
      <c r="R688" s="11"/>
      <c r="T688" s="294"/>
      <c r="U688" s="295"/>
      <c r="V688" s="10"/>
      <c r="W688" s="10"/>
      <c r="X688" s="10"/>
      <c r="Y688" s="10"/>
      <c r="Z688" s="295"/>
      <c r="AA688" s="161"/>
      <c r="AB688" s="11"/>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G688" s="10"/>
      <c r="BH688" s="10"/>
      <c r="BI688" s="2"/>
      <c r="BJ688" s="10"/>
      <c r="BK688" s="10"/>
      <c r="BL688" s="10"/>
      <c r="BM688" s="371"/>
      <c r="BN688" s="10"/>
      <c r="BO688" s="10"/>
      <c r="BP688" s="10"/>
    </row>
    <row r="689" ht="12.75" spans="1:68">
      <c r="A689" s="295"/>
      <c r="B689" s="11"/>
      <c r="C689" s="11"/>
      <c r="E689" s="482"/>
      <c r="F689" s="295"/>
      <c r="G689" s="295"/>
      <c r="H689" s="295"/>
      <c r="I689" s="10"/>
      <c r="J689" s="10"/>
      <c r="K689" s="295"/>
      <c r="L689" s="482"/>
      <c r="M689" s="10"/>
      <c r="N689" s="10"/>
      <c r="O689" s="482"/>
      <c r="P689" s="10"/>
      <c r="Q689" s="295"/>
      <c r="R689" s="11"/>
      <c r="T689" s="294"/>
      <c r="U689" s="295"/>
      <c r="V689" s="10"/>
      <c r="W689" s="10"/>
      <c r="X689" s="10"/>
      <c r="Y689" s="10"/>
      <c r="Z689" s="295"/>
      <c r="AA689" s="161"/>
      <c r="AB689" s="11"/>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G689" s="10"/>
      <c r="BH689" s="10"/>
      <c r="BI689" s="2"/>
      <c r="BJ689" s="10"/>
      <c r="BK689" s="10"/>
      <c r="BL689" s="10"/>
      <c r="BM689" s="371"/>
      <c r="BN689" s="10"/>
      <c r="BO689" s="10"/>
      <c r="BP689" s="10"/>
    </row>
    <row r="690" ht="12.75" spans="1:68">
      <c r="A690" s="295"/>
      <c r="B690" s="11"/>
      <c r="C690" s="11"/>
      <c r="E690" s="482"/>
      <c r="F690" s="295"/>
      <c r="G690" s="295"/>
      <c r="H690" s="295"/>
      <c r="I690" s="10"/>
      <c r="J690" s="10"/>
      <c r="K690" s="295"/>
      <c r="L690" s="482"/>
      <c r="M690" s="10"/>
      <c r="N690" s="10"/>
      <c r="O690" s="482"/>
      <c r="P690" s="10"/>
      <c r="Q690" s="295"/>
      <c r="R690" s="11"/>
      <c r="T690" s="294"/>
      <c r="U690" s="295"/>
      <c r="V690" s="10"/>
      <c r="W690" s="10"/>
      <c r="X690" s="10"/>
      <c r="Y690" s="10"/>
      <c r="Z690" s="295"/>
      <c r="AA690" s="161"/>
      <c r="AB690" s="11"/>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G690" s="10"/>
      <c r="BH690" s="10"/>
      <c r="BI690" s="2"/>
      <c r="BJ690" s="10"/>
      <c r="BK690" s="10"/>
      <c r="BL690" s="10"/>
      <c r="BM690" s="371"/>
      <c r="BN690" s="10"/>
      <c r="BO690" s="10"/>
      <c r="BP690" s="10"/>
    </row>
    <row r="691" ht="12.75" spans="1:68">
      <c r="A691" s="295"/>
      <c r="B691" s="11"/>
      <c r="C691" s="11"/>
      <c r="E691" s="482"/>
      <c r="F691" s="295"/>
      <c r="G691" s="295"/>
      <c r="H691" s="295"/>
      <c r="I691" s="10"/>
      <c r="J691" s="10"/>
      <c r="K691" s="295"/>
      <c r="L691" s="482"/>
      <c r="M691" s="10"/>
      <c r="N691" s="10"/>
      <c r="O691" s="482"/>
      <c r="P691" s="10"/>
      <c r="Q691" s="295"/>
      <c r="R691" s="11"/>
      <c r="T691" s="294"/>
      <c r="U691" s="295"/>
      <c r="V691" s="10"/>
      <c r="W691" s="10"/>
      <c r="X691" s="10"/>
      <c r="Y691" s="10"/>
      <c r="Z691" s="295"/>
      <c r="AA691" s="161"/>
      <c r="AB691" s="11"/>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G691" s="10"/>
      <c r="BH691" s="10"/>
      <c r="BI691" s="2"/>
      <c r="BJ691" s="10"/>
      <c r="BK691" s="10"/>
      <c r="BL691" s="10"/>
      <c r="BM691" s="371"/>
      <c r="BN691" s="10"/>
      <c r="BO691" s="10"/>
      <c r="BP691" s="10"/>
    </row>
    <row r="692" ht="12.75" spans="1:68">
      <c r="A692" s="295"/>
      <c r="B692" s="11"/>
      <c r="C692" s="11"/>
      <c r="E692" s="482"/>
      <c r="F692" s="295"/>
      <c r="G692" s="295"/>
      <c r="H692" s="295"/>
      <c r="I692" s="10"/>
      <c r="J692" s="10"/>
      <c r="K692" s="295"/>
      <c r="L692" s="482"/>
      <c r="M692" s="10"/>
      <c r="N692" s="10"/>
      <c r="O692" s="482"/>
      <c r="P692" s="10"/>
      <c r="Q692" s="295"/>
      <c r="R692" s="11"/>
      <c r="T692" s="294"/>
      <c r="U692" s="295"/>
      <c r="V692" s="10"/>
      <c r="W692" s="10"/>
      <c r="X692" s="10"/>
      <c r="Y692" s="10"/>
      <c r="Z692" s="295"/>
      <c r="AA692" s="161"/>
      <c r="AB692" s="11"/>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G692" s="10"/>
      <c r="BH692" s="10"/>
      <c r="BI692" s="2"/>
      <c r="BJ692" s="10"/>
      <c r="BK692" s="10"/>
      <c r="BL692" s="10"/>
      <c r="BM692" s="371"/>
      <c r="BN692" s="10"/>
      <c r="BO692" s="10"/>
      <c r="BP692" s="10"/>
    </row>
    <row r="693" ht="12.75" spans="1:68">
      <c r="A693" s="295"/>
      <c r="B693" s="11"/>
      <c r="C693" s="11"/>
      <c r="E693" s="482"/>
      <c r="F693" s="295"/>
      <c r="G693" s="295"/>
      <c r="H693" s="295"/>
      <c r="I693" s="10"/>
      <c r="J693" s="10"/>
      <c r="K693" s="295"/>
      <c r="L693" s="482"/>
      <c r="M693" s="10"/>
      <c r="N693" s="10"/>
      <c r="O693" s="482"/>
      <c r="P693" s="10"/>
      <c r="Q693" s="295"/>
      <c r="R693" s="11"/>
      <c r="T693" s="294"/>
      <c r="U693" s="295"/>
      <c r="V693" s="10"/>
      <c r="W693" s="10"/>
      <c r="X693" s="10"/>
      <c r="Y693" s="10"/>
      <c r="Z693" s="295"/>
      <c r="AA693" s="161"/>
      <c r="AB693" s="11"/>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G693" s="10"/>
      <c r="BH693" s="10"/>
      <c r="BI693" s="2"/>
      <c r="BJ693" s="10"/>
      <c r="BK693" s="10"/>
      <c r="BL693" s="10"/>
      <c r="BM693" s="371"/>
      <c r="BN693" s="10"/>
      <c r="BO693" s="10"/>
      <c r="BP693" s="10"/>
    </row>
    <row r="694" ht="12.75" spans="1:68">
      <c r="A694" s="295"/>
      <c r="B694" s="11"/>
      <c r="C694" s="11"/>
      <c r="E694" s="482"/>
      <c r="F694" s="295"/>
      <c r="G694" s="295"/>
      <c r="H694" s="295"/>
      <c r="I694" s="10"/>
      <c r="J694" s="10"/>
      <c r="K694" s="295"/>
      <c r="L694" s="482"/>
      <c r="M694" s="10"/>
      <c r="N694" s="10"/>
      <c r="O694" s="482"/>
      <c r="P694" s="10"/>
      <c r="Q694" s="295"/>
      <c r="R694" s="11"/>
      <c r="T694" s="294"/>
      <c r="U694" s="295"/>
      <c r="V694" s="10"/>
      <c r="W694" s="10"/>
      <c r="X694" s="10"/>
      <c r="Y694" s="10"/>
      <c r="Z694" s="295"/>
      <c r="AA694" s="161"/>
      <c r="AB694" s="11"/>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G694" s="10"/>
      <c r="BH694" s="10"/>
      <c r="BI694" s="2"/>
      <c r="BJ694" s="10"/>
      <c r="BK694" s="10"/>
      <c r="BL694" s="10"/>
      <c r="BM694" s="371"/>
      <c r="BN694" s="10"/>
      <c r="BO694" s="10"/>
      <c r="BP694" s="10"/>
    </row>
    <row r="695" ht="12.75" spans="1:68">
      <c r="A695" s="295"/>
      <c r="B695" s="11"/>
      <c r="C695" s="11"/>
      <c r="E695" s="482"/>
      <c r="F695" s="295"/>
      <c r="G695" s="295"/>
      <c r="H695" s="295"/>
      <c r="I695" s="10"/>
      <c r="J695" s="10"/>
      <c r="K695" s="295"/>
      <c r="L695" s="482"/>
      <c r="M695" s="10"/>
      <c r="N695" s="10"/>
      <c r="O695" s="482"/>
      <c r="P695" s="10"/>
      <c r="Q695" s="295"/>
      <c r="R695" s="11"/>
      <c r="T695" s="294"/>
      <c r="U695" s="295"/>
      <c r="V695" s="10"/>
      <c r="W695" s="10"/>
      <c r="X695" s="10"/>
      <c r="Y695" s="10"/>
      <c r="Z695" s="295"/>
      <c r="AA695" s="161"/>
      <c r="AB695" s="11"/>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G695" s="10"/>
      <c r="BH695" s="10"/>
      <c r="BI695" s="2"/>
      <c r="BJ695" s="10"/>
      <c r="BK695" s="10"/>
      <c r="BL695" s="10"/>
      <c r="BM695" s="371"/>
      <c r="BN695" s="10"/>
      <c r="BO695" s="10"/>
      <c r="BP695" s="10"/>
    </row>
    <row r="696" ht="12.75" spans="1:68">
      <c r="A696" s="295"/>
      <c r="B696" s="11"/>
      <c r="C696" s="11"/>
      <c r="E696" s="482"/>
      <c r="F696" s="295"/>
      <c r="G696" s="295"/>
      <c r="H696" s="295"/>
      <c r="I696" s="10"/>
      <c r="J696" s="10"/>
      <c r="K696" s="295"/>
      <c r="L696" s="482"/>
      <c r="M696" s="10"/>
      <c r="N696" s="10"/>
      <c r="O696" s="482"/>
      <c r="P696" s="10"/>
      <c r="Q696" s="295"/>
      <c r="R696" s="11"/>
      <c r="T696" s="294"/>
      <c r="U696" s="295"/>
      <c r="V696" s="10"/>
      <c r="W696" s="10"/>
      <c r="X696" s="10"/>
      <c r="Y696" s="10"/>
      <c r="Z696" s="295"/>
      <c r="AA696" s="161"/>
      <c r="AB696" s="11"/>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G696" s="10"/>
      <c r="BH696" s="10"/>
      <c r="BI696" s="2"/>
      <c r="BJ696" s="10"/>
      <c r="BK696" s="10"/>
      <c r="BL696" s="10"/>
      <c r="BM696" s="371"/>
      <c r="BN696" s="10"/>
      <c r="BO696" s="10"/>
      <c r="BP696" s="10"/>
    </row>
    <row r="697" ht="12.75" spans="1:68">
      <c r="A697" s="295"/>
      <c r="B697" s="11"/>
      <c r="C697" s="11"/>
      <c r="E697" s="482"/>
      <c r="F697" s="295"/>
      <c r="G697" s="295"/>
      <c r="H697" s="295"/>
      <c r="I697" s="10"/>
      <c r="J697" s="10"/>
      <c r="K697" s="295"/>
      <c r="L697" s="482"/>
      <c r="M697" s="10"/>
      <c r="N697" s="10"/>
      <c r="O697" s="482"/>
      <c r="P697" s="10"/>
      <c r="Q697" s="295"/>
      <c r="R697" s="11"/>
      <c r="T697" s="294"/>
      <c r="U697" s="295"/>
      <c r="V697" s="10"/>
      <c r="W697" s="10"/>
      <c r="X697" s="10"/>
      <c r="Y697" s="10"/>
      <c r="Z697" s="295"/>
      <c r="AA697" s="161"/>
      <c r="AB697" s="11"/>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G697" s="10"/>
      <c r="BH697" s="10"/>
      <c r="BI697" s="2"/>
      <c r="BJ697" s="10"/>
      <c r="BK697" s="10"/>
      <c r="BL697" s="10"/>
      <c r="BM697" s="371"/>
      <c r="BN697" s="10"/>
      <c r="BO697" s="10"/>
      <c r="BP697" s="10"/>
    </row>
    <row r="698" ht="12.75" spans="1:68">
      <c r="A698" s="295"/>
      <c r="B698" s="11"/>
      <c r="C698" s="11"/>
      <c r="E698" s="482"/>
      <c r="F698" s="295"/>
      <c r="G698" s="295"/>
      <c r="H698" s="295"/>
      <c r="I698" s="10"/>
      <c r="J698" s="10"/>
      <c r="K698" s="295"/>
      <c r="L698" s="482"/>
      <c r="M698" s="10"/>
      <c r="N698" s="10"/>
      <c r="O698" s="482"/>
      <c r="P698" s="10"/>
      <c r="Q698" s="295"/>
      <c r="R698" s="11"/>
      <c r="T698" s="294"/>
      <c r="U698" s="295"/>
      <c r="V698" s="10"/>
      <c r="W698" s="10"/>
      <c r="X698" s="10"/>
      <c r="Y698" s="10"/>
      <c r="Z698" s="295"/>
      <c r="AA698" s="161"/>
      <c r="AB698" s="11"/>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G698" s="10"/>
      <c r="BH698" s="10"/>
      <c r="BI698" s="2"/>
      <c r="BJ698" s="10"/>
      <c r="BK698" s="10"/>
      <c r="BL698" s="10"/>
      <c r="BM698" s="371"/>
      <c r="BN698" s="10"/>
      <c r="BO698" s="10"/>
      <c r="BP698" s="10"/>
    </row>
    <row r="699" ht="12.75" spans="1:68">
      <c r="A699" s="295"/>
      <c r="B699" s="11"/>
      <c r="C699" s="11"/>
      <c r="E699" s="482"/>
      <c r="F699" s="295"/>
      <c r="G699" s="295"/>
      <c r="H699" s="295"/>
      <c r="I699" s="10"/>
      <c r="J699" s="10"/>
      <c r="K699" s="295"/>
      <c r="L699" s="482"/>
      <c r="M699" s="10"/>
      <c r="N699" s="10"/>
      <c r="O699" s="482"/>
      <c r="P699" s="10"/>
      <c r="Q699" s="295"/>
      <c r="R699" s="11"/>
      <c r="T699" s="294"/>
      <c r="U699" s="295"/>
      <c r="V699" s="10"/>
      <c r="W699" s="10"/>
      <c r="X699" s="10"/>
      <c r="Y699" s="10"/>
      <c r="Z699" s="295"/>
      <c r="AA699" s="161"/>
      <c r="AB699" s="11"/>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G699" s="10"/>
      <c r="BH699" s="10"/>
      <c r="BI699" s="2"/>
      <c r="BJ699" s="10"/>
      <c r="BK699" s="10"/>
      <c r="BL699" s="10"/>
      <c r="BM699" s="371"/>
      <c r="BN699" s="10"/>
      <c r="BO699" s="10"/>
      <c r="BP699" s="10"/>
    </row>
    <row r="700" ht="12.75" spans="1:68">
      <c r="A700" s="295"/>
      <c r="B700" s="11"/>
      <c r="C700" s="11"/>
      <c r="E700" s="482"/>
      <c r="F700" s="295"/>
      <c r="G700" s="295"/>
      <c r="H700" s="295"/>
      <c r="I700" s="10"/>
      <c r="J700" s="10"/>
      <c r="K700" s="295"/>
      <c r="L700" s="482"/>
      <c r="M700" s="10"/>
      <c r="N700" s="10"/>
      <c r="O700" s="482"/>
      <c r="P700" s="10"/>
      <c r="Q700" s="295"/>
      <c r="R700" s="11"/>
      <c r="T700" s="294"/>
      <c r="U700" s="295"/>
      <c r="V700" s="10"/>
      <c r="W700" s="10"/>
      <c r="X700" s="10"/>
      <c r="Y700" s="10"/>
      <c r="Z700" s="295"/>
      <c r="AA700" s="161"/>
      <c r="AB700" s="11"/>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G700" s="10"/>
      <c r="BH700" s="10"/>
      <c r="BI700" s="2"/>
      <c r="BJ700" s="10"/>
      <c r="BK700" s="10"/>
      <c r="BL700" s="10"/>
      <c r="BM700" s="371"/>
      <c r="BN700" s="10"/>
      <c r="BO700" s="10"/>
      <c r="BP700" s="10"/>
    </row>
    <row r="701" ht="12.75" spans="1:68">
      <c r="A701" s="295"/>
      <c r="B701" s="11"/>
      <c r="C701" s="11"/>
      <c r="E701" s="482"/>
      <c r="F701" s="295"/>
      <c r="G701" s="295"/>
      <c r="H701" s="295"/>
      <c r="I701" s="10"/>
      <c r="J701" s="10"/>
      <c r="K701" s="295"/>
      <c r="L701" s="482"/>
      <c r="M701" s="10"/>
      <c r="N701" s="10"/>
      <c r="O701" s="482"/>
      <c r="P701" s="10"/>
      <c r="Q701" s="295"/>
      <c r="R701" s="11"/>
      <c r="T701" s="294"/>
      <c r="U701" s="295"/>
      <c r="V701" s="10"/>
      <c r="W701" s="10"/>
      <c r="X701" s="10"/>
      <c r="Y701" s="10"/>
      <c r="Z701" s="295"/>
      <c r="AA701" s="161"/>
      <c r="AB701" s="11"/>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G701" s="10"/>
      <c r="BH701" s="10"/>
      <c r="BI701" s="2"/>
      <c r="BJ701" s="10"/>
      <c r="BK701" s="10"/>
      <c r="BL701" s="10"/>
      <c r="BM701" s="371"/>
      <c r="BN701" s="10"/>
      <c r="BO701" s="10"/>
      <c r="BP701" s="10"/>
    </row>
    <row r="702" ht="12.75" spans="1:68">
      <c r="A702" s="295"/>
      <c r="B702" s="11"/>
      <c r="C702" s="11"/>
      <c r="E702" s="482"/>
      <c r="F702" s="295"/>
      <c r="G702" s="295"/>
      <c r="H702" s="295"/>
      <c r="I702" s="10"/>
      <c r="J702" s="10"/>
      <c r="K702" s="295"/>
      <c r="L702" s="482"/>
      <c r="M702" s="10"/>
      <c r="N702" s="10"/>
      <c r="O702" s="482"/>
      <c r="P702" s="10"/>
      <c r="Q702" s="295"/>
      <c r="R702" s="11"/>
      <c r="T702" s="294"/>
      <c r="U702" s="295"/>
      <c r="V702" s="10"/>
      <c r="W702" s="10"/>
      <c r="X702" s="10"/>
      <c r="Y702" s="10"/>
      <c r="Z702" s="295"/>
      <c r="AA702" s="161"/>
      <c r="AB702" s="11"/>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G702" s="10"/>
      <c r="BH702" s="10"/>
      <c r="BI702" s="2"/>
      <c r="BJ702" s="10"/>
      <c r="BK702" s="10"/>
      <c r="BL702" s="10"/>
      <c r="BM702" s="371"/>
      <c r="BN702" s="10"/>
      <c r="BO702" s="10"/>
      <c r="BP702" s="10"/>
    </row>
    <row r="703" ht="12.75" spans="1:68">
      <c r="A703" s="295"/>
      <c r="B703" s="11"/>
      <c r="C703" s="11"/>
      <c r="E703" s="482"/>
      <c r="F703" s="295"/>
      <c r="G703" s="295"/>
      <c r="H703" s="295"/>
      <c r="I703" s="10"/>
      <c r="J703" s="10"/>
      <c r="K703" s="295"/>
      <c r="L703" s="482"/>
      <c r="M703" s="10"/>
      <c r="N703" s="10"/>
      <c r="O703" s="482"/>
      <c r="P703" s="10"/>
      <c r="Q703" s="295"/>
      <c r="R703" s="11"/>
      <c r="T703" s="294"/>
      <c r="U703" s="295"/>
      <c r="V703" s="10"/>
      <c r="W703" s="10"/>
      <c r="X703" s="10"/>
      <c r="Y703" s="10"/>
      <c r="Z703" s="295"/>
      <c r="AA703" s="161"/>
      <c r="AB703" s="11"/>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G703" s="10"/>
      <c r="BH703" s="10"/>
      <c r="BI703" s="2"/>
      <c r="BJ703" s="10"/>
      <c r="BK703" s="10"/>
      <c r="BL703" s="10"/>
      <c r="BM703" s="371"/>
      <c r="BN703" s="10"/>
      <c r="BO703" s="10"/>
      <c r="BP703" s="10"/>
    </row>
    <row r="704" ht="12.75" spans="1:68">
      <c r="A704" s="295"/>
      <c r="B704" s="11"/>
      <c r="C704" s="11"/>
      <c r="E704" s="482"/>
      <c r="F704" s="295"/>
      <c r="G704" s="295"/>
      <c r="H704" s="295"/>
      <c r="I704" s="10"/>
      <c r="J704" s="10"/>
      <c r="K704" s="295"/>
      <c r="L704" s="482"/>
      <c r="M704" s="10"/>
      <c r="N704" s="10"/>
      <c r="O704" s="482"/>
      <c r="P704" s="10"/>
      <c r="Q704" s="295"/>
      <c r="R704" s="11"/>
      <c r="T704" s="294"/>
      <c r="U704" s="295"/>
      <c r="V704" s="10"/>
      <c r="W704" s="10"/>
      <c r="X704" s="10"/>
      <c r="Y704" s="10"/>
      <c r="Z704" s="295"/>
      <c r="AA704" s="161"/>
      <c r="AB704" s="11"/>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G704" s="10"/>
      <c r="BH704" s="10"/>
      <c r="BI704" s="2"/>
      <c r="BJ704" s="10"/>
      <c r="BK704" s="10"/>
      <c r="BL704" s="10"/>
      <c r="BM704" s="371"/>
      <c r="BN704" s="10"/>
      <c r="BO704" s="10"/>
      <c r="BP704" s="10"/>
    </row>
    <row r="705" ht="12.75" spans="1:68">
      <c r="A705" s="295"/>
      <c r="B705" s="11"/>
      <c r="C705" s="11"/>
      <c r="E705" s="482"/>
      <c r="F705" s="295"/>
      <c r="G705" s="295"/>
      <c r="H705" s="295"/>
      <c r="I705" s="10"/>
      <c r="J705" s="10"/>
      <c r="K705" s="295"/>
      <c r="L705" s="482"/>
      <c r="M705" s="10"/>
      <c r="N705" s="10"/>
      <c r="O705" s="482"/>
      <c r="P705" s="10"/>
      <c r="Q705" s="295"/>
      <c r="R705" s="11"/>
      <c r="T705" s="294"/>
      <c r="U705" s="295"/>
      <c r="V705" s="10"/>
      <c r="W705" s="10"/>
      <c r="X705" s="10"/>
      <c r="Y705" s="10"/>
      <c r="Z705" s="295"/>
      <c r="AA705" s="161"/>
      <c r="AB705" s="11"/>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G705" s="10"/>
      <c r="BH705" s="10"/>
      <c r="BI705" s="2"/>
      <c r="BJ705" s="10"/>
      <c r="BK705" s="10"/>
      <c r="BL705" s="10"/>
      <c r="BM705" s="371"/>
      <c r="BN705" s="10"/>
      <c r="BO705" s="10"/>
      <c r="BP705" s="10"/>
    </row>
    <row r="706" ht="12.75" spans="1:68">
      <c r="A706" s="295"/>
      <c r="B706" s="11"/>
      <c r="C706" s="11"/>
      <c r="E706" s="482"/>
      <c r="F706" s="295"/>
      <c r="G706" s="295"/>
      <c r="H706" s="295"/>
      <c r="I706" s="10"/>
      <c r="J706" s="10"/>
      <c r="K706" s="295"/>
      <c r="L706" s="482"/>
      <c r="M706" s="10"/>
      <c r="N706" s="10"/>
      <c r="O706" s="482"/>
      <c r="P706" s="10"/>
      <c r="Q706" s="295"/>
      <c r="R706" s="11"/>
      <c r="T706" s="294"/>
      <c r="U706" s="295"/>
      <c r="V706" s="10"/>
      <c r="W706" s="10"/>
      <c r="X706" s="10"/>
      <c r="Y706" s="10"/>
      <c r="Z706" s="295"/>
      <c r="AA706" s="161"/>
      <c r="AB706" s="11"/>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G706" s="10"/>
      <c r="BH706" s="10"/>
      <c r="BI706" s="2"/>
      <c r="BJ706" s="10"/>
      <c r="BK706" s="10"/>
      <c r="BL706" s="10"/>
      <c r="BM706" s="371"/>
      <c r="BN706" s="10"/>
      <c r="BO706" s="10"/>
      <c r="BP706" s="10"/>
    </row>
    <row r="707" ht="12.75" spans="1:68">
      <c r="A707" s="295"/>
      <c r="B707" s="11"/>
      <c r="C707" s="11"/>
      <c r="E707" s="482"/>
      <c r="F707" s="295"/>
      <c r="G707" s="295"/>
      <c r="H707" s="295"/>
      <c r="I707" s="10"/>
      <c r="J707" s="10"/>
      <c r="K707" s="295"/>
      <c r="L707" s="482"/>
      <c r="M707" s="10"/>
      <c r="N707" s="10"/>
      <c r="O707" s="482"/>
      <c r="P707" s="10"/>
      <c r="Q707" s="295"/>
      <c r="R707" s="11"/>
      <c r="T707" s="294"/>
      <c r="U707" s="295"/>
      <c r="V707" s="10"/>
      <c r="W707" s="10"/>
      <c r="X707" s="10"/>
      <c r="Y707" s="10"/>
      <c r="Z707" s="295"/>
      <c r="AA707" s="161"/>
      <c r="AB707" s="11"/>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G707" s="10"/>
      <c r="BH707" s="10"/>
      <c r="BI707" s="2"/>
      <c r="BJ707" s="10"/>
      <c r="BK707" s="10"/>
      <c r="BL707" s="10"/>
      <c r="BM707" s="371"/>
      <c r="BN707" s="10"/>
      <c r="BO707" s="10"/>
      <c r="BP707" s="10"/>
    </row>
    <row r="708" ht="12.75" spans="1:68">
      <c r="A708" s="295"/>
      <c r="B708" s="11"/>
      <c r="C708" s="11"/>
      <c r="E708" s="482"/>
      <c r="F708" s="295"/>
      <c r="G708" s="295"/>
      <c r="H708" s="295"/>
      <c r="I708" s="10"/>
      <c r="J708" s="10"/>
      <c r="K708" s="295"/>
      <c r="L708" s="482"/>
      <c r="M708" s="10"/>
      <c r="N708" s="10"/>
      <c r="O708" s="482"/>
      <c r="P708" s="10"/>
      <c r="Q708" s="295"/>
      <c r="R708" s="11"/>
      <c r="T708" s="294"/>
      <c r="U708" s="295"/>
      <c r="V708" s="10"/>
      <c r="W708" s="10"/>
      <c r="X708" s="10"/>
      <c r="Y708" s="10"/>
      <c r="Z708" s="295"/>
      <c r="AA708" s="161"/>
      <c r="AB708" s="11"/>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G708" s="10"/>
      <c r="BH708" s="10"/>
      <c r="BI708" s="2"/>
      <c r="BJ708" s="10"/>
      <c r="BK708" s="10"/>
      <c r="BL708" s="10"/>
      <c r="BM708" s="371"/>
      <c r="BN708" s="10"/>
      <c r="BO708" s="10"/>
      <c r="BP708" s="10"/>
    </row>
    <row r="709" ht="12.75" spans="1:68">
      <c r="A709" s="295"/>
      <c r="B709" s="11"/>
      <c r="C709" s="11"/>
      <c r="E709" s="482"/>
      <c r="F709" s="295"/>
      <c r="G709" s="295"/>
      <c r="H709" s="295"/>
      <c r="I709" s="10"/>
      <c r="J709" s="10"/>
      <c r="K709" s="295"/>
      <c r="L709" s="482"/>
      <c r="M709" s="10"/>
      <c r="N709" s="10"/>
      <c r="O709" s="482"/>
      <c r="P709" s="10"/>
      <c r="Q709" s="295"/>
      <c r="R709" s="11"/>
      <c r="T709" s="294"/>
      <c r="U709" s="295"/>
      <c r="V709" s="10"/>
      <c r="W709" s="10"/>
      <c r="X709" s="10"/>
      <c r="Y709" s="10"/>
      <c r="Z709" s="295"/>
      <c r="AA709" s="161"/>
      <c r="AB709" s="11"/>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G709" s="10"/>
      <c r="BH709" s="10"/>
      <c r="BI709" s="2"/>
      <c r="BJ709" s="10"/>
      <c r="BK709" s="10"/>
      <c r="BL709" s="10"/>
      <c r="BM709" s="371"/>
      <c r="BN709" s="10"/>
      <c r="BO709" s="10"/>
      <c r="BP709" s="10"/>
    </row>
    <row r="710" ht="12.75" spans="1:68">
      <c r="A710" s="295"/>
      <c r="B710" s="11"/>
      <c r="C710" s="11"/>
      <c r="E710" s="482"/>
      <c r="F710" s="295"/>
      <c r="G710" s="295"/>
      <c r="H710" s="295"/>
      <c r="I710" s="10"/>
      <c r="J710" s="10"/>
      <c r="K710" s="295"/>
      <c r="L710" s="482"/>
      <c r="M710" s="10"/>
      <c r="N710" s="10"/>
      <c r="O710" s="482"/>
      <c r="P710" s="10"/>
      <c r="Q710" s="295"/>
      <c r="R710" s="11"/>
      <c r="T710" s="294"/>
      <c r="U710" s="295"/>
      <c r="V710" s="10"/>
      <c r="W710" s="10"/>
      <c r="X710" s="10"/>
      <c r="Y710" s="10"/>
      <c r="Z710" s="295"/>
      <c r="AA710" s="161"/>
      <c r="AB710" s="11"/>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G710" s="10"/>
      <c r="BH710" s="10"/>
      <c r="BI710" s="2"/>
      <c r="BJ710" s="10"/>
      <c r="BK710" s="10"/>
      <c r="BL710" s="10"/>
      <c r="BM710" s="371"/>
      <c r="BN710" s="10"/>
      <c r="BO710" s="10"/>
      <c r="BP710" s="10"/>
    </row>
    <row r="711" ht="12.75" spans="1:68">
      <c r="A711" s="295"/>
      <c r="B711" s="11"/>
      <c r="C711" s="11"/>
      <c r="E711" s="482"/>
      <c r="F711" s="295"/>
      <c r="G711" s="295"/>
      <c r="H711" s="295"/>
      <c r="I711" s="10"/>
      <c r="J711" s="10"/>
      <c r="K711" s="295"/>
      <c r="L711" s="482"/>
      <c r="M711" s="10"/>
      <c r="N711" s="10"/>
      <c r="O711" s="482"/>
      <c r="P711" s="10"/>
      <c r="Q711" s="295"/>
      <c r="R711" s="11"/>
      <c r="T711" s="294"/>
      <c r="U711" s="295"/>
      <c r="V711" s="10"/>
      <c r="W711" s="10"/>
      <c r="X711" s="10"/>
      <c r="Y711" s="10"/>
      <c r="Z711" s="295"/>
      <c r="AA711" s="161"/>
      <c r="AB711" s="11"/>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G711" s="10"/>
      <c r="BH711" s="10"/>
      <c r="BI711" s="2"/>
      <c r="BJ711" s="10"/>
      <c r="BK711" s="10"/>
      <c r="BL711" s="10"/>
      <c r="BM711" s="371"/>
      <c r="BN711" s="10"/>
      <c r="BO711" s="10"/>
      <c r="BP711" s="10"/>
    </row>
    <row r="712" ht="12.75" spans="1:68">
      <c r="A712" s="295"/>
      <c r="B712" s="11"/>
      <c r="C712" s="11"/>
      <c r="E712" s="482"/>
      <c r="F712" s="295"/>
      <c r="G712" s="295"/>
      <c r="H712" s="295"/>
      <c r="I712" s="10"/>
      <c r="J712" s="10"/>
      <c r="K712" s="295"/>
      <c r="L712" s="482"/>
      <c r="M712" s="10"/>
      <c r="N712" s="10"/>
      <c r="O712" s="482"/>
      <c r="P712" s="10"/>
      <c r="Q712" s="295"/>
      <c r="R712" s="11"/>
      <c r="T712" s="294"/>
      <c r="U712" s="295"/>
      <c r="V712" s="10"/>
      <c r="W712" s="10"/>
      <c r="X712" s="10"/>
      <c r="Y712" s="10"/>
      <c r="Z712" s="295"/>
      <c r="AA712" s="161"/>
      <c r="AB712" s="11"/>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G712" s="10"/>
      <c r="BH712" s="10"/>
      <c r="BI712" s="2"/>
      <c r="BJ712" s="10"/>
      <c r="BK712" s="10"/>
      <c r="BL712" s="10"/>
      <c r="BM712" s="371"/>
      <c r="BN712" s="10"/>
      <c r="BO712" s="10"/>
      <c r="BP712" s="10"/>
    </row>
    <row r="713" ht="12.75" spans="1:68">
      <c r="A713" s="295"/>
      <c r="B713" s="11"/>
      <c r="C713" s="11"/>
      <c r="E713" s="482"/>
      <c r="F713" s="295"/>
      <c r="G713" s="295"/>
      <c r="H713" s="295"/>
      <c r="I713" s="10"/>
      <c r="J713" s="10"/>
      <c r="K713" s="295"/>
      <c r="L713" s="482"/>
      <c r="M713" s="10"/>
      <c r="N713" s="10"/>
      <c r="O713" s="482"/>
      <c r="P713" s="10"/>
      <c r="Q713" s="295"/>
      <c r="R713" s="11"/>
      <c r="T713" s="294"/>
      <c r="U713" s="295"/>
      <c r="V713" s="10"/>
      <c r="W713" s="10"/>
      <c r="X713" s="10"/>
      <c r="Y713" s="10"/>
      <c r="Z713" s="295"/>
      <c r="AA713" s="161"/>
      <c r="AB713" s="11"/>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G713" s="10"/>
      <c r="BH713" s="10"/>
      <c r="BI713" s="2"/>
      <c r="BJ713" s="10"/>
      <c r="BK713" s="10"/>
      <c r="BL713" s="10"/>
      <c r="BM713" s="371"/>
      <c r="BN713" s="10"/>
      <c r="BO713" s="10"/>
      <c r="BP713" s="10"/>
    </row>
    <row r="714" ht="12.75" spans="1:68">
      <c r="A714" s="295"/>
      <c r="B714" s="11"/>
      <c r="C714" s="11"/>
      <c r="E714" s="482"/>
      <c r="F714" s="295"/>
      <c r="G714" s="295"/>
      <c r="H714" s="295"/>
      <c r="I714" s="10"/>
      <c r="J714" s="10"/>
      <c r="K714" s="295"/>
      <c r="L714" s="482"/>
      <c r="M714" s="10"/>
      <c r="N714" s="10"/>
      <c r="O714" s="482"/>
      <c r="P714" s="10"/>
      <c r="Q714" s="295"/>
      <c r="R714" s="11"/>
      <c r="T714" s="294"/>
      <c r="U714" s="295"/>
      <c r="V714" s="10"/>
      <c r="W714" s="10"/>
      <c r="X714" s="10"/>
      <c r="Y714" s="10"/>
      <c r="Z714" s="295"/>
      <c r="AA714" s="161"/>
      <c r="AB714" s="11"/>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G714" s="10"/>
      <c r="BH714" s="10"/>
      <c r="BI714" s="2"/>
      <c r="BJ714" s="10"/>
      <c r="BK714" s="10"/>
      <c r="BL714" s="10"/>
      <c r="BM714" s="371"/>
      <c r="BN714" s="10"/>
      <c r="BO714" s="10"/>
      <c r="BP714" s="10"/>
    </row>
    <row r="715" ht="12.75" spans="1:68">
      <c r="A715" s="295"/>
      <c r="B715" s="11"/>
      <c r="C715" s="11"/>
      <c r="E715" s="482"/>
      <c r="F715" s="295"/>
      <c r="G715" s="295"/>
      <c r="H715" s="295"/>
      <c r="I715" s="10"/>
      <c r="J715" s="10"/>
      <c r="K715" s="295"/>
      <c r="L715" s="482"/>
      <c r="M715" s="10"/>
      <c r="N715" s="10"/>
      <c r="O715" s="482"/>
      <c r="P715" s="10"/>
      <c r="Q715" s="295"/>
      <c r="R715" s="11"/>
      <c r="T715" s="294"/>
      <c r="U715" s="295"/>
      <c r="V715" s="10"/>
      <c r="W715" s="10"/>
      <c r="X715" s="10"/>
      <c r="Y715" s="10"/>
      <c r="Z715" s="295"/>
      <c r="AA715" s="161"/>
      <c r="AB715" s="11"/>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G715" s="10"/>
      <c r="BH715" s="10"/>
      <c r="BI715" s="2"/>
      <c r="BJ715" s="10"/>
      <c r="BK715" s="10"/>
      <c r="BL715" s="10"/>
      <c r="BM715" s="371"/>
      <c r="BN715" s="10"/>
      <c r="BO715" s="10"/>
      <c r="BP715" s="10"/>
    </row>
    <row r="716" ht="12.75" spans="1:68">
      <c r="A716" s="295"/>
      <c r="B716" s="11"/>
      <c r="C716" s="11"/>
      <c r="E716" s="482"/>
      <c r="F716" s="295"/>
      <c r="G716" s="295"/>
      <c r="H716" s="295"/>
      <c r="I716" s="10"/>
      <c r="J716" s="10"/>
      <c r="K716" s="295"/>
      <c r="L716" s="482"/>
      <c r="M716" s="10"/>
      <c r="N716" s="10"/>
      <c r="O716" s="482"/>
      <c r="P716" s="10"/>
      <c r="Q716" s="295"/>
      <c r="R716" s="11"/>
      <c r="T716" s="294"/>
      <c r="U716" s="295"/>
      <c r="V716" s="10"/>
      <c r="W716" s="10"/>
      <c r="X716" s="10"/>
      <c r="Y716" s="10"/>
      <c r="Z716" s="295"/>
      <c r="AA716" s="161"/>
      <c r="AB716" s="11"/>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G716" s="10"/>
      <c r="BH716" s="10"/>
      <c r="BI716" s="2"/>
      <c r="BJ716" s="10"/>
      <c r="BK716" s="10"/>
      <c r="BL716" s="10"/>
      <c r="BM716" s="371"/>
      <c r="BN716" s="10"/>
      <c r="BO716" s="10"/>
      <c r="BP716" s="10"/>
    </row>
    <row r="717" ht="12.75" spans="1:68">
      <c r="A717" s="295"/>
      <c r="B717" s="11"/>
      <c r="C717" s="11"/>
      <c r="E717" s="482"/>
      <c r="F717" s="295"/>
      <c r="G717" s="295"/>
      <c r="H717" s="295"/>
      <c r="I717" s="10"/>
      <c r="J717" s="10"/>
      <c r="K717" s="295"/>
      <c r="L717" s="482"/>
      <c r="M717" s="10"/>
      <c r="N717" s="10"/>
      <c r="O717" s="482"/>
      <c r="P717" s="10"/>
      <c r="Q717" s="295"/>
      <c r="R717" s="11"/>
      <c r="T717" s="294"/>
      <c r="U717" s="295"/>
      <c r="V717" s="10"/>
      <c r="W717" s="10"/>
      <c r="X717" s="10"/>
      <c r="Y717" s="10"/>
      <c r="Z717" s="295"/>
      <c r="AA717" s="161"/>
      <c r="AB717" s="11"/>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G717" s="10"/>
      <c r="BH717" s="10"/>
      <c r="BI717" s="2"/>
      <c r="BJ717" s="10"/>
      <c r="BK717" s="10"/>
      <c r="BL717" s="10"/>
      <c r="BM717" s="371"/>
      <c r="BN717" s="10"/>
      <c r="BO717" s="10"/>
      <c r="BP717" s="10"/>
    </row>
    <row r="718" ht="12.75" spans="1:68">
      <c r="A718" s="295"/>
      <c r="B718" s="11"/>
      <c r="C718" s="11"/>
      <c r="E718" s="482"/>
      <c r="F718" s="295"/>
      <c r="G718" s="295"/>
      <c r="H718" s="295"/>
      <c r="I718" s="10"/>
      <c r="J718" s="10"/>
      <c r="K718" s="295"/>
      <c r="L718" s="482"/>
      <c r="M718" s="10"/>
      <c r="N718" s="10"/>
      <c r="O718" s="482"/>
      <c r="P718" s="10"/>
      <c r="Q718" s="295"/>
      <c r="R718" s="11"/>
      <c r="T718" s="294"/>
      <c r="U718" s="295"/>
      <c r="V718" s="10"/>
      <c r="W718" s="10"/>
      <c r="X718" s="10"/>
      <c r="Y718" s="10"/>
      <c r="Z718" s="295"/>
      <c r="AA718" s="161"/>
      <c r="AB718" s="11"/>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G718" s="10"/>
      <c r="BH718" s="10"/>
      <c r="BI718" s="2"/>
      <c r="BJ718" s="10"/>
      <c r="BK718" s="10"/>
      <c r="BL718" s="10"/>
      <c r="BM718" s="371"/>
      <c r="BN718" s="10"/>
      <c r="BO718" s="10"/>
      <c r="BP718" s="10"/>
    </row>
    <row r="719" ht="12.75" spans="1:68">
      <c r="A719" s="295"/>
      <c r="B719" s="11"/>
      <c r="C719" s="11"/>
      <c r="E719" s="482"/>
      <c r="F719" s="295"/>
      <c r="G719" s="295"/>
      <c r="H719" s="295"/>
      <c r="I719" s="10"/>
      <c r="J719" s="10"/>
      <c r="K719" s="295"/>
      <c r="L719" s="482"/>
      <c r="M719" s="10"/>
      <c r="N719" s="10"/>
      <c r="O719" s="482"/>
      <c r="P719" s="10"/>
      <c r="Q719" s="295"/>
      <c r="R719" s="11"/>
      <c r="T719" s="294"/>
      <c r="U719" s="295"/>
      <c r="V719" s="10"/>
      <c r="W719" s="10"/>
      <c r="X719" s="10"/>
      <c r="Y719" s="10"/>
      <c r="Z719" s="295"/>
      <c r="AA719" s="161"/>
      <c r="AB719" s="11"/>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G719" s="10"/>
      <c r="BH719" s="10"/>
      <c r="BI719" s="2"/>
      <c r="BJ719" s="10"/>
      <c r="BK719" s="10"/>
      <c r="BL719" s="10"/>
      <c r="BM719" s="371"/>
      <c r="BN719" s="10"/>
      <c r="BO719" s="10"/>
      <c r="BP719" s="10"/>
    </row>
    <row r="720" ht="12.75" spans="1:68">
      <c r="A720" s="295"/>
      <c r="B720" s="11"/>
      <c r="C720" s="11"/>
      <c r="E720" s="482"/>
      <c r="F720" s="295"/>
      <c r="G720" s="295"/>
      <c r="H720" s="295"/>
      <c r="I720" s="10"/>
      <c r="J720" s="10"/>
      <c r="K720" s="295"/>
      <c r="L720" s="482"/>
      <c r="M720" s="10"/>
      <c r="N720" s="10"/>
      <c r="O720" s="482"/>
      <c r="P720" s="10"/>
      <c r="Q720" s="295"/>
      <c r="R720" s="11"/>
      <c r="T720" s="294"/>
      <c r="U720" s="295"/>
      <c r="V720" s="10"/>
      <c r="W720" s="10"/>
      <c r="X720" s="10"/>
      <c r="Y720" s="10"/>
      <c r="Z720" s="295"/>
      <c r="AA720" s="161"/>
      <c r="AB720" s="11"/>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G720" s="10"/>
      <c r="BH720" s="10"/>
      <c r="BI720" s="2"/>
      <c r="BJ720" s="10"/>
      <c r="BK720" s="10"/>
      <c r="BL720" s="10"/>
      <c r="BM720" s="371"/>
      <c r="BN720" s="10"/>
      <c r="BO720" s="10"/>
      <c r="BP720" s="10"/>
    </row>
    <row r="721" ht="12.75" spans="1:68">
      <c r="A721" s="295"/>
      <c r="B721" s="11"/>
      <c r="C721" s="11"/>
      <c r="E721" s="482"/>
      <c r="F721" s="295"/>
      <c r="G721" s="295"/>
      <c r="H721" s="295"/>
      <c r="I721" s="10"/>
      <c r="J721" s="10"/>
      <c r="K721" s="295"/>
      <c r="L721" s="482"/>
      <c r="M721" s="10"/>
      <c r="N721" s="10"/>
      <c r="O721" s="482"/>
      <c r="P721" s="10"/>
      <c r="Q721" s="295"/>
      <c r="R721" s="11"/>
      <c r="T721" s="294"/>
      <c r="U721" s="295"/>
      <c r="V721" s="10"/>
      <c r="W721" s="10"/>
      <c r="X721" s="10"/>
      <c r="Y721" s="10"/>
      <c r="Z721" s="295"/>
      <c r="AA721" s="161"/>
      <c r="AB721" s="11"/>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G721" s="10"/>
      <c r="BH721" s="10"/>
      <c r="BI721" s="2"/>
      <c r="BJ721" s="10"/>
      <c r="BK721" s="10"/>
      <c r="BL721" s="10"/>
      <c r="BM721" s="371"/>
      <c r="BN721" s="10"/>
      <c r="BO721" s="10"/>
      <c r="BP721" s="10"/>
    </row>
    <row r="722" ht="12.75" spans="1:68">
      <c r="A722" s="295"/>
      <c r="B722" s="11"/>
      <c r="C722" s="11"/>
      <c r="E722" s="482"/>
      <c r="F722" s="295"/>
      <c r="G722" s="295"/>
      <c r="H722" s="295"/>
      <c r="I722" s="10"/>
      <c r="J722" s="10"/>
      <c r="K722" s="295"/>
      <c r="L722" s="482"/>
      <c r="M722" s="10"/>
      <c r="N722" s="10"/>
      <c r="O722" s="482"/>
      <c r="P722" s="10"/>
      <c r="Q722" s="295"/>
      <c r="R722" s="11"/>
      <c r="T722" s="294"/>
      <c r="U722" s="295"/>
      <c r="V722" s="10"/>
      <c r="W722" s="10"/>
      <c r="X722" s="10"/>
      <c r="Y722" s="10"/>
      <c r="Z722" s="295"/>
      <c r="AA722" s="161"/>
      <c r="AB722" s="11"/>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G722" s="10"/>
      <c r="BH722" s="10"/>
      <c r="BI722" s="2"/>
      <c r="BJ722" s="10"/>
      <c r="BK722" s="10"/>
      <c r="BL722" s="10"/>
      <c r="BM722" s="371"/>
      <c r="BN722" s="10"/>
      <c r="BO722" s="10"/>
      <c r="BP722" s="10"/>
    </row>
    <row r="723" ht="12.75" spans="1:68">
      <c r="A723" s="295"/>
      <c r="B723" s="11"/>
      <c r="C723" s="11"/>
      <c r="E723" s="482"/>
      <c r="F723" s="295"/>
      <c r="G723" s="295"/>
      <c r="H723" s="295"/>
      <c r="I723" s="10"/>
      <c r="J723" s="10"/>
      <c r="K723" s="295"/>
      <c r="L723" s="482"/>
      <c r="M723" s="10"/>
      <c r="N723" s="10"/>
      <c r="O723" s="482"/>
      <c r="P723" s="10"/>
      <c r="Q723" s="295"/>
      <c r="R723" s="11"/>
      <c r="T723" s="294"/>
      <c r="U723" s="295"/>
      <c r="V723" s="10"/>
      <c r="W723" s="10"/>
      <c r="X723" s="10"/>
      <c r="Y723" s="10"/>
      <c r="Z723" s="295"/>
      <c r="AA723" s="161"/>
      <c r="AB723" s="11"/>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G723" s="10"/>
      <c r="BH723" s="10"/>
      <c r="BI723" s="2"/>
      <c r="BJ723" s="10"/>
      <c r="BK723" s="10"/>
      <c r="BL723" s="10"/>
      <c r="BM723" s="371"/>
      <c r="BN723" s="10"/>
      <c r="BO723" s="10"/>
      <c r="BP723" s="10"/>
    </row>
    <row r="724" ht="12.75" spans="1:68">
      <c r="A724" s="295"/>
      <c r="B724" s="11"/>
      <c r="C724" s="11"/>
      <c r="E724" s="482"/>
      <c r="F724" s="295"/>
      <c r="G724" s="295"/>
      <c r="H724" s="295"/>
      <c r="I724" s="10"/>
      <c r="J724" s="10"/>
      <c r="K724" s="295"/>
      <c r="L724" s="482"/>
      <c r="M724" s="10"/>
      <c r="N724" s="10"/>
      <c r="O724" s="482"/>
      <c r="P724" s="10"/>
      <c r="Q724" s="295"/>
      <c r="R724" s="11"/>
      <c r="T724" s="294"/>
      <c r="U724" s="295"/>
      <c r="V724" s="10"/>
      <c r="W724" s="10"/>
      <c r="X724" s="10"/>
      <c r="Y724" s="10"/>
      <c r="Z724" s="295"/>
      <c r="AA724" s="161"/>
      <c r="AB724" s="11"/>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G724" s="10"/>
      <c r="BH724" s="10"/>
      <c r="BI724" s="2"/>
      <c r="BJ724" s="10"/>
      <c r="BK724" s="10"/>
      <c r="BL724" s="10"/>
      <c r="BM724" s="371"/>
      <c r="BN724" s="10"/>
      <c r="BO724" s="10"/>
      <c r="BP724" s="10"/>
    </row>
    <row r="725" ht="12.75" spans="1:68">
      <c r="A725" s="295"/>
      <c r="B725" s="11"/>
      <c r="C725" s="11"/>
      <c r="E725" s="482"/>
      <c r="F725" s="295"/>
      <c r="G725" s="295"/>
      <c r="H725" s="295"/>
      <c r="I725" s="10"/>
      <c r="J725" s="10"/>
      <c r="K725" s="295"/>
      <c r="L725" s="482"/>
      <c r="M725" s="10"/>
      <c r="N725" s="10"/>
      <c r="O725" s="482"/>
      <c r="P725" s="10"/>
      <c r="Q725" s="295"/>
      <c r="R725" s="11"/>
      <c r="T725" s="294"/>
      <c r="U725" s="295"/>
      <c r="V725" s="10"/>
      <c r="W725" s="10"/>
      <c r="X725" s="10"/>
      <c r="Y725" s="10"/>
      <c r="Z725" s="295"/>
      <c r="AA725" s="161"/>
      <c r="AB725" s="11"/>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G725" s="10"/>
      <c r="BH725" s="10"/>
      <c r="BI725" s="2"/>
      <c r="BJ725" s="10"/>
      <c r="BK725" s="10"/>
      <c r="BL725" s="10"/>
      <c r="BM725" s="371"/>
      <c r="BN725" s="10"/>
      <c r="BO725" s="10"/>
      <c r="BP725" s="10"/>
    </row>
    <row r="726" ht="12.75" spans="1:68">
      <c r="A726" s="295"/>
      <c r="B726" s="11"/>
      <c r="C726" s="11"/>
      <c r="E726" s="482"/>
      <c r="F726" s="295"/>
      <c r="G726" s="295"/>
      <c r="H726" s="295"/>
      <c r="I726" s="10"/>
      <c r="J726" s="10"/>
      <c r="K726" s="295"/>
      <c r="L726" s="482"/>
      <c r="M726" s="10"/>
      <c r="N726" s="10"/>
      <c r="O726" s="482"/>
      <c r="P726" s="10"/>
      <c r="Q726" s="295"/>
      <c r="R726" s="11"/>
      <c r="T726" s="294"/>
      <c r="U726" s="295"/>
      <c r="V726" s="10"/>
      <c r="W726" s="10"/>
      <c r="X726" s="10"/>
      <c r="Y726" s="10"/>
      <c r="Z726" s="295"/>
      <c r="AA726" s="161"/>
      <c r="AB726" s="11"/>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G726" s="10"/>
      <c r="BH726" s="10"/>
      <c r="BI726" s="2"/>
      <c r="BJ726" s="10"/>
      <c r="BK726" s="10"/>
      <c r="BL726" s="10"/>
      <c r="BM726" s="371"/>
      <c r="BN726" s="10"/>
      <c r="BO726" s="10"/>
      <c r="BP726" s="10"/>
    </row>
    <row r="727" ht="12.75" spans="1:68">
      <c r="A727" s="295"/>
      <c r="B727" s="11"/>
      <c r="C727" s="11"/>
      <c r="E727" s="482"/>
      <c r="F727" s="295"/>
      <c r="G727" s="295"/>
      <c r="H727" s="295"/>
      <c r="I727" s="10"/>
      <c r="J727" s="10"/>
      <c r="K727" s="295"/>
      <c r="L727" s="482"/>
      <c r="M727" s="10"/>
      <c r="N727" s="10"/>
      <c r="O727" s="482"/>
      <c r="P727" s="10"/>
      <c r="Q727" s="295"/>
      <c r="R727" s="11"/>
      <c r="T727" s="294"/>
      <c r="U727" s="295"/>
      <c r="V727" s="10"/>
      <c r="W727" s="10"/>
      <c r="X727" s="10"/>
      <c r="Y727" s="10"/>
      <c r="Z727" s="295"/>
      <c r="AA727" s="161"/>
      <c r="AB727" s="11"/>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G727" s="10"/>
      <c r="BH727" s="10"/>
      <c r="BI727" s="2"/>
      <c r="BJ727" s="10"/>
      <c r="BK727" s="10"/>
      <c r="BL727" s="10"/>
      <c r="BM727" s="371"/>
      <c r="BN727" s="10"/>
      <c r="BO727" s="10"/>
      <c r="BP727" s="10"/>
    </row>
    <row r="728" ht="12.75" spans="1:68">
      <c r="A728" s="295"/>
      <c r="B728" s="11"/>
      <c r="C728" s="11"/>
      <c r="E728" s="482"/>
      <c r="F728" s="295"/>
      <c r="G728" s="295"/>
      <c r="H728" s="295"/>
      <c r="I728" s="10"/>
      <c r="J728" s="10"/>
      <c r="K728" s="295"/>
      <c r="L728" s="482"/>
      <c r="M728" s="10"/>
      <c r="N728" s="10"/>
      <c r="O728" s="482"/>
      <c r="P728" s="10"/>
      <c r="Q728" s="295"/>
      <c r="R728" s="11"/>
      <c r="T728" s="294"/>
      <c r="U728" s="295"/>
      <c r="V728" s="10"/>
      <c r="W728" s="10"/>
      <c r="X728" s="10"/>
      <c r="Y728" s="10"/>
      <c r="Z728" s="295"/>
      <c r="AA728" s="161"/>
      <c r="AB728" s="11"/>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G728" s="10"/>
      <c r="BH728" s="10"/>
      <c r="BI728" s="2"/>
      <c r="BJ728" s="10"/>
      <c r="BK728" s="10"/>
      <c r="BL728" s="10"/>
      <c r="BM728" s="371"/>
      <c r="BN728" s="10"/>
      <c r="BO728" s="10"/>
      <c r="BP728" s="10"/>
    </row>
    <row r="729" ht="12.75" spans="1:68">
      <c r="A729" s="295"/>
      <c r="B729" s="11"/>
      <c r="C729" s="11"/>
      <c r="E729" s="482"/>
      <c r="F729" s="295"/>
      <c r="G729" s="295"/>
      <c r="H729" s="295"/>
      <c r="I729" s="10"/>
      <c r="J729" s="10"/>
      <c r="K729" s="295"/>
      <c r="L729" s="482"/>
      <c r="M729" s="10"/>
      <c r="N729" s="10"/>
      <c r="O729" s="482"/>
      <c r="P729" s="10"/>
      <c r="Q729" s="295"/>
      <c r="R729" s="11"/>
      <c r="T729" s="294"/>
      <c r="U729" s="295"/>
      <c r="V729" s="10"/>
      <c r="W729" s="10"/>
      <c r="X729" s="10"/>
      <c r="Y729" s="10"/>
      <c r="Z729" s="295"/>
      <c r="AA729" s="161"/>
      <c r="AB729" s="11"/>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G729" s="10"/>
      <c r="BH729" s="10"/>
      <c r="BI729" s="2"/>
      <c r="BJ729" s="10"/>
      <c r="BK729" s="10"/>
      <c r="BL729" s="10"/>
      <c r="BM729" s="371"/>
      <c r="BN729" s="10"/>
      <c r="BO729" s="10"/>
      <c r="BP729" s="10"/>
    </row>
    <row r="730" ht="12.75" spans="1:68">
      <c r="A730" s="295"/>
      <c r="B730" s="11"/>
      <c r="C730" s="11"/>
      <c r="E730" s="482"/>
      <c r="F730" s="295"/>
      <c r="G730" s="295"/>
      <c r="H730" s="295"/>
      <c r="I730" s="10"/>
      <c r="J730" s="10"/>
      <c r="K730" s="295"/>
      <c r="L730" s="482"/>
      <c r="M730" s="10"/>
      <c r="N730" s="10"/>
      <c r="O730" s="482"/>
      <c r="P730" s="10"/>
      <c r="Q730" s="295"/>
      <c r="R730" s="11"/>
      <c r="T730" s="294"/>
      <c r="U730" s="295"/>
      <c r="V730" s="10"/>
      <c r="W730" s="10"/>
      <c r="X730" s="10"/>
      <c r="Y730" s="10"/>
      <c r="Z730" s="295"/>
      <c r="AA730" s="161"/>
      <c r="AB730" s="11"/>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G730" s="10"/>
      <c r="BH730" s="10"/>
      <c r="BI730" s="2"/>
      <c r="BJ730" s="10"/>
      <c r="BK730" s="10"/>
      <c r="BL730" s="10"/>
      <c r="BM730" s="371"/>
      <c r="BN730" s="10"/>
      <c r="BO730" s="10"/>
      <c r="BP730" s="10"/>
    </row>
    <row r="731" ht="12.75" spans="1:68">
      <c r="A731" s="295"/>
      <c r="B731" s="11"/>
      <c r="C731" s="11"/>
      <c r="E731" s="482"/>
      <c r="F731" s="295"/>
      <c r="G731" s="295"/>
      <c r="H731" s="295"/>
      <c r="I731" s="10"/>
      <c r="J731" s="10"/>
      <c r="K731" s="295"/>
      <c r="L731" s="482"/>
      <c r="M731" s="10"/>
      <c r="N731" s="10"/>
      <c r="O731" s="482"/>
      <c r="P731" s="10"/>
      <c r="Q731" s="295"/>
      <c r="R731" s="11"/>
      <c r="T731" s="294"/>
      <c r="U731" s="295"/>
      <c r="V731" s="10"/>
      <c r="W731" s="10"/>
      <c r="X731" s="10"/>
      <c r="Y731" s="10"/>
      <c r="Z731" s="295"/>
      <c r="AA731" s="161"/>
      <c r="AB731" s="11"/>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G731" s="10"/>
      <c r="BH731" s="10"/>
      <c r="BI731" s="2"/>
      <c r="BJ731" s="10"/>
      <c r="BK731" s="10"/>
      <c r="BL731" s="10"/>
      <c r="BM731" s="371"/>
      <c r="BN731" s="10"/>
      <c r="BO731" s="10"/>
      <c r="BP731" s="10"/>
    </row>
    <row r="732" ht="12.75" spans="1:68">
      <c r="A732" s="295"/>
      <c r="B732" s="11"/>
      <c r="C732" s="11"/>
      <c r="E732" s="482"/>
      <c r="F732" s="295"/>
      <c r="G732" s="295"/>
      <c r="H732" s="295"/>
      <c r="I732" s="10"/>
      <c r="J732" s="10"/>
      <c r="K732" s="295"/>
      <c r="L732" s="482"/>
      <c r="M732" s="10"/>
      <c r="N732" s="10"/>
      <c r="O732" s="482"/>
      <c r="P732" s="10"/>
      <c r="Q732" s="295"/>
      <c r="R732" s="11"/>
      <c r="T732" s="294"/>
      <c r="U732" s="295"/>
      <c r="V732" s="10"/>
      <c r="W732" s="10"/>
      <c r="X732" s="10"/>
      <c r="Y732" s="10"/>
      <c r="Z732" s="295"/>
      <c r="AA732" s="161"/>
      <c r="AB732" s="11"/>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G732" s="10"/>
      <c r="BH732" s="10"/>
      <c r="BI732" s="2"/>
      <c r="BJ732" s="10"/>
      <c r="BK732" s="10"/>
      <c r="BL732" s="10"/>
      <c r="BM732" s="371"/>
      <c r="BN732" s="10"/>
      <c r="BO732" s="10"/>
      <c r="BP732" s="10"/>
    </row>
    <row r="733" ht="12.75" spans="1:68">
      <c r="A733" s="295"/>
      <c r="B733" s="11"/>
      <c r="C733" s="11"/>
      <c r="E733" s="482"/>
      <c r="F733" s="295"/>
      <c r="G733" s="295"/>
      <c r="H733" s="295"/>
      <c r="I733" s="10"/>
      <c r="J733" s="10"/>
      <c r="K733" s="295"/>
      <c r="L733" s="482"/>
      <c r="M733" s="10"/>
      <c r="N733" s="10"/>
      <c r="O733" s="482"/>
      <c r="P733" s="10"/>
      <c r="Q733" s="295"/>
      <c r="R733" s="11"/>
      <c r="T733" s="294"/>
      <c r="U733" s="295"/>
      <c r="V733" s="10"/>
      <c r="W733" s="10"/>
      <c r="X733" s="10"/>
      <c r="Y733" s="10"/>
      <c r="Z733" s="295"/>
      <c r="AA733" s="161"/>
      <c r="AB733" s="11"/>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G733" s="10"/>
      <c r="BH733" s="10"/>
      <c r="BI733" s="2"/>
      <c r="BJ733" s="10"/>
      <c r="BK733" s="10"/>
      <c r="BL733" s="10"/>
      <c r="BM733" s="371"/>
      <c r="BN733" s="10"/>
      <c r="BO733" s="10"/>
      <c r="BP733" s="10"/>
    </row>
    <row r="734" ht="12.75" spans="1:68">
      <c r="A734" s="295"/>
      <c r="B734" s="11"/>
      <c r="C734" s="11"/>
      <c r="E734" s="482"/>
      <c r="F734" s="295"/>
      <c r="G734" s="295"/>
      <c r="H734" s="295"/>
      <c r="I734" s="10"/>
      <c r="J734" s="10"/>
      <c r="K734" s="295"/>
      <c r="L734" s="482"/>
      <c r="M734" s="10"/>
      <c r="N734" s="10"/>
      <c r="O734" s="482"/>
      <c r="P734" s="10"/>
      <c r="Q734" s="295"/>
      <c r="R734" s="11"/>
      <c r="T734" s="294"/>
      <c r="U734" s="295"/>
      <c r="V734" s="10"/>
      <c r="W734" s="10"/>
      <c r="X734" s="10"/>
      <c r="Y734" s="10"/>
      <c r="Z734" s="295"/>
      <c r="AA734" s="161"/>
      <c r="AB734" s="11"/>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G734" s="10"/>
      <c r="BH734" s="10"/>
      <c r="BI734" s="2"/>
      <c r="BJ734" s="10"/>
      <c r="BK734" s="10"/>
      <c r="BL734" s="10"/>
      <c r="BM734" s="371"/>
      <c r="BN734" s="10"/>
      <c r="BO734" s="10"/>
      <c r="BP734" s="10"/>
    </row>
    <row r="735" ht="12.75" spans="1:68">
      <c r="A735" s="295"/>
      <c r="B735" s="11"/>
      <c r="C735" s="11"/>
      <c r="E735" s="482"/>
      <c r="F735" s="295"/>
      <c r="G735" s="295"/>
      <c r="H735" s="295"/>
      <c r="I735" s="10"/>
      <c r="J735" s="10"/>
      <c r="K735" s="295"/>
      <c r="L735" s="482"/>
      <c r="M735" s="10"/>
      <c r="N735" s="10"/>
      <c r="O735" s="482"/>
      <c r="P735" s="10"/>
      <c r="Q735" s="295"/>
      <c r="R735" s="11"/>
      <c r="T735" s="294"/>
      <c r="U735" s="295"/>
      <c r="V735" s="10"/>
      <c r="W735" s="10"/>
      <c r="X735" s="10"/>
      <c r="Y735" s="10"/>
      <c r="Z735" s="295"/>
      <c r="AA735" s="161"/>
      <c r="AB735" s="11"/>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G735" s="10"/>
      <c r="BH735" s="10"/>
      <c r="BI735" s="2"/>
      <c r="BJ735" s="10"/>
      <c r="BK735" s="10"/>
      <c r="BL735" s="10"/>
      <c r="BM735" s="371"/>
      <c r="BN735" s="10"/>
      <c r="BO735" s="10"/>
      <c r="BP735" s="10"/>
    </row>
    <row r="736" ht="12.75" spans="1:68">
      <c r="A736" s="295"/>
      <c r="B736" s="11"/>
      <c r="C736" s="11"/>
      <c r="E736" s="482"/>
      <c r="F736" s="295"/>
      <c r="G736" s="295"/>
      <c r="H736" s="295"/>
      <c r="I736" s="10"/>
      <c r="J736" s="10"/>
      <c r="K736" s="295"/>
      <c r="L736" s="482"/>
      <c r="M736" s="10"/>
      <c r="N736" s="10"/>
      <c r="O736" s="482"/>
      <c r="P736" s="10"/>
      <c r="Q736" s="295"/>
      <c r="R736" s="11"/>
      <c r="T736" s="294"/>
      <c r="U736" s="295"/>
      <c r="V736" s="10"/>
      <c r="W736" s="10"/>
      <c r="X736" s="10"/>
      <c r="Y736" s="10"/>
      <c r="Z736" s="295"/>
      <c r="AA736" s="161"/>
      <c r="AB736" s="11"/>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G736" s="10"/>
      <c r="BH736" s="10"/>
      <c r="BI736" s="2"/>
      <c r="BJ736" s="10"/>
      <c r="BK736" s="10"/>
      <c r="BL736" s="10"/>
      <c r="BM736" s="371"/>
      <c r="BN736" s="10"/>
      <c r="BO736" s="10"/>
      <c r="BP736" s="10"/>
    </row>
    <row r="737" ht="12.75" spans="1:68">
      <c r="A737" s="295"/>
      <c r="B737" s="11"/>
      <c r="C737" s="11"/>
      <c r="E737" s="482"/>
      <c r="F737" s="295"/>
      <c r="G737" s="295"/>
      <c r="H737" s="295"/>
      <c r="I737" s="10"/>
      <c r="J737" s="10"/>
      <c r="K737" s="295"/>
      <c r="L737" s="482"/>
      <c r="M737" s="10"/>
      <c r="N737" s="10"/>
      <c r="O737" s="482"/>
      <c r="P737" s="10"/>
      <c r="Q737" s="295"/>
      <c r="R737" s="11"/>
      <c r="T737" s="294"/>
      <c r="U737" s="295"/>
      <c r="V737" s="10"/>
      <c r="W737" s="10"/>
      <c r="X737" s="10"/>
      <c r="Y737" s="10"/>
      <c r="Z737" s="295"/>
      <c r="AA737" s="161"/>
      <c r="AB737" s="11"/>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G737" s="10"/>
      <c r="BH737" s="10"/>
      <c r="BI737" s="2"/>
      <c r="BJ737" s="10"/>
      <c r="BK737" s="10"/>
      <c r="BL737" s="10"/>
      <c r="BM737" s="371"/>
      <c r="BN737" s="10"/>
      <c r="BO737" s="10"/>
      <c r="BP737" s="10"/>
    </row>
    <row r="738" ht="12.75" spans="1:68">
      <c r="A738" s="295"/>
      <c r="B738" s="11"/>
      <c r="C738" s="11"/>
      <c r="E738" s="482"/>
      <c r="F738" s="295"/>
      <c r="G738" s="295"/>
      <c r="H738" s="295"/>
      <c r="I738" s="10"/>
      <c r="J738" s="10"/>
      <c r="K738" s="295"/>
      <c r="L738" s="482"/>
      <c r="M738" s="10"/>
      <c r="N738" s="10"/>
      <c r="O738" s="482"/>
      <c r="P738" s="10"/>
      <c r="Q738" s="295"/>
      <c r="R738" s="11"/>
      <c r="T738" s="294"/>
      <c r="U738" s="295"/>
      <c r="V738" s="10"/>
      <c r="W738" s="10"/>
      <c r="X738" s="10"/>
      <c r="Y738" s="10"/>
      <c r="Z738" s="295"/>
      <c r="AA738" s="161"/>
      <c r="AB738" s="11"/>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G738" s="10"/>
      <c r="BH738" s="10"/>
      <c r="BI738" s="2"/>
      <c r="BJ738" s="10"/>
      <c r="BK738" s="10"/>
      <c r="BL738" s="10"/>
      <c r="BM738" s="371"/>
      <c r="BN738" s="10"/>
      <c r="BO738" s="10"/>
      <c r="BP738" s="10"/>
    </row>
    <row r="739" ht="12.75" spans="1:68">
      <c r="A739" s="295"/>
      <c r="B739" s="11"/>
      <c r="C739" s="11"/>
      <c r="E739" s="482"/>
      <c r="F739" s="295"/>
      <c r="G739" s="295"/>
      <c r="H739" s="295"/>
      <c r="I739" s="10"/>
      <c r="J739" s="10"/>
      <c r="K739" s="295"/>
      <c r="L739" s="482"/>
      <c r="M739" s="10"/>
      <c r="N739" s="10"/>
      <c r="O739" s="482"/>
      <c r="P739" s="10"/>
      <c r="Q739" s="295"/>
      <c r="R739" s="11"/>
      <c r="T739" s="294"/>
      <c r="U739" s="295"/>
      <c r="V739" s="10"/>
      <c r="W739" s="10"/>
      <c r="X739" s="10"/>
      <c r="Y739" s="10"/>
      <c r="Z739" s="295"/>
      <c r="AA739" s="161"/>
      <c r="AB739" s="11"/>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G739" s="10"/>
      <c r="BH739" s="10"/>
      <c r="BI739" s="2"/>
      <c r="BJ739" s="10"/>
      <c r="BK739" s="10"/>
      <c r="BL739" s="10"/>
      <c r="BM739" s="371"/>
      <c r="BN739" s="10"/>
      <c r="BO739" s="10"/>
      <c r="BP739" s="10"/>
    </row>
    <row r="740" ht="12.75" spans="1:68">
      <c r="A740" s="295"/>
      <c r="B740" s="11"/>
      <c r="C740" s="11"/>
      <c r="E740" s="482"/>
      <c r="F740" s="295"/>
      <c r="G740" s="295"/>
      <c r="H740" s="295"/>
      <c r="I740" s="10"/>
      <c r="J740" s="10"/>
      <c r="K740" s="295"/>
      <c r="L740" s="482"/>
      <c r="M740" s="10"/>
      <c r="N740" s="10"/>
      <c r="O740" s="482"/>
      <c r="P740" s="10"/>
      <c r="Q740" s="295"/>
      <c r="R740" s="11"/>
      <c r="T740" s="294"/>
      <c r="U740" s="295"/>
      <c r="V740" s="10"/>
      <c r="W740" s="10"/>
      <c r="X740" s="10"/>
      <c r="Y740" s="10"/>
      <c r="Z740" s="295"/>
      <c r="AA740" s="161"/>
      <c r="AB740" s="11"/>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G740" s="10"/>
      <c r="BH740" s="10"/>
      <c r="BI740" s="2"/>
      <c r="BJ740" s="10"/>
      <c r="BK740" s="10"/>
      <c r="BL740" s="10"/>
      <c r="BM740" s="371"/>
      <c r="BN740" s="10"/>
      <c r="BO740" s="10"/>
      <c r="BP740" s="10"/>
    </row>
    <row r="741" ht="12.75" spans="1:68">
      <c r="A741" s="295"/>
      <c r="B741" s="11"/>
      <c r="C741" s="11"/>
      <c r="E741" s="482"/>
      <c r="F741" s="295"/>
      <c r="G741" s="295"/>
      <c r="H741" s="295"/>
      <c r="I741" s="10"/>
      <c r="J741" s="10"/>
      <c r="K741" s="295"/>
      <c r="L741" s="482"/>
      <c r="M741" s="10"/>
      <c r="N741" s="10"/>
      <c r="O741" s="482"/>
      <c r="P741" s="10"/>
      <c r="Q741" s="295"/>
      <c r="R741" s="11"/>
      <c r="T741" s="294"/>
      <c r="U741" s="295"/>
      <c r="V741" s="10"/>
      <c r="W741" s="10"/>
      <c r="X741" s="10"/>
      <c r="Y741" s="10"/>
      <c r="Z741" s="295"/>
      <c r="AA741" s="161"/>
      <c r="AB741" s="11"/>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G741" s="10"/>
      <c r="BH741" s="10"/>
      <c r="BI741" s="2"/>
      <c r="BJ741" s="10"/>
      <c r="BK741" s="10"/>
      <c r="BL741" s="10"/>
      <c r="BM741" s="371"/>
      <c r="BN741" s="10"/>
      <c r="BO741" s="10"/>
      <c r="BP741" s="10"/>
    </row>
    <row r="742" ht="12.75" spans="1:68">
      <c r="A742" s="295"/>
      <c r="B742" s="11"/>
      <c r="C742" s="11"/>
      <c r="E742" s="482"/>
      <c r="F742" s="295"/>
      <c r="G742" s="295"/>
      <c r="H742" s="295"/>
      <c r="I742" s="10"/>
      <c r="J742" s="10"/>
      <c r="K742" s="295"/>
      <c r="L742" s="482"/>
      <c r="M742" s="10"/>
      <c r="N742" s="10"/>
      <c r="O742" s="482"/>
      <c r="P742" s="10"/>
      <c r="Q742" s="295"/>
      <c r="R742" s="11"/>
      <c r="T742" s="294"/>
      <c r="U742" s="295"/>
      <c r="V742" s="10"/>
      <c r="W742" s="10"/>
      <c r="X742" s="10"/>
      <c r="Y742" s="10"/>
      <c r="Z742" s="295"/>
      <c r="AA742" s="161"/>
      <c r="AB742" s="11"/>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G742" s="10"/>
      <c r="BH742" s="10"/>
      <c r="BI742" s="2"/>
      <c r="BJ742" s="10"/>
      <c r="BK742" s="10"/>
      <c r="BL742" s="10"/>
      <c r="BM742" s="371"/>
      <c r="BN742" s="10"/>
      <c r="BO742" s="10"/>
      <c r="BP742" s="10"/>
    </row>
    <row r="743" ht="12.75" spans="1:68">
      <c r="A743" s="295"/>
      <c r="B743" s="11"/>
      <c r="C743" s="11"/>
      <c r="E743" s="482"/>
      <c r="F743" s="295"/>
      <c r="G743" s="295"/>
      <c r="H743" s="295"/>
      <c r="I743" s="10"/>
      <c r="J743" s="10"/>
      <c r="K743" s="295"/>
      <c r="L743" s="482"/>
      <c r="M743" s="10"/>
      <c r="N743" s="10"/>
      <c r="O743" s="482"/>
      <c r="P743" s="10"/>
      <c r="Q743" s="295"/>
      <c r="R743" s="11"/>
      <c r="T743" s="294"/>
      <c r="U743" s="295"/>
      <c r="V743" s="10"/>
      <c r="W743" s="10"/>
      <c r="X743" s="10"/>
      <c r="Y743" s="10"/>
      <c r="Z743" s="295"/>
      <c r="AA743" s="161"/>
      <c r="AB743" s="11"/>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G743" s="10"/>
      <c r="BH743" s="10"/>
      <c r="BI743" s="2"/>
      <c r="BJ743" s="10"/>
      <c r="BK743" s="10"/>
      <c r="BL743" s="10"/>
      <c r="BM743" s="371"/>
      <c r="BN743" s="10"/>
      <c r="BO743" s="10"/>
      <c r="BP743" s="10"/>
    </row>
    <row r="744" ht="12.75" spans="1:68">
      <c r="A744" s="295"/>
      <c r="B744" s="11"/>
      <c r="C744" s="11"/>
      <c r="E744" s="482"/>
      <c r="F744" s="295"/>
      <c r="G744" s="295"/>
      <c r="H744" s="295"/>
      <c r="I744" s="10"/>
      <c r="J744" s="10"/>
      <c r="K744" s="295"/>
      <c r="L744" s="482"/>
      <c r="M744" s="10"/>
      <c r="N744" s="10"/>
      <c r="O744" s="482"/>
      <c r="P744" s="10"/>
      <c r="Q744" s="295"/>
      <c r="R744" s="11"/>
      <c r="T744" s="294"/>
      <c r="U744" s="295"/>
      <c r="V744" s="10"/>
      <c r="W744" s="10"/>
      <c r="X744" s="10"/>
      <c r="Y744" s="10"/>
      <c r="Z744" s="295"/>
      <c r="AA744" s="161"/>
      <c r="AB744" s="11"/>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G744" s="10"/>
      <c r="BH744" s="10"/>
      <c r="BI744" s="2"/>
      <c r="BJ744" s="10"/>
      <c r="BK744" s="10"/>
      <c r="BL744" s="10"/>
      <c r="BM744" s="371"/>
      <c r="BN744" s="10"/>
      <c r="BO744" s="10"/>
      <c r="BP744" s="10"/>
    </row>
    <row r="745" ht="12.75" spans="1:68">
      <c r="A745" s="295"/>
      <c r="B745" s="11"/>
      <c r="C745" s="11"/>
      <c r="E745" s="482"/>
      <c r="F745" s="295"/>
      <c r="G745" s="295"/>
      <c r="H745" s="295"/>
      <c r="I745" s="10"/>
      <c r="J745" s="10"/>
      <c r="K745" s="295"/>
      <c r="L745" s="482"/>
      <c r="M745" s="10"/>
      <c r="N745" s="10"/>
      <c r="O745" s="482"/>
      <c r="P745" s="10"/>
      <c r="Q745" s="295"/>
      <c r="R745" s="11"/>
      <c r="T745" s="294"/>
      <c r="U745" s="295"/>
      <c r="V745" s="10"/>
      <c r="W745" s="10"/>
      <c r="X745" s="10"/>
      <c r="Y745" s="10"/>
      <c r="Z745" s="295"/>
      <c r="AA745" s="161"/>
      <c r="AB745" s="11"/>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G745" s="10"/>
      <c r="BH745" s="10"/>
      <c r="BI745" s="2"/>
      <c r="BJ745" s="10"/>
      <c r="BK745" s="10"/>
      <c r="BL745" s="10"/>
      <c r="BM745" s="371"/>
      <c r="BN745" s="10"/>
      <c r="BO745" s="10"/>
      <c r="BP745" s="10"/>
    </row>
    <row r="746" ht="12.75" spans="1:68">
      <c r="A746" s="295"/>
      <c r="B746" s="11"/>
      <c r="C746" s="11"/>
      <c r="E746" s="482"/>
      <c r="F746" s="295"/>
      <c r="G746" s="295"/>
      <c r="H746" s="295"/>
      <c r="I746" s="10"/>
      <c r="J746" s="10"/>
      <c r="K746" s="295"/>
      <c r="L746" s="482"/>
      <c r="M746" s="10"/>
      <c r="N746" s="10"/>
      <c r="O746" s="482"/>
      <c r="P746" s="10"/>
      <c r="Q746" s="295"/>
      <c r="R746" s="11"/>
      <c r="T746" s="294"/>
      <c r="U746" s="295"/>
      <c r="V746" s="10"/>
      <c r="W746" s="10"/>
      <c r="X746" s="10"/>
      <c r="Y746" s="10"/>
      <c r="Z746" s="295"/>
      <c r="AA746" s="161"/>
      <c r="AB746" s="11"/>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G746" s="10"/>
      <c r="BH746" s="10"/>
      <c r="BI746" s="2"/>
      <c r="BJ746" s="10"/>
      <c r="BK746" s="10"/>
      <c r="BL746" s="10"/>
      <c r="BM746" s="371"/>
      <c r="BN746" s="10"/>
      <c r="BO746" s="10"/>
      <c r="BP746" s="10"/>
    </row>
    <row r="747" ht="12.75" spans="1:68">
      <c r="A747" s="295"/>
      <c r="B747" s="11"/>
      <c r="C747" s="11"/>
      <c r="E747" s="482"/>
      <c r="F747" s="295"/>
      <c r="G747" s="295"/>
      <c r="H747" s="295"/>
      <c r="I747" s="10"/>
      <c r="J747" s="10"/>
      <c r="K747" s="295"/>
      <c r="L747" s="482"/>
      <c r="M747" s="10"/>
      <c r="N747" s="10"/>
      <c r="O747" s="482"/>
      <c r="P747" s="10"/>
      <c r="Q747" s="295"/>
      <c r="R747" s="11"/>
      <c r="T747" s="294"/>
      <c r="U747" s="295"/>
      <c r="V747" s="10"/>
      <c r="W747" s="10"/>
      <c r="X747" s="10"/>
      <c r="Y747" s="10"/>
      <c r="Z747" s="295"/>
      <c r="AA747" s="161"/>
      <c r="AB747" s="11"/>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G747" s="10"/>
      <c r="BH747" s="10"/>
      <c r="BI747" s="2"/>
      <c r="BJ747" s="10"/>
      <c r="BK747" s="10"/>
      <c r="BL747" s="10"/>
      <c r="BM747" s="371"/>
      <c r="BN747" s="10"/>
      <c r="BO747" s="10"/>
      <c r="BP747" s="10"/>
    </row>
    <row r="748" ht="12.75" spans="1:68">
      <c r="A748" s="295"/>
      <c r="B748" s="11"/>
      <c r="C748" s="11"/>
      <c r="E748" s="482"/>
      <c r="F748" s="295"/>
      <c r="G748" s="295"/>
      <c r="H748" s="295"/>
      <c r="I748" s="10"/>
      <c r="J748" s="10"/>
      <c r="K748" s="295"/>
      <c r="L748" s="482"/>
      <c r="M748" s="10"/>
      <c r="N748" s="10"/>
      <c r="O748" s="482"/>
      <c r="P748" s="10"/>
      <c r="Q748" s="295"/>
      <c r="R748" s="11"/>
      <c r="T748" s="294"/>
      <c r="U748" s="295"/>
      <c r="V748" s="10"/>
      <c r="W748" s="10"/>
      <c r="X748" s="10"/>
      <c r="Y748" s="10"/>
      <c r="Z748" s="295"/>
      <c r="AA748" s="161"/>
      <c r="AB748" s="11"/>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G748" s="10"/>
      <c r="BH748" s="10"/>
      <c r="BI748" s="2"/>
      <c r="BJ748" s="10"/>
      <c r="BK748" s="10"/>
      <c r="BL748" s="10"/>
      <c r="BM748" s="371"/>
      <c r="BN748" s="10"/>
      <c r="BO748" s="10"/>
      <c r="BP748" s="10"/>
    </row>
    <row r="749" ht="12.75" spans="1:68">
      <c r="A749" s="295"/>
      <c r="B749" s="11"/>
      <c r="C749" s="11"/>
      <c r="E749" s="482"/>
      <c r="F749" s="295"/>
      <c r="G749" s="295"/>
      <c r="H749" s="295"/>
      <c r="I749" s="10"/>
      <c r="J749" s="10"/>
      <c r="K749" s="295"/>
      <c r="L749" s="482"/>
      <c r="M749" s="10"/>
      <c r="N749" s="10"/>
      <c r="O749" s="482"/>
      <c r="P749" s="10"/>
      <c r="Q749" s="295"/>
      <c r="R749" s="11"/>
      <c r="T749" s="294"/>
      <c r="U749" s="295"/>
      <c r="V749" s="10"/>
      <c r="W749" s="10"/>
      <c r="X749" s="10"/>
      <c r="Y749" s="10"/>
      <c r="Z749" s="295"/>
      <c r="AA749" s="161"/>
      <c r="AB749" s="11"/>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G749" s="10"/>
      <c r="BH749" s="10"/>
      <c r="BI749" s="2"/>
      <c r="BJ749" s="10"/>
      <c r="BK749" s="10"/>
      <c r="BL749" s="10"/>
      <c r="BM749" s="371"/>
      <c r="BN749" s="10"/>
      <c r="BO749" s="10"/>
      <c r="BP749" s="10"/>
    </row>
    <row r="750" ht="12.75" spans="1:68">
      <c r="A750" s="295"/>
      <c r="B750" s="11"/>
      <c r="C750" s="11"/>
      <c r="E750" s="482"/>
      <c r="F750" s="295"/>
      <c r="G750" s="295"/>
      <c r="H750" s="295"/>
      <c r="I750" s="10"/>
      <c r="J750" s="10"/>
      <c r="K750" s="295"/>
      <c r="L750" s="482"/>
      <c r="M750" s="10"/>
      <c r="N750" s="10"/>
      <c r="O750" s="482"/>
      <c r="P750" s="10"/>
      <c r="Q750" s="295"/>
      <c r="R750" s="11"/>
      <c r="T750" s="294"/>
      <c r="U750" s="295"/>
      <c r="V750" s="10"/>
      <c r="W750" s="10"/>
      <c r="X750" s="10"/>
      <c r="Y750" s="10"/>
      <c r="Z750" s="295"/>
      <c r="AA750" s="161"/>
      <c r="AB750" s="11"/>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G750" s="10"/>
      <c r="BH750" s="10"/>
      <c r="BI750" s="2"/>
      <c r="BJ750" s="10"/>
      <c r="BK750" s="10"/>
      <c r="BL750" s="10"/>
      <c r="BM750" s="371"/>
      <c r="BN750" s="10"/>
      <c r="BO750" s="10"/>
      <c r="BP750" s="10"/>
    </row>
    <row r="751" ht="12.75" spans="1:68">
      <c r="A751" s="295"/>
      <c r="B751" s="11"/>
      <c r="C751" s="11"/>
      <c r="E751" s="482"/>
      <c r="F751" s="295"/>
      <c r="G751" s="295"/>
      <c r="H751" s="295"/>
      <c r="I751" s="10"/>
      <c r="J751" s="10"/>
      <c r="K751" s="295"/>
      <c r="L751" s="482"/>
      <c r="M751" s="10"/>
      <c r="N751" s="10"/>
      <c r="O751" s="482"/>
      <c r="P751" s="10"/>
      <c r="Q751" s="295"/>
      <c r="R751" s="11"/>
      <c r="T751" s="294"/>
      <c r="U751" s="295"/>
      <c r="V751" s="10"/>
      <c r="W751" s="10"/>
      <c r="X751" s="10"/>
      <c r="Y751" s="10"/>
      <c r="Z751" s="295"/>
      <c r="AA751" s="161"/>
      <c r="AB751" s="11"/>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G751" s="10"/>
      <c r="BH751" s="10"/>
      <c r="BI751" s="2"/>
      <c r="BJ751" s="10"/>
      <c r="BK751" s="10"/>
      <c r="BL751" s="10"/>
      <c r="BM751" s="371"/>
      <c r="BN751" s="10"/>
      <c r="BO751" s="10"/>
      <c r="BP751" s="10"/>
    </row>
    <row r="752" ht="12.75" spans="1:68">
      <c r="A752" s="295"/>
      <c r="B752" s="11"/>
      <c r="C752" s="11"/>
      <c r="E752" s="482"/>
      <c r="F752" s="295"/>
      <c r="G752" s="295"/>
      <c r="H752" s="295"/>
      <c r="I752" s="10"/>
      <c r="J752" s="10"/>
      <c r="K752" s="295"/>
      <c r="L752" s="482"/>
      <c r="M752" s="10"/>
      <c r="N752" s="10"/>
      <c r="O752" s="482"/>
      <c r="P752" s="10"/>
      <c r="Q752" s="295"/>
      <c r="R752" s="11"/>
      <c r="T752" s="294"/>
      <c r="U752" s="295"/>
      <c r="V752" s="10"/>
      <c r="W752" s="10"/>
      <c r="X752" s="10"/>
      <c r="Y752" s="10"/>
      <c r="Z752" s="295"/>
      <c r="AA752" s="161"/>
      <c r="AB752" s="11"/>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G752" s="10"/>
      <c r="BH752" s="10"/>
      <c r="BI752" s="2"/>
      <c r="BJ752" s="10"/>
      <c r="BK752" s="10"/>
      <c r="BL752" s="10"/>
      <c r="BM752" s="371"/>
      <c r="BN752" s="10"/>
      <c r="BO752" s="10"/>
      <c r="BP752" s="10"/>
    </row>
    <row r="753" ht="12.75" spans="1:68">
      <c r="A753" s="295"/>
      <c r="B753" s="11"/>
      <c r="C753" s="11"/>
      <c r="E753" s="482"/>
      <c r="F753" s="295"/>
      <c r="G753" s="295"/>
      <c r="H753" s="295"/>
      <c r="I753" s="10"/>
      <c r="J753" s="10"/>
      <c r="K753" s="295"/>
      <c r="L753" s="482"/>
      <c r="M753" s="10"/>
      <c r="N753" s="10"/>
      <c r="O753" s="482"/>
      <c r="P753" s="10"/>
      <c r="Q753" s="295"/>
      <c r="R753" s="11"/>
      <c r="T753" s="294"/>
      <c r="U753" s="295"/>
      <c r="V753" s="10"/>
      <c r="W753" s="10"/>
      <c r="X753" s="10"/>
      <c r="Y753" s="10"/>
      <c r="Z753" s="295"/>
      <c r="AA753" s="161"/>
      <c r="AB753" s="11"/>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G753" s="10"/>
      <c r="BH753" s="10"/>
      <c r="BI753" s="2"/>
      <c r="BJ753" s="10"/>
      <c r="BK753" s="10"/>
      <c r="BL753" s="10"/>
      <c r="BM753" s="371"/>
      <c r="BN753" s="10"/>
      <c r="BO753" s="10"/>
      <c r="BP753" s="10"/>
    </row>
    <row r="754" ht="12.75" spans="1:68">
      <c r="A754" s="295"/>
      <c r="B754" s="11"/>
      <c r="C754" s="11"/>
      <c r="E754" s="482"/>
      <c r="F754" s="295"/>
      <c r="G754" s="295"/>
      <c r="H754" s="295"/>
      <c r="I754" s="10"/>
      <c r="J754" s="10"/>
      <c r="K754" s="295"/>
      <c r="L754" s="482"/>
      <c r="M754" s="10"/>
      <c r="N754" s="10"/>
      <c r="O754" s="482"/>
      <c r="P754" s="10"/>
      <c r="Q754" s="295"/>
      <c r="R754" s="11"/>
      <c r="T754" s="294"/>
      <c r="U754" s="295"/>
      <c r="V754" s="10"/>
      <c r="W754" s="10"/>
      <c r="X754" s="10"/>
      <c r="Y754" s="10"/>
      <c r="Z754" s="295"/>
      <c r="AA754" s="161"/>
      <c r="AB754" s="11"/>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G754" s="10"/>
      <c r="BH754" s="10"/>
      <c r="BI754" s="2"/>
      <c r="BJ754" s="10"/>
      <c r="BK754" s="10"/>
      <c r="BL754" s="10"/>
      <c r="BM754" s="371"/>
      <c r="BN754" s="10"/>
      <c r="BO754" s="10"/>
      <c r="BP754" s="10"/>
    </row>
    <row r="755" ht="12.75" spans="1:68">
      <c r="A755" s="295"/>
      <c r="B755" s="11"/>
      <c r="C755" s="11"/>
      <c r="E755" s="482"/>
      <c r="F755" s="295"/>
      <c r="G755" s="295"/>
      <c r="H755" s="295"/>
      <c r="I755" s="10"/>
      <c r="J755" s="10"/>
      <c r="K755" s="295"/>
      <c r="L755" s="482"/>
      <c r="M755" s="10"/>
      <c r="N755" s="10"/>
      <c r="O755" s="482"/>
      <c r="P755" s="10"/>
      <c r="Q755" s="295"/>
      <c r="R755" s="11"/>
      <c r="T755" s="294"/>
      <c r="U755" s="295"/>
      <c r="V755" s="10"/>
      <c r="W755" s="10"/>
      <c r="X755" s="10"/>
      <c r="Y755" s="10"/>
      <c r="Z755" s="295"/>
      <c r="AA755" s="161"/>
      <c r="AB755" s="11"/>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G755" s="10"/>
      <c r="BH755" s="10"/>
      <c r="BI755" s="2"/>
      <c r="BJ755" s="10"/>
      <c r="BK755" s="10"/>
      <c r="BL755" s="10"/>
      <c r="BM755" s="371"/>
      <c r="BN755" s="10"/>
      <c r="BO755" s="10"/>
      <c r="BP755" s="10"/>
    </row>
    <row r="756" ht="12.75" spans="1:68">
      <c r="A756" s="295"/>
      <c r="B756" s="11"/>
      <c r="C756" s="11"/>
      <c r="E756" s="482"/>
      <c r="F756" s="295"/>
      <c r="G756" s="295"/>
      <c r="H756" s="295"/>
      <c r="I756" s="10"/>
      <c r="J756" s="10"/>
      <c r="K756" s="295"/>
      <c r="L756" s="482"/>
      <c r="M756" s="10"/>
      <c r="N756" s="10"/>
      <c r="O756" s="482"/>
      <c r="P756" s="10"/>
      <c r="Q756" s="295"/>
      <c r="R756" s="11"/>
      <c r="T756" s="294"/>
      <c r="U756" s="295"/>
      <c r="V756" s="10"/>
      <c r="W756" s="10"/>
      <c r="X756" s="10"/>
      <c r="Y756" s="10"/>
      <c r="Z756" s="295"/>
      <c r="AA756" s="161"/>
      <c r="AB756" s="11"/>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G756" s="10"/>
      <c r="BH756" s="10"/>
      <c r="BI756" s="2"/>
      <c r="BJ756" s="10"/>
      <c r="BK756" s="10"/>
      <c r="BL756" s="10"/>
      <c r="BM756" s="371"/>
      <c r="BN756" s="10"/>
      <c r="BO756" s="10"/>
      <c r="BP756" s="10"/>
    </row>
    <row r="757" ht="12.75" spans="1:68">
      <c r="A757" s="295"/>
      <c r="B757" s="11"/>
      <c r="C757" s="11"/>
      <c r="E757" s="482"/>
      <c r="F757" s="295"/>
      <c r="G757" s="295"/>
      <c r="H757" s="295"/>
      <c r="I757" s="10"/>
      <c r="J757" s="10"/>
      <c r="K757" s="295"/>
      <c r="L757" s="482"/>
      <c r="M757" s="10"/>
      <c r="N757" s="10"/>
      <c r="O757" s="482"/>
      <c r="P757" s="10"/>
      <c r="Q757" s="295"/>
      <c r="R757" s="11"/>
      <c r="T757" s="294"/>
      <c r="U757" s="295"/>
      <c r="V757" s="10"/>
      <c r="W757" s="10"/>
      <c r="X757" s="10"/>
      <c r="Y757" s="10"/>
      <c r="Z757" s="295"/>
      <c r="AA757" s="161"/>
      <c r="AB757" s="11"/>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G757" s="10"/>
      <c r="BH757" s="10"/>
      <c r="BI757" s="2"/>
      <c r="BJ757" s="10"/>
      <c r="BK757" s="10"/>
      <c r="BL757" s="10"/>
      <c r="BM757" s="371"/>
      <c r="BN757" s="10"/>
      <c r="BO757" s="10"/>
      <c r="BP757" s="10"/>
    </row>
    <row r="758" ht="12.75" spans="1:68">
      <c r="A758" s="295"/>
      <c r="B758" s="11"/>
      <c r="C758" s="11"/>
      <c r="E758" s="482"/>
      <c r="F758" s="295"/>
      <c r="G758" s="295"/>
      <c r="H758" s="295"/>
      <c r="I758" s="10"/>
      <c r="J758" s="10"/>
      <c r="K758" s="295"/>
      <c r="L758" s="482"/>
      <c r="M758" s="10"/>
      <c r="N758" s="10"/>
      <c r="O758" s="482"/>
      <c r="P758" s="10"/>
      <c r="Q758" s="295"/>
      <c r="R758" s="11"/>
      <c r="T758" s="294"/>
      <c r="U758" s="295"/>
      <c r="V758" s="10"/>
      <c r="W758" s="10"/>
      <c r="X758" s="10"/>
      <c r="Y758" s="10"/>
      <c r="Z758" s="295"/>
      <c r="AA758" s="161"/>
      <c r="AB758" s="11"/>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G758" s="10"/>
      <c r="BH758" s="10"/>
      <c r="BI758" s="2"/>
      <c r="BJ758" s="10"/>
      <c r="BK758" s="10"/>
      <c r="BL758" s="10"/>
      <c r="BM758" s="371"/>
      <c r="BN758" s="10"/>
      <c r="BO758" s="10"/>
      <c r="BP758" s="10"/>
    </row>
    <row r="759" ht="12.75" spans="1:68">
      <c r="A759" s="295"/>
      <c r="B759" s="11"/>
      <c r="C759" s="11"/>
      <c r="E759" s="482"/>
      <c r="F759" s="295"/>
      <c r="G759" s="295"/>
      <c r="H759" s="295"/>
      <c r="I759" s="10"/>
      <c r="J759" s="10"/>
      <c r="K759" s="295"/>
      <c r="L759" s="482"/>
      <c r="M759" s="10"/>
      <c r="N759" s="10"/>
      <c r="O759" s="482"/>
      <c r="P759" s="10"/>
      <c r="Q759" s="295"/>
      <c r="R759" s="11"/>
      <c r="T759" s="294"/>
      <c r="U759" s="295"/>
      <c r="V759" s="10"/>
      <c r="W759" s="10"/>
      <c r="X759" s="10"/>
      <c r="Y759" s="10"/>
      <c r="Z759" s="295"/>
      <c r="AA759" s="161"/>
      <c r="AB759" s="11"/>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G759" s="10"/>
      <c r="BH759" s="10"/>
      <c r="BI759" s="2"/>
      <c r="BJ759" s="10"/>
      <c r="BK759" s="10"/>
      <c r="BL759" s="10"/>
      <c r="BM759" s="371"/>
      <c r="BN759" s="10"/>
      <c r="BO759" s="10"/>
      <c r="BP759" s="10"/>
    </row>
    <row r="760" ht="12.75" spans="1:68">
      <c r="A760" s="295"/>
      <c r="B760" s="11"/>
      <c r="C760" s="11"/>
      <c r="E760" s="482"/>
      <c r="F760" s="295"/>
      <c r="G760" s="295"/>
      <c r="H760" s="295"/>
      <c r="I760" s="10"/>
      <c r="J760" s="10"/>
      <c r="K760" s="295"/>
      <c r="L760" s="482"/>
      <c r="M760" s="10"/>
      <c r="N760" s="10"/>
      <c r="O760" s="482"/>
      <c r="P760" s="10"/>
      <c r="Q760" s="295"/>
      <c r="R760" s="11"/>
      <c r="T760" s="294"/>
      <c r="U760" s="295"/>
      <c r="V760" s="10"/>
      <c r="W760" s="10"/>
      <c r="X760" s="10"/>
      <c r="Y760" s="10"/>
      <c r="Z760" s="295"/>
      <c r="AA760" s="161"/>
      <c r="AB760" s="11"/>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G760" s="10"/>
      <c r="BH760" s="10"/>
      <c r="BI760" s="2"/>
      <c r="BJ760" s="10"/>
      <c r="BK760" s="10"/>
      <c r="BL760" s="10"/>
      <c r="BM760" s="371"/>
      <c r="BN760" s="10"/>
      <c r="BO760" s="10"/>
      <c r="BP760" s="10"/>
    </row>
    <row r="761" ht="12.75" spans="1:68">
      <c r="A761" s="295"/>
      <c r="B761" s="11"/>
      <c r="C761" s="11"/>
      <c r="E761" s="482"/>
      <c r="F761" s="295"/>
      <c r="G761" s="295"/>
      <c r="H761" s="295"/>
      <c r="I761" s="10"/>
      <c r="J761" s="10"/>
      <c r="K761" s="295"/>
      <c r="L761" s="482"/>
      <c r="M761" s="10"/>
      <c r="N761" s="10"/>
      <c r="O761" s="482"/>
      <c r="P761" s="10"/>
      <c r="Q761" s="295"/>
      <c r="R761" s="11"/>
      <c r="T761" s="294"/>
      <c r="U761" s="295"/>
      <c r="V761" s="10"/>
      <c r="W761" s="10"/>
      <c r="X761" s="10"/>
      <c r="Y761" s="10"/>
      <c r="Z761" s="295"/>
      <c r="AA761" s="161"/>
      <c r="AB761" s="11"/>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G761" s="10"/>
      <c r="BH761" s="10"/>
      <c r="BI761" s="2"/>
      <c r="BJ761" s="10"/>
      <c r="BK761" s="10"/>
      <c r="BL761" s="10"/>
      <c r="BM761" s="371"/>
      <c r="BN761" s="10"/>
      <c r="BO761" s="10"/>
      <c r="BP761" s="10"/>
    </row>
    <row r="762" ht="12.75" spans="1:68">
      <c r="A762" s="295"/>
      <c r="B762" s="11"/>
      <c r="C762" s="11"/>
      <c r="E762" s="482"/>
      <c r="F762" s="295"/>
      <c r="G762" s="295"/>
      <c r="H762" s="295"/>
      <c r="I762" s="10"/>
      <c r="J762" s="10"/>
      <c r="K762" s="295"/>
      <c r="L762" s="482"/>
      <c r="M762" s="10"/>
      <c r="N762" s="10"/>
      <c r="O762" s="482"/>
      <c r="P762" s="10"/>
      <c r="Q762" s="295"/>
      <c r="R762" s="11"/>
      <c r="T762" s="294"/>
      <c r="U762" s="295"/>
      <c r="V762" s="10"/>
      <c r="W762" s="10"/>
      <c r="X762" s="10"/>
      <c r="Y762" s="10"/>
      <c r="Z762" s="295"/>
      <c r="AA762" s="161"/>
      <c r="AB762" s="11"/>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G762" s="10"/>
      <c r="BH762" s="10"/>
      <c r="BI762" s="2"/>
      <c r="BJ762" s="10"/>
      <c r="BK762" s="10"/>
      <c r="BL762" s="10"/>
      <c r="BM762" s="371"/>
      <c r="BN762" s="10"/>
      <c r="BO762" s="10"/>
      <c r="BP762" s="10"/>
    </row>
    <row r="763" ht="12.75" spans="1:68">
      <c r="A763" s="295"/>
      <c r="B763" s="11"/>
      <c r="C763" s="11"/>
      <c r="E763" s="482"/>
      <c r="F763" s="295"/>
      <c r="G763" s="295"/>
      <c r="H763" s="295"/>
      <c r="I763" s="10"/>
      <c r="J763" s="10"/>
      <c r="K763" s="295"/>
      <c r="L763" s="482"/>
      <c r="M763" s="10"/>
      <c r="N763" s="10"/>
      <c r="O763" s="482"/>
      <c r="P763" s="10"/>
      <c r="Q763" s="295"/>
      <c r="R763" s="11"/>
      <c r="T763" s="294"/>
      <c r="U763" s="295"/>
      <c r="V763" s="10"/>
      <c r="W763" s="10"/>
      <c r="X763" s="10"/>
      <c r="Y763" s="10"/>
      <c r="Z763" s="295"/>
      <c r="AA763" s="161"/>
      <c r="AB763" s="11"/>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G763" s="10"/>
      <c r="BH763" s="10"/>
      <c r="BI763" s="2"/>
      <c r="BJ763" s="10"/>
      <c r="BK763" s="10"/>
      <c r="BL763" s="10"/>
      <c r="BM763" s="371"/>
      <c r="BN763" s="10"/>
      <c r="BO763" s="10"/>
      <c r="BP763" s="10"/>
    </row>
    <row r="764" ht="12.75" spans="1:68">
      <c r="A764" s="295"/>
      <c r="B764" s="11"/>
      <c r="C764" s="11"/>
      <c r="E764" s="482"/>
      <c r="F764" s="295"/>
      <c r="G764" s="295"/>
      <c r="H764" s="295"/>
      <c r="I764" s="10"/>
      <c r="J764" s="10"/>
      <c r="K764" s="295"/>
      <c r="L764" s="482"/>
      <c r="M764" s="10"/>
      <c r="N764" s="10"/>
      <c r="O764" s="482"/>
      <c r="P764" s="10"/>
      <c r="Q764" s="295"/>
      <c r="R764" s="11"/>
      <c r="T764" s="294"/>
      <c r="U764" s="295"/>
      <c r="V764" s="10"/>
      <c r="W764" s="10"/>
      <c r="X764" s="10"/>
      <c r="Y764" s="10"/>
      <c r="Z764" s="295"/>
      <c r="AA764" s="161"/>
      <c r="AB764" s="11"/>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G764" s="10"/>
      <c r="BH764" s="10"/>
      <c r="BI764" s="2"/>
      <c r="BJ764" s="10"/>
      <c r="BK764" s="10"/>
      <c r="BL764" s="10"/>
      <c r="BM764" s="371"/>
      <c r="BN764" s="10"/>
      <c r="BO764" s="10"/>
      <c r="BP764" s="10"/>
    </row>
    <row r="765" ht="12.75" spans="1:68">
      <c r="A765" s="295"/>
      <c r="B765" s="11"/>
      <c r="C765" s="11"/>
      <c r="E765" s="482"/>
      <c r="F765" s="295"/>
      <c r="G765" s="295"/>
      <c r="H765" s="295"/>
      <c r="I765" s="10"/>
      <c r="J765" s="10"/>
      <c r="K765" s="295"/>
      <c r="L765" s="482"/>
      <c r="M765" s="10"/>
      <c r="N765" s="10"/>
      <c r="O765" s="482"/>
      <c r="P765" s="10"/>
      <c r="Q765" s="295"/>
      <c r="R765" s="11"/>
      <c r="T765" s="294"/>
      <c r="U765" s="295"/>
      <c r="V765" s="10"/>
      <c r="W765" s="10"/>
      <c r="X765" s="10"/>
      <c r="Y765" s="10"/>
      <c r="Z765" s="295"/>
      <c r="AA765" s="161"/>
      <c r="AB765" s="11"/>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G765" s="10"/>
      <c r="BH765" s="10"/>
      <c r="BI765" s="2"/>
      <c r="BJ765" s="10"/>
      <c r="BK765" s="10"/>
      <c r="BL765" s="10"/>
      <c r="BM765" s="371"/>
      <c r="BN765" s="10"/>
      <c r="BO765" s="10"/>
      <c r="BP765" s="10"/>
    </row>
    <row r="766" ht="12.75" spans="1:68">
      <c r="A766" s="295"/>
      <c r="B766" s="11"/>
      <c r="C766" s="11"/>
      <c r="E766" s="482"/>
      <c r="F766" s="295"/>
      <c r="G766" s="295"/>
      <c r="H766" s="295"/>
      <c r="I766" s="10"/>
      <c r="J766" s="10"/>
      <c r="K766" s="295"/>
      <c r="L766" s="482"/>
      <c r="M766" s="10"/>
      <c r="N766" s="10"/>
      <c r="O766" s="482"/>
      <c r="P766" s="10"/>
      <c r="Q766" s="295"/>
      <c r="R766" s="11"/>
      <c r="T766" s="294"/>
      <c r="U766" s="295"/>
      <c r="V766" s="10"/>
      <c r="W766" s="10"/>
      <c r="X766" s="10"/>
      <c r="Y766" s="10"/>
      <c r="Z766" s="295"/>
      <c r="AA766" s="161"/>
      <c r="AB766" s="11"/>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G766" s="10"/>
      <c r="BH766" s="10"/>
      <c r="BI766" s="2"/>
      <c r="BJ766" s="10"/>
      <c r="BK766" s="10"/>
      <c r="BL766" s="10"/>
      <c r="BM766" s="371"/>
      <c r="BN766" s="10"/>
      <c r="BO766" s="10"/>
      <c r="BP766" s="10"/>
    </row>
    <row r="767" ht="12.75" spans="1:68">
      <c r="A767" s="295"/>
      <c r="B767" s="11"/>
      <c r="C767" s="11"/>
      <c r="E767" s="482"/>
      <c r="F767" s="295"/>
      <c r="G767" s="295"/>
      <c r="H767" s="295"/>
      <c r="I767" s="10"/>
      <c r="J767" s="10"/>
      <c r="K767" s="295"/>
      <c r="L767" s="482"/>
      <c r="M767" s="10"/>
      <c r="N767" s="10"/>
      <c r="O767" s="482"/>
      <c r="P767" s="10"/>
      <c r="Q767" s="295"/>
      <c r="R767" s="11"/>
      <c r="T767" s="294"/>
      <c r="U767" s="295"/>
      <c r="V767" s="10"/>
      <c r="W767" s="10"/>
      <c r="X767" s="10"/>
      <c r="Y767" s="10"/>
      <c r="Z767" s="295"/>
      <c r="AA767" s="161"/>
      <c r="AB767" s="11"/>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G767" s="10"/>
      <c r="BH767" s="10"/>
      <c r="BI767" s="2"/>
      <c r="BJ767" s="10"/>
      <c r="BK767" s="10"/>
      <c r="BL767" s="10"/>
      <c r="BM767" s="371"/>
      <c r="BN767" s="10"/>
      <c r="BO767" s="10"/>
      <c r="BP767" s="10"/>
    </row>
    <row r="768" ht="12.75" spans="1:68">
      <c r="A768" s="295"/>
      <c r="B768" s="11"/>
      <c r="C768" s="11"/>
      <c r="E768" s="482"/>
      <c r="F768" s="295"/>
      <c r="G768" s="295"/>
      <c r="H768" s="295"/>
      <c r="I768" s="10"/>
      <c r="J768" s="10"/>
      <c r="K768" s="295"/>
      <c r="L768" s="482"/>
      <c r="M768" s="10"/>
      <c r="N768" s="10"/>
      <c r="O768" s="482"/>
      <c r="P768" s="10"/>
      <c r="Q768" s="295"/>
      <c r="R768" s="11"/>
      <c r="T768" s="294"/>
      <c r="U768" s="295"/>
      <c r="V768" s="10"/>
      <c r="W768" s="10"/>
      <c r="X768" s="10"/>
      <c r="Y768" s="10"/>
      <c r="Z768" s="295"/>
      <c r="AA768" s="161"/>
      <c r="AB768" s="11"/>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G768" s="10"/>
      <c r="BH768" s="10"/>
      <c r="BI768" s="2"/>
      <c r="BJ768" s="10"/>
      <c r="BK768" s="10"/>
      <c r="BL768" s="10"/>
      <c r="BM768" s="371"/>
      <c r="BN768" s="10"/>
      <c r="BO768" s="10"/>
      <c r="BP768" s="10"/>
    </row>
    <row r="769" ht="12.75" spans="1:68">
      <c r="A769" s="295"/>
      <c r="B769" s="11"/>
      <c r="C769" s="11"/>
      <c r="E769" s="482"/>
      <c r="F769" s="295"/>
      <c r="G769" s="295"/>
      <c r="H769" s="295"/>
      <c r="I769" s="10"/>
      <c r="J769" s="10"/>
      <c r="K769" s="295"/>
      <c r="L769" s="482"/>
      <c r="M769" s="10"/>
      <c r="N769" s="10"/>
      <c r="O769" s="482"/>
      <c r="P769" s="10"/>
      <c r="Q769" s="295"/>
      <c r="R769" s="11"/>
      <c r="T769" s="294"/>
      <c r="U769" s="295"/>
      <c r="V769" s="10"/>
      <c r="W769" s="10"/>
      <c r="X769" s="10"/>
      <c r="Y769" s="10"/>
      <c r="Z769" s="295"/>
      <c r="AA769" s="161"/>
      <c r="AB769" s="11"/>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G769" s="10"/>
      <c r="BH769" s="10"/>
      <c r="BI769" s="2"/>
      <c r="BJ769" s="10"/>
      <c r="BK769" s="10"/>
      <c r="BL769" s="10"/>
      <c r="BM769" s="371"/>
      <c r="BN769" s="10"/>
      <c r="BO769" s="10"/>
      <c r="BP769" s="10"/>
    </row>
    <row r="770" ht="12.75" spans="1:68">
      <c r="A770" s="295"/>
      <c r="B770" s="11"/>
      <c r="C770" s="11"/>
      <c r="E770" s="482"/>
      <c r="F770" s="295"/>
      <c r="G770" s="295"/>
      <c r="H770" s="295"/>
      <c r="I770" s="10"/>
      <c r="J770" s="10"/>
      <c r="K770" s="295"/>
      <c r="L770" s="482"/>
      <c r="M770" s="10"/>
      <c r="N770" s="10"/>
      <c r="O770" s="482"/>
      <c r="P770" s="10"/>
      <c r="Q770" s="295"/>
      <c r="R770" s="11"/>
      <c r="T770" s="294"/>
      <c r="U770" s="295"/>
      <c r="V770" s="10"/>
      <c r="W770" s="10"/>
      <c r="X770" s="10"/>
      <c r="Y770" s="10"/>
      <c r="Z770" s="295"/>
      <c r="AA770" s="161"/>
      <c r="AB770" s="11"/>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G770" s="10"/>
      <c r="BH770" s="10"/>
      <c r="BI770" s="2"/>
      <c r="BJ770" s="10"/>
      <c r="BK770" s="10"/>
      <c r="BL770" s="10"/>
      <c r="BM770" s="371"/>
      <c r="BN770" s="10"/>
      <c r="BO770" s="10"/>
      <c r="BP770" s="10"/>
    </row>
    <row r="771" ht="12.75" spans="1:68">
      <c r="A771" s="295"/>
      <c r="B771" s="11"/>
      <c r="C771" s="11"/>
      <c r="E771" s="482"/>
      <c r="F771" s="295"/>
      <c r="G771" s="295"/>
      <c r="H771" s="295"/>
      <c r="I771" s="10"/>
      <c r="J771" s="10"/>
      <c r="K771" s="295"/>
      <c r="L771" s="482"/>
      <c r="M771" s="10"/>
      <c r="N771" s="10"/>
      <c r="O771" s="482"/>
      <c r="P771" s="10"/>
      <c r="Q771" s="295"/>
      <c r="R771" s="11"/>
      <c r="T771" s="294"/>
      <c r="U771" s="295"/>
      <c r="V771" s="10"/>
      <c r="W771" s="10"/>
      <c r="X771" s="10"/>
      <c r="Y771" s="10"/>
      <c r="Z771" s="295"/>
      <c r="AA771" s="161"/>
      <c r="AB771" s="11"/>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G771" s="10"/>
      <c r="BH771" s="10"/>
      <c r="BI771" s="2"/>
      <c r="BJ771" s="10"/>
      <c r="BK771" s="10"/>
      <c r="BL771" s="10"/>
      <c r="BM771" s="371"/>
      <c r="BN771" s="10"/>
      <c r="BO771" s="10"/>
      <c r="BP771" s="10"/>
    </row>
    <row r="772" ht="12.75" spans="1:68">
      <c r="A772" s="295"/>
      <c r="B772" s="11"/>
      <c r="C772" s="11"/>
      <c r="E772" s="482"/>
      <c r="F772" s="295"/>
      <c r="G772" s="295"/>
      <c r="H772" s="295"/>
      <c r="I772" s="10"/>
      <c r="J772" s="10"/>
      <c r="K772" s="295"/>
      <c r="L772" s="482"/>
      <c r="M772" s="10"/>
      <c r="N772" s="10"/>
      <c r="O772" s="482"/>
      <c r="P772" s="10"/>
      <c r="Q772" s="295"/>
      <c r="R772" s="11"/>
      <c r="T772" s="294"/>
      <c r="U772" s="295"/>
      <c r="V772" s="10"/>
      <c r="W772" s="10"/>
      <c r="X772" s="10"/>
      <c r="Y772" s="10"/>
      <c r="Z772" s="295"/>
      <c r="AA772" s="161"/>
      <c r="AB772" s="11"/>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G772" s="10"/>
      <c r="BH772" s="10"/>
      <c r="BI772" s="2"/>
      <c r="BJ772" s="10"/>
      <c r="BK772" s="10"/>
      <c r="BL772" s="10"/>
      <c r="BM772" s="371"/>
      <c r="BN772" s="10"/>
      <c r="BO772" s="10"/>
      <c r="BP772" s="10"/>
    </row>
    <row r="773" ht="12.75" spans="1:68">
      <c r="A773" s="295"/>
      <c r="B773" s="11"/>
      <c r="C773" s="11"/>
      <c r="E773" s="482"/>
      <c r="F773" s="295"/>
      <c r="G773" s="295"/>
      <c r="H773" s="295"/>
      <c r="I773" s="10"/>
      <c r="J773" s="10"/>
      <c r="K773" s="295"/>
      <c r="L773" s="482"/>
      <c r="M773" s="10"/>
      <c r="N773" s="10"/>
      <c r="O773" s="482"/>
      <c r="P773" s="10"/>
      <c r="Q773" s="295"/>
      <c r="R773" s="11"/>
      <c r="T773" s="294"/>
      <c r="U773" s="295"/>
      <c r="V773" s="10"/>
      <c r="W773" s="10"/>
      <c r="X773" s="10"/>
      <c r="Y773" s="10"/>
      <c r="Z773" s="295"/>
      <c r="AA773" s="161"/>
      <c r="AB773" s="11"/>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G773" s="10"/>
      <c r="BH773" s="10"/>
      <c r="BI773" s="2"/>
      <c r="BJ773" s="10"/>
      <c r="BK773" s="10"/>
      <c r="BL773" s="10"/>
      <c r="BM773" s="371"/>
      <c r="BN773" s="10"/>
      <c r="BO773" s="10"/>
      <c r="BP773" s="10"/>
    </row>
    <row r="774" ht="12.75" spans="1:68">
      <c r="A774" s="295"/>
      <c r="B774" s="11"/>
      <c r="C774" s="11"/>
      <c r="E774" s="482"/>
      <c r="F774" s="295"/>
      <c r="G774" s="295"/>
      <c r="H774" s="295"/>
      <c r="I774" s="10"/>
      <c r="J774" s="10"/>
      <c r="K774" s="295"/>
      <c r="L774" s="482"/>
      <c r="M774" s="10"/>
      <c r="N774" s="10"/>
      <c r="O774" s="482"/>
      <c r="P774" s="10"/>
      <c r="Q774" s="295"/>
      <c r="R774" s="11"/>
      <c r="T774" s="294"/>
      <c r="U774" s="295"/>
      <c r="V774" s="10"/>
      <c r="W774" s="10"/>
      <c r="X774" s="10"/>
      <c r="Y774" s="10"/>
      <c r="Z774" s="295"/>
      <c r="AA774" s="161"/>
      <c r="AB774" s="11"/>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G774" s="10"/>
      <c r="BH774" s="10"/>
      <c r="BI774" s="2"/>
      <c r="BJ774" s="10"/>
      <c r="BK774" s="10"/>
      <c r="BL774" s="10"/>
      <c r="BM774" s="371"/>
      <c r="BN774" s="10"/>
      <c r="BO774" s="10"/>
      <c r="BP774" s="10"/>
    </row>
    <row r="775" ht="12.75" spans="1:68">
      <c r="A775" s="295"/>
      <c r="B775" s="11"/>
      <c r="C775" s="11"/>
      <c r="E775" s="482"/>
      <c r="F775" s="295"/>
      <c r="G775" s="295"/>
      <c r="H775" s="295"/>
      <c r="I775" s="10"/>
      <c r="J775" s="10"/>
      <c r="K775" s="295"/>
      <c r="L775" s="482"/>
      <c r="M775" s="10"/>
      <c r="N775" s="10"/>
      <c r="O775" s="482"/>
      <c r="P775" s="10"/>
      <c r="Q775" s="295"/>
      <c r="R775" s="11"/>
      <c r="T775" s="294"/>
      <c r="U775" s="295"/>
      <c r="V775" s="10"/>
      <c r="W775" s="10"/>
      <c r="X775" s="10"/>
      <c r="Y775" s="10"/>
      <c r="Z775" s="295"/>
      <c r="AA775" s="161"/>
      <c r="AB775" s="11"/>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G775" s="10"/>
      <c r="BH775" s="10"/>
      <c r="BI775" s="2"/>
      <c r="BJ775" s="10"/>
      <c r="BK775" s="10"/>
      <c r="BL775" s="10"/>
      <c r="BM775" s="371"/>
      <c r="BN775" s="10"/>
      <c r="BO775" s="10"/>
      <c r="BP775" s="10"/>
    </row>
    <row r="776" ht="12.75" spans="1:68">
      <c r="A776" s="295"/>
      <c r="B776" s="11"/>
      <c r="C776" s="11"/>
      <c r="E776" s="482"/>
      <c r="F776" s="295"/>
      <c r="G776" s="295"/>
      <c r="H776" s="295"/>
      <c r="I776" s="10"/>
      <c r="J776" s="10"/>
      <c r="K776" s="295"/>
      <c r="L776" s="482"/>
      <c r="M776" s="10"/>
      <c r="N776" s="10"/>
      <c r="O776" s="482"/>
      <c r="P776" s="10"/>
      <c r="Q776" s="295"/>
      <c r="R776" s="11"/>
      <c r="T776" s="294"/>
      <c r="U776" s="295"/>
      <c r="V776" s="10"/>
      <c r="W776" s="10"/>
      <c r="X776" s="10"/>
      <c r="Y776" s="10"/>
      <c r="Z776" s="295"/>
      <c r="AA776" s="161"/>
      <c r="AB776" s="11"/>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G776" s="10"/>
      <c r="BH776" s="10"/>
      <c r="BI776" s="2"/>
      <c r="BJ776" s="10"/>
      <c r="BK776" s="10"/>
      <c r="BL776" s="10"/>
      <c r="BM776" s="371"/>
      <c r="BN776" s="10"/>
      <c r="BO776" s="10"/>
      <c r="BP776" s="10"/>
    </row>
    <row r="777" ht="12.75" spans="1:68">
      <c r="A777" s="295"/>
      <c r="B777" s="11"/>
      <c r="C777" s="11"/>
      <c r="E777" s="482"/>
      <c r="F777" s="295"/>
      <c r="G777" s="295"/>
      <c r="H777" s="295"/>
      <c r="I777" s="10"/>
      <c r="J777" s="10"/>
      <c r="K777" s="295"/>
      <c r="L777" s="482"/>
      <c r="M777" s="10"/>
      <c r="N777" s="10"/>
      <c r="O777" s="482"/>
      <c r="P777" s="10"/>
      <c r="Q777" s="295"/>
      <c r="R777" s="11"/>
      <c r="T777" s="294"/>
      <c r="U777" s="295"/>
      <c r="V777" s="10"/>
      <c r="W777" s="10"/>
      <c r="X777" s="10"/>
      <c r="Y777" s="10"/>
      <c r="Z777" s="295"/>
      <c r="AA777" s="161"/>
      <c r="AB777" s="11"/>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G777" s="10"/>
      <c r="BH777" s="10"/>
      <c r="BI777" s="2"/>
      <c r="BJ777" s="10"/>
      <c r="BK777" s="10"/>
      <c r="BL777" s="10"/>
      <c r="BM777" s="371"/>
      <c r="BN777" s="10"/>
      <c r="BO777" s="10"/>
      <c r="BP777" s="10"/>
    </row>
    <row r="778" ht="12.75" spans="1:68">
      <c r="A778" s="295"/>
      <c r="B778" s="11"/>
      <c r="C778" s="11"/>
      <c r="E778" s="482"/>
      <c r="F778" s="295"/>
      <c r="G778" s="295"/>
      <c r="H778" s="295"/>
      <c r="I778" s="10"/>
      <c r="J778" s="10"/>
      <c r="K778" s="295"/>
      <c r="L778" s="482"/>
      <c r="M778" s="10"/>
      <c r="N778" s="10"/>
      <c r="O778" s="482"/>
      <c r="P778" s="10"/>
      <c r="Q778" s="295"/>
      <c r="R778" s="11"/>
      <c r="T778" s="294"/>
      <c r="U778" s="295"/>
      <c r="V778" s="10"/>
      <c r="W778" s="10"/>
      <c r="X778" s="10"/>
      <c r="Y778" s="10"/>
      <c r="Z778" s="295"/>
      <c r="AA778" s="161"/>
      <c r="AB778" s="11"/>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G778" s="10"/>
      <c r="BH778" s="10"/>
      <c r="BI778" s="2"/>
      <c r="BJ778" s="10"/>
      <c r="BK778" s="10"/>
      <c r="BL778" s="10"/>
      <c r="BM778" s="371"/>
      <c r="BN778" s="10"/>
      <c r="BO778" s="10"/>
      <c r="BP778" s="10"/>
    </row>
    <row r="779" ht="12.75" spans="1:68">
      <c r="A779" s="295"/>
      <c r="B779" s="11"/>
      <c r="C779" s="11"/>
      <c r="E779" s="482"/>
      <c r="F779" s="295"/>
      <c r="G779" s="295"/>
      <c r="H779" s="295"/>
      <c r="I779" s="10"/>
      <c r="J779" s="10"/>
      <c r="K779" s="295"/>
      <c r="L779" s="482"/>
      <c r="M779" s="10"/>
      <c r="N779" s="10"/>
      <c r="O779" s="482"/>
      <c r="P779" s="10"/>
      <c r="Q779" s="295"/>
      <c r="R779" s="11"/>
      <c r="T779" s="294"/>
      <c r="U779" s="295"/>
      <c r="V779" s="10"/>
      <c r="W779" s="10"/>
      <c r="X779" s="10"/>
      <c r="Y779" s="10"/>
      <c r="Z779" s="295"/>
      <c r="AA779" s="161"/>
      <c r="AB779" s="11"/>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G779" s="10"/>
      <c r="BH779" s="10"/>
      <c r="BI779" s="2"/>
      <c r="BJ779" s="10"/>
      <c r="BK779" s="10"/>
      <c r="BL779" s="10"/>
      <c r="BM779" s="371"/>
      <c r="BN779" s="10"/>
      <c r="BO779" s="10"/>
      <c r="BP779" s="10"/>
    </row>
    <row r="780" ht="12.75" spans="1:68">
      <c r="A780" s="295"/>
      <c r="B780" s="11"/>
      <c r="C780" s="11"/>
      <c r="E780" s="482"/>
      <c r="F780" s="295"/>
      <c r="G780" s="295"/>
      <c r="H780" s="295"/>
      <c r="I780" s="10"/>
      <c r="J780" s="10"/>
      <c r="K780" s="295"/>
      <c r="L780" s="482"/>
      <c r="M780" s="10"/>
      <c r="N780" s="10"/>
      <c r="O780" s="482"/>
      <c r="P780" s="10"/>
      <c r="Q780" s="295"/>
      <c r="R780" s="11"/>
      <c r="T780" s="294"/>
      <c r="U780" s="295"/>
      <c r="V780" s="10"/>
      <c r="W780" s="10"/>
      <c r="X780" s="10"/>
      <c r="Y780" s="10"/>
      <c r="Z780" s="295"/>
      <c r="AA780" s="161"/>
      <c r="AB780" s="11"/>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G780" s="10"/>
      <c r="BH780" s="10"/>
      <c r="BI780" s="2"/>
      <c r="BJ780" s="10"/>
      <c r="BK780" s="10"/>
      <c r="BL780" s="10"/>
      <c r="BM780" s="371"/>
      <c r="BN780" s="10"/>
      <c r="BO780" s="10"/>
      <c r="BP780" s="10"/>
    </row>
    <row r="781" ht="12.75" spans="1:68">
      <c r="A781" s="295"/>
      <c r="B781" s="11"/>
      <c r="C781" s="11"/>
      <c r="E781" s="482"/>
      <c r="F781" s="295"/>
      <c r="G781" s="295"/>
      <c r="H781" s="295"/>
      <c r="I781" s="10"/>
      <c r="J781" s="10"/>
      <c r="K781" s="295"/>
      <c r="L781" s="482"/>
      <c r="M781" s="10"/>
      <c r="N781" s="10"/>
      <c r="O781" s="482"/>
      <c r="P781" s="10"/>
      <c r="Q781" s="295"/>
      <c r="R781" s="11"/>
      <c r="T781" s="294"/>
      <c r="U781" s="295"/>
      <c r="V781" s="10"/>
      <c r="W781" s="10"/>
      <c r="X781" s="10"/>
      <c r="Y781" s="10"/>
      <c r="Z781" s="295"/>
      <c r="AA781" s="161"/>
      <c r="AB781" s="11"/>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G781" s="10"/>
      <c r="BH781" s="10"/>
      <c r="BI781" s="2"/>
      <c r="BJ781" s="10"/>
      <c r="BK781" s="10"/>
      <c r="BL781" s="10"/>
      <c r="BM781" s="371"/>
      <c r="BN781" s="10"/>
      <c r="BO781" s="10"/>
      <c r="BP781" s="10"/>
    </row>
    <row r="782" ht="12.75" spans="1:68">
      <c r="A782" s="295"/>
      <c r="B782" s="11"/>
      <c r="C782" s="11"/>
      <c r="E782" s="482"/>
      <c r="F782" s="295"/>
      <c r="G782" s="295"/>
      <c r="H782" s="295"/>
      <c r="I782" s="10"/>
      <c r="J782" s="10"/>
      <c r="K782" s="295"/>
      <c r="L782" s="482"/>
      <c r="M782" s="10"/>
      <c r="N782" s="10"/>
      <c r="O782" s="482"/>
      <c r="P782" s="10"/>
      <c r="Q782" s="295"/>
      <c r="R782" s="11"/>
      <c r="T782" s="294"/>
      <c r="U782" s="295"/>
      <c r="V782" s="10"/>
      <c r="W782" s="10"/>
      <c r="X782" s="10"/>
      <c r="Y782" s="10"/>
      <c r="Z782" s="295"/>
      <c r="AA782" s="161"/>
      <c r="AB782" s="11"/>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G782" s="10"/>
      <c r="BH782" s="10"/>
      <c r="BI782" s="2"/>
      <c r="BJ782" s="10"/>
      <c r="BK782" s="10"/>
      <c r="BL782" s="10"/>
      <c r="BM782" s="371"/>
      <c r="BN782" s="10"/>
      <c r="BO782" s="10"/>
      <c r="BP782" s="10"/>
    </row>
    <row r="783" ht="12.75" spans="1:68">
      <c r="A783" s="295"/>
      <c r="B783" s="11"/>
      <c r="C783" s="11"/>
      <c r="E783" s="482"/>
      <c r="F783" s="295"/>
      <c r="G783" s="295"/>
      <c r="H783" s="295"/>
      <c r="I783" s="10"/>
      <c r="J783" s="10"/>
      <c r="K783" s="295"/>
      <c r="L783" s="482"/>
      <c r="M783" s="10"/>
      <c r="N783" s="10"/>
      <c r="O783" s="482"/>
      <c r="P783" s="10"/>
      <c r="Q783" s="295"/>
      <c r="R783" s="11"/>
      <c r="T783" s="294"/>
      <c r="U783" s="295"/>
      <c r="V783" s="10"/>
      <c r="W783" s="10"/>
      <c r="X783" s="10"/>
      <c r="Y783" s="10"/>
      <c r="Z783" s="295"/>
      <c r="AA783" s="161"/>
      <c r="AB783" s="11"/>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G783" s="10"/>
      <c r="BH783" s="10"/>
      <c r="BI783" s="2"/>
      <c r="BJ783" s="10"/>
      <c r="BK783" s="10"/>
      <c r="BL783" s="10"/>
      <c r="BM783" s="371"/>
      <c r="BN783" s="10"/>
      <c r="BO783" s="10"/>
      <c r="BP783" s="10"/>
    </row>
    <row r="784" ht="12.75" spans="1:68">
      <c r="A784" s="295"/>
      <c r="B784" s="11"/>
      <c r="C784" s="11"/>
      <c r="E784" s="482"/>
      <c r="F784" s="295"/>
      <c r="G784" s="295"/>
      <c r="H784" s="295"/>
      <c r="I784" s="10"/>
      <c r="J784" s="10"/>
      <c r="K784" s="295"/>
      <c r="L784" s="482"/>
      <c r="M784" s="10"/>
      <c r="N784" s="10"/>
      <c r="O784" s="482"/>
      <c r="P784" s="10"/>
      <c r="Q784" s="295"/>
      <c r="R784" s="11"/>
      <c r="T784" s="294"/>
      <c r="U784" s="295"/>
      <c r="V784" s="10"/>
      <c r="W784" s="10"/>
      <c r="X784" s="10"/>
      <c r="Y784" s="10"/>
      <c r="Z784" s="295"/>
      <c r="AA784" s="161"/>
      <c r="AB784" s="11"/>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G784" s="10"/>
      <c r="BH784" s="10"/>
      <c r="BI784" s="2"/>
      <c r="BJ784" s="10"/>
      <c r="BK784" s="10"/>
      <c r="BL784" s="10"/>
      <c r="BM784" s="371"/>
      <c r="BN784" s="10"/>
      <c r="BO784" s="10"/>
      <c r="BP784" s="10"/>
    </row>
    <row r="785" ht="12.75" spans="1:68">
      <c r="A785" s="295"/>
      <c r="B785" s="11"/>
      <c r="C785" s="11"/>
      <c r="E785" s="482"/>
      <c r="F785" s="295"/>
      <c r="G785" s="295"/>
      <c r="H785" s="295"/>
      <c r="I785" s="10"/>
      <c r="J785" s="10"/>
      <c r="K785" s="295"/>
      <c r="L785" s="482"/>
      <c r="M785" s="10"/>
      <c r="N785" s="10"/>
      <c r="O785" s="482"/>
      <c r="P785" s="10"/>
      <c r="Q785" s="295"/>
      <c r="R785" s="11"/>
      <c r="T785" s="294"/>
      <c r="U785" s="295"/>
      <c r="V785" s="10"/>
      <c r="W785" s="10"/>
      <c r="X785" s="10"/>
      <c r="Y785" s="10"/>
      <c r="Z785" s="295"/>
      <c r="AA785" s="161"/>
      <c r="AB785" s="11"/>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G785" s="10"/>
      <c r="BH785" s="10"/>
      <c r="BI785" s="2"/>
      <c r="BJ785" s="10"/>
      <c r="BK785" s="10"/>
      <c r="BL785" s="10"/>
      <c r="BM785" s="371"/>
      <c r="BN785" s="10"/>
      <c r="BO785" s="10"/>
      <c r="BP785" s="10"/>
    </row>
    <row r="786" ht="12.75" spans="1:68">
      <c r="A786" s="295"/>
      <c r="B786" s="11"/>
      <c r="C786" s="11"/>
      <c r="E786" s="482"/>
      <c r="F786" s="295"/>
      <c r="G786" s="295"/>
      <c r="H786" s="295"/>
      <c r="I786" s="10"/>
      <c r="J786" s="10"/>
      <c r="K786" s="295"/>
      <c r="L786" s="482"/>
      <c r="M786" s="10"/>
      <c r="N786" s="10"/>
      <c r="O786" s="482"/>
      <c r="P786" s="10"/>
      <c r="Q786" s="295"/>
      <c r="R786" s="11"/>
      <c r="T786" s="294"/>
      <c r="U786" s="295"/>
      <c r="V786" s="10"/>
      <c r="W786" s="10"/>
      <c r="X786" s="10"/>
      <c r="Y786" s="10"/>
      <c r="Z786" s="295"/>
      <c r="AA786" s="161"/>
      <c r="AB786" s="11"/>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G786" s="10"/>
      <c r="BH786" s="10"/>
      <c r="BI786" s="2"/>
      <c r="BJ786" s="10"/>
      <c r="BK786" s="10"/>
      <c r="BL786" s="10"/>
      <c r="BM786" s="371"/>
      <c r="BN786" s="10"/>
      <c r="BO786" s="10"/>
      <c r="BP786" s="10"/>
    </row>
    <row r="787" ht="12.75" spans="1:68">
      <c r="A787" s="295"/>
      <c r="B787" s="11"/>
      <c r="C787" s="11"/>
      <c r="E787" s="482"/>
      <c r="F787" s="295"/>
      <c r="G787" s="295"/>
      <c r="H787" s="295"/>
      <c r="I787" s="10"/>
      <c r="J787" s="10"/>
      <c r="K787" s="295"/>
      <c r="L787" s="482"/>
      <c r="M787" s="10"/>
      <c r="N787" s="10"/>
      <c r="O787" s="482"/>
      <c r="P787" s="10"/>
      <c r="Q787" s="295"/>
      <c r="R787" s="11"/>
      <c r="T787" s="294"/>
      <c r="U787" s="295"/>
      <c r="V787" s="10"/>
      <c r="W787" s="10"/>
      <c r="X787" s="10"/>
      <c r="Y787" s="10"/>
      <c r="Z787" s="295"/>
      <c r="AA787" s="161"/>
      <c r="AB787" s="11"/>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G787" s="10"/>
      <c r="BH787" s="10"/>
      <c r="BI787" s="2"/>
      <c r="BJ787" s="10"/>
      <c r="BK787" s="10"/>
      <c r="BL787" s="10"/>
      <c r="BM787" s="371"/>
      <c r="BN787" s="10"/>
      <c r="BO787" s="10"/>
      <c r="BP787" s="10"/>
    </row>
    <row r="788" ht="12.75" spans="1:68">
      <c r="A788" s="295"/>
      <c r="B788" s="11"/>
      <c r="C788" s="11"/>
      <c r="E788" s="482"/>
      <c r="F788" s="295"/>
      <c r="G788" s="295"/>
      <c r="H788" s="295"/>
      <c r="I788" s="10"/>
      <c r="J788" s="10"/>
      <c r="K788" s="295"/>
      <c r="L788" s="482"/>
      <c r="M788" s="10"/>
      <c r="N788" s="10"/>
      <c r="O788" s="482"/>
      <c r="P788" s="10"/>
      <c r="Q788" s="295"/>
      <c r="R788" s="11"/>
      <c r="T788" s="294"/>
      <c r="U788" s="295"/>
      <c r="V788" s="10"/>
      <c r="W788" s="10"/>
      <c r="X788" s="10"/>
      <c r="Y788" s="10"/>
      <c r="Z788" s="295"/>
      <c r="AA788" s="161"/>
      <c r="AB788" s="11"/>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G788" s="10"/>
      <c r="BH788" s="10"/>
      <c r="BI788" s="2"/>
      <c r="BJ788" s="10"/>
      <c r="BK788" s="10"/>
      <c r="BL788" s="10"/>
      <c r="BM788" s="371"/>
      <c r="BN788" s="10"/>
      <c r="BO788" s="10"/>
      <c r="BP788" s="10"/>
    </row>
    <row r="789" ht="12.75" spans="1:68">
      <c r="A789" s="295"/>
      <c r="B789" s="11"/>
      <c r="C789" s="11"/>
      <c r="E789" s="482"/>
      <c r="F789" s="295"/>
      <c r="G789" s="295"/>
      <c r="H789" s="295"/>
      <c r="I789" s="10"/>
      <c r="J789" s="10"/>
      <c r="K789" s="295"/>
      <c r="L789" s="482"/>
      <c r="M789" s="10"/>
      <c r="N789" s="10"/>
      <c r="O789" s="482"/>
      <c r="P789" s="10"/>
      <c r="Q789" s="295"/>
      <c r="R789" s="11"/>
      <c r="T789" s="294"/>
      <c r="U789" s="295"/>
      <c r="V789" s="10"/>
      <c r="W789" s="10"/>
      <c r="X789" s="10"/>
      <c r="Y789" s="10"/>
      <c r="Z789" s="295"/>
      <c r="AA789" s="161"/>
      <c r="AB789" s="11"/>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G789" s="10"/>
      <c r="BH789" s="10"/>
      <c r="BI789" s="2"/>
      <c r="BJ789" s="10"/>
      <c r="BK789" s="10"/>
      <c r="BL789" s="10"/>
      <c r="BM789" s="371"/>
      <c r="BN789" s="10"/>
      <c r="BO789" s="10"/>
      <c r="BP789" s="10"/>
    </row>
    <row r="790" ht="12.75" spans="1:68">
      <c r="A790" s="295"/>
      <c r="B790" s="11"/>
      <c r="C790" s="11"/>
      <c r="E790" s="482"/>
      <c r="F790" s="295"/>
      <c r="G790" s="295"/>
      <c r="H790" s="295"/>
      <c r="I790" s="10"/>
      <c r="J790" s="10"/>
      <c r="K790" s="295"/>
      <c r="L790" s="482"/>
      <c r="M790" s="10"/>
      <c r="N790" s="10"/>
      <c r="O790" s="482"/>
      <c r="P790" s="10"/>
      <c r="Q790" s="295"/>
      <c r="R790" s="11"/>
      <c r="T790" s="294"/>
      <c r="U790" s="295"/>
      <c r="V790" s="10"/>
      <c r="W790" s="10"/>
      <c r="X790" s="10"/>
      <c r="Y790" s="10"/>
      <c r="Z790" s="295"/>
      <c r="AA790" s="161"/>
      <c r="AB790" s="11"/>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G790" s="10"/>
      <c r="BH790" s="10"/>
      <c r="BI790" s="2"/>
      <c r="BJ790" s="10"/>
      <c r="BK790" s="10"/>
      <c r="BL790" s="10"/>
      <c r="BM790" s="371"/>
      <c r="BN790" s="10"/>
      <c r="BO790" s="10"/>
      <c r="BP790" s="10"/>
    </row>
    <row r="791" ht="12.75" spans="1:68">
      <c r="A791" s="295"/>
      <c r="B791" s="11"/>
      <c r="C791" s="11"/>
      <c r="E791" s="482"/>
      <c r="F791" s="295"/>
      <c r="G791" s="295"/>
      <c r="H791" s="295"/>
      <c r="I791" s="10"/>
      <c r="J791" s="10"/>
      <c r="K791" s="295"/>
      <c r="L791" s="482"/>
      <c r="M791" s="10"/>
      <c r="N791" s="10"/>
      <c r="O791" s="482"/>
      <c r="P791" s="10"/>
      <c r="Q791" s="295"/>
      <c r="R791" s="11"/>
      <c r="T791" s="294"/>
      <c r="U791" s="295"/>
      <c r="V791" s="10"/>
      <c r="W791" s="10"/>
      <c r="X791" s="10"/>
      <c r="Y791" s="10"/>
      <c r="Z791" s="295"/>
      <c r="AA791" s="161"/>
      <c r="AB791" s="11"/>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G791" s="10"/>
      <c r="BH791" s="10"/>
      <c r="BI791" s="2"/>
      <c r="BJ791" s="10"/>
      <c r="BK791" s="10"/>
      <c r="BL791" s="10"/>
      <c r="BM791" s="371"/>
      <c r="BN791" s="10"/>
      <c r="BO791" s="10"/>
      <c r="BP791" s="10"/>
    </row>
    <row r="792" ht="12.75" spans="1:68">
      <c r="A792" s="295"/>
      <c r="B792" s="11"/>
      <c r="C792" s="11"/>
      <c r="E792" s="482"/>
      <c r="F792" s="295"/>
      <c r="G792" s="295"/>
      <c r="H792" s="295"/>
      <c r="I792" s="10"/>
      <c r="J792" s="10"/>
      <c r="K792" s="295"/>
      <c r="L792" s="482"/>
      <c r="M792" s="10"/>
      <c r="N792" s="10"/>
      <c r="O792" s="482"/>
      <c r="P792" s="10"/>
      <c r="Q792" s="295"/>
      <c r="R792" s="11"/>
      <c r="T792" s="294"/>
      <c r="U792" s="295"/>
      <c r="V792" s="10"/>
      <c r="W792" s="10"/>
      <c r="X792" s="10"/>
      <c r="Y792" s="10"/>
      <c r="Z792" s="295"/>
      <c r="AA792" s="161"/>
      <c r="AB792" s="11"/>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G792" s="10"/>
      <c r="BH792" s="10"/>
      <c r="BI792" s="2"/>
      <c r="BJ792" s="10"/>
      <c r="BK792" s="10"/>
      <c r="BL792" s="10"/>
      <c r="BM792" s="371"/>
      <c r="BN792" s="10"/>
      <c r="BO792" s="10"/>
      <c r="BP792" s="10"/>
    </row>
    <row r="793" ht="12.75" spans="1:68">
      <c r="A793" s="295"/>
      <c r="B793" s="11"/>
      <c r="C793" s="11"/>
      <c r="E793" s="482"/>
      <c r="F793" s="295"/>
      <c r="G793" s="295"/>
      <c r="H793" s="295"/>
      <c r="I793" s="10"/>
      <c r="J793" s="10"/>
      <c r="K793" s="295"/>
      <c r="L793" s="482"/>
      <c r="M793" s="10"/>
      <c r="N793" s="10"/>
      <c r="O793" s="482"/>
      <c r="P793" s="10"/>
      <c r="Q793" s="295"/>
      <c r="R793" s="11"/>
      <c r="T793" s="294"/>
      <c r="U793" s="295"/>
      <c r="V793" s="10"/>
      <c r="W793" s="10"/>
      <c r="X793" s="10"/>
      <c r="Y793" s="10"/>
      <c r="Z793" s="295"/>
      <c r="AA793" s="161"/>
      <c r="AB793" s="11"/>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G793" s="10"/>
      <c r="BH793" s="10"/>
      <c r="BI793" s="2"/>
      <c r="BJ793" s="10"/>
      <c r="BK793" s="10"/>
      <c r="BL793" s="10"/>
      <c r="BM793" s="371"/>
      <c r="BN793" s="10"/>
      <c r="BO793" s="10"/>
      <c r="BP793" s="10"/>
    </row>
    <row r="794" ht="12.75" spans="1:68">
      <c r="A794" s="295"/>
      <c r="B794" s="11"/>
      <c r="C794" s="11"/>
      <c r="E794" s="482"/>
      <c r="F794" s="295"/>
      <c r="G794" s="295"/>
      <c r="H794" s="295"/>
      <c r="I794" s="10"/>
      <c r="J794" s="10"/>
      <c r="K794" s="295"/>
      <c r="L794" s="482"/>
      <c r="M794" s="10"/>
      <c r="N794" s="10"/>
      <c r="O794" s="482"/>
      <c r="P794" s="10"/>
      <c r="Q794" s="295"/>
      <c r="R794" s="11"/>
      <c r="T794" s="294"/>
      <c r="U794" s="295"/>
      <c r="V794" s="10"/>
      <c r="W794" s="10"/>
      <c r="X794" s="10"/>
      <c r="Y794" s="10"/>
      <c r="Z794" s="295"/>
      <c r="AA794" s="161"/>
      <c r="AB794" s="11"/>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G794" s="10"/>
      <c r="BH794" s="10"/>
      <c r="BI794" s="2"/>
      <c r="BJ794" s="10"/>
      <c r="BK794" s="10"/>
      <c r="BL794" s="10"/>
      <c r="BM794" s="371"/>
      <c r="BN794" s="10"/>
      <c r="BO794" s="10"/>
      <c r="BP794" s="10"/>
    </row>
    <row r="795" ht="12.75" spans="1:68">
      <c r="A795" s="295"/>
      <c r="B795" s="11"/>
      <c r="C795" s="11"/>
      <c r="E795" s="482"/>
      <c r="F795" s="295"/>
      <c r="G795" s="295"/>
      <c r="H795" s="295"/>
      <c r="I795" s="10"/>
      <c r="J795" s="10"/>
      <c r="K795" s="295"/>
      <c r="L795" s="482"/>
      <c r="M795" s="10"/>
      <c r="N795" s="10"/>
      <c r="O795" s="482"/>
      <c r="P795" s="10"/>
      <c r="Q795" s="295"/>
      <c r="R795" s="11"/>
      <c r="T795" s="294"/>
      <c r="U795" s="295"/>
      <c r="V795" s="10"/>
      <c r="W795" s="10"/>
      <c r="X795" s="10"/>
      <c r="Y795" s="10"/>
      <c r="Z795" s="295"/>
      <c r="AA795" s="161"/>
      <c r="AB795" s="11"/>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G795" s="10"/>
      <c r="BH795" s="10"/>
      <c r="BI795" s="2"/>
      <c r="BJ795" s="10"/>
      <c r="BK795" s="10"/>
      <c r="BL795" s="10"/>
      <c r="BM795" s="371"/>
      <c r="BN795" s="10"/>
      <c r="BO795" s="10"/>
      <c r="BP795" s="10"/>
    </row>
    <row r="796" ht="12.75" spans="1:68">
      <c r="A796" s="295"/>
      <c r="B796" s="11"/>
      <c r="C796" s="11"/>
      <c r="E796" s="482"/>
      <c r="F796" s="295"/>
      <c r="G796" s="295"/>
      <c r="H796" s="295"/>
      <c r="I796" s="10"/>
      <c r="J796" s="10"/>
      <c r="K796" s="295"/>
      <c r="L796" s="482"/>
      <c r="M796" s="10"/>
      <c r="N796" s="10"/>
      <c r="O796" s="482"/>
      <c r="P796" s="10"/>
      <c r="Q796" s="295"/>
      <c r="R796" s="11"/>
      <c r="T796" s="294"/>
      <c r="U796" s="295"/>
      <c r="V796" s="10"/>
      <c r="W796" s="10"/>
      <c r="X796" s="10"/>
      <c r="Y796" s="10"/>
      <c r="Z796" s="295"/>
      <c r="AA796" s="161"/>
      <c r="AB796" s="11"/>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G796" s="10"/>
      <c r="BH796" s="10"/>
      <c r="BI796" s="2"/>
      <c r="BJ796" s="10"/>
      <c r="BK796" s="10"/>
      <c r="BL796" s="10"/>
      <c r="BM796" s="371"/>
      <c r="BN796" s="10"/>
      <c r="BO796" s="10"/>
      <c r="BP796" s="10"/>
    </row>
    <row r="797" ht="12.75" spans="1:68">
      <c r="A797" s="295"/>
      <c r="B797" s="11"/>
      <c r="C797" s="11"/>
      <c r="E797" s="482"/>
      <c r="F797" s="295"/>
      <c r="G797" s="295"/>
      <c r="H797" s="295"/>
      <c r="I797" s="10"/>
      <c r="J797" s="10"/>
      <c r="K797" s="295"/>
      <c r="L797" s="482"/>
      <c r="M797" s="10"/>
      <c r="N797" s="10"/>
      <c r="O797" s="482"/>
      <c r="P797" s="10"/>
      <c r="Q797" s="295"/>
      <c r="R797" s="11"/>
      <c r="T797" s="294"/>
      <c r="U797" s="295"/>
      <c r="V797" s="10"/>
      <c r="W797" s="10"/>
      <c r="X797" s="10"/>
      <c r="Y797" s="10"/>
      <c r="Z797" s="295"/>
      <c r="AA797" s="161"/>
      <c r="AB797" s="11"/>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G797" s="10"/>
      <c r="BH797" s="10"/>
      <c r="BI797" s="2"/>
      <c r="BJ797" s="10"/>
      <c r="BK797" s="10"/>
      <c r="BL797" s="10"/>
      <c r="BM797" s="371"/>
      <c r="BN797" s="10"/>
      <c r="BO797" s="10"/>
      <c r="BP797" s="10"/>
    </row>
    <row r="798" ht="12.75" spans="1:68">
      <c r="A798" s="295"/>
      <c r="B798" s="11"/>
      <c r="C798" s="11"/>
      <c r="E798" s="482"/>
      <c r="F798" s="295"/>
      <c r="G798" s="295"/>
      <c r="H798" s="295"/>
      <c r="I798" s="10"/>
      <c r="J798" s="10"/>
      <c r="K798" s="295"/>
      <c r="L798" s="482"/>
      <c r="M798" s="10"/>
      <c r="N798" s="10"/>
      <c r="O798" s="482"/>
      <c r="P798" s="10"/>
      <c r="Q798" s="295"/>
      <c r="R798" s="11"/>
      <c r="T798" s="294"/>
      <c r="U798" s="295"/>
      <c r="V798" s="10"/>
      <c r="W798" s="10"/>
      <c r="X798" s="10"/>
      <c r="Y798" s="10"/>
      <c r="Z798" s="295"/>
      <c r="AA798" s="161"/>
      <c r="AB798" s="11"/>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G798" s="10"/>
      <c r="BH798" s="10"/>
      <c r="BI798" s="2"/>
      <c r="BJ798" s="10"/>
      <c r="BK798" s="10"/>
      <c r="BL798" s="10"/>
      <c r="BM798" s="371"/>
      <c r="BN798" s="10"/>
      <c r="BO798" s="10"/>
      <c r="BP798" s="10"/>
    </row>
    <row r="799" ht="12.75" spans="1:68">
      <c r="A799" s="295"/>
      <c r="B799" s="11"/>
      <c r="C799" s="11"/>
      <c r="E799" s="482"/>
      <c r="F799" s="295"/>
      <c r="G799" s="295"/>
      <c r="H799" s="295"/>
      <c r="I799" s="10"/>
      <c r="J799" s="10"/>
      <c r="K799" s="295"/>
      <c r="L799" s="482"/>
      <c r="M799" s="10"/>
      <c r="N799" s="10"/>
      <c r="O799" s="482"/>
      <c r="P799" s="10"/>
      <c r="Q799" s="295"/>
      <c r="R799" s="11"/>
      <c r="T799" s="294"/>
      <c r="U799" s="295"/>
      <c r="V799" s="10"/>
      <c r="W799" s="10"/>
      <c r="X799" s="10"/>
      <c r="Y799" s="10"/>
      <c r="Z799" s="295"/>
      <c r="AA799" s="161"/>
      <c r="AB799" s="11"/>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G799" s="10"/>
      <c r="BH799" s="10"/>
      <c r="BI799" s="2"/>
      <c r="BJ799" s="10"/>
      <c r="BK799" s="10"/>
      <c r="BL799" s="10"/>
      <c r="BM799" s="371"/>
      <c r="BN799" s="10"/>
      <c r="BO799" s="10"/>
      <c r="BP799" s="10"/>
    </row>
    <row r="800" ht="12.75" spans="1:68">
      <c r="A800" s="295"/>
      <c r="B800" s="11"/>
      <c r="C800" s="11"/>
      <c r="E800" s="482"/>
      <c r="F800" s="295"/>
      <c r="G800" s="295"/>
      <c r="H800" s="295"/>
      <c r="I800" s="10"/>
      <c r="J800" s="10"/>
      <c r="K800" s="295"/>
      <c r="L800" s="482"/>
      <c r="M800" s="10"/>
      <c r="N800" s="10"/>
      <c r="O800" s="482"/>
      <c r="P800" s="10"/>
      <c r="Q800" s="295"/>
      <c r="R800" s="11"/>
      <c r="T800" s="294"/>
      <c r="U800" s="295"/>
      <c r="V800" s="10"/>
      <c r="W800" s="10"/>
      <c r="X800" s="10"/>
      <c r="Y800" s="10"/>
      <c r="Z800" s="295"/>
      <c r="AA800" s="161"/>
      <c r="AB800" s="11"/>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G800" s="10"/>
      <c r="BH800" s="10"/>
      <c r="BI800" s="2"/>
      <c r="BJ800" s="10"/>
      <c r="BK800" s="10"/>
      <c r="BL800" s="10"/>
      <c r="BM800" s="371"/>
      <c r="BN800" s="10"/>
      <c r="BO800" s="10"/>
      <c r="BP800" s="10"/>
    </row>
    <row r="801" ht="12.75" spans="1:68">
      <c r="A801" s="295"/>
      <c r="B801" s="11"/>
      <c r="C801" s="11"/>
      <c r="E801" s="482"/>
      <c r="F801" s="295"/>
      <c r="G801" s="295"/>
      <c r="H801" s="295"/>
      <c r="I801" s="10"/>
      <c r="J801" s="10"/>
      <c r="K801" s="295"/>
      <c r="L801" s="482"/>
      <c r="M801" s="10"/>
      <c r="N801" s="10"/>
      <c r="O801" s="482"/>
      <c r="P801" s="10"/>
      <c r="Q801" s="295"/>
      <c r="R801" s="11"/>
      <c r="T801" s="294"/>
      <c r="U801" s="295"/>
      <c r="V801" s="10"/>
      <c r="W801" s="10"/>
      <c r="X801" s="10"/>
      <c r="Y801" s="10"/>
      <c r="Z801" s="295"/>
      <c r="AA801" s="161"/>
      <c r="AB801" s="11"/>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G801" s="10"/>
      <c r="BH801" s="10"/>
      <c r="BI801" s="2"/>
      <c r="BJ801" s="10"/>
      <c r="BK801" s="10"/>
      <c r="BL801" s="10"/>
      <c r="BM801" s="371"/>
      <c r="BN801" s="10"/>
      <c r="BO801" s="10"/>
      <c r="BP801" s="10"/>
    </row>
    <row r="802" ht="12.75" spans="1:68">
      <c r="A802" s="295"/>
      <c r="B802" s="11"/>
      <c r="C802" s="11"/>
      <c r="E802" s="482"/>
      <c r="F802" s="295"/>
      <c r="G802" s="295"/>
      <c r="H802" s="295"/>
      <c r="I802" s="10"/>
      <c r="J802" s="10"/>
      <c r="K802" s="295"/>
      <c r="L802" s="482"/>
      <c r="M802" s="10"/>
      <c r="N802" s="10"/>
      <c r="O802" s="482"/>
      <c r="P802" s="10"/>
      <c r="Q802" s="295"/>
      <c r="R802" s="11"/>
      <c r="T802" s="294"/>
      <c r="U802" s="295"/>
      <c r="V802" s="10"/>
      <c r="W802" s="10"/>
      <c r="X802" s="10"/>
      <c r="Y802" s="10"/>
      <c r="Z802" s="295"/>
      <c r="AA802" s="161"/>
      <c r="AB802" s="11"/>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G802" s="10"/>
      <c r="BH802" s="10"/>
      <c r="BI802" s="2"/>
      <c r="BJ802" s="10"/>
      <c r="BK802" s="10"/>
      <c r="BL802" s="10"/>
      <c r="BM802" s="371"/>
      <c r="BN802" s="10"/>
      <c r="BO802" s="10"/>
      <c r="BP802" s="10"/>
    </row>
    <row r="803" ht="12.75" spans="1:68">
      <c r="A803" s="295"/>
      <c r="B803" s="11"/>
      <c r="C803" s="11"/>
      <c r="E803" s="482"/>
      <c r="F803" s="295"/>
      <c r="G803" s="295"/>
      <c r="H803" s="295"/>
      <c r="I803" s="10"/>
      <c r="J803" s="10"/>
      <c r="K803" s="295"/>
      <c r="L803" s="482"/>
      <c r="M803" s="10"/>
      <c r="N803" s="10"/>
      <c r="O803" s="482"/>
      <c r="P803" s="10"/>
      <c r="Q803" s="295"/>
      <c r="R803" s="11"/>
      <c r="T803" s="294"/>
      <c r="U803" s="295"/>
      <c r="V803" s="10"/>
      <c r="W803" s="10"/>
      <c r="X803" s="10"/>
      <c r="Y803" s="10"/>
      <c r="Z803" s="295"/>
      <c r="AA803" s="161"/>
      <c r="AB803" s="11"/>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G803" s="10"/>
      <c r="BH803" s="10"/>
      <c r="BI803" s="2"/>
      <c r="BJ803" s="10"/>
      <c r="BK803" s="10"/>
      <c r="BL803" s="10"/>
      <c r="BM803" s="371"/>
      <c r="BN803" s="10"/>
      <c r="BO803" s="10"/>
      <c r="BP803" s="10"/>
    </row>
    <row r="804" ht="12.75" spans="1:68">
      <c r="A804" s="295"/>
      <c r="B804" s="11"/>
      <c r="C804" s="11"/>
      <c r="E804" s="482"/>
      <c r="F804" s="295"/>
      <c r="G804" s="295"/>
      <c r="H804" s="295"/>
      <c r="I804" s="10"/>
      <c r="J804" s="10"/>
      <c r="K804" s="295"/>
      <c r="L804" s="482"/>
      <c r="M804" s="10"/>
      <c r="N804" s="10"/>
      <c r="O804" s="482"/>
      <c r="P804" s="10"/>
      <c r="Q804" s="295"/>
      <c r="R804" s="11"/>
      <c r="T804" s="294"/>
      <c r="U804" s="295"/>
      <c r="V804" s="10"/>
      <c r="W804" s="10"/>
      <c r="X804" s="10"/>
      <c r="Y804" s="10"/>
      <c r="Z804" s="295"/>
      <c r="AA804" s="161"/>
      <c r="AB804" s="11"/>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G804" s="10"/>
      <c r="BH804" s="10"/>
      <c r="BI804" s="2"/>
      <c r="BJ804" s="10"/>
      <c r="BK804" s="10"/>
      <c r="BL804" s="10"/>
      <c r="BM804" s="371"/>
      <c r="BN804" s="10"/>
      <c r="BO804" s="10"/>
      <c r="BP804" s="10"/>
    </row>
    <row r="805" ht="12.75" spans="1:68">
      <c r="A805" s="295"/>
      <c r="B805" s="11"/>
      <c r="C805" s="11"/>
      <c r="E805" s="482"/>
      <c r="F805" s="295"/>
      <c r="G805" s="295"/>
      <c r="H805" s="295"/>
      <c r="I805" s="10"/>
      <c r="J805" s="10"/>
      <c r="K805" s="295"/>
      <c r="L805" s="482"/>
      <c r="M805" s="10"/>
      <c r="N805" s="10"/>
      <c r="O805" s="482"/>
      <c r="P805" s="10"/>
      <c r="Q805" s="295"/>
      <c r="R805" s="11"/>
      <c r="T805" s="294"/>
      <c r="U805" s="295"/>
      <c r="V805" s="10"/>
      <c r="W805" s="10"/>
      <c r="X805" s="10"/>
      <c r="Y805" s="10"/>
      <c r="Z805" s="295"/>
      <c r="AA805" s="161"/>
      <c r="AB805" s="11"/>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G805" s="10"/>
      <c r="BH805" s="10"/>
      <c r="BI805" s="2"/>
      <c r="BJ805" s="10"/>
      <c r="BK805" s="10"/>
      <c r="BL805" s="10"/>
      <c r="BM805" s="371"/>
      <c r="BN805" s="10"/>
      <c r="BO805" s="10"/>
      <c r="BP805" s="10"/>
    </row>
    <row r="806" ht="12.75" spans="1:68">
      <c r="A806" s="295"/>
      <c r="B806" s="11"/>
      <c r="C806" s="11"/>
      <c r="E806" s="482"/>
      <c r="F806" s="295"/>
      <c r="G806" s="295"/>
      <c r="H806" s="295"/>
      <c r="I806" s="10"/>
      <c r="J806" s="10"/>
      <c r="K806" s="295"/>
      <c r="L806" s="482"/>
      <c r="M806" s="10"/>
      <c r="N806" s="10"/>
      <c r="O806" s="482"/>
      <c r="P806" s="10"/>
      <c r="Q806" s="295"/>
      <c r="R806" s="11"/>
      <c r="T806" s="294"/>
      <c r="U806" s="295"/>
      <c r="V806" s="10"/>
      <c r="W806" s="10"/>
      <c r="X806" s="10"/>
      <c r="Y806" s="10"/>
      <c r="Z806" s="295"/>
      <c r="AA806" s="161"/>
      <c r="AB806" s="11"/>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G806" s="10"/>
      <c r="BH806" s="10"/>
      <c r="BI806" s="2"/>
      <c r="BJ806" s="10"/>
      <c r="BK806" s="10"/>
      <c r="BL806" s="10"/>
      <c r="BM806" s="371"/>
      <c r="BN806" s="10"/>
      <c r="BO806" s="10"/>
      <c r="BP806" s="10"/>
    </row>
    <row r="807" ht="12.75" spans="1:68">
      <c r="A807" s="295"/>
      <c r="B807" s="11"/>
      <c r="C807" s="11"/>
      <c r="E807" s="482"/>
      <c r="F807" s="295"/>
      <c r="G807" s="295"/>
      <c r="H807" s="295"/>
      <c r="I807" s="10"/>
      <c r="J807" s="10"/>
      <c r="K807" s="295"/>
      <c r="L807" s="482"/>
      <c r="M807" s="10"/>
      <c r="N807" s="10"/>
      <c r="O807" s="482"/>
      <c r="P807" s="10"/>
      <c r="Q807" s="295"/>
      <c r="R807" s="11"/>
      <c r="T807" s="294"/>
      <c r="U807" s="295"/>
      <c r="V807" s="10"/>
      <c r="W807" s="10"/>
      <c r="X807" s="10"/>
      <c r="Y807" s="10"/>
      <c r="Z807" s="295"/>
      <c r="AA807" s="161"/>
      <c r="AB807" s="11"/>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G807" s="10"/>
      <c r="BH807" s="10"/>
      <c r="BI807" s="2"/>
      <c r="BJ807" s="10"/>
      <c r="BK807" s="10"/>
      <c r="BL807" s="10"/>
      <c r="BM807" s="371"/>
      <c r="BN807" s="10"/>
      <c r="BO807" s="10"/>
      <c r="BP807" s="10"/>
    </row>
    <row r="808" ht="12.75" spans="1:68">
      <c r="A808" s="295"/>
      <c r="B808" s="11"/>
      <c r="C808" s="11"/>
      <c r="E808" s="482"/>
      <c r="F808" s="295"/>
      <c r="G808" s="295"/>
      <c r="H808" s="295"/>
      <c r="I808" s="10"/>
      <c r="J808" s="10"/>
      <c r="K808" s="295"/>
      <c r="L808" s="482"/>
      <c r="M808" s="10"/>
      <c r="N808" s="10"/>
      <c r="O808" s="482"/>
      <c r="P808" s="10"/>
      <c r="Q808" s="295"/>
      <c r="R808" s="11"/>
      <c r="T808" s="294"/>
      <c r="U808" s="295"/>
      <c r="V808" s="10"/>
      <c r="W808" s="10"/>
      <c r="X808" s="10"/>
      <c r="Y808" s="10"/>
      <c r="Z808" s="295"/>
      <c r="AA808" s="161"/>
      <c r="AB808" s="11"/>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G808" s="10"/>
      <c r="BH808" s="10"/>
      <c r="BI808" s="2"/>
      <c r="BJ808" s="10"/>
      <c r="BK808" s="10"/>
      <c r="BL808" s="10"/>
      <c r="BM808" s="371"/>
      <c r="BN808" s="10"/>
      <c r="BO808" s="10"/>
      <c r="BP808" s="10"/>
    </row>
    <row r="809" ht="12.75" spans="1:68">
      <c r="A809" s="295"/>
      <c r="B809" s="11"/>
      <c r="C809" s="11"/>
      <c r="E809" s="482"/>
      <c r="F809" s="295"/>
      <c r="G809" s="295"/>
      <c r="H809" s="295"/>
      <c r="I809" s="10"/>
      <c r="J809" s="10"/>
      <c r="K809" s="295"/>
      <c r="L809" s="482"/>
      <c r="M809" s="10"/>
      <c r="N809" s="10"/>
      <c r="O809" s="482"/>
      <c r="P809" s="10"/>
      <c r="Q809" s="295"/>
      <c r="R809" s="11"/>
      <c r="T809" s="294"/>
      <c r="U809" s="295"/>
      <c r="V809" s="10"/>
      <c r="W809" s="10"/>
      <c r="X809" s="10"/>
      <c r="Y809" s="10"/>
      <c r="Z809" s="295"/>
      <c r="AA809" s="161"/>
      <c r="AB809" s="11"/>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G809" s="10"/>
      <c r="BH809" s="10"/>
      <c r="BI809" s="2"/>
      <c r="BJ809" s="10"/>
      <c r="BK809" s="10"/>
      <c r="BL809" s="10"/>
      <c r="BM809" s="371"/>
      <c r="BN809" s="10"/>
      <c r="BO809" s="10"/>
      <c r="BP809" s="10"/>
    </row>
    <row r="810" ht="12.75" spans="1:68">
      <c r="A810" s="295"/>
      <c r="B810" s="11"/>
      <c r="C810" s="11"/>
      <c r="E810" s="482"/>
      <c r="F810" s="295"/>
      <c r="G810" s="295"/>
      <c r="H810" s="295"/>
      <c r="I810" s="10"/>
      <c r="J810" s="10"/>
      <c r="K810" s="295"/>
      <c r="L810" s="482"/>
      <c r="M810" s="10"/>
      <c r="N810" s="10"/>
      <c r="O810" s="482"/>
      <c r="P810" s="10"/>
      <c r="Q810" s="295"/>
      <c r="R810" s="11"/>
      <c r="T810" s="294"/>
      <c r="U810" s="295"/>
      <c r="V810" s="10"/>
      <c r="W810" s="10"/>
      <c r="X810" s="10"/>
      <c r="Y810" s="10"/>
      <c r="Z810" s="295"/>
      <c r="AA810" s="161"/>
      <c r="AB810" s="11"/>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G810" s="10"/>
      <c r="BH810" s="10"/>
      <c r="BI810" s="2"/>
      <c r="BJ810" s="10"/>
      <c r="BK810" s="10"/>
      <c r="BL810" s="10"/>
      <c r="BM810" s="371"/>
      <c r="BN810" s="10"/>
      <c r="BO810" s="10"/>
      <c r="BP810" s="10"/>
    </row>
    <row r="811" ht="12.75" spans="1:68">
      <c r="A811" s="295"/>
      <c r="B811" s="11"/>
      <c r="C811" s="11"/>
      <c r="E811" s="482"/>
      <c r="F811" s="295"/>
      <c r="G811" s="295"/>
      <c r="H811" s="295"/>
      <c r="I811" s="10"/>
      <c r="J811" s="10"/>
      <c r="K811" s="295"/>
      <c r="L811" s="482"/>
      <c r="M811" s="10"/>
      <c r="N811" s="10"/>
      <c r="O811" s="482"/>
      <c r="P811" s="10"/>
      <c r="Q811" s="295"/>
      <c r="R811" s="11"/>
      <c r="T811" s="294"/>
      <c r="U811" s="295"/>
      <c r="V811" s="10"/>
      <c r="W811" s="10"/>
      <c r="X811" s="10"/>
      <c r="Y811" s="10"/>
      <c r="Z811" s="295"/>
      <c r="AA811" s="161"/>
      <c r="AB811" s="11"/>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G811" s="10"/>
      <c r="BH811" s="10"/>
      <c r="BI811" s="2"/>
      <c r="BJ811" s="10"/>
      <c r="BK811" s="10"/>
      <c r="BL811" s="10"/>
      <c r="BM811" s="371"/>
      <c r="BN811" s="10"/>
      <c r="BO811" s="10"/>
      <c r="BP811" s="10"/>
    </row>
    <row r="812" ht="12.75" spans="1:68">
      <c r="A812" s="295"/>
      <c r="B812" s="11"/>
      <c r="C812" s="11"/>
      <c r="E812" s="482"/>
      <c r="F812" s="295"/>
      <c r="G812" s="295"/>
      <c r="H812" s="295"/>
      <c r="I812" s="10"/>
      <c r="J812" s="10"/>
      <c r="K812" s="295"/>
      <c r="L812" s="482"/>
      <c r="M812" s="10"/>
      <c r="N812" s="10"/>
      <c r="O812" s="482"/>
      <c r="P812" s="10"/>
      <c r="Q812" s="295"/>
      <c r="R812" s="11"/>
      <c r="T812" s="294"/>
      <c r="U812" s="295"/>
      <c r="V812" s="10"/>
      <c r="W812" s="10"/>
      <c r="X812" s="10"/>
      <c r="Y812" s="10"/>
      <c r="Z812" s="295"/>
      <c r="AA812" s="161"/>
      <c r="AB812" s="11"/>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G812" s="10"/>
      <c r="BH812" s="10"/>
      <c r="BI812" s="2"/>
      <c r="BJ812" s="10"/>
      <c r="BK812" s="10"/>
      <c r="BL812" s="10"/>
      <c r="BM812" s="371"/>
      <c r="BN812" s="10"/>
      <c r="BO812" s="10"/>
      <c r="BP812" s="10"/>
    </row>
    <row r="813" ht="12.75" spans="1:68">
      <c r="A813" s="295"/>
      <c r="B813" s="11"/>
      <c r="C813" s="11"/>
      <c r="E813" s="482"/>
      <c r="F813" s="295"/>
      <c r="G813" s="295"/>
      <c r="H813" s="295"/>
      <c r="I813" s="10"/>
      <c r="J813" s="10"/>
      <c r="K813" s="295"/>
      <c r="L813" s="482"/>
      <c r="M813" s="10"/>
      <c r="N813" s="10"/>
      <c r="O813" s="482"/>
      <c r="P813" s="10"/>
      <c r="Q813" s="295"/>
      <c r="R813" s="11"/>
      <c r="T813" s="294"/>
      <c r="U813" s="295"/>
      <c r="V813" s="10"/>
      <c r="W813" s="10"/>
      <c r="X813" s="10"/>
      <c r="Y813" s="10"/>
      <c r="Z813" s="295"/>
      <c r="AA813" s="161"/>
      <c r="AB813" s="11"/>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G813" s="10"/>
      <c r="BH813" s="10"/>
      <c r="BI813" s="2"/>
      <c r="BJ813" s="10"/>
      <c r="BK813" s="10"/>
      <c r="BL813" s="10"/>
      <c r="BM813" s="371"/>
      <c r="BN813" s="10"/>
      <c r="BO813" s="10"/>
      <c r="BP813" s="10"/>
    </row>
    <row r="814" ht="12.75" spans="1:68">
      <c r="A814" s="295"/>
      <c r="B814" s="11"/>
      <c r="C814" s="11"/>
      <c r="E814" s="482"/>
      <c r="F814" s="295"/>
      <c r="G814" s="295"/>
      <c r="H814" s="295"/>
      <c r="I814" s="10"/>
      <c r="J814" s="10"/>
      <c r="K814" s="295"/>
      <c r="L814" s="482"/>
      <c r="M814" s="10"/>
      <c r="N814" s="10"/>
      <c r="O814" s="482"/>
      <c r="P814" s="10"/>
      <c r="Q814" s="295"/>
      <c r="R814" s="11"/>
      <c r="T814" s="294"/>
      <c r="U814" s="295"/>
      <c r="V814" s="10"/>
      <c r="W814" s="10"/>
      <c r="X814" s="10"/>
      <c r="Y814" s="10"/>
      <c r="Z814" s="295"/>
      <c r="AA814" s="161"/>
      <c r="AB814" s="11"/>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G814" s="10"/>
      <c r="BH814" s="10"/>
      <c r="BI814" s="2"/>
      <c r="BJ814" s="10"/>
      <c r="BK814" s="10"/>
      <c r="BL814" s="10"/>
      <c r="BM814" s="371"/>
      <c r="BN814" s="10"/>
      <c r="BO814" s="10"/>
      <c r="BP814" s="10"/>
    </row>
    <row r="815" ht="12.75" spans="1:68">
      <c r="A815" s="295"/>
      <c r="B815" s="11"/>
      <c r="C815" s="11"/>
      <c r="E815" s="482"/>
      <c r="F815" s="295"/>
      <c r="G815" s="295"/>
      <c r="H815" s="295"/>
      <c r="I815" s="10"/>
      <c r="J815" s="10"/>
      <c r="K815" s="295"/>
      <c r="L815" s="482"/>
      <c r="M815" s="10"/>
      <c r="N815" s="10"/>
      <c r="O815" s="482"/>
      <c r="P815" s="10"/>
      <c r="Q815" s="295"/>
      <c r="R815" s="11"/>
      <c r="T815" s="294"/>
      <c r="U815" s="295"/>
      <c r="V815" s="10"/>
      <c r="W815" s="10"/>
      <c r="X815" s="10"/>
      <c r="Y815" s="10"/>
      <c r="Z815" s="295"/>
      <c r="AA815" s="161"/>
      <c r="AB815" s="11"/>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G815" s="10"/>
      <c r="BH815" s="10"/>
      <c r="BI815" s="2"/>
      <c r="BJ815" s="10"/>
      <c r="BK815" s="10"/>
      <c r="BL815" s="10"/>
      <c r="BM815" s="371"/>
      <c r="BN815" s="10"/>
      <c r="BO815" s="10"/>
      <c r="BP815" s="10"/>
    </row>
    <row r="816" ht="12.75" spans="1:68">
      <c r="A816" s="295"/>
      <c r="B816" s="11"/>
      <c r="C816" s="11"/>
      <c r="E816" s="482"/>
      <c r="F816" s="295"/>
      <c r="G816" s="295"/>
      <c r="H816" s="295"/>
      <c r="I816" s="10"/>
      <c r="J816" s="10"/>
      <c r="K816" s="295"/>
      <c r="L816" s="482"/>
      <c r="M816" s="10"/>
      <c r="N816" s="10"/>
      <c r="O816" s="482"/>
      <c r="P816" s="10"/>
      <c r="Q816" s="295"/>
      <c r="R816" s="11"/>
      <c r="T816" s="294"/>
      <c r="U816" s="295"/>
      <c r="V816" s="10"/>
      <c r="W816" s="10"/>
      <c r="X816" s="10"/>
      <c r="Y816" s="10"/>
      <c r="Z816" s="295"/>
      <c r="AA816" s="161"/>
      <c r="AB816" s="11"/>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G816" s="10"/>
      <c r="BH816" s="10"/>
      <c r="BI816" s="2"/>
      <c r="BJ816" s="10"/>
      <c r="BK816" s="10"/>
      <c r="BL816" s="10"/>
      <c r="BM816" s="371"/>
      <c r="BN816" s="10"/>
      <c r="BO816" s="10"/>
      <c r="BP816" s="10"/>
    </row>
    <row r="817" ht="12.75" spans="1:68">
      <c r="A817" s="295"/>
      <c r="B817" s="11"/>
      <c r="C817" s="11"/>
      <c r="E817" s="482"/>
      <c r="F817" s="295"/>
      <c r="G817" s="295"/>
      <c r="H817" s="295"/>
      <c r="I817" s="10"/>
      <c r="J817" s="10"/>
      <c r="K817" s="295"/>
      <c r="L817" s="482"/>
      <c r="M817" s="10"/>
      <c r="N817" s="10"/>
      <c r="O817" s="482"/>
      <c r="P817" s="10"/>
      <c r="Q817" s="295"/>
      <c r="R817" s="11"/>
      <c r="T817" s="294"/>
      <c r="U817" s="295"/>
      <c r="V817" s="10"/>
      <c r="W817" s="10"/>
      <c r="X817" s="10"/>
      <c r="Y817" s="10"/>
      <c r="Z817" s="295"/>
      <c r="AA817" s="161"/>
      <c r="AB817" s="11"/>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G817" s="10"/>
      <c r="BH817" s="10"/>
      <c r="BI817" s="2"/>
      <c r="BJ817" s="10"/>
      <c r="BK817" s="10"/>
      <c r="BL817" s="10"/>
      <c r="BM817" s="371"/>
      <c r="BN817" s="10"/>
      <c r="BO817" s="10"/>
      <c r="BP817" s="10"/>
    </row>
    <row r="818" ht="12.75" spans="1:68">
      <c r="A818" s="295"/>
      <c r="B818" s="11"/>
      <c r="C818" s="11"/>
      <c r="E818" s="482"/>
      <c r="F818" s="295"/>
      <c r="G818" s="295"/>
      <c r="H818" s="295"/>
      <c r="I818" s="10"/>
      <c r="J818" s="10"/>
      <c r="K818" s="295"/>
      <c r="L818" s="482"/>
      <c r="M818" s="10"/>
      <c r="N818" s="10"/>
      <c r="O818" s="482"/>
      <c r="P818" s="10"/>
      <c r="Q818" s="295"/>
      <c r="R818" s="11"/>
      <c r="T818" s="294"/>
      <c r="U818" s="295"/>
      <c r="V818" s="10"/>
      <c r="W818" s="10"/>
      <c r="X818" s="10"/>
      <c r="Y818" s="10"/>
      <c r="Z818" s="295"/>
      <c r="AA818" s="161"/>
      <c r="AB818" s="11"/>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G818" s="10"/>
      <c r="BH818" s="10"/>
      <c r="BI818" s="2"/>
      <c r="BJ818" s="10"/>
      <c r="BK818" s="10"/>
      <c r="BL818" s="10"/>
      <c r="BM818" s="371"/>
      <c r="BN818" s="10"/>
      <c r="BO818" s="10"/>
      <c r="BP818" s="10"/>
    </row>
    <row r="819" ht="12.75" spans="1:68">
      <c r="A819" s="295"/>
      <c r="B819" s="11"/>
      <c r="C819" s="11"/>
      <c r="E819" s="482"/>
      <c r="F819" s="295"/>
      <c r="G819" s="295"/>
      <c r="H819" s="295"/>
      <c r="I819" s="10"/>
      <c r="J819" s="10"/>
      <c r="K819" s="295"/>
      <c r="L819" s="482"/>
      <c r="M819" s="10"/>
      <c r="N819" s="10"/>
      <c r="O819" s="482"/>
      <c r="P819" s="10"/>
      <c r="Q819" s="295"/>
      <c r="R819" s="11"/>
      <c r="T819" s="294"/>
      <c r="U819" s="295"/>
      <c r="V819" s="10"/>
      <c r="W819" s="10"/>
      <c r="X819" s="10"/>
      <c r="Y819" s="10"/>
      <c r="Z819" s="295"/>
      <c r="AA819" s="161"/>
      <c r="AB819" s="11"/>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G819" s="10"/>
      <c r="BH819" s="10"/>
      <c r="BI819" s="2"/>
      <c r="BJ819" s="10"/>
      <c r="BK819" s="10"/>
      <c r="BL819" s="10"/>
      <c r="BM819" s="371"/>
      <c r="BN819" s="10"/>
      <c r="BO819" s="10"/>
      <c r="BP819" s="10"/>
    </row>
    <row r="820" ht="12.75" spans="1:68">
      <c r="A820" s="295"/>
      <c r="B820" s="11"/>
      <c r="C820" s="11"/>
      <c r="E820" s="482"/>
      <c r="F820" s="295"/>
      <c r="G820" s="295"/>
      <c r="H820" s="295"/>
      <c r="I820" s="10"/>
      <c r="J820" s="10"/>
      <c r="K820" s="295"/>
      <c r="L820" s="482"/>
      <c r="M820" s="10"/>
      <c r="N820" s="10"/>
      <c r="O820" s="482"/>
      <c r="P820" s="10"/>
      <c r="Q820" s="295"/>
      <c r="R820" s="11"/>
      <c r="T820" s="294"/>
      <c r="U820" s="295"/>
      <c r="V820" s="10"/>
      <c r="W820" s="10"/>
      <c r="X820" s="10"/>
      <c r="Y820" s="10"/>
      <c r="Z820" s="295"/>
      <c r="AA820" s="161"/>
      <c r="AB820" s="11"/>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G820" s="10"/>
      <c r="BH820" s="10"/>
      <c r="BI820" s="2"/>
      <c r="BJ820" s="10"/>
      <c r="BK820" s="10"/>
      <c r="BL820" s="10"/>
      <c r="BM820" s="371"/>
      <c r="BN820" s="10"/>
      <c r="BO820" s="10"/>
      <c r="BP820" s="10"/>
    </row>
    <row r="821" ht="12.75" spans="1:68">
      <c r="A821" s="295"/>
      <c r="B821" s="11"/>
      <c r="C821" s="11"/>
      <c r="E821" s="482"/>
      <c r="F821" s="295"/>
      <c r="G821" s="295"/>
      <c r="H821" s="295"/>
      <c r="I821" s="10"/>
      <c r="J821" s="10"/>
      <c r="K821" s="295"/>
      <c r="L821" s="482"/>
      <c r="M821" s="10"/>
      <c r="N821" s="10"/>
      <c r="O821" s="482"/>
      <c r="P821" s="10"/>
      <c r="Q821" s="295"/>
      <c r="R821" s="11"/>
      <c r="T821" s="294"/>
      <c r="U821" s="295"/>
      <c r="V821" s="10"/>
      <c r="W821" s="10"/>
      <c r="X821" s="10"/>
      <c r="Y821" s="10"/>
      <c r="Z821" s="295"/>
      <c r="AA821" s="161"/>
      <c r="AB821" s="11"/>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G821" s="10"/>
      <c r="BH821" s="10"/>
      <c r="BI821" s="2"/>
      <c r="BJ821" s="10"/>
      <c r="BK821" s="10"/>
      <c r="BL821" s="10"/>
      <c r="BM821" s="371"/>
      <c r="BN821" s="10"/>
      <c r="BO821" s="10"/>
      <c r="BP821" s="10"/>
    </row>
    <row r="822" ht="12.75" spans="1:68">
      <c r="A822" s="295"/>
      <c r="B822" s="11"/>
      <c r="C822" s="11"/>
      <c r="E822" s="482"/>
      <c r="F822" s="295"/>
      <c r="G822" s="295"/>
      <c r="H822" s="295"/>
      <c r="I822" s="10"/>
      <c r="J822" s="10"/>
      <c r="K822" s="295"/>
      <c r="L822" s="482"/>
      <c r="M822" s="10"/>
      <c r="N822" s="10"/>
      <c r="O822" s="482"/>
      <c r="P822" s="10"/>
      <c r="Q822" s="295"/>
      <c r="R822" s="11"/>
      <c r="T822" s="294"/>
      <c r="U822" s="295"/>
      <c r="V822" s="10"/>
      <c r="W822" s="10"/>
      <c r="X822" s="10"/>
      <c r="Y822" s="10"/>
      <c r="Z822" s="295"/>
      <c r="AA822" s="161"/>
      <c r="AB822" s="11"/>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G822" s="10"/>
      <c r="BH822" s="10"/>
      <c r="BI822" s="2"/>
      <c r="BJ822" s="10"/>
      <c r="BK822" s="10"/>
      <c r="BL822" s="10"/>
      <c r="BM822" s="371"/>
      <c r="BN822" s="10"/>
      <c r="BO822" s="10"/>
      <c r="BP822" s="10"/>
    </row>
    <row r="823" ht="12.75" spans="1:68">
      <c r="A823" s="295"/>
      <c r="B823" s="11"/>
      <c r="C823" s="11"/>
      <c r="E823" s="482"/>
      <c r="F823" s="295"/>
      <c r="G823" s="295"/>
      <c r="H823" s="295"/>
      <c r="I823" s="10"/>
      <c r="J823" s="10"/>
      <c r="K823" s="295"/>
      <c r="L823" s="482"/>
      <c r="M823" s="10"/>
      <c r="N823" s="10"/>
      <c r="O823" s="482"/>
      <c r="P823" s="10"/>
      <c r="Q823" s="295"/>
      <c r="R823" s="11"/>
      <c r="T823" s="294"/>
      <c r="U823" s="295"/>
      <c r="V823" s="10"/>
      <c r="W823" s="10"/>
      <c r="X823" s="10"/>
      <c r="Y823" s="10"/>
      <c r="Z823" s="295"/>
      <c r="AA823" s="161"/>
      <c r="AB823" s="11"/>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G823" s="10"/>
      <c r="BH823" s="10"/>
      <c r="BI823" s="2"/>
      <c r="BJ823" s="10"/>
      <c r="BK823" s="10"/>
      <c r="BL823" s="10"/>
      <c r="BM823" s="371"/>
      <c r="BN823" s="10"/>
      <c r="BO823" s="10"/>
      <c r="BP823" s="10"/>
    </row>
    <row r="824" ht="12.75" spans="1:68">
      <c r="A824" s="295"/>
      <c r="B824" s="11"/>
      <c r="C824" s="11"/>
      <c r="E824" s="482"/>
      <c r="F824" s="295"/>
      <c r="G824" s="295"/>
      <c r="H824" s="295"/>
      <c r="I824" s="10"/>
      <c r="J824" s="10"/>
      <c r="K824" s="295"/>
      <c r="L824" s="482"/>
      <c r="M824" s="10"/>
      <c r="N824" s="10"/>
      <c r="O824" s="482"/>
      <c r="P824" s="10"/>
      <c r="Q824" s="295"/>
      <c r="R824" s="11"/>
      <c r="T824" s="294"/>
      <c r="U824" s="295"/>
      <c r="V824" s="10"/>
      <c r="W824" s="10"/>
      <c r="X824" s="10"/>
      <c r="Y824" s="10"/>
      <c r="Z824" s="295"/>
      <c r="AA824" s="161"/>
      <c r="AB824" s="11"/>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G824" s="10"/>
      <c r="BH824" s="10"/>
      <c r="BI824" s="2"/>
      <c r="BJ824" s="10"/>
      <c r="BK824" s="10"/>
      <c r="BL824" s="10"/>
      <c r="BM824" s="371"/>
      <c r="BN824" s="10"/>
      <c r="BO824" s="10"/>
      <c r="BP824" s="10"/>
    </row>
    <row r="825" ht="12.75" spans="1:68">
      <c r="A825" s="295"/>
      <c r="B825" s="11"/>
      <c r="C825" s="11"/>
      <c r="E825" s="482"/>
      <c r="F825" s="295"/>
      <c r="G825" s="295"/>
      <c r="H825" s="295"/>
      <c r="I825" s="10"/>
      <c r="J825" s="10"/>
      <c r="K825" s="295"/>
      <c r="L825" s="482"/>
      <c r="M825" s="10"/>
      <c r="N825" s="10"/>
      <c r="O825" s="482"/>
      <c r="P825" s="10"/>
      <c r="Q825" s="295"/>
      <c r="R825" s="11"/>
      <c r="T825" s="294"/>
      <c r="U825" s="295"/>
      <c r="V825" s="10"/>
      <c r="W825" s="10"/>
      <c r="X825" s="10"/>
      <c r="Y825" s="10"/>
      <c r="Z825" s="295"/>
      <c r="AA825" s="161"/>
      <c r="AB825" s="11"/>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G825" s="10"/>
      <c r="BH825" s="10"/>
      <c r="BI825" s="2"/>
      <c r="BJ825" s="10"/>
      <c r="BK825" s="10"/>
      <c r="BL825" s="10"/>
      <c r="BM825" s="371"/>
      <c r="BN825" s="10"/>
      <c r="BO825" s="10"/>
      <c r="BP825" s="10"/>
    </row>
    <row r="826" ht="12.75" spans="1:68">
      <c r="A826" s="295"/>
      <c r="B826" s="11"/>
      <c r="C826" s="11"/>
      <c r="E826" s="482"/>
      <c r="F826" s="295"/>
      <c r="G826" s="295"/>
      <c r="H826" s="295"/>
      <c r="I826" s="10"/>
      <c r="J826" s="10"/>
      <c r="K826" s="295"/>
      <c r="L826" s="482"/>
      <c r="M826" s="10"/>
      <c r="N826" s="10"/>
      <c r="O826" s="482"/>
      <c r="P826" s="10"/>
      <c r="Q826" s="295"/>
      <c r="R826" s="11"/>
      <c r="T826" s="294"/>
      <c r="U826" s="295"/>
      <c r="V826" s="10"/>
      <c r="W826" s="10"/>
      <c r="X826" s="10"/>
      <c r="Y826" s="10"/>
      <c r="Z826" s="295"/>
      <c r="AA826" s="161"/>
      <c r="AB826" s="11"/>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G826" s="10"/>
      <c r="BH826" s="10"/>
      <c r="BI826" s="2"/>
      <c r="BJ826" s="10"/>
      <c r="BK826" s="10"/>
      <c r="BL826" s="10"/>
      <c r="BM826" s="371"/>
      <c r="BN826" s="10"/>
      <c r="BO826" s="10"/>
      <c r="BP826" s="10"/>
    </row>
    <row r="827" ht="12.75" spans="1:68">
      <c r="A827" s="295"/>
      <c r="B827" s="11"/>
      <c r="C827" s="11"/>
      <c r="E827" s="482"/>
      <c r="F827" s="295"/>
      <c r="G827" s="295"/>
      <c r="H827" s="295"/>
      <c r="I827" s="10"/>
      <c r="J827" s="10"/>
      <c r="K827" s="295"/>
      <c r="L827" s="482"/>
      <c r="M827" s="10"/>
      <c r="N827" s="10"/>
      <c r="O827" s="482"/>
      <c r="P827" s="10"/>
      <c r="Q827" s="295"/>
      <c r="R827" s="11"/>
      <c r="T827" s="294"/>
      <c r="U827" s="295"/>
      <c r="V827" s="10"/>
      <c r="W827" s="10"/>
      <c r="X827" s="10"/>
      <c r="Y827" s="10"/>
      <c r="Z827" s="295"/>
      <c r="AA827" s="161"/>
      <c r="AB827" s="11"/>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G827" s="10"/>
      <c r="BH827" s="10"/>
      <c r="BI827" s="2"/>
      <c r="BJ827" s="10"/>
      <c r="BK827" s="10"/>
      <c r="BL827" s="10"/>
      <c r="BM827" s="371"/>
      <c r="BN827" s="10"/>
      <c r="BO827" s="10"/>
      <c r="BP827" s="10"/>
    </row>
    <row r="828" ht="12.75" spans="1:68">
      <c r="A828" s="295"/>
      <c r="B828" s="11"/>
      <c r="C828" s="11"/>
      <c r="E828" s="482"/>
      <c r="F828" s="295"/>
      <c r="G828" s="295"/>
      <c r="H828" s="295"/>
      <c r="I828" s="10"/>
      <c r="J828" s="10"/>
      <c r="K828" s="295"/>
      <c r="L828" s="482"/>
      <c r="M828" s="10"/>
      <c r="N828" s="10"/>
      <c r="O828" s="482"/>
      <c r="P828" s="10"/>
      <c r="Q828" s="295"/>
      <c r="R828" s="11"/>
      <c r="T828" s="294"/>
      <c r="U828" s="295"/>
      <c r="V828" s="10"/>
      <c r="W828" s="10"/>
      <c r="X828" s="10"/>
      <c r="Y828" s="10"/>
      <c r="Z828" s="295"/>
      <c r="AA828" s="161"/>
      <c r="AB828" s="11"/>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G828" s="10"/>
      <c r="BH828" s="10"/>
      <c r="BI828" s="2"/>
      <c r="BJ828" s="10"/>
      <c r="BK828" s="10"/>
      <c r="BL828" s="10"/>
      <c r="BM828" s="371"/>
      <c r="BN828" s="10"/>
      <c r="BO828" s="10"/>
      <c r="BP828" s="10"/>
    </row>
    <row r="829" ht="12.75" spans="1:68">
      <c r="A829" s="295"/>
      <c r="B829" s="11"/>
      <c r="C829" s="11"/>
      <c r="E829" s="482"/>
      <c r="F829" s="295"/>
      <c r="G829" s="295"/>
      <c r="H829" s="295"/>
      <c r="I829" s="10"/>
      <c r="J829" s="10"/>
      <c r="K829" s="295"/>
      <c r="L829" s="482"/>
      <c r="M829" s="10"/>
      <c r="N829" s="10"/>
      <c r="O829" s="482"/>
      <c r="P829" s="10"/>
      <c r="Q829" s="295"/>
      <c r="R829" s="11"/>
      <c r="T829" s="294"/>
      <c r="U829" s="295"/>
      <c r="V829" s="10"/>
      <c r="W829" s="10"/>
      <c r="X829" s="10"/>
      <c r="Y829" s="10"/>
      <c r="Z829" s="295"/>
      <c r="AA829" s="161"/>
      <c r="AB829" s="11"/>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G829" s="10"/>
      <c r="BH829" s="10"/>
      <c r="BI829" s="2"/>
      <c r="BJ829" s="10"/>
      <c r="BK829" s="10"/>
      <c r="BL829" s="10"/>
      <c r="BM829" s="371"/>
      <c r="BN829" s="10"/>
      <c r="BO829" s="10"/>
      <c r="BP829" s="10"/>
    </row>
    <row r="830" ht="12.75" spans="1:68">
      <c r="A830" s="295"/>
      <c r="B830" s="11"/>
      <c r="C830" s="11"/>
      <c r="E830" s="482"/>
      <c r="F830" s="295"/>
      <c r="G830" s="295"/>
      <c r="H830" s="295"/>
      <c r="I830" s="10"/>
      <c r="J830" s="10"/>
      <c r="K830" s="295"/>
      <c r="L830" s="482"/>
      <c r="M830" s="10"/>
      <c r="N830" s="10"/>
      <c r="O830" s="482"/>
      <c r="P830" s="10"/>
      <c r="Q830" s="295"/>
      <c r="R830" s="11"/>
      <c r="T830" s="294"/>
      <c r="U830" s="295"/>
      <c r="V830" s="10"/>
      <c r="W830" s="10"/>
      <c r="X830" s="10"/>
      <c r="Y830" s="10"/>
      <c r="Z830" s="295"/>
      <c r="AA830" s="161"/>
      <c r="AB830" s="11"/>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G830" s="10"/>
      <c r="BH830" s="10"/>
      <c r="BI830" s="2"/>
      <c r="BJ830" s="10"/>
      <c r="BK830" s="10"/>
      <c r="BL830" s="10"/>
      <c r="BM830" s="371"/>
      <c r="BN830" s="10"/>
      <c r="BO830" s="10"/>
      <c r="BP830" s="10"/>
    </row>
    <row r="831" ht="12.75" spans="1:68">
      <c r="A831" s="295"/>
      <c r="B831" s="11"/>
      <c r="C831" s="11"/>
      <c r="E831" s="482"/>
      <c r="F831" s="295"/>
      <c r="G831" s="295"/>
      <c r="H831" s="295"/>
      <c r="I831" s="10"/>
      <c r="J831" s="10"/>
      <c r="K831" s="295"/>
      <c r="L831" s="482"/>
      <c r="M831" s="10"/>
      <c r="N831" s="10"/>
      <c r="O831" s="482"/>
      <c r="P831" s="10"/>
      <c r="Q831" s="295"/>
      <c r="R831" s="11"/>
      <c r="T831" s="294"/>
      <c r="U831" s="295"/>
      <c r="V831" s="10"/>
      <c r="W831" s="10"/>
      <c r="X831" s="10"/>
      <c r="Y831" s="10"/>
      <c r="Z831" s="295"/>
      <c r="AA831" s="161"/>
      <c r="AB831" s="11"/>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G831" s="10"/>
      <c r="BH831" s="10"/>
      <c r="BI831" s="2"/>
      <c r="BJ831" s="10"/>
      <c r="BK831" s="10"/>
      <c r="BL831" s="10"/>
      <c r="BM831" s="371"/>
      <c r="BN831" s="10"/>
      <c r="BO831" s="10"/>
      <c r="BP831" s="10"/>
    </row>
    <row r="832" ht="12.75" spans="1:68">
      <c r="A832" s="295"/>
      <c r="B832" s="11"/>
      <c r="C832" s="11"/>
      <c r="E832" s="482"/>
      <c r="F832" s="295"/>
      <c r="G832" s="295"/>
      <c r="H832" s="295"/>
      <c r="I832" s="10"/>
      <c r="J832" s="10"/>
      <c r="K832" s="295"/>
      <c r="L832" s="482"/>
      <c r="M832" s="10"/>
      <c r="N832" s="10"/>
      <c r="O832" s="482"/>
      <c r="P832" s="10"/>
      <c r="Q832" s="295"/>
      <c r="R832" s="11"/>
      <c r="T832" s="294"/>
      <c r="U832" s="295"/>
      <c r="V832" s="10"/>
      <c r="W832" s="10"/>
      <c r="X832" s="10"/>
      <c r="Y832" s="10"/>
      <c r="Z832" s="295"/>
      <c r="AA832" s="161"/>
      <c r="AB832" s="11"/>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G832" s="10"/>
      <c r="BH832" s="10"/>
      <c r="BI832" s="2"/>
      <c r="BJ832" s="10"/>
      <c r="BK832" s="10"/>
      <c r="BL832" s="10"/>
      <c r="BM832" s="371"/>
      <c r="BN832" s="10"/>
      <c r="BO832" s="10"/>
      <c r="BP832" s="10"/>
    </row>
    <row r="833" ht="12.75" spans="1:68">
      <c r="A833" s="295"/>
      <c r="B833" s="11"/>
      <c r="C833" s="11"/>
      <c r="E833" s="482"/>
      <c r="F833" s="295"/>
      <c r="G833" s="295"/>
      <c r="H833" s="295"/>
      <c r="I833" s="10"/>
      <c r="J833" s="10"/>
      <c r="K833" s="295"/>
      <c r="L833" s="482"/>
      <c r="M833" s="10"/>
      <c r="N833" s="10"/>
      <c r="O833" s="482"/>
      <c r="P833" s="10"/>
      <c r="Q833" s="295"/>
      <c r="R833" s="11"/>
      <c r="T833" s="294"/>
      <c r="U833" s="295"/>
      <c r="V833" s="10"/>
      <c r="W833" s="10"/>
      <c r="X833" s="10"/>
      <c r="Y833" s="10"/>
      <c r="Z833" s="295"/>
      <c r="AA833" s="161"/>
      <c r="AB833" s="11"/>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G833" s="10"/>
      <c r="BH833" s="10"/>
      <c r="BI833" s="2"/>
      <c r="BJ833" s="10"/>
      <c r="BK833" s="10"/>
      <c r="BL833" s="10"/>
      <c r="BM833" s="371"/>
      <c r="BN833" s="10"/>
      <c r="BO833" s="10"/>
      <c r="BP833" s="10"/>
    </row>
    <row r="834" ht="12.75" spans="1:68">
      <c r="A834" s="295"/>
      <c r="B834" s="11"/>
      <c r="C834" s="11"/>
      <c r="E834" s="482"/>
      <c r="F834" s="295"/>
      <c r="G834" s="295"/>
      <c r="H834" s="295"/>
      <c r="I834" s="10"/>
      <c r="J834" s="10"/>
      <c r="K834" s="295"/>
      <c r="L834" s="482"/>
      <c r="M834" s="10"/>
      <c r="N834" s="10"/>
      <c r="O834" s="482"/>
      <c r="P834" s="10"/>
      <c r="Q834" s="295"/>
      <c r="R834" s="11"/>
      <c r="T834" s="294"/>
      <c r="U834" s="295"/>
      <c r="V834" s="10"/>
      <c r="W834" s="10"/>
      <c r="X834" s="10"/>
      <c r="Y834" s="10"/>
      <c r="Z834" s="295"/>
      <c r="AA834" s="161"/>
      <c r="AB834" s="11"/>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G834" s="10"/>
      <c r="BH834" s="10"/>
      <c r="BI834" s="2"/>
      <c r="BJ834" s="10"/>
      <c r="BK834" s="10"/>
      <c r="BL834" s="10"/>
      <c r="BM834" s="371"/>
      <c r="BN834" s="10"/>
      <c r="BO834" s="10"/>
      <c r="BP834" s="10"/>
    </row>
    <row r="835" ht="12.75" spans="1:68">
      <c r="A835" s="295"/>
      <c r="B835" s="11"/>
      <c r="C835" s="11"/>
      <c r="E835" s="482"/>
      <c r="F835" s="295"/>
      <c r="G835" s="295"/>
      <c r="H835" s="295"/>
      <c r="I835" s="10"/>
      <c r="J835" s="10"/>
      <c r="K835" s="295"/>
      <c r="L835" s="482"/>
      <c r="M835" s="10"/>
      <c r="N835" s="10"/>
      <c r="O835" s="482"/>
      <c r="P835" s="10"/>
      <c r="Q835" s="295"/>
      <c r="R835" s="11"/>
      <c r="T835" s="294"/>
      <c r="U835" s="295"/>
      <c r="V835" s="10"/>
      <c r="W835" s="10"/>
      <c r="X835" s="10"/>
      <c r="Y835" s="10"/>
      <c r="Z835" s="295"/>
      <c r="AA835" s="161"/>
      <c r="AB835" s="11"/>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G835" s="10"/>
      <c r="BH835" s="10"/>
      <c r="BI835" s="2"/>
      <c r="BJ835" s="10"/>
      <c r="BK835" s="10"/>
      <c r="BL835" s="10"/>
      <c r="BM835" s="371"/>
      <c r="BN835" s="10"/>
      <c r="BO835" s="10"/>
      <c r="BP835" s="10"/>
    </row>
    <row r="836" ht="12.75" spans="1:68">
      <c r="A836" s="295"/>
      <c r="B836" s="11"/>
      <c r="C836" s="11"/>
      <c r="E836" s="482"/>
      <c r="F836" s="295"/>
      <c r="G836" s="295"/>
      <c r="H836" s="295"/>
      <c r="I836" s="10"/>
      <c r="J836" s="10"/>
      <c r="K836" s="295"/>
      <c r="L836" s="482"/>
      <c r="M836" s="10"/>
      <c r="N836" s="10"/>
      <c r="O836" s="482"/>
      <c r="P836" s="10"/>
      <c r="Q836" s="295"/>
      <c r="R836" s="11"/>
      <c r="T836" s="294"/>
      <c r="U836" s="295"/>
      <c r="V836" s="10"/>
      <c r="W836" s="10"/>
      <c r="X836" s="10"/>
      <c r="Y836" s="10"/>
      <c r="Z836" s="295"/>
      <c r="AA836" s="161"/>
      <c r="AB836" s="11"/>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G836" s="10"/>
      <c r="BH836" s="10"/>
      <c r="BI836" s="2"/>
      <c r="BJ836" s="10"/>
      <c r="BK836" s="10"/>
      <c r="BL836" s="10"/>
      <c r="BM836" s="371"/>
      <c r="BN836" s="10"/>
      <c r="BO836" s="10"/>
      <c r="BP836" s="10"/>
    </row>
    <row r="837" ht="12.75" spans="1:68">
      <c r="A837" s="295"/>
      <c r="B837" s="11"/>
      <c r="C837" s="11"/>
      <c r="E837" s="482"/>
      <c r="F837" s="295"/>
      <c r="G837" s="295"/>
      <c r="H837" s="295"/>
      <c r="I837" s="10"/>
      <c r="J837" s="10"/>
      <c r="K837" s="295"/>
      <c r="L837" s="482"/>
      <c r="M837" s="10"/>
      <c r="N837" s="10"/>
      <c r="O837" s="482"/>
      <c r="P837" s="10"/>
      <c r="Q837" s="295"/>
      <c r="R837" s="11"/>
      <c r="T837" s="294"/>
      <c r="U837" s="295"/>
      <c r="V837" s="10"/>
      <c r="W837" s="10"/>
      <c r="X837" s="10"/>
      <c r="Y837" s="10"/>
      <c r="Z837" s="295"/>
      <c r="AA837" s="161"/>
      <c r="AB837" s="11"/>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G837" s="10"/>
      <c r="BH837" s="10"/>
      <c r="BI837" s="2"/>
      <c r="BJ837" s="10"/>
      <c r="BK837" s="10"/>
      <c r="BL837" s="10"/>
      <c r="BM837" s="371"/>
      <c r="BN837" s="10"/>
      <c r="BO837" s="10"/>
      <c r="BP837" s="10"/>
    </row>
    <row r="838" ht="12.75" spans="1:68">
      <c r="A838" s="295"/>
      <c r="B838" s="11"/>
      <c r="C838" s="11"/>
      <c r="E838" s="482"/>
      <c r="F838" s="295"/>
      <c r="G838" s="295"/>
      <c r="H838" s="295"/>
      <c r="I838" s="10"/>
      <c r="J838" s="10"/>
      <c r="K838" s="295"/>
      <c r="L838" s="482"/>
      <c r="M838" s="10"/>
      <c r="N838" s="10"/>
      <c r="O838" s="482"/>
      <c r="P838" s="10"/>
      <c r="Q838" s="295"/>
      <c r="R838" s="11"/>
      <c r="T838" s="294"/>
      <c r="U838" s="295"/>
      <c r="V838" s="10"/>
      <c r="W838" s="10"/>
      <c r="X838" s="10"/>
      <c r="Y838" s="10"/>
      <c r="Z838" s="295"/>
      <c r="AA838" s="161"/>
      <c r="AB838" s="11"/>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G838" s="10"/>
      <c r="BH838" s="10"/>
      <c r="BI838" s="2"/>
      <c r="BJ838" s="10"/>
      <c r="BK838" s="10"/>
      <c r="BL838" s="10"/>
      <c r="BM838" s="371"/>
      <c r="BN838" s="10"/>
      <c r="BO838" s="10"/>
      <c r="BP838" s="10"/>
    </row>
    <row r="839" ht="12.75" spans="1:68">
      <c r="A839" s="295"/>
      <c r="B839" s="11"/>
      <c r="C839" s="11"/>
      <c r="E839" s="482"/>
      <c r="F839" s="295"/>
      <c r="G839" s="295"/>
      <c r="H839" s="295"/>
      <c r="I839" s="10"/>
      <c r="J839" s="10"/>
      <c r="K839" s="295"/>
      <c r="L839" s="482"/>
      <c r="M839" s="10"/>
      <c r="N839" s="10"/>
      <c r="O839" s="482"/>
      <c r="P839" s="10"/>
      <c r="Q839" s="295"/>
      <c r="R839" s="11"/>
      <c r="T839" s="294"/>
      <c r="U839" s="295"/>
      <c r="V839" s="10"/>
      <c r="W839" s="10"/>
      <c r="X839" s="10"/>
      <c r="Y839" s="10"/>
      <c r="Z839" s="295"/>
      <c r="AA839" s="161"/>
      <c r="AB839" s="11"/>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G839" s="10"/>
      <c r="BH839" s="10"/>
      <c r="BI839" s="2"/>
      <c r="BJ839" s="10"/>
      <c r="BK839" s="10"/>
      <c r="BL839" s="10"/>
      <c r="BM839" s="371"/>
      <c r="BN839" s="10"/>
      <c r="BO839" s="10"/>
      <c r="BP839" s="10"/>
    </row>
    <row r="840" ht="12.75" spans="1:68">
      <c r="A840" s="295"/>
      <c r="B840" s="11"/>
      <c r="C840" s="11"/>
      <c r="E840" s="482"/>
      <c r="F840" s="295"/>
      <c r="G840" s="295"/>
      <c r="H840" s="295"/>
      <c r="I840" s="10"/>
      <c r="J840" s="10"/>
      <c r="K840" s="295"/>
      <c r="L840" s="482"/>
      <c r="M840" s="10"/>
      <c r="N840" s="10"/>
      <c r="O840" s="482"/>
      <c r="P840" s="10"/>
      <c r="Q840" s="295"/>
      <c r="R840" s="11"/>
      <c r="T840" s="294"/>
      <c r="U840" s="295"/>
      <c r="V840" s="10"/>
      <c r="W840" s="10"/>
      <c r="X840" s="10"/>
      <c r="Y840" s="10"/>
      <c r="Z840" s="295"/>
      <c r="AA840" s="161"/>
      <c r="AB840" s="11"/>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G840" s="10"/>
      <c r="BH840" s="10"/>
      <c r="BI840" s="2"/>
      <c r="BJ840" s="10"/>
      <c r="BK840" s="10"/>
      <c r="BL840" s="10"/>
      <c r="BM840" s="371"/>
      <c r="BN840" s="10"/>
      <c r="BO840" s="10"/>
      <c r="BP840" s="10"/>
    </row>
    <row r="841" ht="12.75" spans="1:68">
      <c r="A841" s="295"/>
      <c r="B841" s="11"/>
      <c r="C841" s="11"/>
      <c r="E841" s="482"/>
      <c r="F841" s="295"/>
      <c r="G841" s="295"/>
      <c r="H841" s="295"/>
      <c r="I841" s="10"/>
      <c r="J841" s="10"/>
      <c r="K841" s="295"/>
      <c r="L841" s="482"/>
      <c r="M841" s="10"/>
      <c r="N841" s="10"/>
      <c r="O841" s="482"/>
      <c r="P841" s="10"/>
      <c r="Q841" s="295"/>
      <c r="R841" s="11"/>
      <c r="T841" s="294"/>
      <c r="U841" s="295"/>
      <c r="V841" s="10"/>
      <c r="W841" s="10"/>
      <c r="X841" s="10"/>
      <c r="Y841" s="10"/>
      <c r="Z841" s="295"/>
      <c r="AA841" s="161"/>
      <c r="AB841" s="11"/>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G841" s="10"/>
      <c r="BH841" s="10"/>
      <c r="BI841" s="2"/>
      <c r="BJ841" s="10"/>
      <c r="BK841" s="10"/>
      <c r="BL841" s="10"/>
      <c r="BM841" s="371"/>
      <c r="BN841" s="10"/>
      <c r="BO841" s="10"/>
      <c r="BP841" s="10"/>
    </row>
    <row r="842" ht="12.75" spans="1:68">
      <c r="A842" s="295"/>
      <c r="B842" s="11"/>
      <c r="C842" s="11"/>
      <c r="E842" s="482"/>
      <c r="F842" s="295"/>
      <c r="G842" s="295"/>
      <c r="H842" s="295"/>
      <c r="I842" s="10"/>
      <c r="J842" s="10"/>
      <c r="K842" s="295"/>
      <c r="L842" s="482"/>
      <c r="M842" s="10"/>
      <c r="N842" s="10"/>
      <c r="O842" s="482"/>
      <c r="P842" s="10"/>
      <c r="Q842" s="295"/>
      <c r="R842" s="11"/>
      <c r="T842" s="294"/>
      <c r="U842" s="295"/>
      <c r="V842" s="10"/>
      <c r="W842" s="10"/>
      <c r="X842" s="10"/>
      <c r="Y842" s="10"/>
      <c r="Z842" s="295"/>
      <c r="AA842" s="161"/>
      <c r="AB842" s="11"/>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G842" s="10"/>
      <c r="BH842" s="10"/>
      <c r="BI842" s="2"/>
      <c r="BJ842" s="10"/>
      <c r="BK842" s="10"/>
      <c r="BL842" s="10"/>
      <c r="BM842" s="371"/>
      <c r="BN842" s="10"/>
      <c r="BO842" s="10"/>
      <c r="BP842" s="10"/>
    </row>
    <row r="843" ht="12.75" spans="1:68">
      <c r="A843" s="295"/>
      <c r="B843" s="11"/>
      <c r="C843" s="11"/>
      <c r="E843" s="482"/>
      <c r="F843" s="295"/>
      <c r="G843" s="295"/>
      <c r="H843" s="295"/>
      <c r="I843" s="10"/>
      <c r="J843" s="10"/>
      <c r="K843" s="295"/>
      <c r="L843" s="482"/>
      <c r="M843" s="10"/>
      <c r="N843" s="10"/>
      <c r="O843" s="482"/>
      <c r="P843" s="10"/>
      <c r="Q843" s="295"/>
      <c r="R843" s="11"/>
      <c r="T843" s="294"/>
      <c r="U843" s="295"/>
      <c r="V843" s="10"/>
      <c r="W843" s="10"/>
      <c r="X843" s="10"/>
      <c r="Y843" s="10"/>
      <c r="Z843" s="295"/>
      <c r="AA843" s="161"/>
      <c r="AB843" s="11"/>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G843" s="10"/>
      <c r="BH843" s="10"/>
      <c r="BI843" s="2"/>
      <c r="BJ843" s="10"/>
      <c r="BK843" s="10"/>
      <c r="BL843" s="10"/>
      <c r="BM843" s="371"/>
      <c r="BN843" s="10"/>
      <c r="BO843" s="10"/>
      <c r="BP843" s="10"/>
    </row>
    <row r="844" ht="12.75" spans="1:68">
      <c r="A844" s="295"/>
      <c r="B844" s="11"/>
      <c r="C844" s="11"/>
      <c r="E844" s="482"/>
      <c r="F844" s="295"/>
      <c r="G844" s="295"/>
      <c r="H844" s="295"/>
      <c r="I844" s="10"/>
      <c r="J844" s="10"/>
      <c r="K844" s="295"/>
      <c r="L844" s="482"/>
      <c r="M844" s="10"/>
      <c r="N844" s="10"/>
      <c r="O844" s="482"/>
      <c r="P844" s="10"/>
      <c r="Q844" s="295"/>
      <c r="R844" s="11"/>
      <c r="T844" s="294"/>
      <c r="U844" s="295"/>
      <c r="V844" s="10"/>
      <c r="W844" s="10"/>
      <c r="X844" s="10"/>
      <c r="Y844" s="10"/>
      <c r="Z844" s="295"/>
      <c r="AA844" s="161"/>
      <c r="AB844" s="11"/>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G844" s="10"/>
      <c r="BH844" s="10"/>
      <c r="BI844" s="2"/>
      <c r="BJ844" s="10"/>
      <c r="BK844" s="10"/>
      <c r="BL844" s="10"/>
      <c r="BM844" s="371"/>
      <c r="BN844" s="10"/>
      <c r="BO844" s="10"/>
      <c r="BP844" s="10"/>
    </row>
    <row r="845" ht="12.75" spans="1:68">
      <c r="A845" s="295"/>
      <c r="B845" s="11"/>
      <c r="C845" s="11"/>
      <c r="E845" s="482"/>
      <c r="F845" s="295"/>
      <c r="G845" s="295"/>
      <c r="H845" s="295"/>
      <c r="I845" s="10"/>
      <c r="J845" s="10"/>
      <c r="K845" s="295"/>
      <c r="L845" s="482"/>
      <c r="M845" s="10"/>
      <c r="N845" s="10"/>
      <c r="O845" s="482"/>
      <c r="P845" s="10"/>
      <c r="Q845" s="295"/>
      <c r="R845" s="11"/>
      <c r="T845" s="294"/>
      <c r="U845" s="295"/>
      <c r="V845" s="10"/>
      <c r="W845" s="10"/>
      <c r="X845" s="10"/>
      <c r="Y845" s="10"/>
      <c r="Z845" s="295"/>
      <c r="AA845" s="161"/>
      <c r="AB845" s="11"/>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G845" s="10"/>
      <c r="BH845" s="10"/>
      <c r="BI845" s="2"/>
      <c r="BJ845" s="10"/>
      <c r="BK845" s="10"/>
      <c r="BL845" s="10"/>
      <c r="BM845" s="371"/>
      <c r="BN845" s="10"/>
      <c r="BO845" s="10"/>
      <c r="BP845" s="10"/>
    </row>
    <row r="846" ht="12.75" spans="1:68">
      <c r="A846" s="295"/>
      <c r="B846" s="11"/>
      <c r="C846" s="11"/>
      <c r="E846" s="482"/>
      <c r="F846" s="295"/>
      <c r="G846" s="295"/>
      <c r="H846" s="295"/>
      <c r="I846" s="10"/>
      <c r="J846" s="10"/>
      <c r="K846" s="295"/>
      <c r="L846" s="482"/>
      <c r="M846" s="10"/>
      <c r="N846" s="10"/>
      <c r="O846" s="482"/>
      <c r="P846" s="10"/>
      <c r="Q846" s="295"/>
      <c r="R846" s="11"/>
      <c r="T846" s="294"/>
      <c r="U846" s="295"/>
      <c r="V846" s="10"/>
      <c r="W846" s="10"/>
      <c r="X846" s="10"/>
      <c r="Y846" s="10"/>
      <c r="Z846" s="295"/>
      <c r="AA846" s="161"/>
      <c r="AB846" s="11"/>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G846" s="10"/>
      <c r="BH846" s="10"/>
      <c r="BI846" s="2"/>
      <c r="BJ846" s="10"/>
      <c r="BK846" s="10"/>
      <c r="BL846" s="10"/>
      <c r="BM846" s="371"/>
      <c r="BN846" s="10"/>
      <c r="BO846" s="10"/>
      <c r="BP846" s="10"/>
    </row>
    <row r="847" ht="12.75" spans="1:68">
      <c r="A847" s="295"/>
      <c r="B847" s="11"/>
      <c r="C847" s="11"/>
      <c r="E847" s="482"/>
      <c r="F847" s="295"/>
      <c r="G847" s="295"/>
      <c r="H847" s="295"/>
      <c r="I847" s="10"/>
      <c r="J847" s="10"/>
      <c r="K847" s="295"/>
      <c r="L847" s="482"/>
      <c r="M847" s="10"/>
      <c r="N847" s="10"/>
      <c r="O847" s="482"/>
      <c r="P847" s="10"/>
      <c r="Q847" s="295"/>
      <c r="R847" s="11"/>
      <c r="T847" s="294"/>
      <c r="U847" s="295"/>
      <c r="V847" s="10"/>
      <c r="W847" s="10"/>
      <c r="X847" s="10"/>
      <c r="Y847" s="10"/>
      <c r="Z847" s="295"/>
      <c r="AA847" s="161"/>
      <c r="AB847" s="11"/>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G847" s="10"/>
      <c r="BH847" s="10"/>
      <c r="BI847" s="2"/>
      <c r="BJ847" s="10"/>
      <c r="BK847" s="10"/>
      <c r="BL847" s="10"/>
      <c r="BM847" s="371"/>
      <c r="BN847" s="10"/>
      <c r="BO847" s="10"/>
      <c r="BP847" s="10"/>
    </row>
    <row r="848" ht="12.75" spans="1:68">
      <c r="A848" s="295"/>
      <c r="B848" s="11"/>
      <c r="C848" s="11"/>
      <c r="E848" s="482"/>
      <c r="F848" s="295"/>
      <c r="G848" s="295"/>
      <c r="H848" s="295"/>
      <c r="I848" s="10"/>
      <c r="J848" s="10"/>
      <c r="K848" s="295"/>
      <c r="L848" s="482"/>
      <c r="M848" s="10"/>
      <c r="N848" s="10"/>
      <c r="O848" s="482"/>
      <c r="P848" s="10"/>
      <c r="Q848" s="295"/>
      <c r="R848" s="11"/>
      <c r="T848" s="294"/>
      <c r="U848" s="295"/>
      <c r="V848" s="10"/>
      <c r="W848" s="10"/>
      <c r="X848" s="10"/>
      <c r="Y848" s="10"/>
      <c r="Z848" s="295"/>
      <c r="AA848" s="161"/>
      <c r="AB848" s="11"/>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G848" s="10"/>
      <c r="BH848" s="10"/>
      <c r="BI848" s="2"/>
      <c r="BJ848" s="10"/>
      <c r="BK848" s="10"/>
      <c r="BL848" s="10"/>
      <c r="BM848" s="371"/>
      <c r="BN848" s="10"/>
      <c r="BO848" s="10"/>
      <c r="BP848" s="10"/>
    </row>
    <row r="849" ht="12.75" spans="1:68">
      <c r="A849" s="295"/>
      <c r="B849" s="11"/>
      <c r="C849" s="11"/>
      <c r="E849" s="482"/>
      <c r="F849" s="295"/>
      <c r="G849" s="295"/>
      <c r="H849" s="295"/>
      <c r="I849" s="10"/>
      <c r="J849" s="10"/>
      <c r="K849" s="295"/>
      <c r="L849" s="482"/>
      <c r="M849" s="10"/>
      <c r="N849" s="10"/>
      <c r="O849" s="482"/>
      <c r="P849" s="10"/>
      <c r="Q849" s="295"/>
      <c r="R849" s="11"/>
      <c r="T849" s="294"/>
      <c r="U849" s="295"/>
      <c r="V849" s="10"/>
      <c r="W849" s="10"/>
      <c r="X849" s="10"/>
      <c r="Y849" s="10"/>
      <c r="Z849" s="295"/>
      <c r="AA849" s="161"/>
      <c r="AB849" s="11"/>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G849" s="10"/>
      <c r="BH849" s="10"/>
      <c r="BI849" s="2"/>
      <c r="BJ849" s="10"/>
      <c r="BK849" s="10"/>
      <c r="BL849" s="10"/>
      <c r="BM849" s="371"/>
      <c r="BN849" s="10"/>
      <c r="BO849" s="10"/>
      <c r="BP849" s="10"/>
    </row>
    <row r="850" ht="12.75" spans="1:68">
      <c r="A850" s="295"/>
      <c r="B850" s="11"/>
      <c r="C850" s="11"/>
      <c r="E850" s="482"/>
      <c r="F850" s="295"/>
      <c r="G850" s="295"/>
      <c r="H850" s="295"/>
      <c r="I850" s="10"/>
      <c r="J850" s="10"/>
      <c r="K850" s="295"/>
      <c r="L850" s="482"/>
      <c r="M850" s="10"/>
      <c r="N850" s="10"/>
      <c r="O850" s="482"/>
      <c r="P850" s="10"/>
      <c r="Q850" s="295"/>
      <c r="R850" s="11"/>
      <c r="T850" s="294"/>
      <c r="U850" s="295"/>
      <c r="V850" s="10"/>
      <c r="W850" s="10"/>
      <c r="X850" s="10"/>
      <c r="Y850" s="10"/>
      <c r="Z850" s="295"/>
      <c r="AA850" s="161"/>
      <c r="AB850" s="11"/>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G850" s="10"/>
      <c r="BH850" s="10"/>
      <c r="BI850" s="2"/>
      <c r="BJ850" s="10"/>
      <c r="BK850" s="10"/>
      <c r="BL850" s="10"/>
      <c r="BM850" s="371"/>
      <c r="BN850" s="10"/>
      <c r="BO850" s="10"/>
      <c r="BP850" s="10"/>
    </row>
    <row r="851" ht="12.75" spans="1:68">
      <c r="A851" s="295"/>
      <c r="B851" s="11"/>
      <c r="C851" s="11"/>
      <c r="E851" s="482"/>
      <c r="F851" s="295"/>
      <c r="G851" s="295"/>
      <c r="H851" s="295"/>
      <c r="I851" s="10"/>
      <c r="J851" s="10"/>
      <c r="K851" s="295"/>
      <c r="L851" s="482"/>
      <c r="M851" s="10"/>
      <c r="N851" s="10"/>
      <c r="O851" s="482"/>
      <c r="P851" s="10"/>
      <c r="Q851" s="295"/>
      <c r="R851" s="11"/>
      <c r="T851" s="294"/>
      <c r="U851" s="295"/>
      <c r="V851" s="10"/>
      <c r="W851" s="10"/>
      <c r="X851" s="10"/>
      <c r="Y851" s="10"/>
      <c r="Z851" s="295"/>
      <c r="AA851" s="161"/>
      <c r="AB851" s="11"/>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G851" s="10"/>
      <c r="BH851" s="10"/>
      <c r="BI851" s="2"/>
      <c r="BJ851" s="10"/>
      <c r="BK851" s="10"/>
      <c r="BL851" s="10"/>
      <c r="BM851" s="371"/>
      <c r="BN851" s="10"/>
      <c r="BO851" s="10"/>
      <c r="BP851" s="10"/>
    </row>
    <row r="852" ht="12.75" spans="1:68">
      <c r="A852" s="295"/>
      <c r="B852" s="11"/>
      <c r="C852" s="11"/>
      <c r="E852" s="482"/>
      <c r="F852" s="295"/>
      <c r="G852" s="295"/>
      <c r="H852" s="295"/>
      <c r="I852" s="10"/>
      <c r="J852" s="10"/>
      <c r="K852" s="295"/>
      <c r="L852" s="482"/>
      <c r="M852" s="10"/>
      <c r="N852" s="10"/>
      <c r="O852" s="482"/>
      <c r="P852" s="10"/>
      <c r="Q852" s="295"/>
      <c r="R852" s="11"/>
      <c r="T852" s="294"/>
      <c r="U852" s="295"/>
      <c r="V852" s="10"/>
      <c r="W852" s="10"/>
      <c r="X852" s="10"/>
      <c r="Y852" s="10"/>
      <c r="Z852" s="295"/>
      <c r="AA852" s="161"/>
      <c r="AB852" s="11"/>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G852" s="10"/>
      <c r="BH852" s="10"/>
      <c r="BI852" s="2"/>
      <c r="BJ852" s="10"/>
      <c r="BK852" s="10"/>
      <c r="BL852" s="10"/>
      <c r="BM852" s="371"/>
      <c r="BN852" s="10"/>
      <c r="BO852" s="10"/>
      <c r="BP852" s="10"/>
    </row>
    <row r="853" ht="12.75" spans="1:68">
      <c r="A853" s="295"/>
      <c r="B853" s="11"/>
      <c r="C853" s="11"/>
      <c r="E853" s="482"/>
      <c r="F853" s="295"/>
      <c r="G853" s="295"/>
      <c r="H853" s="295"/>
      <c r="I853" s="10"/>
      <c r="J853" s="10"/>
      <c r="K853" s="295"/>
      <c r="L853" s="482"/>
      <c r="M853" s="10"/>
      <c r="N853" s="10"/>
      <c r="O853" s="482"/>
      <c r="P853" s="10"/>
      <c r="Q853" s="295"/>
      <c r="R853" s="11"/>
      <c r="T853" s="294"/>
      <c r="U853" s="295"/>
      <c r="V853" s="10"/>
      <c r="W853" s="10"/>
      <c r="X853" s="10"/>
      <c r="Y853" s="10"/>
      <c r="Z853" s="295"/>
      <c r="AA853" s="161"/>
      <c r="AB853" s="11"/>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G853" s="10"/>
      <c r="BH853" s="10"/>
      <c r="BI853" s="2"/>
      <c r="BJ853" s="10"/>
      <c r="BK853" s="10"/>
      <c r="BL853" s="10"/>
      <c r="BM853" s="371"/>
      <c r="BN853" s="10"/>
      <c r="BO853" s="10"/>
      <c r="BP853" s="10"/>
    </row>
    <row r="854" ht="12.75" spans="1:68">
      <c r="A854" s="295"/>
      <c r="B854" s="11"/>
      <c r="C854" s="11"/>
      <c r="E854" s="482"/>
      <c r="F854" s="295"/>
      <c r="G854" s="295"/>
      <c r="H854" s="295"/>
      <c r="I854" s="10"/>
      <c r="J854" s="10"/>
      <c r="K854" s="295"/>
      <c r="L854" s="482"/>
      <c r="M854" s="10"/>
      <c r="N854" s="10"/>
      <c r="O854" s="482"/>
      <c r="P854" s="10"/>
      <c r="Q854" s="295"/>
      <c r="R854" s="11"/>
      <c r="T854" s="294"/>
      <c r="U854" s="295"/>
      <c r="V854" s="10"/>
      <c r="W854" s="10"/>
      <c r="X854" s="10"/>
      <c r="Y854" s="10"/>
      <c r="Z854" s="295"/>
      <c r="AA854" s="161"/>
      <c r="AB854" s="11"/>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G854" s="10"/>
      <c r="BH854" s="10"/>
      <c r="BI854" s="2"/>
      <c r="BJ854" s="10"/>
      <c r="BK854" s="10"/>
      <c r="BL854" s="10"/>
      <c r="BM854" s="371"/>
      <c r="BN854" s="10"/>
      <c r="BO854" s="10"/>
      <c r="BP854" s="10"/>
    </row>
    <row r="855" ht="12.75" spans="1:68">
      <c r="A855" s="295"/>
      <c r="B855" s="11"/>
      <c r="C855" s="11"/>
      <c r="E855" s="482"/>
      <c r="F855" s="295"/>
      <c r="G855" s="295"/>
      <c r="H855" s="295"/>
      <c r="I855" s="10"/>
      <c r="J855" s="10"/>
      <c r="K855" s="295"/>
      <c r="L855" s="482"/>
      <c r="M855" s="10"/>
      <c r="N855" s="10"/>
      <c r="O855" s="482"/>
      <c r="P855" s="10"/>
      <c r="Q855" s="295"/>
      <c r="R855" s="11"/>
      <c r="T855" s="294"/>
      <c r="U855" s="295"/>
      <c r="V855" s="10"/>
      <c r="W855" s="10"/>
      <c r="X855" s="10"/>
      <c r="Y855" s="10"/>
      <c r="Z855" s="295"/>
      <c r="AA855" s="161"/>
      <c r="AB855" s="11"/>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G855" s="10"/>
      <c r="BH855" s="10"/>
      <c r="BI855" s="2"/>
      <c r="BJ855" s="10"/>
      <c r="BK855" s="10"/>
      <c r="BL855" s="10"/>
      <c r="BM855" s="371"/>
      <c r="BN855" s="10"/>
      <c r="BO855" s="10"/>
      <c r="BP855" s="10"/>
    </row>
    <row r="856" ht="12.75" spans="1:68">
      <c r="A856" s="295"/>
      <c r="B856" s="11"/>
      <c r="C856" s="11"/>
      <c r="E856" s="482"/>
      <c r="F856" s="295"/>
      <c r="G856" s="295"/>
      <c r="H856" s="295"/>
      <c r="I856" s="10"/>
      <c r="J856" s="10"/>
      <c r="K856" s="295"/>
      <c r="L856" s="482"/>
      <c r="M856" s="10"/>
      <c r="N856" s="10"/>
      <c r="O856" s="482"/>
      <c r="P856" s="10"/>
      <c r="Q856" s="295"/>
      <c r="R856" s="11"/>
      <c r="T856" s="294"/>
      <c r="U856" s="295"/>
      <c r="V856" s="10"/>
      <c r="W856" s="10"/>
      <c r="X856" s="10"/>
      <c r="Y856" s="10"/>
      <c r="Z856" s="295"/>
      <c r="AA856" s="161"/>
      <c r="AB856" s="11"/>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G856" s="10"/>
      <c r="BH856" s="10"/>
      <c r="BI856" s="2"/>
      <c r="BJ856" s="10"/>
      <c r="BK856" s="10"/>
      <c r="BL856" s="10"/>
      <c r="BM856" s="371"/>
      <c r="BN856" s="10"/>
      <c r="BO856" s="10"/>
      <c r="BP856" s="10"/>
    </row>
    <row r="857" ht="12.75" spans="1:68">
      <c r="A857" s="295"/>
      <c r="B857" s="11"/>
      <c r="C857" s="11"/>
      <c r="E857" s="482"/>
      <c r="F857" s="295"/>
      <c r="G857" s="295"/>
      <c r="H857" s="295"/>
      <c r="I857" s="10"/>
      <c r="J857" s="10"/>
      <c r="K857" s="295"/>
      <c r="L857" s="482"/>
      <c r="M857" s="10"/>
      <c r="N857" s="10"/>
      <c r="O857" s="482"/>
      <c r="P857" s="10"/>
      <c r="Q857" s="295"/>
      <c r="R857" s="11"/>
      <c r="T857" s="294"/>
      <c r="U857" s="295"/>
      <c r="V857" s="10"/>
      <c r="W857" s="10"/>
      <c r="X857" s="10"/>
      <c r="Y857" s="10"/>
      <c r="Z857" s="295"/>
      <c r="AA857" s="161"/>
      <c r="AB857" s="11"/>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G857" s="10"/>
      <c r="BH857" s="10"/>
      <c r="BI857" s="2"/>
      <c r="BJ857" s="10"/>
      <c r="BK857" s="10"/>
      <c r="BL857" s="10"/>
      <c r="BM857" s="371"/>
      <c r="BN857" s="10"/>
      <c r="BO857" s="10"/>
      <c r="BP857" s="10"/>
    </row>
    <row r="858" ht="12.75" spans="1:68">
      <c r="A858" s="295"/>
      <c r="B858" s="11"/>
      <c r="C858" s="11"/>
      <c r="E858" s="482"/>
      <c r="F858" s="295"/>
      <c r="G858" s="295"/>
      <c r="H858" s="295"/>
      <c r="I858" s="10"/>
      <c r="J858" s="10"/>
      <c r="K858" s="295"/>
      <c r="L858" s="482"/>
      <c r="M858" s="10"/>
      <c r="N858" s="10"/>
      <c r="O858" s="482"/>
      <c r="P858" s="10"/>
      <c r="Q858" s="295"/>
      <c r="R858" s="11"/>
      <c r="T858" s="294"/>
      <c r="U858" s="295"/>
      <c r="V858" s="10"/>
      <c r="W858" s="10"/>
      <c r="X858" s="10"/>
      <c r="Y858" s="10"/>
      <c r="Z858" s="295"/>
      <c r="AA858" s="161"/>
      <c r="AB858" s="11"/>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G858" s="10"/>
      <c r="BH858" s="10"/>
      <c r="BI858" s="2"/>
      <c r="BJ858" s="10"/>
      <c r="BK858" s="10"/>
      <c r="BL858" s="10"/>
      <c r="BM858" s="371"/>
      <c r="BN858" s="10"/>
      <c r="BO858" s="10"/>
      <c r="BP858" s="10"/>
    </row>
    <row r="859" ht="12.75" spans="1:68">
      <c r="A859" s="295"/>
      <c r="B859" s="11"/>
      <c r="C859" s="11"/>
      <c r="E859" s="482"/>
      <c r="F859" s="295"/>
      <c r="G859" s="295"/>
      <c r="H859" s="295"/>
      <c r="I859" s="10"/>
      <c r="J859" s="10"/>
      <c r="K859" s="295"/>
      <c r="L859" s="482"/>
      <c r="M859" s="10"/>
      <c r="N859" s="10"/>
      <c r="O859" s="482"/>
      <c r="P859" s="10"/>
      <c r="Q859" s="295"/>
      <c r="R859" s="11"/>
      <c r="T859" s="294"/>
      <c r="U859" s="295"/>
      <c r="V859" s="10"/>
      <c r="W859" s="10"/>
      <c r="X859" s="10"/>
      <c r="Y859" s="10"/>
      <c r="Z859" s="295"/>
      <c r="AA859" s="161"/>
      <c r="AB859" s="11"/>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G859" s="10"/>
      <c r="BH859" s="10"/>
      <c r="BI859" s="2"/>
      <c r="BJ859" s="10"/>
      <c r="BK859" s="10"/>
      <c r="BL859" s="10"/>
      <c r="BM859" s="371"/>
      <c r="BN859" s="10"/>
      <c r="BO859" s="10"/>
      <c r="BP859" s="10"/>
    </row>
    <row r="860" ht="12.75" spans="1:68">
      <c r="A860" s="295"/>
      <c r="B860" s="11"/>
      <c r="C860" s="11"/>
      <c r="E860" s="482"/>
      <c r="F860" s="295"/>
      <c r="G860" s="295"/>
      <c r="H860" s="295"/>
      <c r="I860" s="10"/>
      <c r="J860" s="10"/>
      <c r="K860" s="295"/>
      <c r="L860" s="482"/>
      <c r="M860" s="10"/>
      <c r="N860" s="10"/>
      <c r="O860" s="482"/>
      <c r="P860" s="10"/>
      <c r="Q860" s="295"/>
      <c r="R860" s="11"/>
      <c r="T860" s="294"/>
      <c r="U860" s="295"/>
      <c r="V860" s="10"/>
      <c r="W860" s="10"/>
      <c r="X860" s="10"/>
      <c r="Y860" s="10"/>
      <c r="Z860" s="295"/>
      <c r="AA860" s="161"/>
      <c r="AB860" s="11"/>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G860" s="10"/>
      <c r="BH860" s="10"/>
      <c r="BI860" s="2"/>
      <c r="BJ860" s="10"/>
      <c r="BK860" s="10"/>
      <c r="BL860" s="10"/>
      <c r="BM860" s="371"/>
      <c r="BN860" s="10"/>
      <c r="BO860" s="10"/>
      <c r="BP860" s="10"/>
    </row>
    <row r="861" ht="12.75" spans="1:68">
      <c r="A861" s="295"/>
      <c r="B861" s="11"/>
      <c r="C861" s="11"/>
      <c r="E861" s="482"/>
      <c r="F861" s="295"/>
      <c r="G861" s="295"/>
      <c r="H861" s="295"/>
      <c r="I861" s="10"/>
      <c r="J861" s="10"/>
      <c r="K861" s="295"/>
      <c r="L861" s="482"/>
      <c r="M861" s="10"/>
      <c r="N861" s="10"/>
      <c r="O861" s="482"/>
      <c r="P861" s="10"/>
      <c r="Q861" s="295"/>
      <c r="R861" s="11"/>
      <c r="T861" s="294"/>
      <c r="U861" s="295"/>
      <c r="V861" s="10"/>
      <c r="W861" s="10"/>
      <c r="X861" s="10"/>
      <c r="Y861" s="10"/>
      <c r="Z861" s="295"/>
      <c r="AA861" s="161"/>
      <c r="AB861" s="11"/>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G861" s="10"/>
      <c r="BH861" s="10"/>
      <c r="BI861" s="2"/>
      <c r="BJ861" s="10"/>
      <c r="BK861" s="10"/>
      <c r="BL861" s="10"/>
      <c r="BM861" s="371"/>
      <c r="BN861" s="10"/>
      <c r="BO861" s="10"/>
      <c r="BP861" s="10"/>
    </row>
    <row r="862" ht="12.75" spans="1:68">
      <c r="A862" s="295"/>
      <c r="B862" s="11"/>
      <c r="C862" s="11"/>
      <c r="E862" s="482"/>
      <c r="F862" s="295"/>
      <c r="G862" s="295"/>
      <c r="H862" s="295"/>
      <c r="I862" s="10"/>
      <c r="J862" s="10"/>
      <c r="K862" s="295"/>
      <c r="L862" s="482"/>
      <c r="M862" s="10"/>
      <c r="N862" s="10"/>
      <c r="O862" s="482"/>
      <c r="P862" s="10"/>
      <c r="Q862" s="295"/>
      <c r="R862" s="11"/>
      <c r="T862" s="294"/>
      <c r="U862" s="295"/>
      <c r="V862" s="10"/>
      <c r="W862" s="10"/>
      <c r="X862" s="10"/>
      <c r="Y862" s="10"/>
      <c r="Z862" s="295"/>
      <c r="AA862" s="161"/>
      <c r="AB862" s="11"/>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G862" s="10"/>
      <c r="BH862" s="10"/>
      <c r="BI862" s="2"/>
      <c r="BJ862" s="10"/>
      <c r="BK862" s="10"/>
      <c r="BL862" s="10"/>
      <c r="BM862" s="371"/>
      <c r="BN862" s="10"/>
      <c r="BO862" s="10"/>
      <c r="BP862" s="10"/>
    </row>
    <row r="863" ht="12.75" spans="1:68">
      <c r="A863" s="295"/>
      <c r="B863" s="11"/>
      <c r="C863" s="11"/>
      <c r="E863" s="482"/>
      <c r="F863" s="295"/>
      <c r="G863" s="295"/>
      <c r="H863" s="295"/>
      <c r="I863" s="10"/>
      <c r="J863" s="10"/>
      <c r="K863" s="295"/>
      <c r="L863" s="482"/>
      <c r="M863" s="10"/>
      <c r="N863" s="10"/>
      <c r="O863" s="482"/>
      <c r="P863" s="10"/>
      <c r="Q863" s="295"/>
      <c r="R863" s="11"/>
      <c r="T863" s="294"/>
      <c r="U863" s="295"/>
      <c r="V863" s="10"/>
      <c r="W863" s="10"/>
      <c r="X863" s="10"/>
      <c r="Y863" s="10"/>
      <c r="Z863" s="295"/>
      <c r="AA863" s="161"/>
      <c r="AB863" s="11"/>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G863" s="10"/>
      <c r="BH863" s="10"/>
      <c r="BI863" s="2"/>
      <c r="BJ863" s="10"/>
      <c r="BK863" s="10"/>
      <c r="BL863" s="10"/>
      <c r="BM863" s="371"/>
      <c r="BN863" s="10"/>
      <c r="BO863" s="10"/>
      <c r="BP863" s="10"/>
    </row>
    <row r="864" ht="12.75" spans="1:68">
      <c r="A864" s="295"/>
      <c r="B864" s="11"/>
      <c r="C864" s="11"/>
      <c r="E864" s="482"/>
      <c r="F864" s="295"/>
      <c r="G864" s="295"/>
      <c r="H864" s="295"/>
      <c r="I864" s="10"/>
      <c r="J864" s="10"/>
      <c r="K864" s="295"/>
      <c r="L864" s="482"/>
      <c r="M864" s="10"/>
      <c r="N864" s="10"/>
      <c r="O864" s="482"/>
      <c r="P864" s="10"/>
      <c r="Q864" s="295"/>
      <c r="R864" s="11"/>
      <c r="T864" s="294"/>
      <c r="U864" s="295"/>
      <c r="V864" s="10"/>
      <c r="W864" s="10"/>
      <c r="X864" s="10"/>
      <c r="Y864" s="10"/>
      <c r="Z864" s="295"/>
      <c r="AA864" s="161"/>
      <c r="AB864" s="11"/>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G864" s="10"/>
      <c r="BH864" s="10"/>
      <c r="BI864" s="2"/>
      <c r="BJ864" s="10"/>
      <c r="BK864" s="10"/>
      <c r="BL864" s="10"/>
      <c r="BM864" s="371"/>
      <c r="BN864" s="10"/>
      <c r="BO864" s="10"/>
      <c r="BP864" s="10"/>
    </row>
    <row r="865" ht="12.75" spans="1:68">
      <c r="A865" s="295"/>
      <c r="B865" s="11"/>
      <c r="C865" s="11"/>
      <c r="E865" s="482"/>
      <c r="F865" s="295"/>
      <c r="G865" s="295"/>
      <c r="H865" s="295"/>
      <c r="I865" s="10"/>
      <c r="J865" s="10"/>
      <c r="K865" s="295"/>
      <c r="L865" s="482"/>
      <c r="M865" s="10"/>
      <c r="N865" s="10"/>
      <c r="O865" s="482"/>
      <c r="P865" s="10"/>
      <c r="Q865" s="295"/>
      <c r="R865" s="11"/>
      <c r="T865" s="294"/>
      <c r="U865" s="295"/>
      <c r="V865" s="10"/>
      <c r="W865" s="10"/>
      <c r="X865" s="10"/>
      <c r="Y865" s="10"/>
      <c r="Z865" s="295"/>
      <c r="AA865" s="161"/>
      <c r="AB865" s="11"/>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G865" s="10"/>
      <c r="BH865" s="10"/>
      <c r="BI865" s="2"/>
      <c r="BJ865" s="10"/>
      <c r="BK865" s="10"/>
      <c r="BL865" s="10"/>
      <c r="BM865" s="371"/>
      <c r="BN865" s="10"/>
      <c r="BO865" s="10"/>
      <c r="BP865" s="10"/>
    </row>
    <row r="866" ht="12.75" spans="1:68">
      <c r="A866" s="295"/>
      <c r="B866" s="11"/>
      <c r="C866" s="11"/>
      <c r="E866" s="482"/>
      <c r="F866" s="295"/>
      <c r="G866" s="295"/>
      <c r="H866" s="295"/>
      <c r="I866" s="10"/>
      <c r="J866" s="10"/>
      <c r="K866" s="295"/>
      <c r="L866" s="482"/>
      <c r="M866" s="10"/>
      <c r="N866" s="10"/>
      <c r="O866" s="482"/>
      <c r="P866" s="10"/>
      <c r="Q866" s="295"/>
      <c r="R866" s="11"/>
      <c r="T866" s="294"/>
      <c r="U866" s="295"/>
      <c r="V866" s="10"/>
      <c r="W866" s="10"/>
      <c r="X866" s="10"/>
      <c r="Y866" s="10"/>
      <c r="Z866" s="295"/>
      <c r="AA866" s="161"/>
      <c r="AB866" s="11"/>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G866" s="10"/>
      <c r="BH866" s="10"/>
      <c r="BI866" s="2"/>
      <c r="BJ866" s="10"/>
      <c r="BK866" s="10"/>
      <c r="BL866" s="10"/>
      <c r="BM866" s="371"/>
      <c r="BN866" s="10"/>
      <c r="BO866" s="10"/>
      <c r="BP866" s="10"/>
    </row>
    <row r="867" ht="12.75" spans="1:68">
      <c r="A867" s="295"/>
      <c r="B867" s="11"/>
      <c r="C867" s="11"/>
      <c r="E867" s="482"/>
      <c r="F867" s="295"/>
      <c r="G867" s="295"/>
      <c r="H867" s="295"/>
      <c r="I867" s="10"/>
      <c r="J867" s="10"/>
      <c r="K867" s="295"/>
      <c r="L867" s="482"/>
      <c r="M867" s="10"/>
      <c r="N867" s="10"/>
      <c r="O867" s="482"/>
      <c r="P867" s="10"/>
      <c r="Q867" s="295"/>
      <c r="R867" s="11"/>
      <c r="T867" s="294"/>
      <c r="U867" s="295"/>
      <c r="V867" s="10"/>
      <c r="W867" s="10"/>
      <c r="X867" s="10"/>
      <c r="Y867" s="10"/>
      <c r="Z867" s="295"/>
      <c r="AA867" s="161"/>
      <c r="AB867" s="11"/>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G867" s="10"/>
      <c r="BH867" s="10"/>
      <c r="BI867" s="2"/>
      <c r="BJ867" s="10"/>
      <c r="BK867" s="10"/>
      <c r="BL867" s="10"/>
      <c r="BM867" s="371"/>
      <c r="BN867" s="10"/>
      <c r="BO867" s="10"/>
      <c r="BP867" s="10"/>
    </row>
    <row r="868" ht="12.75" spans="1:68">
      <c r="A868" s="295"/>
      <c r="B868" s="11"/>
      <c r="C868" s="11"/>
      <c r="E868" s="482"/>
      <c r="F868" s="295"/>
      <c r="G868" s="295"/>
      <c r="H868" s="295"/>
      <c r="I868" s="10"/>
      <c r="J868" s="10"/>
      <c r="K868" s="295"/>
      <c r="L868" s="482"/>
      <c r="M868" s="10"/>
      <c r="N868" s="10"/>
      <c r="O868" s="482"/>
      <c r="P868" s="10"/>
      <c r="Q868" s="295"/>
      <c r="R868" s="11"/>
      <c r="T868" s="294"/>
      <c r="U868" s="295"/>
      <c r="V868" s="10"/>
      <c r="W868" s="10"/>
      <c r="X868" s="10"/>
      <c r="Y868" s="10"/>
      <c r="Z868" s="295"/>
      <c r="AA868" s="161"/>
      <c r="AB868" s="11"/>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G868" s="10"/>
      <c r="BH868" s="10"/>
      <c r="BI868" s="2"/>
      <c r="BJ868" s="10"/>
      <c r="BK868" s="10"/>
      <c r="BL868" s="10"/>
      <c r="BM868" s="371"/>
      <c r="BN868" s="10"/>
      <c r="BO868" s="10"/>
      <c r="BP868" s="10"/>
    </row>
    <row r="869" ht="12.75" spans="1:68">
      <c r="A869" s="295"/>
      <c r="B869" s="11"/>
      <c r="C869" s="11"/>
      <c r="E869" s="482"/>
      <c r="F869" s="295"/>
      <c r="G869" s="295"/>
      <c r="H869" s="295"/>
      <c r="I869" s="10"/>
      <c r="J869" s="10"/>
      <c r="K869" s="295"/>
      <c r="L869" s="482"/>
      <c r="M869" s="10"/>
      <c r="N869" s="10"/>
      <c r="O869" s="482"/>
      <c r="P869" s="10"/>
      <c r="Q869" s="295"/>
      <c r="R869" s="11"/>
      <c r="T869" s="294"/>
      <c r="U869" s="295"/>
      <c r="V869" s="10"/>
      <c r="W869" s="10"/>
      <c r="X869" s="10"/>
      <c r="Y869" s="10"/>
      <c r="Z869" s="295"/>
      <c r="AA869" s="161"/>
      <c r="AB869" s="11"/>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G869" s="10"/>
      <c r="BH869" s="10"/>
      <c r="BI869" s="2"/>
      <c r="BJ869" s="10"/>
      <c r="BK869" s="10"/>
      <c r="BL869" s="10"/>
      <c r="BM869" s="371"/>
      <c r="BN869" s="10"/>
      <c r="BO869" s="10"/>
      <c r="BP869" s="10"/>
    </row>
    <row r="870" ht="12.75" spans="1:68">
      <c r="A870" s="295"/>
      <c r="B870" s="11"/>
      <c r="C870" s="11"/>
      <c r="E870" s="482"/>
      <c r="F870" s="295"/>
      <c r="G870" s="295"/>
      <c r="H870" s="295"/>
      <c r="I870" s="10"/>
      <c r="J870" s="10"/>
      <c r="K870" s="295"/>
      <c r="L870" s="482"/>
      <c r="M870" s="10"/>
      <c r="N870" s="10"/>
      <c r="O870" s="482"/>
      <c r="P870" s="10"/>
      <c r="Q870" s="295"/>
      <c r="R870" s="11"/>
      <c r="T870" s="294"/>
      <c r="U870" s="295"/>
      <c r="V870" s="10"/>
      <c r="W870" s="10"/>
      <c r="X870" s="10"/>
      <c r="Y870" s="10"/>
      <c r="Z870" s="295"/>
      <c r="AA870" s="161"/>
      <c r="AB870" s="11"/>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G870" s="10"/>
      <c r="BH870" s="10"/>
      <c r="BI870" s="2"/>
      <c r="BJ870" s="10"/>
      <c r="BK870" s="10"/>
      <c r="BL870" s="10"/>
      <c r="BM870" s="371"/>
      <c r="BN870" s="10"/>
      <c r="BO870" s="10"/>
      <c r="BP870" s="10"/>
    </row>
    <row r="871" ht="12.75" spans="1:68">
      <c r="A871" s="295"/>
      <c r="B871" s="11"/>
      <c r="C871" s="11"/>
      <c r="E871" s="482"/>
      <c r="F871" s="295"/>
      <c r="G871" s="295"/>
      <c r="H871" s="295"/>
      <c r="I871" s="10"/>
      <c r="J871" s="10"/>
      <c r="K871" s="295"/>
      <c r="L871" s="482"/>
      <c r="M871" s="10"/>
      <c r="N871" s="10"/>
      <c r="O871" s="482"/>
      <c r="P871" s="10"/>
      <c r="Q871" s="295"/>
      <c r="R871" s="11"/>
      <c r="T871" s="294"/>
      <c r="U871" s="295"/>
      <c r="V871" s="10"/>
      <c r="W871" s="10"/>
      <c r="X871" s="10"/>
      <c r="Y871" s="10"/>
      <c r="Z871" s="295"/>
      <c r="AA871" s="161"/>
      <c r="AB871" s="11"/>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G871" s="10"/>
      <c r="BH871" s="10"/>
      <c r="BI871" s="2"/>
      <c r="BJ871" s="10"/>
      <c r="BK871" s="10"/>
      <c r="BL871" s="10"/>
      <c r="BM871" s="371"/>
      <c r="BN871" s="10"/>
      <c r="BO871" s="10"/>
      <c r="BP871" s="10"/>
    </row>
    <row r="872" ht="12.75" spans="1:68">
      <c r="A872" s="295"/>
      <c r="B872" s="11"/>
      <c r="C872" s="11"/>
      <c r="E872" s="482"/>
      <c r="F872" s="295"/>
      <c r="G872" s="295"/>
      <c r="H872" s="295"/>
      <c r="I872" s="10"/>
      <c r="J872" s="10"/>
      <c r="K872" s="295"/>
      <c r="L872" s="482"/>
      <c r="M872" s="10"/>
      <c r="N872" s="10"/>
      <c r="O872" s="482"/>
      <c r="P872" s="10"/>
      <c r="Q872" s="295"/>
      <c r="R872" s="11"/>
      <c r="T872" s="294"/>
      <c r="U872" s="295"/>
      <c r="V872" s="10"/>
      <c r="W872" s="10"/>
      <c r="X872" s="10"/>
      <c r="Y872" s="10"/>
      <c r="Z872" s="295"/>
      <c r="AA872" s="161"/>
      <c r="AB872" s="11"/>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G872" s="10"/>
      <c r="BH872" s="10"/>
      <c r="BI872" s="2"/>
      <c r="BJ872" s="10"/>
      <c r="BK872" s="10"/>
      <c r="BL872" s="10"/>
      <c r="BM872" s="371"/>
      <c r="BN872" s="10"/>
      <c r="BO872" s="10"/>
      <c r="BP872" s="10"/>
    </row>
    <row r="873" ht="12.75" spans="1:68">
      <c r="A873" s="295"/>
      <c r="B873" s="11"/>
      <c r="C873" s="11"/>
      <c r="E873" s="482"/>
      <c r="F873" s="295"/>
      <c r="G873" s="295"/>
      <c r="H873" s="295"/>
      <c r="I873" s="10"/>
      <c r="J873" s="10"/>
      <c r="K873" s="295"/>
      <c r="L873" s="482"/>
      <c r="M873" s="10"/>
      <c r="N873" s="10"/>
      <c r="O873" s="482"/>
      <c r="P873" s="10"/>
      <c r="Q873" s="295"/>
      <c r="R873" s="11"/>
      <c r="T873" s="294"/>
      <c r="U873" s="295"/>
      <c r="V873" s="10"/>
      <c r="W873" s="10"/>
      <c r="X873" s="10"/>
      <c r="Y873" s="10"/>
      <c r="Z873" s="295"/>
      <c r="AA873" s="161"/>
      <c r="AB873" s="11"/>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G873" s="10"/>
      <c r="BH873" s="10"/>
      <c r="BI873" s="2"/>
      <c r="BJ873" s="10"/>
      <c r="BK873" s="10"/>
      <c r="BL873" s="10"/>
      <c r="BM873" s="371"/>
      <c r="BN873" s="10"/>
      <c r="BO873" s="10"/>
      <c r="BP873" s="10"/>
    </row>
    <row r="874" ht="12.75" spans="1:68">
      <c r="A874" s="295"/>
      <c r="B874" s="11"/>
      <c r="C874" s="11"/>
      <c r="E874" s="482"/>
      <c r="F874" s="295"/>
      <c r="G874" s="295"/>
      <c r="H874" s="295"/>
      <c r="I874" s="10"/>
      <c r="J874" s="10"/>
      <c r="K874" s="295"/>
      <c r="L874" s="482"/>
      <c r="M874" s="10"/>
      <c r="N874" s="10"/>
      <c r="O874" s="482"/>
      <c r="P874" s="10"/>
      <c r="Q874" s="295"/>
      <c r="R874" s="11"/>
      <c r="T874" s="294"/>
      <c r="U874" s="295"/>
      <c r="V874" s="10"/>
      <c r="W874" s="10"/>
      <c r="X874" s="10"/>
      <c r="Y874" s="10"/>
      <c r="Z874" s="295"/>
      <c r="AA874" s="161"/>
      <c r="AB874" s="11"/>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G874" s="10"/>
      <c r="BH874" s="10"/>
      <c r="BI874" s="2"/>
      <c r="BJ874" s="10"/>
      <c r="BK874" s="10"/>
      <c r="BL874" s="10"/>
      <c r="BM874" s="371"/>
      <c r="BN874" s="10"/>
      <c r="BO874" s="10"/>
      <c r="BP874" s="10"/>
    </row>
    <row r="875" ht="12.75" spans="1:68">
      <c r="A875" s="295"/>
      <c r="B875" s="11"/>
      <c r="C875" s="11"/>
      <c r="E875" s="482"/>
      <c r="F875" s="295"/>
      <c r="G875" s="295"/>
      <c r="H875" s="295"/>
      <c r="I875" s="10"/>
      <c r="J875" s="10"/>
      <c r="K875" s="295"/>
      <c r="L875" s="482"/>
      <c r="M875" s="10"/>
      <c r="N875" s="10"/>
      <c r="O875" s="482"/>
      <c r="P875" s="10"/>
      <c r="Q875" s="295"/>
      <c r="R875" s="11"/>
      <c r="T875" s="294"/>
      <c r="U875" s="295"/>
      <c r="V875" s="10"/>
      <c r="W875" s="10"/>
      <c r="X875" s="10"/>
      <c r="Y875" s="10"/>
      <c r="Z875" s="295"/>
      <c r="AA875" s="161"/>
      <c r="AB875" s="11"/>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G875" s="10"/>
      <c r="BH875" s="10"/>
      <c r="BI875" s="2"/>
      <c r="BJ875" s="10"/>
      <c r="BK875" s="10"/>
      <c r="BL875" s="10"/>
      <c r="BM875" s="371"/>
      <c r="BN875" s="10"/>
      <c r="BO875" s="10"/>
      <c r="BP875" s="10"/>
    </row>
    <row r="876" ht="12.75" spans="1:68">
      <c r="A876" s="295"/>
      <c r="B876" s="11"/>
      <c r="C876" s="11"/>
      <c r="E876" s="482"/>
      <c r="F876" s="295"/>
      <c r="G876" s="295"/>
      <c r="H876" s="295"/>
      <c r="I876" s="10"/>
      <c r="J876" s="10"/>
      <c r="K876" s="295"/>
      <c r="L876" s="482"/>
      <c r="M876" s="10"/>
      <c r="N876" s="10"/>
      <c r="O876" s="482"/>
      <c r="P876" s="10"/>
      <c r="Q876" s="295"/>
      <c r="R876" s="11"/>
      <c r="T876" s="294"/>
      <c r="U876" s="295"/>
      <c r="V876" s="10"/>
      <c r="W876" s="10"/>
      <c r="X876" s="10"/>
      <c r="Y876" s="10"/>
      <c r="Z876" s="295"/>
      <c r="AA876" s="161"/>
      <c r="AB876" s="11"/>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G876" s="10"/>
      <c r="BH876" s="10"/>
      <c r="BI876" s="2"/>
      <c r="BJ876" s="10"/>
      <c r="BK876" s="10"/>
      <c r="BL876" s="10"/>
      <c r="BM876" s="371"/>
      <c r="BN876" s="10"/>
      <c r="BO876" s="10"/>
      <c r="BP876" s="10"/>
    </row>
    <row r="877" ht="12.75" spans="1:68">
      <c r="A877" s="295"/>
      <c r="B877" s="11"/>
      <c r="C877" s="11"/>
      <c r="E877" s="482"/>
      <c r="F877" s="295"/>
      <c r="G877" s="295"/>
      <c r="H877" s="295"/>
      <c r="I877" s="10"/>
      <c r="J877" s="10"/>
      <c r="K877" s="295"/>
      <c r="L877" s="482"/>
      <c r="M877" s="10"/>
      <c r="N877" s="10"/>
      <c r="O877" s="482"/>
      <c r="P877" s="10"/>
      <c r="Q877" s="295"/>
      <c r="R877" s="11"/>
      <c r="T877" s="294"/>
      <c r="U877" s="295"/>
      <c r="V877" s="10"/>
      <c r="W877" s="10"/>
      <c r="X877" s="10"/>
      <c r="Y877" s="10"/>
      <c r="Z877" s="295"/>
      <c r="AA877" s="161"/>
      <c r="AB877" s="11"/>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G877" s="10"/>
      <c r="BH877" s="10"/>
      <c r="BI877" s="2"/>
      <c r="BJ877" s="10"/>
      <c r="BK877" s="10"/>
      <c r="BL877" s="10"/>
      <c r="BM877" s="371"/>
      <c r="BN877" s="10"/>
      <c r="BO877" s="10"/>
      <c r="BP877" s="10"/>
    </row>
    <row r="878" ht="12.75" spans="1:68">
      <c r="A878" s="295"/>
      <c r="B878" s="11"/>
      <c r="C878" s="11"/>
      <c r="E878" s="482"/>
      <c r="F878" s="295"/>
      <c r="G878" s="295"/>
      <c r="H878" s="295"/>
      <c r="I878" s="10"/>
      <c r="J878" s="10"/>
      <c r="K878" s="295"/>
      <c r="L878" s="482"/>
      <c r="M878" s="10"/>
      <c r="N878" s="10"/>
      <c r="O878" s="482"/>
      <c r="P878" s="10"/>
      <c r="Q878" s="295"/>
      <c r="R878" s="11"/>
      <c r="T878" s="294"/>
      <c r="U878" s="295"/>
      <c r="V878" s="10"/>
      <c r="W878" s="10"/>
      <c r="X878" s="10"/>
      <c r="Y878" s="10"/>
      <c r="Z878" s="295"/>
      <c r="AA878" s="161"/>
      <c r="AB878" s="11"/>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G878" s="10"/>
      <c r="BH878" s="10"/>
      <c r="BI878" s="2"/>
      <c r="BJ878" s="10"/>
      <c r="BK878" s="10"/>
      <c r="BL878" s="10"/>
      <c r="BM878" s="371"/>
      <c r="BN878" s="10"/>
      <c r="BO878" s="10"/>
      <c r="BP878" s="10"/>
    </row>
    <row r="879" ht="12.75" spans="1:68">
      <c r="A879" s="295"/>
      <c r="B879" s="11"/>
      <c r="C879" s="11"/>
      <c r="E879" s="482"/>
      <c r="F879" s="295"/>
      <c r="G879" s="295"/>
      <c r="H879" s="295"/>
      <c r="I879" s="10"/>
      <c r="J879" s="10"/>
      <c r="K879" s="295"/>
      <c r="L879" s="482"/>
      <c r="M879" s="10"/>
      <c r="N879" s="10"/>
      <c r="O879" s="482"/>
      <c r="P879" s="10"/>
      <c r="Q879" s="295"/>
      <c r="R879" s="11"/>
      <c r="T879" s="294"/>
      <c r="U879" s="295"/>
      <c r="V879" s="10"/>
      <c r="W879" s="10"/>
      <c r="X879" s="10"/>
      <c r="Y879" s="10"/>
      <c r="Z879" s="295"/>
      <c r="AA879" s="161"/>
      <c r="AB879" s="11"/>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G879" s="10"/>
      <c r="BH879" s="10"/>
      <c r="BI879" s="2"/>
      <c r="BJ879" s="10"/>
      <c r="BK879" s="10"/>
      <c r="BL879" s="10"/>
      <c r="BM879" s="371"/>
      <c r="BN879" s="10"/>
      <c r="BO879" s="10"/>
      <c r="BP879" s="10"/>
    </row>
    <row r="880" ht="12.75" spans="1:68">
      <c r="A880" s="295"/>
      <c r="B880" s="11"/>
      <c r="C880" s="11"/>
      <c r="E880" s="482"/>
      <c r="F880" s="295"/>
      <c r="G880" s="295"/>
      <c r="H880" s="295"/>
      <c r="I880" s="10"/>
      <c r="J880" s="10"/>
      <c r="K880" s="295"/>
      <c r="L880" s="482"/>
      <c r="M880" s="10"/>
      <c r="N880" s="10"/>
      <c r="O880" s="482"/>
      <c r="P880" s="10"/>
      <c r="Q880" s="295"/>
      <c r="R880" s="11"/>
      <c r="T880" s="294"/>
      <c r="U880" s="295"/>
      <c r="V880" s="10"/>
      <c r="W880" s="10"/>
      <c r="X880" s="10"/>
      <c r="Y880" s="10"/>
      <c r="Z880" s="295"/>
      <c r="AA880" s="161"/>
      <c r="AB880" s="11"/>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G880" s="10"/>
      <c r="BH880" s="10"/>
      <c r="BI880" s="2"/>
      <c r="BJ880" s="10"/>
      <c r="BK880" s="10"/>
      <c r="BL880" s="10"/>
      <c r="BM880" s="371"/>
      <c r="BN880" s="10"/>
      <c r="BO880" s="10"/>
      <c r="BP880" s="10"/>
    </row>
    <row r="881" ht="12.75" spans="1:68">
      <c r="A881" s="295"/>
      <c r="B881" s="11"/>
      <c r="C881" s="11"/>
      <c r="E881" s="482"/>
      <c r="F881" s="295"/>
      <c r="G881" s="295"/>
      <c r="H881" s="295"/>
      <c r="I881" s="10"/>
      <c r="J881" s="10"/>
      <c r="K881" s="295"/>
      <c r="L881" s="482"/>
      <c r="M881" s="10"/>
      <c r="N881" s="10"/>
      <c r="O881" s="482"/>
      <c r="P881" s="10"/>
      <c r="Q881" s="295"/>
      <c r="R881" s="11"/>
      <c r="T881" s="294"/>
      <c r="U881" s="295"/>
      <c r="V881" s="10"/>
      <c r="W881" s="10"/>
      <c r="X881" s="10"/>
      <c r="Y881" s="10"/>
      <c r="Z881" s="295"/>
      <c r="AA881" s="161"/>
      <c r="AB881" s="11"/>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G881" s="10"/>
      <c r="BH881" s="10"/>
      <c r="BI881" s="2"/>
      <c r="BJ881" s="10"/>
      <c r="BK881" s="10"/>
      <c r="BL881" s="10"/>
      <c r="BM881" s="371"/>
      <c r="BN881" s="10"/>
      <c r="BO881" s="10"/>
      <c r="BP881" s="10"/>
    </row>
    <row r="882" ht="12.75" spans="1:68">
      <c r="A882" s="295"/>
      <c r="B882" s="11"/>
      <c r="C882" s="11"/>
      <c r="E882" s="482"/>
      <c r="F882" s="295"/>
      <c r="G882" s="295"/>
      <c r="H882" s="295"/>
      <c r="I882" s="10"/>
      <c r="J882" s="10"/>
      <c r="K882" s="295"/>
      <c r="L882" s="482"/>
      <c r="M882" s="10"/>
      <c r="N882" s="10"/>
      <c r="O882" s="482"/>
      <c r="P882" s="10"/>
      <c r="Q882" s="295"/>
      <c r="R882" s="11"/>
      <c r="T882" s="294"/>
      <c r="U882" s="295"/>
      <c r="V882" s="10"/>
      <c r="W882" s="10"/>
      <c r="X882" s="10"/>
      <c r="Y882" s="10"/>
      <c r="Z882" s="295"/>
      <c r="AA882" s="161"/>
      <c r="AB882" s="11"/>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G882" s="10"/>
      <c r="BH882" s="10"/>
      <c r="BI882" s="2"/>
      <c r="BJ882" s="10"/>
      <c r="BK882" s="10"/>
      <c r="BL882" s="10"/>
      <c r="BM882" s="371"/>
      <c r="BN882" s="10"/>
      <c r="BO882" s="10"/>
      <c r="BP882" s="10"/>
    </row>
    <row r="883" ht="12.75" spans="1:68">
      <c r="A883" s="295"/>
      <c r="B883" s="11"/>
      <c r="C883" s="11"/>
      <c r="E883" s="482"/>
      <c r="F883" s="295"/>
      <c r="G883" s="295"/>
      <c r="H883" s="295"/>
      <c r="I883" s="10"/>
      <c r="J883" s="10"/>
      <c r="K883" s="295"/>
      <c r="L883" s="482"/>
      <c r="M883" s="10"/>
      <c r="N883" s="10"/>
      <c r="O883" s="482"/>
      <c r="P883" s="10"/>
      <c r="Q883" s="295"/>
      <c r="R883" s="11"/>
      <c r="T883" s="294"/>
      <c r="U883" s="295"/>
      <c r="V883" s="10"/>
      <c r="W883" s="10"/>
      <c r="X883" s="10"/>
      <c r="Y883" s="10"/>
      <c r="Z883" s="295"/>
      <c r="AA883" s="161"/>
      <c r="AB883" s="11"/>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G883" s="10"/>
      <c r="BH883" s="10"/>
      <c r="BI883" s="2"/>
      <c r="BJ883" s="10"/>
      <c r="BK883" s="10"/>
      <c r="BL883" s="10"/>
      <c r="BM883" s="371"/>
      <c r="BN883" s="10"/>
      <c r="BO883" s="10"/>
      <c r="BP883" s="10"/>
    </row>
    <row r="884" ht="12.75" spans="1:68">
      <c r="A884" s="295"/>
      <c r="B884" s="11"/>
      <c r="C884" s="11"/>
      <c r="E884" s="482"/>
      <c r="F884" s="295"/>
      <c r="G884" s="295"/>
      <c r="H884" s="295"/>
      <c r="I884" s="10"/>
      <c r="J884" s="10"/>
      <c r="K884" s="295"/>
      <c r="L884" s="482"/>
      <c r="M884" s="10"/>
      <c r="N884" s="10"/>
      <c r="O884" s="482"/>
      <c r="P884" s="10"/>
      <c r="Q884" s="295"/>
      <c r="R884" s="11"/>
      <c r="T884" s="294"/>
      <c r="U884" s="295"/>
      <c r="V884" s="10"/>
      <c r="W884" s="10"/>
      <c r="X884" s="10"/>
      <c r="Y884" s="10"/>
      <c r="Z884" s="295"/>
      <c r="AA884" s="161"/>
      <c r="AB884" s="11"/>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G884" s="10"/>
      <c r="BH884" s="10"/>
      <c r="BI884" s="2"/>
      <c r="BJ884" s="10"/>
      <c r="BK884" s="10"/>
      <c r="BL884" s="10"/>
      <c r="BM884" s="371"/>
      <c r="BN884" s="10"/>
      <c r="BO884" s="10"/>
      <c r="BP884" s="10"/>
    </row>
    <row r="885" ht="12.75" spans="1:68">
      <c r="A885" s="295"/>
      <c r="B885" s="11"/>
      <c r="C885" s="11"/>
      <c r="E885" s="482"/>
      <c r="F885" s="295"/>
      <c r="G885" s="295"/>
      <c r="H885" s="295"/>
      <c r="I885" s="10"/>
      <c r="J885" s="10"/>
      <c r="K885" s="295"/>
      <c r="L885" s="482"/>
      <c r="M885" s="10"/>
      <c r="N885" s="10"/>
      <c r="O885" s="482"/>
      <c r="P885" s="10"/>
      <c r="Q885" s="295"/>
      <c r="R885" s="11"/>
      <c r="T885" s="294"/>
      <c r="U885" s="295"/>
      <c r="V885" s="10"/>
      <c r="W885" s="10"/>
      <c r="X885" s="10"/>
      <c r="Y885" s="10"/>
      <c r="Z885" s="295"/>
      <c r="AA885" s="161"/>
      <c r="AB885" s="11"/>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G885" s="10"/>
      <c r="BH885" s="10"/>
      <c r="BI885" s="2"/>
      <c r="BJ885" s="10"/>
      <c r="BK885" s="10"/>
      <c r="BL885" s="10"/>
      <c r="BM885" s="371"/>
      <c r="BN885" s="10"/>
      <c r="BO885" s="10"/>
      <c r="BP885" s="10"/>
    </row>
    <row r="886" ht="12.75" spans="1:68">
      <c r="A886" s="295"/>
      <c r="B886" s="11"/>
      <c r="C886" s="11"/>
      <c r="E886" s="482"/>
      <c r="F886" s="295"/>
      <c r="G886" s="295"/>
      <c r="H886" s="295"/>
      <c r="I886" s="10"/>
      <c r="J886" s="10"/>
      <c r="K886" s="295"/>
      <c r="L886" s="482"/>
      <c r="M886" s="10"/>
      <c r="N886" s="10"/>
      <c r="O886" s="482"/>
      <c r="P886" s="10"/>
      <c r="Q886" s="295"/>
      <c r="R886" s="11"/>
      <c r="T886" s="294"/>
      <c r="U886" s="295"/>
      <c r="V886" s="10"/>
      <c r="W886" s="10"/>
      <c r="X886" s="10"/>
      <c r="Y886" s="10"/>
      <c r="Z886" s="295"/>
      <c r="AA886" s="161"/>
      <c r="AB886" s="11"/>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G886" s="10"/>
      <c r="BH886" s="10"/>
      <c r="BI886" s="2"/>
      <c r="BJ886" s="10"/>
      <c r="BK886" s="10"/>
      <c r="BL886" s="10"/>
      <c r="BM886" s="371"/>
      <c r="BN886" s="10"/>
      <c r="BO886" s="10"/>
      <c r="BP886" s="10"/>
    </row>
    <row r="887" ht="12.75" spans="1:68">
      <c r="A887" s="295"/>
      <c r="B887" s="11"/>
      <c r="C887" s="11"/>
      <c r="E887" s="482"/>
      <c r="F887" s="295"/>
      <c r="G887" s="295"/>
      <c r="H887" s="295"/>
      <c r="I887" s="10"/>
      <c r="J887" s="10"/>
      <c r="K887" s="295"/>
      <c r="L887" s="482"/>
      <c r="M887" s="10"/>
      <c r="N887" s="10"/>
      <c r="O887" s="482"/>
      <c r="P887" s="10"/>
      <c r="Q887" s="295"/>
      <c r="R887" s="11"/>
      <c r="T887" s="294"/>
      <c r="U887" s="295"/>
      <c r="V887" s="10"/>
      <c r="W887" s="10"/>
      <c r="X887" s="10"/>
      <c r="Y887" s="10"/>
      <c r="Z887" s="295"/>
      <c r="AA887" s="161"/>
      <c r="AB887" s="11"/>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G887" s="10"/>
      <c r="BH887" s="10"/>
      <c r="BI887" s="2"/>
      <c r="BJ887" s="10"/>
      <c r="BK887" s="10"/>
      <c r="BL887" s="10"/>
      <c r="BM887" s="371"/>
      <c r="BN887" s="10"/>
      <c r="BO887" s="10"/>
      <c r="BP887" s="10"/>
    </row>
    <row r="888" ht="12.75" spans="1:68">
      <c r="A888" s="295"/>
      <c r="B888" s="11"/>
      <c r="C888" s="11"/>
      <c r="E888" s="482"/>
      <c r="F888" s="295"/>
      <c r="G888" s="295"/>
      <c r="H888" s="295"/>
      <c r="I888" s="10"/>
      <c r="J888" s="10"/>
      <c r="K888" s="295"/>
      <c r="L888" s="482"/>
      <c r="M888" s="10"/>
      <c r="N888" s="10"/>
      <c r="O888" s="482"/>
      <c r="P888" s="10"/>
      <c r="Q888" s="295"/>
      <c r="R888" s="11"/>
      <c r="T888" s="294"/>
      <c r="U888" s="295"/>
      <c r="V888" s="10"/>
      <c r="W888" s="10"/>
      <c r="X888" s="10"/>
      <c r="Y888" s="10"/>
      <c r="Z888" s="295"/>
      <c r="AA888" s="161"/>
      <c r="AB888" s="11"/>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G888" s="10"/>
      <c r="BH888" s="10"/>
      <c r="BI888" s="2"/>
      <c r="BJ888" s="10"/>
      <c r="BK888" s="10"/>
      <c r="BL888" s="10"/>
      <c r="BM888" s="371"/>
      <c r="BN888" s="10"/>
      <c r="BO888" s="10"/>
      <c r="BP888" s="10"/>
    </row>
    <row r="889" ht="12.75" spans="1:68">
      <c r="A889" s="295"/>
      <c r="B889" s="11"/>
      <c r="C889" s="11"/>
      <c r="E889" s="482"/>
      <c r="F889" s="295"/>
      <c r="G889" s="295"/>
      <c r="H889" s="295"/>
      <c r="I889" s="10"/>
      <c r="J889" s="10"/>
      <c r="K889" s="295"/>
      <c r="L889" s="482"/>
      <c r="M889" s="10"/>
      <c r="N889" s="10"/>
      <c r="O889" s="482"/>
      <c r="P889" s="10"/>
      <c r="Q889" s="295"/>
      <c r="R889" s="11"/>
      <c r="T889" s="294"/>
      <c r="U889" s="295"/>
      <c r="V889" s="10"/>
      <c r="W889" s="10"/>
      <c r="X889" s="10"/>
      <c r="Y889" s="10"/>
      <c r="Z889" s="295"/>
      <c r="AA889" s="161"/>
      <c r="AB889" s="11"/>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G889" s="10"/>
      <c r="BH889" s="10"/>
      <c r="BI889" s="2"/>
      <c r="BJ889" s="10"/>
      <c r="BK889" s="10"/>
      <c r="BL889" s="10"/>
      <c r="BM889" s="371"/>
      <c r="BN889" s="10"/>
      <c r="BO889" s="10"/>
      <c r="BP889" s="10"/>
    </row>
    <row r="890" ht="12.75" spans="1:68">
      <c r="A890" s="295"/>
      <c r="B890" s="11"/>
      <c r="C890" s="11"/>
      <c r="E890" s="482"/>
      <c r="F890" s="295"/>
      <c r="G890" s="295"/>
      <c r="H890" s="295"/>
      <c r="I890" s="10"/>
      <c r="J890" s="10"/>
      <c r="K890" s="295"/>
      <c r="L890" s="482"/>
      <c r="M890" s="10"/>
      <c r="N890" s="10"/>
      <c r="O890" s="482"/>
      <c r="P890" s="10"/>
      <c r="Q890" s="295"/>
      <c r="R890" s="11"/>
      <c r="T890" s="294"/>
      <c r="U890" s="295"/>
      <c r="V890" s="10"/>
      <c r="W890" s="10"/>
      <c r="X890" s="10"/>
      <c r="Y890" s="10"/>
      <c r="Z890" s="295"/>
      <c r="AA890" s="161"/>
      <c r="AB890" s="11"/>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G890" s="10"/>
      <c r="BH890" s="10"/>
      <c r="BI890" s="2"/>
      <c r="BJ890" s="10"/>
      <c r="BK890" s="10"/>
      <c r="BL890" s="10"/>
      <c r="BM890" s="371"/>
      <c r="BN890" s="10"/>
      <c r="BO890" s="10"/>
      <c r="BP890" s="10"/>
    </row>
    <row r="891" ht="12.75" spans="1:68">
      <c r="A891" s="295"/>
      <c r="B891" s="11"/>
      <c r="C891" s="11"/>
      <c r="E891" s="482"/>
      <c r="F891" s="295"/>
      <c r="G891" s="295"/>
      <c r="H891" s="295"/>
      <c r="I891" s="10"/>
      <c r="J891" s="10"/>
      <c r="K891" s="295"/>
      <c r="L891" s="482"/>
      <c r="M891" s="10"/>
      <c r="N891" s="10"/>
      <c r="O891" s="482"/>
      <c r="P891" s="10"/>
      <c r="Q891" s="295"/>
      <c r="R891" s="11"/>
      <c r="T891" s="294"/>
      <c r="U891" s="295"/>
      <c r="V891" s="10"/>
      <c r="W891" s="10"/>
      <c r="X891" s="10"/>
      <c r="Y891" s="10"/>
      <c r="Z891" s="295"/>
      <c r="AA891" s="161"/>
      <c r="AB891" s="11"/>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G891" s="10"/>
      <c r="BH891" s="10"/>
      <c r="BI891" s="2"/>
      <c r="BJ891" s="10"/>
      <c r="BK891" s="10"/>
      <c r="BL891" s="10"/>
      <c r="BM891" s="371"/>
      <c r="BN891" s="10"/>
      <c r="BO891" s="10"/>
      <c r="BP891" s="10"/>
    </row>
    <row r="892" ht="12.75" spans="1:68">
      <c r="A892" s="295"/>
      <c r="B892" s="11"/>
      <c r="C892" s="11"/>
      <c r="E892" s="482"/>
      <c r="F892" s="295"/>
      <c r="G892" s="295"/>
      <c r="H892" s="295"/>
      <c r="I892" s="10"/>
      <c r="J892" s="10"/>
      <c r="K892" s="295"/>
      <c r="L892" s="482"/>
      <c r="M892" s="10"/>
      <c r="N892" s="10"/>
      <c r="O892" s="482"/>
      <c r="P892" s="10"/>
      <c r="Q892" s="295"/>
      <c r="R892" s="11"/>
      <c r="T892" s="294"/>
      <c r="U892" s="295"/>
      <c r="V892" s="10"/>
      <c r="W892" s="10"/>
      <c r="X892" s="10"/>
      <c r="Y892" s="10"/>
      <c r="Z892" s="295"/>
      <c r="AA892" s="161"/>
      <c r="AB892" s="11"/>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G892" s="10"/>
      <c r="BH892" s="10"/>
      <c r="BI892" s="2"/>
      <c r="BJ892" s="10"/>
      <c r="BK892" s="10"/>
      <c r="BL892" s="10"/>
      <c r="BM892" s="371"/>
      <c r="BN892" s="10"/>
      <c r="BO892" s="10"/>
      <c r="BP892" s="10"/>
    </row>
    <row r="893" ht="12.75" spans="1:68">
      <c r="A893" s="295"/>
      <c r="B893" s="11"/>
      <c r="C893" s="11"/>
      <c r="E893" s="482"/>
      <c r="F893" s="295"/>
      <c r="G893" s="295"/>
      <c r="H893" s="295"/>
      <c r="I893" s="10"/>
      <c r="J893" s="10"/>
      <c r="K893" s="295"/>
      <c r="L893" s="482"/>
      <c r="M893" s="10"/>
      <c r="N893" s="10"/>
      <c r="O893" s="482"/>
      <c r="P893" s="10"/>
      <c r="Q893" s="295"/>
      <c r="R893" s="11"/>
      <c r="T893" s="294"/>
      <c r="U893" s="295"/>
      <c r="V893" s="10"/>
      <c r="W893" s="10"/>
      <c r="X893" s="10"/>
      <c r="Y893" s="10"/>
      <c r="Z893" s="295"/>
      <c r="AA893" s="161"/>
      <c r="AB893" s="11"/>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G893" s="10"/>
      <c r="BH893" s="10"/>
      <c r="BI893" s="2"/>
      <c r="BJ893" s="10"/>
      <c r="BK893" s="10"/>
      <c r="BL893" s="10"/>
      <c r="BM893" s="371"/>
      <c r="BN893" s="10"/>
      <c r="BO893" s="10"/>
      <c r="BP893" s="10"/>
    </row>
    <row r="894" ht="12.75" spans="1:68">
      <c r="A894" s="295"/>
      <c r="B894" s="11"/>
      <c r="C894" s="11"/>
      <c r="E894" s="482"/>
      <c r="F894" s="295"/>
      <c r="G894" s="295"/>
      <c r="H894" s="295"/>
      <c r="I894" s="10"/>
      <c r="J894" s="10"/>
      <c r="K894" s="295"/>
      <c r="L894" s="482"/>
      <c r="M894" s="10"/>
      <c r="N894" s="10"/>
      <c r="O894" s="482"/>
      <c r="P894" s="10"/>
      <c r="Q894" s="295"/>
      <c r="R894" s="11"/>
      <c r="T894" s="294"/>
      <c r="U894" s="295"/>
      <c r="V894" s="10"/>
      <c r="W894" s="10"/>
      <c r="X894" s="10"/>
      <c r="Y894" s="10"/>
      <c r="Z894" s="295"/>
      <c r="AA894" s="161"/>
      <c r="AB894" s="11"/>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G894" s="10"/>
      <c r="BH894" s="10"/>
      <c r="BI894" s="2"/>
      <c r="BJ894" s="10"/>
      <c r="BK894" s="10"/>
      <c r="BL894" s="10"/>
      <c r="BM894" s="371"/>
      <c r="BN894" s="10"/>
      <c r="BO894" s="10"/>
      <c r="BP894" s="10"/>
    </row>
    <row r="895" ht="12.75" spans="1:68">
      <c r="A895" s="295"/>
      <c r="B895" s="11"/>
      <c r="C895" s="11"/>
      <c r="E895" s="482"/>
      <c r="F895" s="295"/>
      <c r="G895" s="295"/>
      <c r="H895" s="295"/>
      <c r="I895" s="10"/>
      <c r="J895" s="10"/>
      <c r="K895" s="295"/>
      <c r="L895" s="482"/>
      <c r="M895" s="10"/>
      <c r="N895" s="10"/>
      <c r="O895" s="482"/>
      <c r="P895" s="10"/>
      <c r="Q895" s="295"/>
      <c r="R895" s="11"/>
      <c r="T895" s="294"/>
      <c r="U895" s="295"/>
      <c r="V895" s="10"/>
      <c r="W895" s="10"/>
      <c r="X895" s="10"/>
      <c r="Y895" s="10"/>
      <c r="Z895" s="295"/>
      <c r="AA895" s="161"/>
      <c r="AB895" s="11"/>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G895" s="10"/>
      <c r="BH895" s="10"/>
      <c r="BI895" s="2"/>
      <c r="BJ895" s="10"/>
      <c r="BK895" s="10"/>
      <c r="BL895" s="10"/>
      <c r="BM895" s="371"/>
      <c r="BN895" s="10"/>
      <c r="BO895" s="10"/>
      <c r="BP895" s="10"/>
    </row>
    <row r="896" ht="12.75" spans="1:68">
      <c r="A896" s="295"/>
      <c r="B896" s="11"/>
      <c r="C896" s="11"/>
      <c r="E896" s="482"/>
      <c r="F896" s="295"/>
      <c r="G896" s="295"/>
      <c r="H896" s="295"/>
      <c r="I896" s="10"/>
      <c r="J896" s="10"/>
      <c r="K896" s="295"/>
      <c r="L896" s="482"/>
      <c r="M896" s="10"/>
      <c r="N896" s="10"/>
      <c r="O896" s="482"/>
      <c r="P896" s="10"/>
      <c r="Q896" s="295"/>
      <c r="R896" s="11"/>
      <c r="T896" s="294"/>
      <c r="U896" s="295"/>
      <c r="V896" s="10"/>
      <c r="W896" s="10"/>
      <c r="X896" s="10"/>
      <c r="Y896" s="10"/>
      <c r="Z896" s="295"/>
      <c r="AA896" s="161"/>
      <c r="AB896" s="11"/>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G896" s="10"/>
      <c r="BH896" s="10"/>
      <c r="BI896" s="2"/>
      <c r="BJ896" s="10"/>
      <c r="BK896" s="10"/>
      <c r="BL896" s="10"/>
      <c r="BM896" s="371"/>
      <c r="BN896" s="10"/>
      <c r="BO896" s="10"/>
      <c r="BP896" s="10"/>
    </row>
    <row r="897" ht="12.75" spans="1:68">
      <c r="A897" s="295"/>
      <c r="B897" s="11"/>
      <c r="C897" s="11"/>
      <c r="E897" s="482"/>
      <c r="F897" s="295"/>
      <c r="G897" s="295"/>
      <c r="H897" s="295"/>
      <c r="I897" s="10"/>
      <c r="J897" s="10"/>
      <c r="K897" s="295"/>
      <c r="L897" s="482"/>
      <c r="M897" s="10"/>
      <c r="N897" s="10"/>
      <c r="O897" s="482"/>
      <c r="P897" s="10"/>
      <c r="Q897" s="295"/>
      <c r="R897" s="11"/>
      <c r="T897" s="294"/>
      <c r="U897" s="295"/>
      <c r="V897" s="10"/>
      <c r="W897" s="10"/>
      <c r="X897" s="10"/>
      <c r="Y897" s="10"/>
      <c r="Z897" s="295"/>
      <c r="AA897" s="161"/>
      <c r="AB897" s="11"/>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G897" s="10"/>
      <c r="BH897" s="10"/>
      <c r="BI897" s="2"/>
      <c r="BJ897" s="10"/>
      <c r="BK897" s="10"/>
      <c r="BL897" s="10"/>
      <c r="BM897" s="371"/>
      <c r="BN897" s="10"/>
      <c r="BO897" s="10"/>
      <c r="BP897" s="10"/>
    </row>
    <row r="898" ht="12.75" spans="1:68">
      <c r="A898" s="295"/>
      <c r="B898" s="11"/>
      <c r="C898" s="11"/>
      <c r="E898" s="482"/>
      <c r="F898" s="295"/>
      <c r="G898" s="295"/>
      <c r="H898" s="295"/>
      <c r="I898" s="10"/>
      <c r="J898" s="10"/>
      <c r="K898" s="295"/>
      <c r="L898" s="482"/>
      <c r="M898" s="10"/>
      <c r="N898" s="10"/>
      <c r="O898" s="482"/>
      <c r="P898" s="10"/>
      <c r="Q898" s="295"/>
      <c r="R898" s="11"/>
      <c r="T898" s="294"/>
      <c r="U898" s="295"/>
      <c r="V898" s="10"/>
      <c r="W898" s="10"/>
      <c r="X898" s="10"/>
      <c r="Y898" s="10"/>
      <c r="Z898" s="295"/>
      <c r="AA898" s="161"/>
      <c r="AB898" s="11"/>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G898" s="10"/>
      <c r="BH898" s="10"/>
      <c r="BI898" s="2"/>
      <c r="BJ898" s="10"/>
      <c r="BK898" s="10"/>
      <c r="BL898" s="10"/>
      <c r="BM898" s="371"/>
      <c r="BN898" s="10"/>
      <c r="BO898" s="10"/>
      <c r="BP898" s="10"/>
    </row>
    <row r="899" ht="12.75" spans="1:68">
      <c r="A899" s="295"/>
      <c r="B899" s="11"/>
      <c r="C899" s="11"/>
      <c r="E899" s="482"/>
      <c r="F899" s="295"/>
      <c r="G899" s="295"/>
      <c r="H899" s="295"/>
      <c r="I899" s="10"/>
      <c r="J899" s="10"/>
      <c r="K899" s="295"/>
      <c r="L899" s="482"/>
      <c r="M899" s="10"/>
      <c r="N899" s="10"/>
      <c r="O899" s="482"/>
      <c r="P899" s="10"/>
      <c r="Q899" s="295"/>
      <c r="R899" s="11"/>
      <c r="T899" s="294"/>
      <c r="U899" s="295"/>
      <c r="V899" s="10"/>
      <c r="W899" s="10"/>
      <c r="X899" s="10"/>
      <c r="Y899" s="10"/>
      <c r="Z899" s="295"/>
      <c r="AA899" s="161"/>
      <c r="AB899" s="11"/>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G899" s="10"/>
      <c r="BH899" s="10"/>
      <c r="BI899" s="2"/>
      <c r="BJ899" s="10"/>
      <c r="BK899" s="10"/>
      <c r="BL899" s="10"/>
      <c r="BM899" s="371"/>
      <c r="BN899" s="10"/>
      <c r="BO899" s="10"/>
      <c r="BP899" s="10"/>
    </row>
    <row r="900" ht="12.75" spans="1:68">
      <c r="A900" s="295"/>
      <c r="B900" s="11"/>
      <c r="C900" s="11"/>
      <c r="E900" s="482"/>
      <c r="F900" s="295"/>
      <c r="G900" s="295"/>
      <c r="H900" s="295"/>
      <c r="I900" s="10"/>
      <c r="J900" s="10"/>
      <c r="K900" s="295"/>
      <c r="L900" s="482"/>
      <c r="M900" s="10"/>
      <c r="N900" s="10"/>
      <c r="O900" s="482"/>
      <c r="P900" s="10"/>
      <c r="Q900" s="295"/>
      <c r="R900" s="11"/>
      <c r="T900" s="294"/>
      <c r="U900" s="295"/>
      <c r="V900" s="10"/>
      <c r="W900" s="10"/>
      <c r="X900" s="10"/>
      <c r="Y900" s="10"/>
      <c r="Z900" s="295"/>
      <c r="AA900" s="161"/>
      <c r="AB900" s="11"/>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G900" s="10"/>
      <c r="BH900" s="10"/>
      <c r="BI900" s="2"/>
      <c r="BJ900" s="10"/>
      <c r="BK900" s="10"/>
      <c r="BL900" s="10"/>
      <c r="BM900" s="371"/>
      <c r="BN900" s="10"/>
      <c r="BO900" s="10"/>
      <c r="BP900" s="10"/>
    </row>
    <row r="901" ht="12.75" spans="1:68">
      <c r="A901" s="295"/>
      <c r="B901" s="11"/>
      <c r="C901" s="11"/>
      <c r="E901" s="482"/>
      <c r="F901" s="295"/>
      <c r="G901" s="295"/>
      <c r="H901" s="295"/>
      <c r="I901" s="10"/>
      <c r="J901" s="10"/>
      <c r="K901" s="295"/>
      <c r="L901" s="482"/>
      <c r="M901" s="10"/>
      <c r="N901" s="10"/>
      <c r="O901" s="482"/>
      <c r="P901" s="10"/>
      <c r="Q901" s="295"/>
      <c r="R901" s="11"/>
      <c r="T901" s="294"/>
      <c r="U901" s="295"/>
      <c r="V901" s="10"/>
      <c r="W901" s="10"/>
      <c r="X901" s="10"/>
      <c r="Y901" s="10"/>
      <c r="Z901" s="295"/>
      <c r="AA901" s="161"/>
      <c r="AB901" s="11"/>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G901" s="10"/>
      <c r="BH901" s="10"/>
      <c r="BI901" s="2"/>
      <c r="BJ901" s="10"/>
      <c r="BK901" s="10"/>
      <c r="BL901" s="10"/>
      <c r="BM901" s="371"/>
      <c r="BN901" s="10"/>
      <c r="BO901" s="10"/>
      <c r="BP901" s="10"/>
    </row>
    <row r="902" ht="12.75" spans="1:68">
      <c r="A902" s="295"/>
      <c r="B902" s="11"/>
      <c r="C902" s="11"/>
      <c r="E902" s="482"/>
      <c r="F902" s="295"/>
      <c r="G902" s="295"/>
      <c r="H902" s="295"/>
      <c r="I902" s="10"/>
      <c r="J902" s="10"/>
      <c r="K902" s="295"/>
      <c r="L902" s="482"/>
      <c r="M902" s="10"/>
      <c r="N902" s="10"/>
      <c r="O902" s="482"/>
      <c r="P902" s="10"/>
      <c r="Q902" s="295"/>
      <c r="R902" s="11"/>
      <c r="T902" s="294"/>
      <c r="U902" s="295"/>
      <c r="V902" s="10"/>
      <c r="W902" s="10"/>
      <c r="X902" s="10"/>
      <c r="Y902" s="10"/>
      <c r="Z902" s="295"/>
      <c r="AA902" s="161"/>
      <c r="AB902" s="11"/>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G902" s="10"/>
      <c r="BH902" s="10"/>
      <c r="BI902" s="2"/>
      <c r="BJ902" s="10"/>
      <c r="BK902" s="10"/>
      <c r="BL902" s="10"/>
      <c r="BM902" s="371"/>
      <c r="BN902" s="10"/>
      <c r="BO902" s="10"/>
      <c r="BP902" s="10"/>
    </row>
    <row r="903" ht="12.75" spans="1:68">
      <c r="A903" s="295"/>
      <c r="B903" s="11"/>
      <c r="C903" s="11"/>
      <c r="E903" s="482"/>
      <c r="F903" s="295"/>
      <c r="G903" s="295"/>
      <c r="H903" s="295"/>
      <c r="I903" s="10"/>
      <c r="J903" s="10"/>
      <c r="K903" s="295"/>
      <c r="L903" s="482"/>
      <c r="M903" s="10"/>
      <c r="N903" s="10"/>
      <c r="O903" s="482"/>
      <c r="P903" s="10"/>
      <c r="Q903" s="295"/>
      <c r="R903" s="11"/>
      <c r="T903" s="294"/>
      <c r="U903" s="295"/>
      <c r="V903" s="10"/>
      <c r="W903" s="10"/>
      <c r="X903" s="10"/>
      <c r="Y903" s="10"/>
      <c r="Z903" s="295"/>
      <c r="AA903" s="161"/>
      <c r="AB903" s="11"/>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G903" s="10"/>
      <c r="BH903" s="10"/>
      <c r="BI903" s="2"/>
      <c r="BJ903" s="10"/>
      <c r="BK903" s="10"/>
      <c r="BL903" s="10"/>
      <c r="BM903" s="371"/>
      <c r="BN903" s="10"/>
      <c r="BO903" s="10"/>
      <c r="BP903" s="10"/>
    </row>
    <row r="904" ht="12.75" spans="1:68">
      <c r="A904" s="295"/>
      <c r="B904" s="11"/>
      <c r="C904" s="11"/>
      <c r="E904" s="482"/>
      <c r="F904" s="295"/>
      <c r="G904" s="295"/>
      <c r="H904" s="295"/>
      <c r="I904" s="10"/>
      <c r="J904" s="10"/>
      <c r="K904" s="295"/>
      <c r="L904" s="482"/>
      <c r="M904" s="10"/>
      <c r="N904" s="10"/>
      <c r="O904" s="482"/>
      <c r="P904" s="10"/>
      <c r="Q904" s="295"/>
      <c r="R904" s="11"/>
      <c r="T904" s="294"/>
      <c r="U904" s="295"/>
      <c r="V904" s="10"/>
      <c r="W904" s="10"/>
      <c r="X904" s="10"/>
      <c r="Y904" s="10"/>
      <c r="Z904" s="295"/>
      <c r="AA904" s="161"/>
      <c r="AB904" s="11"/>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G904" s="10"/>
      <c r="BH904" s="10"/>
      <c r="BI904" s="2"/>
      <c r="BJ904" s="10"/>
      <c r="BK904" s="10"/>
      <c r="BL904" s="10"/>
      <c r="BM904" s="371"/>
      <c r="BN904" s="10"/>
      <c r="BO904" s="10"/>
      <c r="BP904" s="10"/>
    </row>
    <row r="905" ht="12.75" spans="1:68">
      <c r="A905" s="295"/>
      <c r="B905" s="11"/>
      <c r="C905" s="11"/>
      <c r="E905" s="482"/>
      <c r="F905" s="295"/>
      <c r="G905" s="295"/>
      <c r="H905" s="295"/>
      <c r="I905" s="10"/>
      <c r="J905" s="10"/>
      <c r="K905" s="295"/>
      <c r="L905" s="482"/>
      <c r="M905" s="10"/>
      <c r="N905" s="10"/>
      <c r="O905" s="482"/>
      <c r="P905" s="10"/>
      <c r="Q905" s="295"/>
      <c r="R905" s="11"/>
      <c r="T905" s="294"/>
      <c r="U905" s="295"/>
      <c r="V905" s="10"/>
      <c r="W905" s="10"/>
      <c r="X905" s="10"/>
      <c r="Y905" s="10"/>
      <c r="Z905" s="295"/>
      <c r="AA905" s="161"/>
      <c r="AB905" s="11"/>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G905" s="10"/>
      <c r="BH905" s="10"/>
      <c r="BI905" s="2"/>
      <c r="BJ905" s="10"/>
      <c r="BK905" s="10"/>
      <c r="BL905" s="10"/>
      <c r="BM905" s="371"/>
      <c r="BN905" s="10"/>
      <c r="BO905" s="10"/>
      <c r="BP905" s="10"/>
    </row>
    <row r="906" ht="12.75" spans="1:68">
      <c r="A906" s="295"/>
      <c r="B906" s="11"/>
      <c r="C906" s="11"/>
      <c r="E906" s="482"/>
      <c r="F906" s="295"/>
      <c r="G906" s="295"/>
      <c r="H906" s="295"/>
      <c r="I906" s="10"/>
      <c r="J906" s="10"/>
      <c r="K906" s="295"/>
      <c r="L906" s="482"/>
      <c r="M906" s="10"/>
      <c r="N906" s="10"/>
      <c r="O906" s="482"/>
      <c r="P906" s="10"/>
      <c r="Q906" s="295"/>
      <c r="R906" s="11"/>
      <c r="T906" s="294"/>
      <c r="U906" s="295"/>
      <c r="V906" s="10"/>
      <c r="W906" s="10"/>
      <c r="X906" s="10"/>
      <c r="Y906" s="10"/>
      <c r="Z906" s="295"/>
      <c r="AA906" s="161"/>
      <c r="AB906" s="11"/>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G906" s="10"/>
      <c r="BH906" s="10"/>
      <c r="BI906" s="2"/>
      <c r="BJ906" s="10"/>
      <c r="BK906" s="10"/>
      <c r="BL906" s="10"/>
      <c r="BM906" s="371"/>
      <c r="BN906" s="10"/>
      <c r="BO906" s="10"/>
      <c r="BP906" s="10"/>
    </row>
    <row r="907" ht="12.75" spans="1:68">
      <c r="A907" s="295"/>
      <c r="B907" s="11"/>
      <c r="C907" s="11"/>
      <c r="E907" s="482"/>
      <c r="F907" s="295"/>
      <c r="G907" s="295"/>
      <c r="H907" s="295"/>
      <c r="I907" s="10"/>
      <c r="J907" s="10"/>
      <c r="K907" s="295"/>
      <c r="L907" s="482"/>
      <c r="M907" s="10"/>
      <c r="N907" s="10"/>
      <c r="O907" s="482"/>
      <c r="P907" s="10"/>
      <c r="Q907" s="295"/>
      <c r="R907" s="11"/>
      <c r="T907" s="294"/>
      <c r="U907" s="295"/>
      <c r="V907" s="10"/>
      <c r="W907" s="10"/>
      <c r="X907" s="10"/>
      <c r="Y907" s="10"/>
      <c r="Z907" s="295"/>
      <c r="AA907" s="161"/>
      <c r="AB907" s="11"/>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G907" s="10"/>
      <c r="BH907" s="10"/>
      <c r="BI907" s="2"/>
      <c r="BJ907" s="10"/>
      <c r="BK907" s="10"/>
      <c r="BL907" s="10"/>
      <c r="BM907" s="371"/>
      <c r="BN907" s="10"/>
      <c r="BO907" s="10"/>
      <c r="BP907" s="10"/>
    </row>
    <row r="908" ht="12.75" spans="1:68">
      <c r="A908" s="295"/>
      <c r="B908" s="11"/>
      <c r="C908" s="11"/>
      <c r="E908" s="482"/>
      <c r="F908" s="295"/>
      <c r="G908" s="295"/>
      <c r="H908" s="295"/>
      <c r="I908" s="10"/>
      <c r="J908" s="10"/>
      <c r="K908" s="295"/>
      <c r="L908" s="482"/>
      <c r="M908" s="10"/>
      <c r="N908" s="10"/>
      <c r="O908" s="482"/>
      <c r="P908" s="10"/>
      <c r="Q908" s="295"/>
      <c r="R908" s="11"/>
      <c r="T908" s="294"/>
      <c r="U908" s="295"/>
      <c r="V908" s="10"/>
      <c r="W908" s="10"/>
      <c r="X908" s="10"/>
      <c r="Y908" s="10"/>
      <c r="Z908" s="295"/>
      <c r="AA908" s="161"/>
      <c r="AB908" s="11"/>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G908" s="10"/>
      <c r="BH908" s="10"/>
      <c r="BI908" s="2"/>
      <c r="BJ908" s="10"/>
      <c r="BK908" s="10"/>
      <c r="BL908" s="10"/>
      <c r="BM908" s="371"/>
      <c r="BN908" s="10"/>
      <c r="BO908" s="10"/>
      <c r="BP908" s="10"/>
    </row>
    <row r="909" ht="12.75" spans="1:68">
      <c r="A909" s="295"/>
      <c r="B909" s="11"/>
      <c r="C909" s="11"/>
      <c r="E909" s="482"/>
      <c r="F909" s="295"/>
      <c r="G909" s="295"/>
      <c r="H909" s="295"/>
      <c r="I909" s="10"/>
      <c r="J909" s="10"/>
      <c r="K909" s="295"/>
      <c r="L909" s="482"/>
      <c r="M909" s="10"/>
      <c r="N909" s="10"/>
      <c r="O909" s="482"/>
      <c r="P909" s="10"/>
      <c r="Q909" s="295"/>
      <c r="R909" s="11"/>
      <c r="T909" s="294"/>
      <c r="U909" s="295"/>
      <c r="V909" s="10"/>
      <c r="W909" s="10"/>
      <c r="X909" s="10"/>
      <c r="Y909" s="10"/>
      <c r="Z909" s="295"/>
      <c r="AA909" s="161"/>
      <c r="AB909" s="11"/>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G909" s="10"/>
      <c r="BH909" s="10"/>
      <c r="BI909" s="2"/>
      <c r="BJ909" s="10"/>
      <c r="BK909" s="10"/>
      <c r="BL909" s="10"/>
      <c r="BM909" s="371"/>
      <c r="BN909" s="10"/>
      <c r="BO909" s="10"/>
      <c r="BP909" s="10"/>
    </row>
    <row r="910" ht="12.75" spans="1:68">
      <c r="A910" s="295"/>
      <c r="B910" s="11"/>
      <c r="C910" s="11"/>
      <c r="E910" s="482"/>
      <c r="F910" s="295"/>
      <c r="G910" s="295"/>
      <c r="H910" s="295"/>
      <c r="I910" s="10"/>
      <c r="J910" s="10"/>
      <c r="K910" s="295"/>
      <c r="L910" s="482"/>
      <c r="M910" s="10"/>
      <c r="N910" s="10"/>
      <c r="O910" s="482"/>
      <c r="P910" s="10"/>
      <c r="Q910" s="295"/>
      <c r="R910" s="11"/>
      <c r="T910" s="294"/>
      <c r="U910" s="295"/>
      <c r="V910" s="10"/>
      <c r="W910" s="10"/>
      <c r="X910" s="10"/>
      <c r="Y910" s="10"/>
      <c r="Z910" s="295"/>
      <c r="AA910" s="161"/>
      <c r="AB910" s="11"/>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G910" s="10"/>
      <c r="BH910" s="10"/>
      <c r="BI910" s="2"/>
      <c r="BJ910" s="10"/>
      <c r="BK910" s="10"/>
      <c r="BL910" s="10"/>
      <c r="BM910" s="371"/>
      <c r="BN910" s="10"/>
      <c r="BO910" s="10"/>
      <c r="BP910" s="10"/>
    </row>
    <row r="911" ht="12.75" spans="1:68">
      <c r="A911" s="295"/>
      <c r="B911" s="11"/>
      <c r="C911" s="11"/>
      <c r="E911" s="482"/>
      <c r="F911" s="295"/>
      <c r="G911" s="295"/>
      <c r="H911" s="295"/>
      <c r="I911" s="10"/>
      <c r="J911" s="10"/>
      <c r="K911" s="295"/>
      <c r="L911" s="482"/>
      <c r="M911" s="10"/>
      <c r="N911" s="10"/>
      <c r="O911" s="482"/>
      <c r="P911" s="10"/>
      <c r="Q911" s="295"/>
      <c r="R911" s="11"/>
      <c r="T911" s="294"/>
      <c r="U911" s="295"/>
      <c r="V911" s="10"/>
      <c r="W911" s="10"/>
      <c r="X911" s="10"/>
      <c r="Y911" s="10"/>
      <c r="Z911" s="295"/>
      <c r="AA911" s="161"/>
      <c r="AB911" s="11"/>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G911" s="10"/>
      <c r="BH911" s="10"/>
      <c r="BI911" s="2"/>
      <c r="BJ911" s="10"/>
      <c r="BK911" s="10"/>
      <c r="BL911" s="10"/>
      <c r="BM911" s="371"/>
      <c r="BN911" s="10"/>
      <c r="BO911" s="10"/>
      <c r="BP911" s="10"/>
    </row>
    <row r="912" ht="12.75" spans="1:68">
      <c r="A912" s="295"/>
      <c r="B912" s="11"/>
      <c r="C912" s="11"/>
      <c r="E912" s="482"/>
      <c r="F912" s="295"/>
      <c r="G912" s="295"/>
      <c r="H912" s="295"/>
      <c r="I912" s="10"/>
      <c r="J912" s="10"/>
      <c r="K912" s="295"/>
      <c r="L912" s="482"/>
      <c r="M912" s="10"/>
      <c r="N912" s="10"/>
      <c r="O912" s="482"/>
      <c r="P912" s="10"/>
      <c r="Q912" s="295"/>
      <c r="R912" s="11"/>
      <c r="T912" s="294"/>
      <c r="U912" s="295"/>
      <c r="V912" s="10"/>
      <c r="W912" s="10"/>
      <c r="X912" s="10"/>
      <c r="Y912" s="10"/>
      <c r="Z912" s="295"/>
      <c r="AA912" s="161"/>
      <c r="AB912" s="11"/>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G912" s="10"/>
      <c r="BH912" s="10"/>
      <c r="BI912" s="2"/>
      <c r="BJ912" s="10"/>
      <c r="BK912" s="10"/>
      <c r="BL912" s="10"/>
      <c r="BM912" s="371"/>
      <c r="BN912" s="10"/>
      <c r="BO912" s="10"/>
      <c r="BP912" s="10"/>
    </row>
    <row r="913" ht="12.75" spans="1:68">
      <c r="A913" s="295"/>
      <c r="B913" s="11"/>
      <c r="C913" s="11"/>
      <c r="E913" s="482"/>
      <c r="F913" s="295"/>
      <c r="G913" s="295"/>
      <c r="H913" s="295"/>
      <c r="I913" s="10"/>
      <c r="J913" s="10"/>
      <c r="K913" s="295"/>
      <c r="L913" s="482"/>
      <c r="M913" s="10"/>
      <c r="N913" s="10"/>
      <c r="O913" s="482"/>
      <c r="P913" s="10"/>
      <c r="Q913" s="295"/>
      <c r="R913" s="11"/>
      <c r="T913" s="294"/>
      <c r="U913" s="295"/>
      <c r="V913" s="10"/>
      <c r="W913" s="10"/>
      <c r="X913" s="10"/>
      <c r="Y913" s="10"/>
      <c r="Z913" s="295"/>
      <c r="AA913" s="161"/>
      <c r="AB913" s="11"/>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G913" s="10"/>
      <c r="BH913" s="10"/>
      <c r="BI913" s="2"/>
      <c r="BJ913" s="10"/>
      <c r="BK913" s="10"/>
      <c r="BL913" s="10"/>
      <c r="BM913" s="371"/>
      <c r="BN913" s="10"/>
      <c r="BO913" s="10"/>
      <c r="BP913" s="10"/>
    </row>
    <row r="914" ht="12.75" spans="1:68">
      <c r="A914" s="295"/>
      <c r="B914" s="11"/>
      <c r="C914" s="11"/>
      <c r="E914" s="482"/>
      <c r="F914" s="295"/>
      <c r="G914" s="295"/>
      <c r="H914" s="295"/>
      <c r="I914" s="10"/>
      <c r="J914" s="10"/>
      <c r="K914" s="295"/>
      <c r="L914" s="482"/>
      <c r="M914" s="10"/>
      <c r="N914" s="10"/>
      <c r="O914" s="482"/>
      <c r="P914" s="10"/>
      <c r="Q914" s="295"/>
      <c r="R914" s="11"/>
      <c r="T914" s="294"/>
      <c r="U914" s="295"/>
      <c r="V914" s="10"/>
      <c r="W914" s="10"/>
      <c r="X914" s="10"/>
      <c r="Y914" s="10"/>
      <c r="Z914" s="295"/>
      <c r="AA914" s="161"/>
      <c r="AB914" s="11"/>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G914" s="10"/>
      <c r="BH914" s="10"/>
      <c r="BI914" s="2"/>
      <c r="BJ914" s="10"/>
      <c r="BK914" s="10"/>
      <c r="BL914" s="10"/>
      <c r="BM914" s="371"/>
      <c r="BN914" s="10"/>
      <c r="BO914" s="10"/>
      <c r="BP914" s="10"/>
    </row>
    <row r="915" ht="12.75" spans="1:68">
      <c r="A915" s="295"/>
      <c r="B915" s="11"/>
      <c r="C915" s="11"/>
      <c r="E915" s="482"/>
      <c r="F915" s="295"/>
      <c r="G915" s="295"/>
      <c r="H915" s="295"/>
      <c r="I915" s="10"/>
      <c r="J915" s="10"/>
      <c r="K915" s="295"/>
      <c r="L915" s="482"/>
      <c r="M915" s="10"/>
      <c r="N915" s="10"/>
      <c r="O915" s="482"/>
      <c r="P915" s="10"/>
      <c r="Q915" s="295"/>
      <c r="R915" s="11"/>
      <c r="T915" s="294"/>
      <c r="U915" s="295"/>
      <c r="V915" s="10"/>
      <c r="W915" s="10"/>
      <c r="X915" s="10"/>
      <c r="Y915" s="10"/>
      <c r="Z915" s="295"/>
      <c r="AA915" s="161"/>
      <c r="AB915" s="11"/>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G915" s="10"/>
      <c r="BH915" s="10"/>
      <c r="BI915" s="2"/>
      <c r="BJ915" s="10"/>
      <c r="BK915" s="10"/>
      <c r="BL915" s="10"/>
      <c r="BM915" s="371"/>
      <c r="BN915" s="10"/>
      <c r="BO915" s="10"/>
      <c r="BP915" s="10"/>
    </row>
    <row r="916" ht="12.75" spans="1:68">
      <c r="A916" s="295"/>
      <c r="B916" s="11"/>
      <c r="C916" s="11"/>
      <c r="E916" s="482"/>
      <c r="F916" s="295"/>
      <c r="G916" s="295"/>
      <c r="H916" s="295"/>
      <c r="I916" s="10"/>
      <c r="J916" s="10"/>
      <c r="K916" s="295"/>
      <c r="L916" s="482"/>
      <c r="M916" s="10"/>
      <c r="N916" s="10"/>
      <c r="O916" s="482"/>
      <c r="P916" s="10"/>
      <c r="Q916" s="295"/>
      <c r="R916" s="11"/>
      <c r="T916" s="294"/>
      <c r="U916" s="295"/>
      <c r="V916" s="10"/>
      <c r="W916" s="10"/>
      <c r="X916" s="10"/>
      <c r="Y916" s="10"/>
      <c r="Z916" s="295"/>
      <c r="AA916" s="161"/>
      <c r="AB916" s="11"/>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G916" s="10"/>
      <c r="BH916" s="10"/>
      <c r="BI916" s="2"/>
      <c r="BJ916" s="10"/>
      <c r="BK916" s="10"/>
      <c r="BL916" s="10"/>
      <c r="BM916" s="371"/>
      <c r="BN916" s="10"/>
      <c r="BO916" s="10"/>
      <c r="BP916" s="10"/>
    </row>
    <row r="917" ht="12.75" spans="1:68">
      <c r="A917" s="295"/>
      <c r="B917" s="11"/>
      <c r="C917" s="11"/>
      <c r="E917" s="482"/>
      <c r="F917" s="295"/>
      <c r="G917" s="295"/>
      <c r="H917" s="295"/>
      <c r="I917" s="10"/>
      <c r="J917" s="10"/>
      <c r="K917" s="295"/>
      <c r="L917" s="482"/>
      <c r="M917" s="10"/>
      <c r="N917" s="10"/>
      <c r="O917" s="482"/>
      <c r="P917" s="10"/>
      <c r="Q917" s="295"/>
      <c r="R917" s="11"/>
      <c r="T917" s="294"/>
      <c r="U917" s="295"/>
      <c r="V917" s="10"/>
      <c r="W917" s="10"/>
      <c r="X917" s="10"/>
      <c r="Y917" s="10"/>
      <c r="Z917" s="295"/>
      <c r="AA917" s="161"/>
      <c r="AB917" s="11"/>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G917" s="10"/>
      <c r="BH917" s="10"/>
      <c r="BI917" s="2"/>
      <c r="BJ917" s="10"/>
      <c r="BK917" s="10"/>
      <c r="BL917" s="10"/>
      <c r="BM917" s="371"/>
      <c r="BN917" s="10"/>
      <c r="BO917" s="10"/>
      <c r="BP917" s="10"/>
    </row>
    <row r="918" ht="12.75" spans="1:68">
      <c r="A918" s="295"/>
      <c r="B918" s="11"/>
      <c r="C918" s="11"/>
      <c r="E918" s="482"/>
      <c r="F918" s="295"/>
      <c r="G918" s="295"/>
      <c r="H918" s="295"/>
      <c r="I918" s="10"/>
      <c r="J918" s="10"/>
      <c r="K918" s="295"/>
      <c r="L918" s="482"/>
      <c r="M918" s="10"/>
      <c r="N918" s="10"/>
      <c r="O918" s="482"/>
      <c r="P918" s="10"/>
      <c r="Q918" s="295"/>
      <c r="R918" s="11"/>
      <c r="T918" s="294"/>
      <c r="U918" s="295"/>
      <c r="V918" s="10"/>
      <c r="W918" s="10"/>
      <c r="X918" s="10"/>
      <c r="Y918" s="10"/>
      <c r="Z918" s="295"/>
      <c r="AA918" s="161"/>
      <c r="AB918" s="11"/>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G918" s="10"/>
      <c r="BH918" s="10"/>
      <c r="BI918" s="2"/>
      <c r="BJ918" s="10"/>
      <c r="BK918" s="10"/>
      <c r="BL918" s="10"/>
      <c r="BM918" s="371"/>
      <c r="BN918" s="10"/>
      <c r="BO918" s="10"/>
      <c r="BP918" s="10"/>
    </row>
    <row r="919" ht="12.75" spans="1:68">
      <c r="A919" s="295"/>
      <c r="B919" s="11"/>
      <c r="C919" s="11"/>
      <c r="E919" s="482"/>
      <c r="F919" s="295"/>
      <c r="G919" s="295"/>
      <c r="H919" s="295"/>
      <c r="I919" s="10"/>
      <c r="J919" s="10"/>
      <c r="K919" s="295"/>
      <c r="L919" s="482"/>
      <c r="M919" s="10"/>
      <c r="N919" s="10"/>
      <c r="O919" s="482"/>
      <c r="P919" s="10"/>
      <c r="Q919" s="295"/>
      <c r="R919" s="11"/>
      <c r="T919" s="294"/>
      <c r="U919" s="295"/>
      <c r="V919" s="10"/>
      <c r="W919" s="10"/>
      <c r="X919" s="10"/>
      <c r="Y919" s="10"/>
      <c r="Z919" s="295"/>
      <c r="AA919" s="161"/>
      <c r="AB919" s="11"/>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G919" s="10"/>
      <c r="BH919" s="10"/>
      <c r="BI919" s="2"/>
      <c r="BJ919" s="10"/>
      <c r="BK919" s="10"/>
      <c r="BL919" s="10"/>
      <c r="BM919" s="371"/>
      <c r="BN919" s="10"/>
      <c r="BO919" s="10"/>
      <c r="BP919" s="10"/>
    </row>
    <row r="920" ht="12.75" spans="1:68">
      <c r="A920" s="295"/>
      <c r="B920" s="11"/>
      <c r="C920" s="11"/>
      <c r="E920" s="482"/>
      <c r="F920" s="295"/>
      <c r="G920" s="295"/>
      <c r="H920" s="295"/>
      <c r="I920" s="10"/>
      <c r="J920" s="10"/>
      <c r="K920" s="295"/>
      <c r="L920" s="482"/>
      <c r="M920" s="10"/>
      <c r="N920" s="10"/>
      <c r="O920" s="482"/>
      <c r="P920" s="10"/>
      <c r="Q920" s="295"/>
      <c r="R920" s="11"/>
      <c r="T920" s="294"/>
      <c r="U920" s="295"/>
      <c r="V920" s="10"/>
      <c r="W920" s="10"/>
      <c r="X920" s="10"/>
      <c r="Y920" s="10"/>
      <c r="Z920" s="295"/>
      <c r="AA920" s="161"/>
      <c r="AB920" s="11"/>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G920" s="10"/>
      <c r="BH920" s="10"/>
      <c r="BI920" s="2"/>
      <c r="BJ920" s="10"/>
      <c r="BK920" s="10"/>
      <c r="BL920" s="10"/>
      <c r="BM920" s="371"/>
      <c r="BN920" s="10"/>
      <c r="BO920" s="10"/>
      <c r="BP920" s="10"/>
    </row>
    <row r="921" ht="12.75" spans="1:68">
      <c r="A921" s="295"/>
      <c r="B921" s="11"/>
      <c r="C921" s="11"/>
      <c r="E921" s="482"/>
      <c r="F921" s="295"/>
      <c r="G921" s="295"/>
      <c r="H921" s="295"/>
      <c r="I921" s="10"/>
      <c r="J921" s="10"/>
      <c r="K921" s="295"/>
      <c r="L921" s="482"/>
      <c r="M921" s="10"/>
      <c r="N921" s="10"/>
      <c r="O921" s="482"/>
      <c r="P921" s="10"/>
      <c r="Q921" s="295"/>
      <c r="R921" s="11"/>
      <c r="T921" s="294"/>
      <c r="U921" s="295"/>
      <c r="V921" s="10"/>
      <c r="W921" s="10"/>
      <c r="X921" s="10"/>
      <c r="Y921" s="10"/>
      <c r="Z921" s="295"/>
      <c r="AA921" s="161"/>
      <c r="AB921" s="11"/>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G921" s="10"/>
      <c r="BH921" s="10"/>
      <c r="BI921" s="2"/>
      <c r="BJ921" s="10"/>
      <c r="BK921" s="10"/>
      <c r="BL921" s="10"/>
      <c r="BM921" s="371"/>
      <c r="BN921" s="10"/>
      <c r="BO921" s="10"/>
      <c r="BP921" s="10"/>
    </row>
    <row r="922" ht="12.75" spans="1:68">
      <c r="A922" s="295"/>
      <c r="B922" s="11"/>
      <c r="C922" s="11"/>
      <c r="E922" s="482"/>
      <c r="F922" s="295"/>
      <c r="G922" s="295"/>
      <c r="H922" s="295"/>
      <c r="I922" s="10"/>
      <c r="J922" s="10"/>
      <c r="K922" s="295"/>
      <c r="L922" s="482"/>
      <c r="M922" s="10"/>
      <c r="N922" s="10"/>
      <c r="O922" s="482"/>
      <c r="P922" s="10"/>
      <c r="Q922" s="295"/>
      <c r="R922" s="11"/>
      <c r="T922" s="294"/>
      <c r="U922" s="295"/>
      <c r="V922" s="10"/>
      <c r="W922" s="10"/>
      <c r="X922" s="10"/>
      <c r="Y922" s="10"/>
      <c r="Z922" s="295"/>
      <c r="AA922" s="161"/>
      <c r="AB922" s="11"/>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G922" s="10"/>
      <c r="BH922" s="10"/>
      <c r="BI922" s="2"/>
      <c r="BJ922" s="10"/>
      <c r="BK922" s="10"/>
      <c r="BL922" s="10"/>
      <c r="BM922" s="371"/>
      <c r="BN922" s="10"/>
      <c r="BO922" s="10"/>
      <c r="BP922" s="10"/>
    </row>
    <row r="923" ht="12.75" spans="1:68">
      <c r="A923" s="295"/>
      <c r="B923" s="11"/>
      <c r="C923" s="11"/>
      <c r="E923" s="482"/>
      <c r="F923" s="295"/>
      <c r="G923" s="295"/>
      <c r="H923" s="295"/>
      <c r="I923" s="10"/>
      <c r="J923" s="10"/>
      <c r="K923" s="295"/>
      <c r="L923" s="482"/>
      <c r="M923" s="10"/>
      <c r="N923" s="10"/>
      <c r="O923" s="482"/>
      <c r="P923" s="10"/>
      <c r="Q923" s="295"/>
      <c r="R923" s="11"/>
      <c r="T923" s="294"/>
      <c r="U923" s="295"/>
      <c r="V923" s="10"/>
      <c r="W923" s="10"/>
      <c r="X923" s="10"/>
      <c r="Y923" s="10"/>
      <c r="Z923" s="295"/>
      <c r="AA923" s="161"/>
      <c r="AB923" s="11"/>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G923" s="10"/>
      <c r="BH923" s="10"/>
      <c r="BI923" s="2"/>
      <c r="BJ923" s="10"/>
      <c r="BK923" s="10"/>
      <c r="BL923" s="10"/>
      <c r="BM923" s="371"/>
      <c r="BN923" s="10"/>
      <c r="BO923" s="10"/>
      <c r="BP923" s="10"/>
    </row>
    <row r="924" ht="12.75" spans="1:68">
      <c r="A924" s="295"/>
      <c r="B924" s="11"/>
      <c r="C924" s="11"/>
      <c r="E924" s="482"/>
      <c r="F924" s="295"/>
      <c r="G924" s="295"/>
      <c r="H924" s="295"/>
      <c r="I924" s="10"/>
      <c r="J924" s="10"/>
      <c r="K924" s="295"/>
      <c r="L924" s="482"/>
      <c r="M924" s="10"/>
      <c r="N924" s="10"/>
      <c r="O924" s="482"/>
      <c r="P924" s="10"/>
      <c r="Q924" s="295"/>
      <c r="R924" s="11"/>
      <c r="T924" s="294"/>
      <c r="U924" s="295"/>
      <c r="V924" s="10"/>
      <c r="W924" s="10"/>
      <c r="X924" s="10"/>
      <c r="Y924" s="10"/>
      <c r="Z924" s="295"/>
      <c r="AA924" s="161"/>
      <c r="AB924" s="11"/>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G924" s="10"/>
      <c r="BH924" s="10"/>
      <c r="BI924" s="2"/>
      <c r="BJ924" s="10"/>
      <c r="BK924" s="10"/>
      <c r="BL924" s="10"/>
      <c r="BM924" s="371"/>
      <c r="BN924" s="10"/>
      <c r="BO924" s="10"/>
      <c r="BP924" s="10"/>
    </row>
    <row r="925" ht="12.75" spans="1:68">
      <c r="A925" s="295"/>
      <c r="B925" s="11"/>
      <c r="C925" s="11"/>
      <c r="E925" s="482"/>
      <c r="F925" s="295"/>
      <c r="G925" s="295"/>
      <c r="H925" s="295"/>
      <c r="I925" s="10"/>
      <c r="J925" s="10"/>
      <c r="K925" s="295"/>
      <c r="L925" s="482"/>
      <c r="M925" s="10"/>
      <c r="N925" s="10"/>
      <c r="O925" s="482"/>
      <c r="P925" s="10"/>
      <c r="Q925" s="295"/>
      <c r="R925" s="11"/>
      <c r="T925" s="294"/>
      <c r="U925" s="295"/>
      <c r="V925" s="10"/>
      <c r="W925" s="10"/>
      <c r="X925" s="10"/>
      <c r="Y925" s="10"/>
      <c r="Z925" s="295"/>
      <c r="AA925" s="161"/>
      <c r="AB925" s="11"/>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G925" s="10"/>
      <c r="BH925" s="10"/>
      <c r="BI925" s="2"/>
      <c r="BJ925" s="10"/>
      <c r="BK925" s="10"/>
      <c r="BL925" s="10"/>
      <c r="BM925" s="371"/>
      <c r="BN925" s="10"/>
      <c r="BO925" s="10"/>
      <c r="BP925" s="10"/>
    </row>
    <row r="926" ht="12.75" spans="1:68">
      <c r="A926" s="295"/>
      <c r="B926" s="11"/>
      <c r="C926" s="11"/>
      <c r="E926" s="482"/>
      <c r="F926" s="295"/>
      <c r="G926" s="295"/>
      <c r="H926" s="295"/>
      <c r="I926" s="10"/>
      <c r="J926" s="10"/>
      <c r="K926" s="295"/>
      <c r="L926" s="482"/>
      <c r="M926" s="10"/>
      <c r="N926" s="10"/>
      <c r="O926" s="482"/>
      <c r="P926" s="10"/>
      <c r="Q926" s="295"/>
      <c r="R926" s="11"/>
      <c r="T926" s="294"/>
      <c r="U926" s="295"/>
      <c r="V926" s="10"/>
      <c r="W926" s="10"/>
      <c r="X926" s="10"/>
      <c r="Y926" s="10"/>
      <c r="Z926" s="295"/>
      <c r="AA926" s="161"/>
      <c r="AB926" s="11"/>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G926" s="10"/>
      <c r="BH926" s="10"/>
      <c r="BI926" s="2"/>
      <c r="BJ926" s="10"/>
      <c r="BK926" s="10"/>
      <c r="BL926" s="10"/>
      <c r="BM926" s="371"/>
      <c r="BN926" s="10"/>
      <c r="BO926" s="10"/>
      <c r="BP926" s="10"/>
    </row>
    <row r="927" ht="12.75" spans="1:68">
      <c r="A927" s="295"/>
      <c r="B927" s="11"/>
      <c r="C927" s="11"/>
      <c r="E927" s="482"/>
      <c r="F927" s="295"/>
      <c r="G927" s="295"/>
      <c r="H927" s="295"/>
      <c r="I927" s="10"/>
      <c r="J927" s="10"/>
      <c r="K927" s="295"/>
      <c r="L927" s="482"/>
      <c r="M927" s="10"/>
      <c r="N927" s="10"/>
      <c r="O927" s="482"/>
      <c r="P927" s="10"/>
      <c r="Q927" s="295"/>
      <c r="R927" s="11"/>
      <c r="T927" s="294"/>
      <c r="U927" s="295"/>
      <c r="V927" s="10"/>
      <c r="W927" s="10"/>
      <c r="X927" s="10"/>
      <c r="Y927" s="10"/>
      <c r="Z927" s="295"/>
      <c r="AA927" s="161"/>
      <c r="AB927" s="11"/>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G927" s="10"/>
      <c r="BH927" s="10"/>
      <c r="BI927" s="2"/>
      <c r="BJ927" s="10"/>
      <c r="BK927" s="10"/>
      <c r="BL927" s="10"/>
      <c r="BM927" s="371"/>
      <c r="BN927" s="10"/>
      <c r="BO927" s="10"/>
      <c r="BP927" s="10"/>
    </row>
    <row r="928" ht="12.75" spans="1:68">
      <c r="A928" s="295"/>
      <c r="B928" s="11"/>
      <c r="C928" s="11"/>
      <c r="E928" s="482"/>
      <c r="F928" s="295"/>
      <c r="G928" s="295"/>
      <c r="H928" s="295"/>
      <c r="I928" s="10"/>
      <c r="J928" s="10"/>
      <c r="K928" s="295"/>
      <c r="L928" s="482"/>
      <c r="M928" s="10"/>
      <c r="N928" s="10"/>
      <c r="O928" s="482"/>
      <c r="P928" s="10"/>
      <c r="Q928" s="295"/>
      <c r="R928" s="11"/>
      <c r="T928" s="294"/>
      <c r="U928" s="295"/>
      <c r="V928" s="10"/>
      <c r="W928" s="10"/>
      <c r="X928" s="10"/>
      <c r="Y928" s="10"/>
      <c r="Z928" s="295"/>
      <c r="AA928" s="161"/>
      <c r="AB928" s="11"/>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G928" s="10"/>
      <c r="BH928" s="10"/>
      <c r="BI928" s="2"/>
      <c r="BJ928" s="10"/>
      <c r="BK928" s="10"/>
      <c r="BL928" s="10"/>
      <c r="BM928" s="371"/>
      <c r="BN928" s="10"/>
      <c r="BO928" s="10"/>
      <c r="BP928" s="10"/>
    </row>
    <row r="929" ht="12.75" spans="1:68">
      <c r="A929" s="295"/>
      <c r="B929" s="11"/>
      <c r="C929" s="11"/>
      <c r="E929" s="482"/>
      <c r="F929" s="295"/>
      <c r="G929" s="295"/>
      <c r="H929" s="295"/>
      <c r="I929" s="10"/>
      <c r="J929" s="10"/>
      <c r="K929" s="295"/>
      <c r="L929" s="482"/>
      <c r="M929" s="10"/>
      <c r="N929" s="10"/>
      <c r="O929" s="482"/>
      <c r="P929" s="10"/>
      <c r="Q929" s="295"/>
      <c r="R929" s="11"/>
      <c r="T929" s="294"/>
      <c r="U929" s="295"/>
      <c r="V929" s="10"/>
      <c r="W929" s="10"/>
      <c r="X929" s="10"/>
      <c r="Y929" s="10"/>
      <c r="Z929" s="295"/>
      <c r="AA929" s="161"/>
      <c r="AB929" s="11"/>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G929" s="10"/>
      <c r="BH929" s="10"/>
      <c r="BI929" s="2"/>
      <c r="BJ929" s="10"/>
      <c r="BK929" s="10"/>
      <c r="BL929" s="10"/>
      <c r="BM929" s="371"/>
      <c r="BN929" s="10"/>
      <c r="BO929" s="10"/>
      <c r="BP929" s="10"/>
    </row>
    <row r="930" ht="12.75" spans="1:68">
      <c r="A930" s="295"/>
      <c r="B930" s="11"/>
      <c r="C930" s="11"/>
      <c r="E930" s="482"/>
      <c r="F930" s="295"/>
      <c r="G930" s="295"/>
      <c r="H930" s="295"/>
      <c r="I930" s="10"/>
      <c r="J930" s="10"/>
      <c r="K930" s="295"/>
      <c r="L930" s="482"/>
      <c r="M930" s="10"/>
      <c r="N930" s="10"/>
      <c r="O930" s="482"/>
      <c r="P930" s="10"/>
      <c r="Q930" s="295"/>
      <c r="R930" s="11"/>
      <c r="T930" s="294"/>
      <c r="U930" s="295"/>
      <c r="V930" s="10"/>
      <c r="W930" s="10"/>
      <c r="X930" s="10"/>
      <c r="Y930" s="10"/>
      <c r="Z930" s="295"/>
      <c r="AA930" s="161"/>
      <c r="AB930" s="11"/>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G930" s="10"/>
      <c r="BH930" s="10"/>
      <c r="BI930" s="2"/>
      <c r="BJ930" s="10"/>
      <c r="BK930" s="10"/>
      <c r="BL930" s="10"/>
      <c r="BM930" s="371"/>
      <c r="BN930" s="10"/>
      <c r="BO930" s="10"/>
      <c r="BP930" s="10"/>
    </row>
    <row r="931" ht="12.75" spans="1:68">
      <c r="A931" s="295"/>
      <c r="B931" s="11"/>
      <c r="C931" s="11"/>
      <c r="E931" s="482"/>
      <c r="F931" s="295"/>
      <c r="G931" s="295"/>
      <c r="H931" s="295"/>
      <c r="I931" s="10"/>
      <c r="J931" s="10"/>
      <c r="K931" s="295"/>
      <c r="L931" s="482"/>
      <c r="M931" s="10"/>
      <c r="N931" s="10"/>
      <c r="O931" s="482"/>
      <c r="P931" s="10"/>
      <c r="Q931" s="295"/>
      <c r="R931" s="11"/>
      <c r="T931" s="294"/>
      <c r="U931" s="295"/>
      <c r="V931" s="10"/>
      <c r="W931" s="10"/>
      <c r="X931" s="10"/>
      <c r="Y931" s="10"/>
      <c r="Z931" s="295"/>
      <c r="AA931" s="161"/>
      <c r="AB931" s="11"/>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G931" s="10"/>
      <c r="BH931" s="10"/>
      <c r="BI931" s="2"/>
      <c r="BJ931" s="10"/>
      <c r="BK931" s="10"/>
      <c r="BL931" s="10"/>
      <c r="BM931" s="371"/>
      <c r="BN931" s="10"/>
      <c r="BO931" s="10"/>
      <c r="BP931" s="10"/>
    </row>
    <row r="932" ht="12.75" spans="1:68">
      <c r="A932" s="295"/>
      <c r="B932" s="11"/>
      <c r="C932" s="11"/>
      <c r="E932" s="482"/>
      <c r="F932" s="295"/>
      <c r="G932" s="295"/>
      <c r="H932" s="295"/>
      <c r="I932" s="10"/>
      <c r="J932" s="10"/>
      <c r="K932" s="295"/>
      <c r="L932" s="482"/>
      <c r="M932" s="10"/>
      <c r="N932" s="10"/>
      <c r="O932" s="482"/>
      <c r="P932" s="10"/>
      <c r="Q932" s="295"/>
      <c r="R932" s="11"/>
      <c r="T932" s="294"/>
      <c r="U932" s="295"/>
      <c r="V932" s="10"/>
      <c r="W932" s="10"/>
      <c r="X932" s="10"/>
      <c r="Y932" s="10"/>
      <c r="Z932" s="295"/>
      <c r="AA932" s="161"/>
      <c r="AB932" s="11"/>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G932" s="10"/>
      <c r="BH932" s="10"/>
      <c r="BI932" s="2"/>
      <c r="BJ932" s="10"/>
      <c r="BK932" s="10"/>
      <c r="BL932" s="10"/>
      <c r="BM932" s="371"/>
      <c r="BN932" s="10"/>
      <c r="BO932" s="10"/>
      <c r="BP932" s="10"/>
    </row>
    <row r="933" ht="12.75" spans="1:68">
      <c r="A933" s="295"/>
      <c r="B933" s="11"/>
      <c r="C933" s="11"/>
      <c r="E933" s="482"/>
      <c r="F933" s="295"/>
      <c r="G933" s="295"/>
      <c r="H933" s="295"/>
      <c r="I933" s="10"/>
      <c r="J933" s="10"/>
      <c r="K933" s="295"/>
      <c r="L933" s="482"/>
      <c r="M933" s="10"/>
      <c r="N933" s="10"/>
      <c r="O933" s="482"/>
      <c r="P933" s="10"/>
      <c r="Q933" s="295"/>
      <c r="R933" s="11"/>
      <c r="T933" s="294"/>
      <c r="U933" s="295"/>
      <c r="V933" s="10"/>
      <c r="W933" s="10"/>
      <c r="X933" s="10"/>
      <c r="Y933" s="10"/>
      <c r="Z933" s="295"/>
      <c r="AA933" s="161"/>
      <c r="AB933" s="11"/>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G933" s="10"/>
      <c r="BH933" s="10"/>
      <c r="BI933" s="2"/>
      <c r="BJ933" s="10"/>
      <c r="BK933" s="10"/>
      <c r="BL933" s="10"/>
      <c r="BM933" s="371"/>
      <c r="BN933" s="10"/>
      <c r="BO933" s="10"/>
      <c r="BP933" s="10"/>
    </row>
    <row r="934" ht="12.75" spans="1:68">
      <c r="A934" s="295"/>
      <c r="B934" s="11"/>
      <c r="C934" s="11"/>
      <c r="E934" s="482"/>
      <c r="F934" s="295"/>
      <c r="G934" s="295"/>
      <c r="H934" s="295"/>
      <c r="I934" s="10"/>
      <c r="J934" s="10"/>
      <c r="K934" s="295"/>
      <c r="L934" s="482"/>
      <c r="M934" s="10"/>
      <c r="N934" s="10"/>
      <c r="O934" s="482"/>
      <c r="P934" s="10"/>
      <c r="Q934" s="295"/>
      <c r="R934" s="11"/>
      <c r="T934" s="294"/>
      <c r="U934" s="295"/>
      <c r="V934" s="10"/>
      <c r="W934" s="10"/>
      <c r="X934" s="10"/>
      <c r="Y934" s="10"/>
      <c r="Z934" s="295"/>
      <c r="AA934" s="161"/>
      <c r="AB934" s="11"/>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G934" s="10"/>
      <c r="BH934" s="10"/>
      <c r="BI934" s="2"/>
      <c r="BJ934" s="10"/>
      <c r="BK934" s="10"/>
      <c r="BL934" s="10"/>
      <c r="BM934" s="371"/>
      <c r="BN934" s="10"/>
      <c r="BO934" s="10"/>
      <c r="BP934" s="10"/>
    </row>
    <row r="935" ht="12.75" spans="1:68">
      <c r="A935" s="295"/>
      <c r="B935" s="11"/>
      <c r="C935" s="11"/>
      <c r="E935" s="482"/>
      <c r="F935" s="295"/>
      <c r="G935" s="295"/>
      <c r="H935" s="295"/>
      <c r="I935" s="10"/>
      <c r="J935" s="10"/>
      <c r="K935" s="295"/>
      <c r="L935" s="482"/>
      <c r="M935" s="10"/>
      <c r="N935" s="10"/>
      <c r="O935" s="482"/>
      <c r="P935" s="10"/>
      <c r="Q935" s="295"/>
      <c r="R935" s="11"/>
      <c r="T935" s="294"/>
      <c r="U935" s="295"/>
      <c r="V935" s="10"/>
      <c r="W935" s="10"/>
      <c r="X935" s="10"/>
      <c r="Y935" s="10"/>
      <c r="Z935" s="295"/>
      <c r="AA935" s="161"/>
      <c r="AB935" s="11"/>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G935" s="10"/>
      <c r="BH935" s="10"/>
      <c r="BI935" s="2"/>
      <c r="BJ935" s="10"/>
      <c r="BK935" s="10"/>
      <c r="BL935" s="10"/>
      <c r="BM935" s="371"/>
      <c r="BN935" s="10"/>
      <c r="BO935" s="10"/>
      <c r="BP935" s="10"/>
    </row>
    <row r="936" ht="12.75" spans="1:68">
      <c r="A936" s="295"/>
      <c r="B936" s="11"/>
      <c r="C936" s="11"/>
      <c r="E936" s="482"/>
      <c r="F936" s="295"/>
      <c r="G936" s="295"/>
      <c r="H936" s="295"/>
      <c r="I936" s="10"/>
      <c r="J936" s="10"/>
      <c r="K936" s="295"/>
      <c r="L936" s="482"/>
      <c r="M936" s="10"/>
      <c r="N936" s="10"/>
      <c r="O936" s="482"/>
      <c r="P936" s="10"/>
      <c r="Q936" s="295"/>
      <c r="R936" s="11"/>
      <c r="T936" s="294"/>
      <c r="U936" s="295"/>
      <c r="V936" s="10"/>
      <c r="W936" s="10"/>
      <c r="X936" s="10"/>
      <c r="Y936" s="10"/>
      <c r="Z936" s="295"/>
      <c r="AA936" s="161"/>
      <c r="AB936" s="11"/>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G936" s="10"/>
      <c r="BH936" s="10"/>
      <c r="BI936" s="2"/>
      <c r="BJ936" s="10"/>
      <c r="BK936" s="10"/>
      <c r="BL936" s="10"/>
      <c r="BM936" s="371"/>
      <c r="BN936" s="10"/>
      <c r="BO936" s="10"/>
      <c r="BP936" s="10"/>
    </row>
    <row r="937" ht="12.75" spans="1:68">
      <c r="A937" s="295"/>
      <c r="B937" s="11"/>
      <c r="C937" s="11"/>
      <c r="E937" s="482"/>
      <c r="F937" s="295"/>
      <c r="G937" s="295"/>
      <c r="H937" s="295"/>
      <c r="I937" s="10"/>
      <c r="J937" s="10"/>
      <c r="K937" s="295"/>
      <c r="L937" s="482"/>
      <c r="M937" s="10"/>
      <c r="N937" s="10"/>
      <c r="O937" s="482"/>
      <c r="P937" s="10"/>
      <c r="Q937" s="295"/>
      <c r="R937" s="11"/>
      <c r="T937" s="294"/>
      <c r="U937" s="295"/>
      <c r="V937" s="10"/>
      <c r="W937" s="10"/>
      <c r="X937" s="10"/>
      <c r="Y937" s="10"/>
      <c r="Z937" s="295"/>
      <c r="AA937" s="161"/>
      <c r="AB937" s="11"/>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G937" s="10"/>
      <c r="BH937" s="10"/>
      <c r="BI937" s="2"/>
      <c r="BJ937" s="10"/>
      <c r="BK937" s="10"/>
      <c r="BL937" s="10"/>
      <c r="BM937" s="371"/>
      <c r="BN937" s="10"/>
      <c r="BO937" s="10"/>
      <c r="BP937" s="10"/>
    </row>
    <row r="938" ht="12.75" spans="1:68">
      <c r="A938" s="295"/>
      <c r="B938" s="11"/>
      <c r="C938" s="11"/>
      <c r="E938" s="482"/>
      <c r="F938" s="295"/>
      <c r="G938" s="295"/>
      <c r="H938" s="295"/>
      <c r="I938" s="10"/>
      <c r="J938" s="10"/>
      <c r="K938" s="295"/>
      <c r="L938" s="482"/>
      <c r="M938" s="10"/>
      <c r="N938" s="10"/>
      <c r="O938" s="482"/>
      <c r="P938" s="10"/>
      <c r="Q938" s="295"/>
      <c r="R938" s="11"/>
      <c r="T938" s="294"/>
      <c r="U938" s="295"/>
      <c r="V938" s="10"/>
      <c r="W938" s="10"/>
      <c r="X938" s="10"/>
      <c r="Y938" s="10"/>
      <c r="Z938" s="295"/>
      <c r="AA938" s="161"/>
      <c r="AB938" s="11"/>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G938" s="10"/>
      <c r="BH938" s="10"/>
      <c r="BI938" s="2"/>
      <c r="BJ938" s="10"/>
      <c r="BK938" s="10"/>
      <c r="BL938" s="10"/>
      <c r="BM938" s="371"/>
      <c r="BN938" s="10"/>
      <c r="BO938" s="10"/>
      <c r="BP938" s="10"/>
    </row>
    <row r="939" ht="12.75" spans="1:68">
      <c r="A939" s="295"/>
      <c r="B939" s="11"/>
      <c r="C939" s="11"/>
      <c r="E939" s="482"/>
      <c r="F939" s="295"/>
      <c r="G939" s="295"/>
      <c r="H939" s="295"/>
      <c r="I939" s="10"/>
      <c r="J939" s="10"/>
      <c r="K939" s="295"/>
      <c r="L939" s="482"/>
      <c r="M939" s="10"/>
      <c r="N939" s="10"/>
      <c r="O939" s="482"/>
      <c r="P939" s="10"/>
      <c r="Q939" s="295"/>
      <c r="R939" s="11"/>
      <c r="T939" s="294"/>
      <c r="U939" s="295"/>
      <c r="V939" s="10"/>
      <c r="W939" s="10"/>
      <c r="X939" s="10"/>
      <c r="Y939" s="10"/>
      <c r="Z939" s="295"/>
      <c r="AA939" s="161"/>
      <c r="AB939" s="11"/>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G939" s="10"/>
      <c r="BH939" s="10"/>
      <c r="BI939" s="2"/>
      <c r="BJ939" s="10"/>
      <c r="BK939" s="10"/>
      <c r="BL939" s="10"/>
      <c r="BM939" s="371"/>
      <c r="BN939" s="10"/>
      <c r="BO939" s="10"/>
      <c r="BP939" s="10"/>
    </row>
    <row r="940" ht="12.75" spans="1:68">
      <c r="A940" s="295"/>
      <c r="B940" s="11"/>
      <c r="C940" s="11"/>
      <c r="E940" s="482"/>
      <c r="F940" s="295"/>
      <c r="G940" s="295"/>
      <c r="H940" s="295"/>
      <c r="I940" s="10"/>
      <c r="J940" s="10"/>
      <c r="K940" s="295"/>
      <c r="L940" s="482"/>
      <c r="M940" s="10"/>
      <c r="N940" s="10"/>
      <c r="O940" s="482"/>
      <c r="P940" s="10"/>
      <c r="Q940" s="295"/>
      <c r="R940" s="11"/>
      <c r="T940" s="294"/>
      <c r="U940" s="295"/>
      <c r="V940" s="10"/>
      <c r="W940" s="10"/>
      <c r="X940" s="10"/>
      <c r="Y940" s="10"/>
      <c r="Z940" s="295"/>
      <c r="AA940" s="161"/>
      <c r="AB940" s="11"/>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G940" s="10"/>
      <c r="BH940" s="10"/>
      <c r="BI940" s="2"/>
      <c r="BJ940" s="10"/>
      <c r="BK940" s="10"/>
      <c r="BL940" s="10"/>
      <c r="BM940" s="371"/>
      <c r="BN940" s="10"/>
      <c r="BO940" s="10"/>
      <c r="BP940" s="10"/>
    </row>
    <row r="941" ht="12.75" spans="1:68">
      <c r="A941" s="295"/>
      <c r="B941" s="11"/>
      <c r="C941" s="11"/>
      <c r="E941" s="482"/>
      <c r="F941" s="295"/>
      <c r="G941" s="295"/>
      <c r="H941" s="295"/>
      <c r="I941" s="10"/>
      <c r="J941" s="10"/>
      <c r="K941" s="295"/>
      <c r="L941" s="482"/>
      <c r="M941" s="10"/>
      <c r="N941" s="10"/>
      <c r="O941" s="482"/>
      <c r="P941" s="10"/>
      <c r="Q941" s="295"/>
      <c r="R941" s="11"/>
      <c r="T941" s="294"/>
      <c r="U941" s="295"/>
      <c r="V941" s="10"/>
      <c r="W941" s="10"/>
      <c r="X941" s="10"/>
      <c r="Y941" s="10"/>
      <c r="Z941" s="295"/>
      <c r="AA941" s="161"/>
      <c r="AB941" s="11"/>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G941" s="10"/>
      <c r="BH941" s="10"/>
      <c r="BI941" s="2"/>
      <c r="BJ941" s="10"/>
      <c r="BK941" s="10"/>
      <c r="BL941" s="10"/>
      <c r="BM941" s="371"/>
      <c r="BN941" s="10"/>
      <c r="BO941" s="10"/>
      <c r="BP941" s="10"/>
    </row>
    <row r="942" ht="12.75" spans="1:68">
      <c r="A942" s="295"/>
      <c r="B942" s="11"/>
      <c r="C942" s="11"/>
      <c r="E942" s="482"/>
      <c r="F942" s="295"/>
      <c r="G942" s="295"/>
      <c r="H942" s="295"/>
      <c r="I942" s="10"/>
      <c r="J942" s="10"/>
      <c r="K942" s="295"/>
      <c r="L942" s="482"/>
      <c r="M942" s="10"/>
      <c r="N942" s="10"/>
      <c r="O942" s="482"/>
      <c r="P942" s="10"/>
      <c r="Q942" s="295"/>
      <c r="R942" s="11"/>
      <c r="T942" s="294"/>
      <c r="U942" s="295"/>
      <c r="V942" s="10"/>
      <c r="W942" s="10"/>
      <c r="X942" s="10"/>
      <c r="Y942" s="10"/>
      <c r="Z942" s="295"/>
      <c r="AA942" s="161"/>
      <c r="AB942" s="11"/>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G942" s="10"/>
      <c r="BH942" s="10"/>
      <c r="BI942" s="2"/>
      <c r="BJ942" s="10"/>
      <c r="BK942" s="10"/>
      <c r="BL942" s="10"/>
      <c r="BM942" s="371"/>
      <c r="BN942" s="10"/>
      <c r="BO942" s="10"/>
      <c r="BP942" s="10"/>
    </row>
    <row r="943" ht="12.75" spans="1:68">
      <c r="A943" s="295"/>
      <c r="B943" s="11"/>
      <c r="C943" s="11"/>
      <c r="E943" s="482"/>
      <c r="F943" s="295"/>
      <c r="G943" s="295"/>
      <c r="H943" s="295"/>
      <c r="I943" s="10"/>
      <c r="J943" s="10"/>
      <c r="K943" s="295"/>
      <c r="L943" s="482"/>
      <c r="M943" s="10"/>
      <c r="N943" s="10"/>
      <c r="O943" s="482"/>
      <c r="P943" s="10"/>
      <c r="Q943" s="295"/>
      <c r="R943" s="11"/>
      <c r="T943" s="294"/>
      <c r="U943" s="295"/>
      <c r="V943" s="10"/>
      <c r="W943" s="10"/>
      <c r="X943" s="10"/>
      <c r="Y943" s="10"/>
      <c r="Z943" s="295"/>
      <c r="AA943" s="161"/>
      <c r="AB943" s="11"/>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G943" s="10"/>
      <c r="BH943" s="10"/>
      <c r="BI943" s="2"/>
      <c r="BJ943" s="10"/>
      <c r="BK943" s="10"/>
      <c r="BL943" s="10"/>
      <c r="BM943" s="371"/>
      <c r="BN943" s="10"/>
      <c r="BO943" s="10"/>
      <c r="BP943" s="10"/>
    </row>
    <row r="944" ht="12.75" spans="1:68">
      <c r="A944" s="295"/>
      <c r="B944" s="11"/>
      <c r="C944" s="11"/>
      <c r="E944" s="482"/>
      <c r="F944" s="295"/>
      <c r="G944" s="295"/>
      <c r="H944" s="295"/>
      <c r="I944" s="10"/>
      <c r="J944" s="10"/>
      <c r="K944" s="295"/>
      <c r="L944" s="482"/>
      <c r="M944" s="10"/>
      <c r="N944" s="10"/>
      <c r="O944" s="482"/>
      <c r="P944" s="10"/>
      <c r="Q944" s="295"/>
      <c r="R944" s="11"/>
      <c r="T944" s="294"/>
      <c r="U944" s="295"/>
      <c r="V944" s="10"/>
      <c r="W944" s="10"/>
      <c r="X944" s="10"/>
      <c r="Y944" s="10"/>
      <c r="Z944" s="295"/>
      <c r="AA944" s="161"/>
      <c r="AB944" s="11"/>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G944" s="10"/>
      <c r="BH944" s="10"/>
      <c r="BI944" s="2"/>
      <c r="BJ944" s="10"/>
      <c r="BK944" s="10"/>
      <c r="BL944" s="10"/>
      <c r="BM944" s="371"/>
      <c r="BN944" s="10"/>
      <c r="BO944" s="10"/>
      <c r="BP944" s="10"/>
    </row>
    <row r="945" ht="12.75" spans="1:68">
      <c r="A945" s="295"/>
      <c r="B945" s="11"/>
      <c r="C945" s="11"/>
      <c r="E945" s="482"/>
      <c r="F945" s="295"/>
      <c r="G945" s="295"/>
      <c r="H945" s="295"/>
      <c r="I945" s="10"/>
      <c r="J945" s="10"/>
      <c r="K945" s="295"/>
      <c r="L945" s="482"/>
      <c r="M945" s="10"/>
      <c r="N945" s="10"/>
      <c r="O945" s="482"/>
      <c r="P945" s="10"/>
      <c r="Q945" s="295"/>
      <c r="R945" s="11"/>
      <c r="T945" s="294"/>
      <c r="U945" s="295"/>
      <c r="V945" s="10"/>
      <c r="W945" s="10"/>
      <c r="X945" s="10"/>
      <c r="Y945" s="10"/>
      <c r="Z945" s="295"/>
      <c r="AA945" s="161"/>
      <c r="AB945" s="11"/>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G945" s="10"/>
      <c r="BH945" s="10"/>
      <c r="BI945" s="2"/>
      <c r="BJ945" s="10"/>
      <c r="BK945" s="10"/>
      <c r="BL945" s="10"/>
      <c r="BM945" s="371"/>
      <c r="BN945" s="10"/>
      <c r="BO945" s="10"/>
      <c r="BP945" s="10"/>
    </row>
    <row r="946" ht="12.75" spans="1:68">
      <c r="A946" s="295"/>
      <c r="B946" s="11"/>
      <c r="C946" s="11"/>
      <c r="E946" s="482"/>
      <c r="F946" s="295"/>
      <c r="G946" s="295"/>
      <c r="H946" s="295"/>
      <c r="I946" s="10"/>
      <c r="J946" s="10"/>
      <c r="K946" s="295"/>
      <c r="L946" s="482"/>
      <c r="M946" s="10"/>
      <c r="N946" s="10"/>
      <c r="O946" s="482"/>
      <c r="P946" s="10"/>
      <c r="Q946" s="295"/>
      <c r="R946" s="11"/>
      <c r="T946" s="294"/>
      <c r="U946" s="295"/>
      <c r="V946" s="10"/>
      <c r="W946" s="10"/>
      <c r="X946" s="10"/>
      <c r="Y946" s="10"/>
      <c r="Z946" s="295"/>
      <c r="AA946" s="161"/>
      <c r="AB946" s="11"/>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G946" s="10"/>
      <c r="BH946" s="10"/>
      <c r="BI946" s="2"/>
      <c r="BJ946" s="10"/>
      <c r="BK946" s="10"/>
      <c r="BL946" s="10"/>
      <c r="BM946" s="371"/>
      <c r="BN946" s="10"/>
      <c r="BO946" s="10"/>
      <c r="BP946" s="10"/>
    </row>
    <row r="947" ht="12.75" spans="1:68">
      <c r="A947" s="295"/>
      <c r="B947" s="11"/>
      <c r="C947" s="11"/>
      <c r="E947" s="482"/>
      <c r="F947" s="295"/>
      <c r="G947" s="295"/>
      <c r="H947" s="295"/>
      <c r="I947" s="10"/>
      <c r="J947" s="10"/>
      <c r="K947" s="295"/>
      <c r="L947" s="482"/>
      <c r="M947" s="10"/>
      <c r="N947" s="10"/>
      <c r="O947" s="482"/>
      <c r="P947" s="10"/>
      <c r="Q947" s="295"/>
      <c r="R947" s="11"/>
      <c r="T947" s="294"/>
      <c r="U947" s="295"/>
      <c r="V947" s="10"/>
      <c r="W947" s="10"/>
      <c r="X947" s="10"/>
      <c r="Y947" s="10"/>
      <c r="Z947" s="295"/>
      <c r="AA947" s="161"/>
      <c r="AB947" s="11"/>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G947" s="10"/>
      <c r="BH947" s="10"/>
      <c r="BI947" s="2"/>
      <c r="BJ947" s="10"/>
      <c r="BK947" s="10"/>
      <c r="BL947" s="10"/>
      <c r="BM947" s="371"/>
      <c r="BN947" s="10"/>
      <c r="BO947" s="10"/>
      <c r="BP947" s="10"/>
    </row>
    <row r="948" ht="12.75" spans="1:68">
      <c r="A948" s="295"/>
      <c r="B948" s="11"/>
      <c r="C948" s="11"/>
      <c r="E948" s="482"/>
      <c r="F948" s="295"/>
      <c r="G948" s="295"/>
      <c r="H948" s="295"/>
      <c r="I948" s="10"/>
      <c r="J948" s="10"/>
      <c r="K948" s="295"/>
      <c r="L948" s="482"/>
      <c r="M948" s="10"/>
      <c r="N948" s="10"/>
      <c r="O948" s="482"/>
      <c r="P948" s="10"/>
      <c r="Q948" s="295"/>
      <c r="R948" s="11"/>
      <c r="T948" s="294"/>
      <c r="U948" s="295"/>
      <c r="V948" s="10"/>
      <c r="W948" s="10"/>
      <c r="X948" s="10"/>
      <c r="Y948" s="10"/>
      <c r="Z948" s="295"/>
      <c r="AA948" s="161"/>
      <c r="AB948" s="11"/>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G948" s="10"/>
      <c r="BH948" s="10"/>
      <c r="BI948" s="2"/>
      <c r="BJ948" s="10"/>
      <c r="BK948" s="10"/>
      <c r="BL948" s="10"/>
      <c r="BM948" s="371"/>
      <c r="BN948" s="10"/>
      <c r="BO948" s="10"/>
      <c r="BP948" s="10"/>
    </row>
    <row r="949" ht="12.75" spans="1:68">
      <c r="A949" s="295"/>
      <c r="B949" s="11"/>
      <c r="C949" s="11"/>
      <c r="E949" s="482"/>
      <c r="F949" s="295"/>
      <c r="G949" s="295"/>
      <c r="H949" s="295"/>
      <c r="I949" s="10"/>
      <c r="J949" s="10"/>
      <c r="K949" s="295"/>
      <c r="L949" s="482"/>
      <c r="M949" s="10"/>
      <c r="N949" s="10"/>
      <c r="O949" s="482"/>
      <c r="P949" s="10"/>
      <c r="Q949" s="295"/>
      <c r="R949" s="11"/>
      <c r="T949" s="294"/>
      <c r="U949" s="295"/>
      <c r="V949" s="10"/>
      <c r="W949" s="10"/>
      <c r="X949" s="10"/>
      <c r="Y949" s="10"/>
      <c r="Z949" s="295"/>
      <c r="AA949" s="161"/>
      <c r="AB949" s="11"/>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G949" s="10"/>
      <c r="BH949" s="10"/>
      <c r="BI949" s="2"/>
      <c r="BJ949" s="10"/>
      <c r="BK949" s="10"/>
      <c r="BL949" s="10"/>
      <c r="BM949" s="371"/>
      <c r="BN949" s="10"/>
      <c r="BO949" s="10"/>
      <c r="BP949" s="10"/>
    </row>
    <row r="950" ht="12.75" spans="1:68">
      <c r="A950" s="295"/>
      <c r="B950" s="11"/>
      <c r="C950" s="11"/>
      <c r="E950" s="482"/>
      <c r="F950" s="295"/>
      <c r="G950" s="295"/>
      <c r="H950" s="295"/>
      <c r="I950" s="10"/>
      <c r="J950" s="10"/>
      <c r="K950" s="295"/>
      <c r="L950" s="482"/>
      <c r="M950" s="10"/>
      <c r="N950" s="10"/>
      <c r="O950" s="482"/>
      <c r="P950" s="10"/>
      <c r="Q950" s="295"/>
      <c r="R950" s="11"/>
      <c r="T950" s="294"/>
      <c r="U950" s="295"/>
      <c r="V950" s="10"/>
      <c r="W950" s="10"/>
      <c r="X950" s="10"/>
      <c r="Y950" s="10"/>
      <c r="Z950" s="295"/>
      <c r="AA950" s="161"/>
      <c r="AB950" s="11"/>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G950" s="10"/>
      <c r="BH950" s="10"/>
      <c r="BI950" s="2"/>
      <c r="BJ950" s="10"/>
      <c r="BK950" s="10"/>
      <c r="BL950" s="10"/>
      <c r="BM950" s="371"/>
      <c r="BN950" s="10"/>
      <c r="BO950" s="10"/>
      <c r="BP950" s="10"/>
    </row>
    <row r="951" ht="12.75" spans="1:68">
      <c r="A951" s="295"/>
      <c r="B951" s="11"/>
      <c r="C951" s="11"/>
      <c r="E951" s="482"/>
      <c r="F951" s="295"/>
      <c r="G951" s="295"/>
      <c r="H951" s="295"/>
      <c r="I951" s="10"/>
      <c r="J951" s="10"/>
      <c r="K951" s="295"/>
      <c r="L951" s="482"/>
      <c r="M951" s="10"/>
      <c r="N951" s="10"/>
      <c r="O951" s="482"/>
      <c r="P951" s="10"/>
      <c r="Q951" s="295"/>
      <c r="R951" s="11"/>
      <c r="T951" s="294"/>
      <c r="U951" s="295"/>
      <c r="V951" s="10"/>
      <c r="W951" s="10"/>
      <c r="X951" s="10"/>
      <c r="Y951" s="10"/>
      <c r="Z951" s="295"/>
      <c r="AA951" s="161"/>
      <c r="AB951" s="11"/>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G951" s="10"/>
      <c r="BH951" s="10"/>
      <c r="BI951" s="2"/>
      <c r="BJ951" s="10"/>
      <c r="BK951" s="10"/>
      <c r="BL951" s="10"/>
      <c r="BM951" s="371"/>
      <c r="BN951" s="10"/>
      <c r="BO951" s="10"/>
      <c r="BP951" s="10"/>
    </row>
    <row r="952" ht="12.75" spans="1:68">
      <c r="A952" s="295"/>
      <c r="B952" s="11"/>
      <c r="C952" s="11"/>
      <c r="E952" s="482"/>
      <c r="F952" s="295"/>
      <c r="G952" s="295"/>
      <c r="H952" s="295"/>
      <c r="I952" s="10"/>
      <c r="J952" s="10"/>
      <c r="K952" s="295"/>
      <c r="L952" s="482"/>
      <c r="M952" s="10"/>
      <c r="N952" s="10"/>
      <c r="O952" s="482"/>
      <c r="P952" s="10"/>
      <c r="Q952" s="295"/>
      <c r="R952" s="11"/>
      <c r="T952" s="294"/>
      <c r="U952" s="295"/>
      <c r="V952" s="10"/>
      <c r="W952" s="10"/>
      <c r="X952" s="10"/>
      <c r="Y952" s="10"/>
      <c r="Z952" s="295"/>
      <c r="AA952" s="161"/>
      <c r="AB952" s="11"/>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G952" s="10"/>
      <c r="BH952" s="10"/>
      <c r="BI952" s="2"/>
      <c r="BJ952" s="10"/>
      <c r="BK952" s="10"/>
      <c r="BL952" s="10"/>
      <c r="BM952" s="371"/>
      <c r="BN952" s="10"/>
      <c r="BO952" s="10"/>
      <c r="BP952" s="10"/>
    </row>
    <row r="953" ht="12.75" spans="1:68">
      <c r="A953" s="295"/>
      <c r="B953" s="11"/>
      <c r="C953" s="11"/>
      <c r="E953" s="482"/>
      <c r="F953" s="295"/>
      <c r="G953" s="295"/>
      <c r="H953" s="295"/>
      <c r="I953" s="10"/>
      <c r="J953" s="10"/>
      <c r="K953" s="295"/>
      <c r="L953" s="482"/>
      <c r="M953" s="10"/>
      <c r="N953" s="10"/>
      <c r="O953" s="482"/>
      <c r="P953" s="10"/>
      <c r="Q953" s="295"/>
      <c r="R953" s="11"/>
      <c r="T953" s="294"/>
      <c r="U953" s="295"/>
      <c r="V953" s="10"/>
      <c r="W953" s="10"/>
      <c r="X953" s="10"/>
      <c r="Y953" s="10"/>
      <c r="Z953" s="295"/>
      <c r="AA953" s="161"/>
      <c r="AB953" s="11"/>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G953" s="10"/>
      <c r="BH953" s="10"/>
      <c r="BI953" s="2"/>
      <c r="BJ953" s="10"/>
      <c r="BK953" s="10"/>
      <c r="BL953" s="10"/>
      <c r="BM953" s="371"/>
      <c r="BN953" s="10"/>
      <c r="BO953" s="10"/>
      <c r="BP953" s="10"/>
    </row>
    <row r="954" ht="12.75" spans="1:68">
      <c r="A954" s="295"/>
      <c r="B954" s="11"/>
      <c r="C954" s="11"/>
      <c r="E954" s="482"/>
      <c r="F954" s="295"/>
      <c r="G954" s="295"/>
      <c r="H954" s="295"/>
      <c r="I954" s="10"/>
      <c r="J954" s="10"/>
      <c r="K954" s="295"/>
      <c r="L954" s="482"/>
      <c r="M954" s="10"/>
      <c r="N954" s="10"/>
      <c r="O954" s="482"/>
      <c r="P954" s="10"/>
      <c r="Q954" s="295"/>
      <c r="R954" s="11"/>
      <c r="T954" s="294"/>
      <c r="U954" s="295"/>
      <c r="V954" s="10"/>
      <c r="W954" s="10"/>
      <c r="X954" s="10"/>
      <c r="Y954" s="10"/>
      <c r="Z954" s="295"/>
      <c r="AA954" s="161"/>
      <c r="AB954" s="11"/>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G954" s="10"/>
      <c r="BH954" s="10"/>
      <c r="BI954" s="2"/>
      <c r="BJ954" s="10"/>
      <c r="BK954" s="10"/>
      <c r="BL954" s="10"/>
      <c r="BM954" s="371"/>
      <c r="BN954" s="10"/>
      <c r="BO954" s="10"/>
      <c r="BP954" s="10"/>
    </row>
    <row r="955" ht="12.75" spans="1:68">
      <c r="A955" s="295"/>
      <c r="B955" s="11"/>
      <c r="C955" s="11"/>
      <c r="E955" s="482"/>
      <c r="F955" s="295"/>
      <c r="G955" s="295"/>
      <c r="H955" s="295"/>
      <c r="I955" s="10"/>
      <c r="J955" s="10"/>
      <c r="K955" s="295"/>
      <c r="L955" s="482"/>
      <c r="M955" s="10"/>
      <c r="N955" s="10"/>
      <c r="O955" s="482"/>
      <c r="P955" s="10"/>
      <c r="Q955" s="295"/>
      <c r="R955" s="11"/>
      <c r="T955" s="294"/>
      <c r="U955" s="295"/>
      <c r="V955" s="10"/>
      <c r="W955" s="10"/>
      <c r="X955" s="10"/>
      <c r="Y955" s="10"/>
      <c r="Z955" s="295"/>
      <c r="AA955" s="161"/>
      <c r="AB955" s="11"/>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G955" s="10"/>
      <c r="BH955" s="10"/>
      <c r="BI955" s="2"/>
      <c r="BJ955" s="10"/>
      <c r="BK955" s="10"/>
      <c r="BL955" s="10"/>
      <c r="BM955" s="371"/>
      <c r="BN955" s="10"/>
      <c r="BO955" s="10"/>
      <c r="BP955" s="10"/>
    </row>
    <row r="956" ht="12.75" spans="1:68">
      <c r="A956" s="295"/>
      <c r="B956" s="11"/>
      <c r="C956" s="11"/>
      <c r="E956" s="482"/>
      <c r="F956" s="295"/>
      <c r="G956" s="295"/>
      <c r="H956" s="295"/>
      <c r="I956" s="10"/>
      <c r="J956" s="10"/>
      <c r="K956" s="295"/>
      <c r="L956" s="482"/>
      <c r="M956" s="10"/>
      <c r="N956" s="10"/>
      <c r="O956" s="482"/>
      <c r="P956" s="10"/>
      <c r="Q956" s="295"/>
      <c r="R956" s="11"/>
      <c r="T956" s="294"/>
      <c r="U956" s="295"/>
      <c r="V956" s="10"/>
      <c r="W956" s="10"/>
      <c r="X956" s="10"/>
      <c r="Y956" s="10"/>
      <c r="Z956" s="295"/>
      <c r="AA956" s="161"/>
      <c r="AB956" s="11"/>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G956" s="10"/>
      <c r="BH956" s="10"/>
      <c r="BI956" s="2"/>
      <c r="BJ956" s="10"/>
      <c r="BK956" s="10"/>
      <c r="BL956" s="10"/>
      <c r="BM956" s="371"/>
      <c r="BN956" s="10"/>
      <c r="BO956" s="10"/>
      <c r="BP956" s="10"/>
    </row>
    <row r="957" ht="12.75" spans="1:68">
      <c r="A957" s="295"/>
      <c r="B957" s="11"/>
      <c r="C957" s="11"/>
      <c r="E957" s="482"/>
      <c r="F957" s="295"/>
      <c r="G957" s="295"/>
      <c r="H957" s="295"/>
      <c r="I957" s="10"/>
      <c r="J957" s="10"/>
      <c r="K957" s="295"/>
      <c r="L957" s="482"/>
      <c r="M957" s="10"/>
      <c r="N957" s="10"/>
      <c r="O957" s="482"/>
      <c r="P957" s="10"/>
      <c r="Q957" s="295"/>
      <c r="R957" s="11"/>
      <c r="T957" s="294"/>
      <c r="U957" s="295"/>
      <c r="V957" s="10"/>
      <c r="W957" s="10"/>
      <c r="X957" s="10"/>
      <c r="Y957" s="10"/>
      <c r="Z957" s="295"/>
      <c r="AA957" s="161"/>
      <c r="AB957" s="11"/>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G957" s="10"/>
      <c r="BH957" s="10"/>
      <c r="BI957" s="2"/>
      <c r="BJ957" s="10"/>
      <c r="BK957" s="10"/>
      <c r="BL957" s="10"/>
      <c r="BM957" s="371"/>
      <c r="BN957" s="10"/>
      <c r="BO957" s="10"/>
      <c r="BP957" s="10"/>
    </row>
    <row r="958" ht="12.75" spans="1:68">
      <c r="A958" s="295"/>
      <c r="B958" s="11"/>
      <c r="C958" s="11"/>
      <c r="E958" s="482"/>
      <c r="F958" s="295"/>
      <c r="G958" s="295"/>
      <c r="H958" s="295"/>
      <c r="I958" s="10"/>
      <c r="J958" s="10"/>
      <c r="K958" s="295"/>
      <c r="L958" s="482"/>
      <c r="M958" s="10"/>
      <c r="N958" s="10"/>
      <c r="O958" s="482"/>
      <c r="P958" s="10"/>
      <c r="Q958" s="295"/>
      <c r="R958" s="11"/>
      <c r="T958" s="294"/>
      <c r="U958" s="295"/>
      <c r="V958" s="10"/>
      <c r="W958" s="10"/>
      <c r="X958" s="10"/>
      <c r="Y958" s="10"/>
      <c r="Z958" s="295"/>
      <c r="AA958" s="161"/>
      <c r="AB958" s="11"/>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G958" s="10"/>
      <c r="BH958" s="10"/>
      <c r="BI958" s="2"/>
      <c r="BJ958" s="10"/>
      <c r="BK958" s="10"/>
      <c r="BL958" s="10"/>
      <c r="BM958" s="371"/>
      <c r="BN958" s="10"/>
      <c r="BO958" s="10"/>
      <c r="BP958" s="10"/>
    </row>
    <row r="959" ht="12.75" spans="1:68">
      <c r="A959" s="295"/>
      <c r="B959" s="11"/>
      <c r="C959" s="11"/>
      <c r="E959" s="482"/>
      <c r="F959" s="295"/>
      <c r="G959" s="295"/>
      <c r="H959" s="295"/>
      <c r="I959" s="10"/>
      <c r="J959" s="10"/>
      <c r="K959" s="295"/>
      <c r="L959" s="482"/>
      <c r="M959" s="10"/>
      <c r="N959" s="10"/>
      <c r="O959" s="482"/>
      <c r="P959" s="10"/>
      <c r="Q959" s="295"/>
      <c r="R959" s="11"/>
      <c r="T959" s="294"/>
      <c r="U959" s="295"/>
      <c r="V959" s="10"/>
      <c r="W959" s="10"/>
      <c r="X959" s="10"/>
      <c r="Y959" s="10"/>
      <c r="Z959" s="295"/>
      <c r="AA959" s="161"/>
      <c r="AB959" s="11"/>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G959" s="10"/>
      <c r="BH959" s="10"/>
      <c r="BI959" s="2"/>
      <c r="BJ959" s="10"/>
      <c r="BK959" s="10"/>
      <c r="BL959" s="10"/>
      <c r="BM959" s="371"/>
      <c r="BN959" s="10"/>
      <c r="BO959" s="10"/>
      <c r="BP959" s="10"/>
    </row>
    <row r="960" ht="12.75" spans="1:68">
      <c r="A960" s="295"/>
      <c r="B960" s="11"/>
      <c r="C960" s="11"/>
      <c r="E960" s="482"/>
      <c r="F960" s="295"/>
      <c r="G960" s="295"/>
      <c r="H960" s="295"/>
      <c r="I960" s="10"/>
      <c r="J960" s="10"/>
      <c r="K960" s="295"/>
      <c r="L960" s="482"/>
      <c r="M960" s="10"/>
      <c r="N960" s="10"/>
      <c r="O960" s="482"/>
      <c r="P960" s="10"/>
      <c r="Q960" s="295"/>
      <c r="R960" s="11"/>
      <c r="T960" s="294"/>
      <c r="U960" s="295"/>
      <c r="V960" s="10"/>
      <c r="W960" s="10"/>
      <c r="X960" s="10"/>
      <c r="Y960" s="10"/>
      <c r="Z960" s="295"/>
      <c r="AA960" s="161"/>
      <c r="AB960" s="11"/>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G960" s="10"/>
      <c r="BH960" s="10"/>
      <c r="BI960" s="2"/>
      <c r="BJ960" s="10"/>
      <c r="BK960" s="10"/>
      <c r="BL960" s="10"/>
      <c r="BM960" s="371"/>
      <c r="BN960" s="10"/>
      <c r="BO960" s="10"/>
      <c r="BP960" s="10"/>
    </row>
    <row r="961" ht="12.75" spans="1:68">
      <c r="A961" s="295"/>
      <c r="B961" s="11"/>
      <c r="C961" s="11"/>
      <c r="E961" s="482"/>
      <c r="F961" s="295"/>
      <c r="G961" s="295"/>
      <c r="H961" s="295"/>
      <c r="I961" s="10"/>
      <c r="J961" s="10"/>
      <c r="K961" s="295"/>
      <c r="L961" s="482"/>
      <c r="M961" s="10"/>
      <c r="N961" s="10"/>
      <c r="O961" s="482"/>
      <c r="P961" s="10"/>
      <c r="Q961" s="295"/>
      <c r="R961" s="11"/>
      <c r="T961" s="294"/>
      <c r="U961" s="295"/>
      <c r="V961" s="10"/>
      <c r="W961" s="10"/>
      <c r="X961" s="10"/>
      <c r="Y961" s="10"/>
      <c r="Z961" s="295"/>
      <c r="AA961" s="161"/>
      <c r="AB961" s="11"/>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G961" s="10"/>
      <c r="BH961" s="10"/>
      <c r="BI961" s="2"/>
      <c r="BJ961" s="10"/>
      <c r="BK961" s="10"/>
      <c r="BL961" s="10"/>
      <c r="BM961" s="371"/>
      <c r="BN961" s="10"/>
      <c r="BO961" s="10"/>
      <c r="BP961" s="10"/>
    </row>
    <row r="962" ht="12.75" spans="1:68">
      <c r="A962" s="295"/>
      <c r="B962" s="11"/>
      <c r="C962" s="11"/>
      <c r="E962" s="482"/>
      <c r="F962" s="295"/>
      <c r="G962" s="295"/>
      <c r="H962" s="295"/>
      <c r="I962" s="10"/>
      <c r="J962" s="10"/>
      <c r="K962" s="295"/>
      <c r="L962" s="482"/>
      <c r="M962" s="10"/>
      <c r="N962" s="10"/>
      <c r="O962" s="482"/>
      <c r="P962" s="10"/>
      <c r="Q962" s="295"/>
      <c r="R962" s="11"/>
      <c r="T962" s="294"/>
      <c r="U962" s="295"/>
      <c r="V962" s="10"/>
      <c r="W962" s="10"/>
      <c r="X962" s="10"/>
      <c r="Y962" s="10"/>
      <c r="Z962" s="295"/>
      <c r="AA962" s="161"/>
      <c r="AB962" s="11"/>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G962" s="10"/>
      <c r="BH962" s="10"/>
      <c r="BI962" s="2"/>
      <c r="BJ962" s="10"/>
      <c r="BK962" s="10"/>
      <c r="BL962" s="10"/>
      <c r="BM962" s="371"/>
      <c r="BN962" s="10"/>
      <c r="BO962" s="10"/>
      <c r="BP962" s="10"/>
    </row>
    <row r="963" ht="12.75" spans="1:68">
      <c r="A963" s="295"/>
      <c r="B963" s="11"/>
      <c r="C963" s="11"/>
      <c r="E963" s="482"/>
      <c r="F963" s="295"/>
      <c r="G963" s="295"/>
      <c r="H963" s="295"/>
      <c r="I963" s="10"/>
      <c r="J963" s="10"/>
      <c r="K963" s="295"/>
      <c r="L963" s="482"/>
      <c r="M963" s="10"/>
      <c r="N963" s="10"/>
      <c r="O963" s="482"/>
      <c r="P963" s="10"/>
      <c r="Q963" s="295"/>
      <c r="R963" s="11"/>
      <c r="T963" s="294"/>
      <c r="U963" s="295"/>
      <c r="V963" s="10"/>
      <c r="W963" s="10"/>
      <c r="X963" s="10"/>
      <c r="Y963" s="10"/>
      <c r="Z963" s="295"/>
      <c r="AA963" s="161"/>
      <c r="AB963" s="11"/>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G963" s="10"/>
      <c r="BH963" s="10"/>
      <c r="BI963" s="2"/>
      <c r="BJ963" s="10"/>
      <c r="BK963" s="10"/>
      <c r="BL963" s="10"/>
      <c r="BM963" s="371"/>
      <c r="BN963" s="10"/>
      <c r="BO963" s="10"/>
      <c r="BP963" s="10"/>
    </row>
    <row r="964" ht="12.75" spans="1:68">
      <c r="A964" s="295"/>
      <c r="B964" s="11"/>
      <c r="C964" s="11"/>
      <c r="E964" s="482"/>
      <c r="F964" s="295"/>
      <c r="G964" s="295"/>
      <c r="H964" s="295"/>
      <c r="I964" s="10"/>
      <c r="J964" s="10"/>
      <c r="K964" s="295"/>
      <c r="L964" s="482"/>
      <c r="M964" s="10"/>
      <c r="N964" s="10"/>
      <c r="O964" s="482"/>
      <c r="P964" s="10"/>
      <c r="Q964" s="295"/>
      <c r="R964" s="11"/>
      <c r="T964" s="294"/>
      <c r="U964" s="295"/>
      <c r="V964" s="10"/>
      <c r="W964" s="10"/>
      <c r="X964" s="10"/>
      <c r="Y964" s="10"/>
      <c r="Z964" s="295"/>
      <c r="AA964" s="161"/>
      <c r="AB964" s="11"/>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G964" s="10"/>
      <c r="BH964" s="10"/>
      <c r="BI964" s="2"/>
      <c r="BJ964" s="10"/>
      <c r="BK964" s="10"/>
      <c r="BL964" s="10"/>
      <c r="BM964" s="371"/>
      <c r="BN964" s="10"/>
      <c r="BO964" s="10"/>
      <c r="BP964" s="10"/>
    </row>
    <row r="965" ht="12.75" spans="1:68">
      <c r="A965" s="295"/>
      <c r="B965" s="11"/>
      <c r="C965" s="11"/>
      <c r="E965" s="482"/>
      <c r="F965" s="295"/>
      <c r="G965" s="295"/>
      <c r="H965" s="295"/>
      <c r="I965" s="10"/>
      <c r="J965" s="10"/>
      <c r="K965" s="295"/>
      <c r="L965" s="482"/>
      <c r="M965" s="10"/>
      <c r="N965" s="10"/>
      <c r="O965" s="482"/>
      <c r="P965" s="10"/>
      <c r="Q965" s="295"/>
      <c r="R965" s="11"/>
      <c r="T965" s="294"/>
      <c r="U965" s="295"/>
      <c r="V965" s="10"/>
      <c r="W965" s="10"/>
      <c r="X965" s="10"/>
      <c r="Y965" s="10"/>
      <c r="Z965" s="295"/>
      <c r="AA965" s="161"/>
      <c r="AB965" s="11"/>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G965" s="10"/>
      <c r="BH965" s="10"/>
      <c r="BI965" s="2"/>
      <c r="BJ965" s="10"/>
      <c r="BK965" s="10"/>
      <c r="BL965" s="10"/>
      <c r="BM965" s="371"/>
      <c r="BN965" s="10"/>
      <c r="BO965" s="10"/>
      <c r="BP965" s="10"/>
    </row>
    <row r="966" ht="12.75" spans="1:68">
      <c r="A966" s="295"/>
      <c r="B966" s="11"/>
      <c r="C966" s="11"/>
      <c r="E966" s="482"/>
      <c r="F966" s="295"/>
      <c r="G966" s="295"/>
      <c r="H966" s="295"/>
      <c r="I966" s="10"/>
      <c r="J966" s="10"/>
      <c r="K966" s="295"/>
      <c r="L966" s="482"/>
      <c r="M966" s="10"/>
      <c r="N966" s="10"/>
      <c r="O966" s="482"/>
      <c r="P966" s="10"/>
      <c r="Q966" s="295"/>
      <c r="R966" s="11"/>
      <c r="T966" s="294"/>
      <c r="U966" s="295"/>
      <c r="V966" s="10"/>
      <c r="W966" s="10"/>
      <c r="X966" s="10"/>
      <c r="Y966" s="10"/>
      <c r="Z966" s="295"/>
      <c r="AA966" s="161"/>
      <c r="AB966" s="11"/>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G966" s="10"/>
      <c r="BH966" s="10"/>
      <c r="BI966" s="2"/>
      <c r="BJ966" s="10"/>
      <c r="BK966" s="10"/>
      <c r="BL966" s="10"/>
      <c r="BM966" s="371"/>
      <c r="BN966" s="10"/>
      <c r="BO966" s="10"/>
      <c r="BP966" s="10"/>
    </row>
    <row r="967" ht="12.75" spans="1:68">
      <c r="A967" s="295"/>
      <c r="B967" s="11"/>
      <c r="C967" s="11"/>
      <c r="E967" s="482"/>
      <c r="F967" s="295"/>
      <c r="G967" s="295"/>
      <c r="H967" s="295"/>
      <c r="I967" s="10"/>
      <c r="J967" s="10"/>
      <c r="K967" s="295"/>
      <c r="L967" s="482"/>
      <c r="M967" s="10"/>
      <c r="N967" s="10"/>
      <c r="O967" s="482"/>
      <c r="P967" s="10"/>
      <c r="Q967" s="295"/>
      <c r="R967" s="11"/>
      <c r="T967" s="294"/>
      <c r="U967" s="295"/>
      <c r="V967" s="10"/>
      <c r="W967" s="10"/>
      <c r="X967" s="10"/>
      <c r="Y967" s="10"/>
      <c r="Z967" s="295"/>
      <c r="AA967" s="161"/>
      <c r="AB967" s="11"/>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G967" s="10"/>
      <c r="BH967" s="10"/>
      <c r="BI967" s="2"/>
      <c r="BJ967" s="10"/>
      <c r="BK967" s="10"/>
      <c r="BL967" s="10"/>
      <c r="BM967" s="371"/>
      <c r="BN967" s="10"/>
      <c r="BO967" s="10"/>
      <c r="BP967" s="10"/>
    </row>
    <row r="968" ht="12.75" spans="1:68">
      <c r="A968" s="295"/>
      <c r="B968" s="11"/>
      <c r="C968" s="11"/>
      <c r="E968" s="482"/>
      <c r="F968" s="295"/>
      <c r="G968" s="295"/>
      <c r="H968" s="295"/>
      <c r="I968" s="10"/>
      <c r="J968" s="10"/>
      <c r="K968" s="295"/>
      <c r="L968" s="482"/>
      <c r="M968" s="10"/>
      <c r="N968" s="10"/>
      <c r="O968" s="482"/>
      <c r="P968" s="10"/>
      <c r="Q968" s="295"/>
      <c r="R968" s="11"/>
      <c r="T968" s="294"/>
      <c r="U968" s="295"/>
      <c r="V968" s="10"/>
      <c r="W968" s="10"/>
      <c r="X968" s="10"/>
      <c r="Y968" s="10"/>
      <c r="Z968" s="295"/>
      <c r="AA968" s="161"/>
      <c r="AB968" s="11"/>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G968" s="10"/>
      <c r="BH968" s="10"/>
      <c r="BI968" s="2"/>
      <c r="BJ968" s="10"/>
      <c r="BK968" s="10"/>
      <c r="BL968" s="10"/>
      <c r="BM968" s="371"/>
      <c r="BN968" s="10"/>
      <c r="BO968" s="10"/>
      <c r="BP968" s="10"/>
    </row>
    <row r="969" ht="12.75" spans="1:68">
      <c r="A969" s="295"/>
      <c r="B969" s="11"/>
      <c r="C969" s="11"/>
      <c r="E969" s="482"/>
      <c r="F969" s="295"/>
      <c r="G969" s="295"/>
      <c r="H969" s="295"/>
      <c r="I969" s="10"/>
      <c r="J969" s="10"/>
      <c r="K969" s="295"/>
      <c r="L969" s="482"/>
      <c r="M969" s="10"/>
      <c r="N969" s="10"/>
      <c r="O969" s="482"/>
      <c r="P969" s="10"/>
      <c r="Q969" s="295"/>
      <c r="R969" s="11"/>
      <c r="T969" s="294"/>
      <c r="U969" s="295"/>
      <c r="V969" s="10"/>
      <c r="W969" s="10"/>
      <c r="X969" s="10"/>
      <c r="Y969" s="10"/>
      <c r="Z969" s="295"/>
      <c r="AA969" s="161"/>
      <c r="AB969" s="11"/>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G969" s="10"/>
      <c r="BH969" s="10"/>
      <c r="BI969" s="2"/>
      <c r="BJ969" s="10"/>
      <c r="BK969" s="10"/>
      <c r="BL969" s="10"/>
      <c r="BM969" s="371"/>
      <c r="BN969" s="10"/>
      <c r="BO969" s="10"/>
      <c r="BP969" s="10"/>
    </row>
    <row r="970" ht="12.75" spans="1:68">
      <c r="A970" s="295"/>
      <c r="B970" s="11"/>
      <c r="C970" s="11"/>
      <c r="E970" s="482"/>
      <c r="F970" s="295"/>
      <c r="G970" s="295"/>
      <c r="H970" s="295"/>
      <c r="I970" s="10"/>
      <c r="J970" s="10"/>
      <c r="K970" s="295"/>
      <c r="L970" s="482"/>
      <c r="M970" s="10"/>
      <c r="N970" s="10"/>
      <c r="O970" s="482"/>
      <c r="P970" s="10"/>
      <c r="Q970" s="295"/>
      <c r="R970" s="11"/>
      <c r="T970" s="294"/>
      <c r="U970" s="295"/>
      <c r="V970" s="10"/>
      <c r="W970" s="10"/>
      <c r="X970" s="10"/>
      <c r="Y970" s="10"/>
      <c r="Z970" s="295"/>
      <c r="AA970" s="161"/>
      <c r="AB970" s="11"/>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G970" s="10"/>
      <c r="BH970" s="10"/>
      <c r="BI970" s="2"/>
      <c r="BJ970" s="10"/>
      <c r="BK970" s="10"/>
      <c r="BL970" s="10"/>
      <c r="BM970" s="371"/>
      <c r="BN970" s="10"/>
      <c r="BO970" s="10"/>
      <c r="BP970" s="10"/>
    </row>
    <row r="971" ht="12.75" spans="1:68">
      <c r="A971" s="295"/>
      <c r="B971" s="11"/>
      <c r="C971" s="11"/>
      <c r="E971" s="482"/>
      <c r="F971" s="295"/>
      <c r="G971" s="295"/>
      <c r="H971" s="295"/>
      <c r="I971" s="10"/>
      <c r="J971" s="10"/>
      <c r="K971" s="295"/>
      <c r="L971" s="482"/>
      <c r="M971" s="10"/>
      <c r="N971" s="10"/>
      <c r="O971" s="482"/>
      <c r="P971" s="10"/>
      <c r="Q971" s="295"/>
      <c r="R971" s="11"/>
      <c r="T971" s="294"/>
      <c r="U971" s="295"/>
      <c r="V971" s="10"/>
      <c r="W971" s="10"/>
      <c r="X971" s="10"/>
      <c r="Y971" s="10"/>
      <c r="Z971" s="295"/>
      <c r="AA971" s="161"/>
      <c r="AB971" s="11"/>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G971" s="10"/>
      <c r="BH971" s="10"/>
      <c r="BI971" s="2"/>
      <c r="BJ971" s="10"/>
      <c r="BK971" s="10"/>
      <c r="BL971" s="10"/>
      <c r="BM971" s="371"/>
      <c r="BN971" s="10"/>
      <c r="BO971" s="10"/>
      <c r="BP971" s="10"/>
    </row>
    <row r="972" ht="12.75" spans="1:68">
      <c r="A972" s="295"/>
      <c r="B972" s="11"/>
      <c r="C972" s="11"/>
      <c r="E972" s="482"/>
      <c r="F972" s="295"/>
      <c r="G972" s="295"/>
      <c r="H972" s="295"/>
      <c r="I972" s="10"/>
      <c r="J972" s="10"/>
      <c r="K972" s="295"/>
      <c r="L972" s="482"/>
      <c r="M972" s="10"/>
      <c r="N972" s="10"/>
      <c r="O972" s="482"/>
      <c r="P972" s="10"/>
      <c r="Q972" s="295"/>
      <c r="R972" s="11"/>
      <c r="T972" s="294"/>
      <c r="U972" s="295"/>
      <c r="V972" s="10"/>
      <c r="W972" s="10"/>
      <c r="X972" s="10"/>
      <c r="Y972" s="10"/>
      <c r="Z972" s="295"/>
      <c r="AA972" s="161"/>
      <c r="AB972" s="11"/>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G972" s="10"/>
      <c r="BH972" s="10"/>
      <c r="BI972" s="2"/>
      <c r="BJ972" s="10"/>
      <c r="BK972" s="10"/>
      <c r="BL972" s="10"/>
      <c r="BM972" s="371"/>
      <c r="BN972" s="10"/>
      <c r="BO972" s="10"/>
      <c r="BP972" s="10"/>
    </row>
    <row r="973" ht="12.75" spans="1:68">
      <c r="A973" s="295"/>
      <c r="B973" s="11"/>
      <c r="C973" s="11"/>
      <c r="E973" s="482"/>
      <c r="F973" s="295"/>
      <c r="G973" s="295"/>
      <c r="H973" s="295"/>
      <c r="I973" s="10"/>
      <c r="J973" s="10"/>
      <c r="K973" s="295"/>
      <c r="L973" s="482"/>
      <c r="M973" s="10"/>
      <c r="N973" s="10"/>
      <c r="O973" s="482"/>
      <c r="P973" s="10"/>
      <c r="Q973" s="295"/>
      <c r="R973" s="11"/>
      <c r="T973" s="294"/>
      <c r="U973" s="295"/>
      <c r="V973" s="10"/>
      <c r="W973" s="10"/>
      <c r="X973" s="10"/>
      <c r="Y973" s="10"/>
      <c r="Z973" s="295"/>
      <c r="AA973" s="161"/>
      <c r="AB973" s="11"/>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G973" s="10"/>
      <c r="BH973" s="10"/>
      <c r="BI973" s="2"/>
      <c r="BJ973" s="10"/>
      <c r="BK973" s="10"/>
      <c r="BL973" s="10"/>
      <c r="BM973" s="371"/>
      <c r="BN973" s="10"/>
      <c r="BO973" s="10"/>
      <c r="BP973" s="10"/>
    </row>
    <row r="974" ht="12.75" spans="1:68">
      <c r="A974" s="295"/>
      <c r="B974" s="11"/>
      <c r="C974" s="11"/>
      <c r="E974" s="482"/>
      <c r="F974" s="295"/>
      <c r="G974" s="295"/>
      <c r="H974" s="295"/>
      <c r="I974" s="10"/>
      <c r="J974" s="10"/>
      <c r="K974" s="295"/>
      <c r="L974" s="482"/>
      <c r="M974" s="10"/>
      <c r="N974" s="10"/>
      <c r="O974" s="482"/>
      <c r="P974" s="10"/>
      <c r="Q974" s="295"/>
      <c r="R974" s="11"/>
      <c r="T974" s="294"/>
      <c r="U974" s="295"/>
      <c r="V974" s="10"/>
      <c r="W974" s="10"/>
      <c r="X974" s="10"/>
      <c r="Y974" s="10"/>
      <c r="Z974" s="295"/>
      <c r="AA974" s="161"/>
      <c r="AB974" s="11"/>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G974" s="10"/>
      <c r="BH974" s="10"/>
      <c r="BI974" s="2"/>
      <c r="BJ974" s="10"/>
      <c r="BK974" s="10"/>
      <c r="BL974" s="10"/>
      <c r="BM974" s="371"/>
      <c r="BN974" s="10"/>
      <c r="BO974" s="10"/>
      <c r="BP974" s="10"/>
    </row>
    <row r="975" ht="12.75" spans="1:68">
      <c r="A975" s="295"/>
      <c r="B975" s="11"/>
      <c r="C975" s="11"/>
      <c r="E975" s="482"/>
      <c r="F975" s="295"/>
      <c r="G975" s="295"/>
      <c r="H975" s="295"/>
      <c r="I975" s="10"/>
      <c r="J975" s="10"/>
      <c r="K975" s="295"/>
      <c r="L975" s="482"/>
      <c r="M975" s="10"/>
      <c r="N975" s="10"/>
      <c r="O975" s="482"/>
      <c r="P975" s="10"/>
      <c r="Q975" s="295"/>
      <c r="R975" s="11"/>
      <c r="T975" s="294"/>
      <c r="U975" s="295"/>
      <c r="V975" s="10"/>
      <c r="W975" s="10"/>
      <c r="X975" s="10"/>
      <c r="Y975" s="10"/>
      <c r="Z975" s="295"/>
      <c r="AA975" s="161"/>
      <c r="AB975" s="11"/>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G975" s="10"/>
      <c r="BH975" s="10"/>
      <c r="BI975" s="2"/>
      <c r="BJ975" s="10"/>
      <c r="BK975" s="10"/>
      <c r="BL975" s="10"/>
      <c r="BM975" s="371"/>
      <c r="BN975" s="10"/>
      <c r="BO975" s="10"/>
      <c r="BP975" s="10"/>
    </row>
    <row r="976" ht="12.75" spans="1:68">
      <c r="A976" s="295"/>
      <c r="B976" s="11"/>
      <c r="C976" s="11"/>
      <c r="E976" s="482"/>
      <c r="F976" s="295"/>
      <c r="G976" s="295"/>
      <c r="H976" s="295"/>
      <c r="I976" s="10"/>
      <c r="J976" s="10"/>
      <c r="K976" s="295"/>
      <c r="L976" s="482"/>
      <c r="M976" s="10"/>
      <c r="N976" s="10"/>
      <c r="O976" s="482"/>
      <c r="P976" s="10"/>
      <c r="Q976" s="295"/>
      <c r="R976" s="11"/>
      <c r="T976" s="294"/>
      <c r="U976" s="295"/>
      <c r="V976" s="10"/>
      <c r="W976" s="10"/>
      <c r="X976" s="10"/>
      <c r="Y976" s="10"/>
      <c r="Z976" s="295"/>
      <c r="AA976" s="161"/>
      <c r="AB976" s="11"/>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G976" s="10"/>
      <c r="BH976" s="10"/>
      <c r="BI976" s="2"/>
      <c r="BJ976" s="10"/>
      <c r="BK976" s="10"/>
      <c r="BL976" s="10"/>
      <c r="BM976" s="371"/>
      <c r="BN976" s="10"/>
      <c r="BO976" s="10"/>
      <c r="BP976" s="10"/>
    </row>
    <row r="977" ht="12.75" spans="1:68">
      <c r="A977" s="295"/>
      <c r="B977" s="11"/>
      <c r="C977" s="11"/>
      <c r="E977" s="482"/>
      <c r="F977" s="295"/>
      <c r="G977" s="295"/>
      <c r="H977" s="295"/>
      <c r="I977" s="10"/>
      <c r="J977" s="10"/>
      <c r="K977" s="295"/>
      <c r="L977" s="482"/>
      <c r="M977" s="10"/>
      <c r="N977" s="10"/>
      <c r="O977" s="482"/>
      <c r="P977" s="10"/>
      <c r="Q977" s="295"/>
      <c r="R977" s="11"/>
      <c r="T977" s="294"/>
      <c r="U977" s="295"/>
      <c r="V977" s="10"/>
      <c r="W977" s="10"/>
      <c r="X977" s="10"/>
      <c r="Y977" s="10"/>
      <c r="Z977" s="295"/>
      <c r="AA977" s="161"/>
      <c r="AB977" s="11"/>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G977" s="10"/>
      <c r="BH977" s="10"/>
      <c r="BI977" s="2"/>
      <c r="BJ977" s="10"/>
      <c r="BK977" s="10"/>
      <c r="BL977" s="10"/>
      <c r="BM977" s="371"/>
      <c r="BN977" s="10"/>
      <c r="BO977" s="10"/>
      <c r="BP977" s="10"/>
    </row>
    <row r="978" ht="12.75" spans="1:68">
      <c r="A978" s="295"/>
      <c r="B978" s="11"/>
      <c r="C978" s="11"/>
      <c r="E978" s="482"/>
      <c r="F978" s="295"/>
      <c r="G978" s="295"/>
      <c r="H978" s="295"/>
      <c r="I978" s="10"/>
      <c r="J978" s="10"/>
      <c r="K978" s="295"/>
      <c r="L978" s="482"/>
      <c r="M978" s="10"/>
      <c r="N978" s="10"/>
      <c r="O978" s="482"/>
      <c r="P978" s="10"/>
      <c r="Q978" s="295"/>
      <c r="R978" s="11"/>
      <c r="T978" s="294"/>
      <c r="U978" s="295"/>
      <c r="V978" s="10"/>
      <c r="W978" s="10"/>
      <c r="X978" s="10"/>
      <c r="Y978" s="10"/>
      <c r="Z978" s="295"/>
      <c r="AA978" s="161"/>
      <c r="AB978" s="11"/>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G978" s="10"/>
      <c r="BH978" s="10"/>
      <c r="BI978" s="2"/>
      <c r="BJ978" s="10"/>
      <c r="BK978" s="10"/>
      <c r="BL978" s="10"/>
      <c r="BM978" s="371"/>
      <c r="BN978" s="10"/>
      <c r="BO978" s="10"/>
      <c r="BP978" s="10"/>
    </row>
    <row r="979" ht="12.75" spans="1:68">
      <c r="A979" s="295"/>
      <c r="B979" s="11"/>
      <c r="C979" s="11"/>
      <c r="E979" s="482"/>
      <c r="F979" s="295"/>
      <c r="G979" s="295"/>
      <c r="H979" s="295"/>
      <c r="I979" s="10"/>
      <c r="J979" s="10"/>
      <c r="K979" s="295"/>
      <c r="L979" s="482"/>
      <c r="M979" s="10"/>
      <c r="N979" s="10"/>
      <c r="O979" s="482"/>
      <c r="P979" s="10"/>
      <c r="Q979" s="295"/>
      <c r="R979" s="11"/>
      <c r="T979" s="294"/>
      <c r="U979" s="295"/>
      <c r="V979" s="10"/>
      <c r="W979" s="10"/>
      <c r="X979" s="10"/>
      <c r="Y979" s="10"/>
      <c r="Z979" s="295"/>
      <c r="AA979" s="161"/>
      <c r="AB979" s="11"/>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G979" s="10"/>
      <c r="BH979" s="10"/>
      <c r="BI979" s="2"/>
      <c r="BJ979" s="10"/>
      <c r="BK979" s="10"/>
      <c r="BL979" s="10"/>
      <c r="BM979" s="371"/>
      <c r="BN979" s="10"/>
      <c r="BO979" s="10"/>
      <c r="BP979" s="10"/>
    </row>
    <row r="980" ht="12.75" spans="1:68">
      <c r="A980" s="295"/>
      <c r="B980" s="11"/>
      <c r="C980" s="11"/>
      <c r="E980" s="482"/>
      <c r="F980" s="295"/>
      <c r="G980" s="295"/>
      <c r="H980" s="295"/>
      <c r="I980" s="10"/>
      <c r="J980" s="10"/>
      <c r="K980" s="295"/>
      <c r="L980" s="482"/>
      <c r="M980" s="10"/>
      <c r="N980" s="10"/>
      <c r="O980" s="482"/>
      <c r="P980" s="10"/>
      <c r="Q980" s="295"/>
      <c r="R980" s="11"/>
      <c r="T980" s="294"/>
      <c r="U980" s="295"/>
      <c r="V980" s="10"/>
      <c r="W980" s="10"/>
      <c r="X980" s="10"/>
      <c r="Y980" s="10"/>
      <c r="Z980" s="295"/>
      <c r="AA980" s="161"/>
      <c r="AB980" s="11"/>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G980" s="10"/>
      <c r="BH980" s="10"/>
      <c r="BI980" s="2"/>
      <c r="BJ980" s="10"/>
      <c r="BK980" s="10"/>
      <c r="BL980" s="10"/>
      <c r="BM980" s="371"/>
      <c r="BN980" s="10"/>
      <c r="BO980" s="10"/>
      <c r="BP980" s="10"/>
    </row>
    <row r="981" ht="12.75" spans="1:68">
      <c r="A981" s="295"/>
      <c r="B981" s="11"/>
      <c r="C981" s="11"/>
      <c r="E981" s="482"/>
      <c r="F981" s="295"/>
      <c r="G981" s="295"/>
      <c r="H981" s="295"/>
      <c r="I981" s="10"/>
      <c r="J981" s="10"/>
      <c r="K981" s="295"/>
      <c r="L981" s="482"/>
      <c r="M981" s="10"/>
      <c r="N981" s="10"/>
      <c r="O981" s="482"/>
      <c r="P981" s="10"/>
      <c r="Q981" s="295"/>
      <c r="R981" s="11"/>
      <c r="T981" s="294"/>
      <c r="U981" s="295"/>
      <c r="V981" s="10"/>
      <c r="W981" s="10"/>
      <c r="X981" s="10"/>
      <c r="Y981" s="10"/>
      <c r="Z981" s="295"/>
      <c r="AA981" s="161"/>
      <c r="AB981" s="11"/>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G981" s="10"/>
      <c r="BH981" s="10"/>
      <c r="BI981" s="2"/>
      <c r="BJ981" s="10"/>
      <c r="BK981" s="10"/>
      <c r="BL981" s="10"/>
      <c r="BM981" s="371"/>
      <c r="BN981" s="10"/>
      <c r="BO981" s="10"/>
      <c r="BP981" s="10"/>
    </row>
    <row r="982" ht="12.75" spans="1:68">
      <c r="A982" s="295"/>
      <c r="B982" s="11"/>
      <c r="C982" s="11"/>
      <c r="E982" s="482"/>
      <c r="F982" s="295"/>
      <c r="G982" s="295"/>
      <c r="H982" s="295"/>
      <c r="I982" s="10"/>
      <c r="J982" s="10"/>
      <c r="K982" s="295"/>
      <c r="L982" s="482"/>
      <c r="M982" s="10"/>
      <c r="N982" s="10"/>
      <c r="O982" s="482"/>
      <c r="P982" s="10"/>
      <c r="Q982" s="295"/>
      <c r="R982" s="11"/>
      <c r="T982" s="294"/>
      <c r="U982" s="295"/>
      <c r="V982" s="10"/>
      <c r="W982" s="10"/>
      <c r="X982" s="10"/>
      <c r="Y982" s="10"/>
      <c r="Z982" s="295"/>
      <c r="AA982" s="161"/>
      <c r="AB982" s="11"/>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G982" s="10"/>
      <c r="BH982" s="10"/>
      <c r="BI982" s="2"/>
      <c r="BJ982" s="10"/>
      <c r="BK982" s="10"/>
      <c r="BL982" s="10"/>
      <c r="BM982" s="371"/>
      <c r="BN982" s="10"/>
      <c r="BO982" s="10"/>
      <c r="BP982" s="10"/>
    </row>
    <row r="983" ht="12.75" spans="1:68">
      <c r="A983" s="295"/>
      <c r="B983" s="11"/>
      <c r="C983" s="11"/>
      <c r="E983" s="482"/>
      <c r="F983" s="295"/>
      <c r="G983" s="295"/>
      <c r="H983" s="295"/>
      <c r="I983" s="10"/>
      <c r="J983" s="10"/>
      <c r="K983" s="295"/>
      <c r="L983" s="482"/>
      <c r="M983" s="10"/>
      <c r="N983" s="10"/>
      <c r="O983" s="482"/>
      <c r="P983" s="10"/>
      <c r="Q983" s="295"/>
      <c r="R983" s="11"/>
      <c r="T983" s="294"/>
      <c r="U983" s="295"/>
      <c r="V983" s="10"/>
      <c r="W983" s="10"/>
      <c r="X983" s="10"/>
      <c r="Y983" s="10"/>
      <c r="Z983" s="295"/>
      <c r="AA983" s="161"/>
      <c r="AB983" s="11"/>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G983" s="10"/>
      <c r="BH983" s="10"/>
      <c r="BI983" s="2"/>
      <c r="BJ983" s="10"/>
      <c r="BK983" s="10"/>
      <c r="BL983" s="10"/>
      <c r="BM983" s="371"/>
      <c r="BN983" s="10"/>
      <c r="BO983" s="10"/>
      <c r="BP983" s="10"/>
    </row>
    <row r="984" ht="12.75" spans="1:68">
      <c r="A984" s="295"/>
      <c r="B984" s="11"/>
      <c r="C984" s="11"/>
      <c r="E984" s="482"/>
      <c r="F984" s="295"/>
      <c r="G984" s="295"/>
      <c r="H984" s="295"/>
      <c r="I984" s="10"/>
      <c r="J984" s="10"/>
      <c r="K984" s="295"/>
      <c r="L984" s="482"/>
      <c r="M984" s="10"/>
      <c r="N984" s="10"/>
      <c r="O984" s="482"/>
      <c r="P984" s="10"/>
      <c r="Q984" s="295"/>
      <c r="R984" s="11"/>
      <c r="T984" s="294"/>
      <c r="U984" s="295"/>
      <c r="V984" s="10"/>
      <c r="W984" s="10"/>
      <c r="X984" s="10"/>
      <c r="Y984" s="10"/>
      <c r="Z984" s="295"/>
      <c r="AA984" s="161"/>
      <c r="AB984" s="11"/>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G984" s="10"/>
      <c r="BH984" s="10"/>
      <c r="BI984" s="2"/>
      <c r="BJ984" s="10"/>
      <c r="BK984" s="10"/>
      <c r="BL984" s="10"/>
      <c r="BM984" s="371"/>
      <c r="BN984" s="10"/>
      <c r="BO984" s="10"/>
      <c r="BP984" s="10"/>
    </row>
    <row r="985" ht="12.75" spans="1:68">
      <c r="A985" s="295"/>
      <c r="B985" s="11"/>
      <c r="C985" s="11"/>
      <c r="E985" s="482"/>
      <c r="F985" s="295"/>
      <c r="G985" s="295"/>
      <c r="H985" s="295"/>
      <c r="I985" s="10"/>
      <c r="J985" s="10"/>
      <c r="K985" s="295"/>
      <c r="L985" s="482"/>
      <c r="M985" s="10"/>
      <c r="N985" s="10"/>
      <c r="O985" s="482"/>
      <c r="P985" s="10"/>
      <c r="Q985" s="295"/>
      <c r="R985" s="11"/>
      <c r="T985" s="294"/>
      <c r="U985" s="295"/>
      <c r="V985" s="10"/>
      <c r="W985" s="10"/>
      <c r="X985" s="10"/>
      <c r="Y985" s="10"/>
      <c r="Z985" s="295"/>
      <c r="AA985" s="161"/>
      <c r="AB985" s="11"/>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G985" s="10"/>
      <c r="BH985" s="10"/>
      <c r="BI985" s="2"/>
      <c r="BJ985" s="10"/>
      <c r="BK985" s="10"/>
      <c r="BL985" s="10"/>
      <c r="BM985" s="371"/>
      <c r="BN985" s="10"/>
      <c r="BO985" s="10"/>
      <c r="BP985" s="10"/>
    </row>
    <row r="986" ht="12.75" spans="1:68">
      <c r="A986" s="295"/>
      <c r="B986" s="11"/>
      <c r="C986" s="11"/>
      <c r="E986" s="482"/>
      <c r="F986" s="295"/>
      <c r="G986" s="295"/>
      <c r="H986" s="295"/>
      <c r="I986" s="10"/>
      <c r="J986" s="10"/>
      <c r="K986" s="295"/>
      <c r="L986" s="482"/>
      <c r="M986" s="10"/>
      <c r="N986" s="10"/>
      <c r="O986" s="482"/>
      <c r="P986" s="10"/>
      <c r="Q986" s="295"/>
      <c r="R986" s="11"/>
      <c r="T986" s="294"/>
      <c r="U986" s="295"/>
      <c r="V986" s="10"/>
      <c r="W986" s="10"/>
      <c r="X986" s="10"/>
      <c r="Y986" s="10"/>
      <c r="Z986" s="295"/>
      <c r="AA986" s="161"/>
      <c r="AB986" s="11"/>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G986" s="10"/>
      <c r="BH986" s="10"/>
      <c r="BI986" s="2"/>
      <c r="BJ986" s="10"/>
      <c r="BK986" s="10"/>
      <c r="BL986" s="10"/>
      <c r="BM986" s="371"/>
      <c r="BN986" s="10"/>
      <c r="BO986" s="10"/>
      <c r="BP986" s="10"/>
    </row>
    <row r="987" ht="12.75" spans="1:68">
      <c r="A987" s="295"/>
      <c r="B987" s="11"/>
      <c r="C987" s="11"/>
      <c r="E987" s="482"/>
      <c r="F987" s="295"/>
      <c r="G987" s="295"/>
      <c r="H987" s="295"/>
      <c r="I987" s="10"/>
      <c r="J987" s="10"/>
      <c r="K987" s="295"/>
      <c r="L987" s="482"/>
      <c r="M987" s="10"/>
      <c r="N987" s="10"/>
      <c r="O987" s="482"/>
      <c r="P987" s="10"/>
      <c r="Q987" s="295"/>
      <c r="R987" s="11"/>
      <c r="T987" s="294"/>
      <c r="U987" s="295"/>
      <c r="V987" s="10"/>
      <c r="W987" s="10"/>
      <c r="X987" s="10"/>
      <c r="Y987" s="10"/>
      <c r="Z987" s="295"/>
      <c r="AA987" s="161"/>
      <c r="AB987" s="11"/>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G987" s="10"/>
      <c r="BH987" s="10"/>
      <c r="BI987" s="2"/>
      <c r="BJ987" s="10"/>
      <c r="BK987" s="10"/>
      <c r="BL987" s="10"/>
      <c r="BM987" s="371"/>
      <c r="BN987" s="10"/>
      <c r="BO987" s="10"/>
      <c r="BP987" s="10"/>
    </row>
    <row r="988" ht="12.75" spans="1:68">
      <c r="A988" s="295"/>
      <c r="B988" s="11"/>
      <c r="C988" s="11"/>
      <c r="E988" s="482"/>
      <c r="F988" s="295"/>
      <c r="G988" s="295"/>
      <c r="H988" s="295"/>
      <c r="I988" s="10"/>
      <c r="J988" s="10"/>
      <c r="K988" s="295"/>
      <c r="L988" s="482"/>
      <c r="M988" s="10"/>
      <c r="N988" s="10"/>
      <c r="O988" s="482"/>
      <c r="P988" s="10"/>
      <c r="Q988" s="295"/>
      <c r="R988" s="11"/>
      <c r="T988" s="294"/>
      <c r="U988" s="295"/>
      <c r="V988" s="10"/>
      <c r="W988" s="10"/>
      <c r="X988" s="10"/>
      <c r="Y988" s="10"/>
      <c r="Z988" s="295"/>
      <c r="AA988" s="161"/>
      <c r="AB988" s="11"/>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G988" s="10"/>
      <c r="BH988" s="10"/>
      <c r="BI988" s="2"/>
      <c r="BJ988" s="10"/>
      <c r="BK988" s="10"/>
      <c r="BL988" s="10"/>
      <c r="BM988" s="371"/>
      <c r="BN988" s="10"/>
      <c r="BO988" s="10"/>
      <c r="BP988" s="10"/>
    </row>
    <row r="989" ht="12.75" spans="1:68">
      <c r="A989" s="295"/>
      <c r="B989" s="11"/>
      <c r="C989" s="11"/>
      <c r="E989" s="482"/>
      <c r="F989" s="295"/>
      <c r="G989" s="295"/>
      <c r="H989" s="295"/>
      <c r="I989" s="10"/>
      <c r="J989" s="10"/>
      <c r="K989" s="295"/>
      <c r="L989" s="482"/>
      <c r="M989" s="10"/>
      <c r="N989" s="10"/>
      <c r="O989" s="482"/>
      <c r="P989" s="10"/>
      <c r="Q989" s="295"/>
      <c r="R989" s="11"/>
      <c r="T989" s="294"/>
      <c r="U989" s="295"/>
      <c r="V989" s="10"/>
      <c r="W989" s="10"/>
      <c r="X989" s="10"/>
      <c r="Y989" s="10"/>
      <c r="Z989" s="295"/>
      <c r="AA989" s="161"/>
      <c r="AB989" s="11"/>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G989" s="10"/>
      <c r="BH989" s="10"/>
      <c r="BI989" s="2"/>
      <c r="BJ989" s="10"/>
      <c r="BK989" s="10"/>
      <c r="BL989" s="10"/>
      <c r="BM989" s="371"/>
      <c r="BN989" s="10"/>
      <c r="BO989" s="10"/>
      <c r="BP989" s="10"/>
    </row>
    <row r="990" ht="12.75" spans="1:68">
      <c r="A990" s="295"/>
      <c r="B990" s="11"/>
      <c r="C990" s="11"/>
      <c r="E990" s="482"/>
      <c r="F990" s="295"/>
      <c r="G990" s="295"/>
      <c r="H990" s="295"/>
      <c r="I990" s="10"/>
      <c r="J990" s="10"/>
      <c r="K990" s="295"/>
      <c r="L990" s="482"/>
      <c r="M990" s="10"/>
      <c r="N990" s="10"/>
      <c r="O990" s="482"/>
      <c r="P990" s="10"/>
      <c r="Q990" s="295"/>
      <c r="R990" s="11"/>
      <c r="T990" s="294"/>
      <c r="U990" s="295"/>
      <c r="V990" s="10"/>
      <c r="W990" s="10"/>
      <c r="X990" s="10"/>
      <c r="Y990" s="10"/>
      <c r="Z990" s="295"/>
      <c r="AA990" s="161"/>
      <c r="AB990" s="11"/>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G990" s="10"/>
      <c r="BH990" s="10"/>
      <c r="BI990" s="2"/>
      <c r="BJ990" s="10"/>
      <c r="BK990" s="10"/>
      <c r="BL990" s="10"/>
      <c r="BM990" s="371"/>
      <c r="BN990" s="10"/>
      <c r="BO990" s="10"/>
      <c r="BP990" s="10"/>
    </row>
    <row r="991" ht="12.75" spans="1:68">
      <c r="A991" s="295"/>
      <c r="B991" s="11"/>
      <c r="C991" s="11"/>
      <c r="E991" s="482"/>
      <c r="F991" s="295"/>
      <c r="G991" s="295"/>
      <c r="H991" s="295"/>
      <c r="I991" s="10"/>
      <c r="J991" s="10"/>
      <c r="K991" s="295"/>
      <c r="L991" s="482"/>
      <c r="M991" s="10"/>
      <c r="N991" s="10"/>
      <c r="O991" s="482"/>
      <c r="P991" s="10"/>
      <c r="Q991" s="295"/>
      <c r="R991" s="11"/>
      <c r="T991" s="294"/>
      <c r="U991" s="295"/>
      <c r="V991" s="10"/>
      <c r="W991" s="10"/>
      <c r="X991" s="10"/>
      <c r="Y991" s="10"/>
      <c r="Z991" s="295"/>
      <c r="AA991" s="161"/>
      <c r="AB991" s="11"/>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G991" s="10"/>
      <c r="BH991" s="10"/>
      <c r="BI991" s="2"/>
      <c r="BJ991" s="10"/>
      <c r="BK991" s="10"/>
      <c r="BL991" s="10"/>
      <c r="BM991" s="371"/>
      <c r="BN991" s="10"/>
      <c r="BO991" s="10"/>
      <c r="BP991" s="10"/>
    </row>
    <row r="992" ht="12.75" spans="1:68">
      <c r="A992" s="295"/>
      <c r="B992" s="11"/>
      <c r="C992" s="11"/>
      <c r="E992" s="482"/>
      <c r="F992" s="295"/>
      <c r="G992" s="295"/>
      <c r="H992" s="295"/>
      <c r="I992" s="10"/>
      <c r="J992" s="10"/>
      <c r="K992" s="295"/>
      <c r="L992" s="482"/>
      <c r="M992" s="10"/>
      <c r="N992" s="10"/>
      <c r="O992" s="482"/>
      <c r="P992" s="10"/>
      <c r="Q992" s="295"/>
      <c r="R992" s="11"/>
      <c r="T992" s="294"/>
      <c r="U992" s="295"/>
      <c r="V992" s="10"/>
      <c r="W992" s="10"/>
      <c r="X992" s="10"/>
      <c r="Y992" s="10"/>
      <c r="Z992" s="295"/>
      <c r="AA992" s="161"/>
      <c r="AB992" s="11"/>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G992" s="10"/>
      <c r="BH992" s="10"/>
      <c r="BI992" s="2"/>
      <c r="BJ992" s="10"/>
      <c r="BK992" s="10"/>
      <c r="BL992" s="10"/>
      <c r="BM992" s="371"/>
      <c r="BN992" s="10"/>
      <c r="BO992" s="10"/>
      <c r="BP992" s="10"/>
    </row>
    <row r="993" ht="12.75" spans="1:68">
      <c r="A993" s="295"/>
      <c r="B993" s="11"/>
      <c r="C993" s="11"/>
      <c r="E993" s="482"/>
      <c r="F993" s="295"/>
      <c r="G993" s="295"/>
      <c r="H993" s="295"/>
      <c r="I993" s="10"/>
      <c r="J993" s="10"/>
      <c r="K993" s="295"/>
      <c r="L993" s="482"/>
      <c r="M993" s="10"/>
      <c r="N993" s="10"/>
      <c r="O993" s="482"/>
      <c r="P993" s="10"/>
      <c r="Q993" s="295"/>
      <c r="R993" s="11"/>
      <c r="T993" s="294"/>
      <c r="U993" s="295"/>
      <c r="V993" s="10"/>
      <c r="W993" s="10"/>
      <c r="X993" s="10"/>
      <c r="Y993" s="10"/>
      <c r="Z993" s="295"/>
      <c r="AA993" s="161"/>
      <c r="AB993" s="11"/>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G993" s="10"/>
      <c r="BH993" s="10"/>
      <c r="BI993" s="2"/>
      <c r="BJ993" s="10"/>
      <c r="BK993" s="10"/>
      <c r="BL993" s="10"/>
      <c r="BM993" s="371"/>
      <c r="BN993" s="10"/>
      <c r="BO993" s="10"/>
      <c r="BP993" s="10"/>
    </row>
    <row r="994" ht="12.75" spans="1:68">
      <c r="A994" s="295"/>
      <c r="B994" s="11"/>
      <c r="C994" s="11"/>
      <c r="E994" s="482"/>
      <c r="F994" s="295"/>
      <c r="G994" s="295"/>
      <c r="H994" s="295"/>
      <c r="I994" s="10"/>
      <c r="J994" s="10"/>
      <c r="K994" s="295"/>
      <c r="L994" s="482"/>
      <c r="M994" s="10"/>
      <c r="N994" s="10"/>
      <c r="O994" s="482"/>
      <c r="P994" s="10"/>
      <c r="Q994" s="295"/>
      <c r="R994" s="11"/>
      <c r="T994" s="294"/>
      <c r="U994" s="295"/>
      <c r="V994" s="10"/>
      <c r="W994" s="10"/>
      <c r="X994" s="10"/>
      <c r="Y994" s="10"/>
      <c r="Z994" s="295"/>
      <c r="AA994" s="161"/>
      <c r="AB994" s="11"/>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G994" s="10"/>
      <c r="BH994" s="10"/>
      <c r="BI994" s="2"/>
      <c r="BJ994" s="10"/>
      <c r="BK994" s="10"/>
      <c r="BL994" s="10"/>
      <c r="BM994" s="371"/>
      <c r="BN994" s="10"/>
      <c r="BO994" s="10"/>
      <c r="BP994" s="10"/>
    </row>
    <row r="995" ht="12.75" spans="1:68">
      <c r="A995" s="295"/>
      <c r="B995" s="11"/>
      <c r="C995" s="11"/>
      <c r="E995" s="482"/>
      <c r="F995" s="295"/>
      <c r="G995" s="295"/>
      <c r="H995" s="295"/>
      <c r="I995" s="10"/>
      <c r="J995" s="10"/>
      <c r="K995" s="295"/>
      <c r="L995" s="482"/>
      <c r="M995" s="10"/>
      <c r="N995" s="10"/>
      <c r="O995" s="482"/>
      <c r="P995" s="10"/>
      <c r="Q995" s="295"/>
      <c r="R995" s="11"/>
      <c r="T995" s="294"/>
      <c r="U995" s="295"/>
      <c r="V995" s="10"/>
      <c r="W995" s="10"/>
      <c r="X995" s="10"/>
      <c r="Y995" s="10"/>
      <c r="Z995" s="295"/>
      <c r="AA995" s="161"/>
      <c r="AB995" s="11"/>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G995" s="10"/>
      <c r="BH995" s="10"/>
      <c r="BI995" s="2"/>
      <c r="BJ995" s="10"/>
      <c r="BK995" s="10"/>
      <c r="BL995" s="10"/>
      <c r="BM995" s="371"/>
      <c r="BN995" s="10"/>
      <c r="BO995" s="10"/>
      <c r="BP995" s="10"/>
    </row>
    <row r="996" ht="12.75" spans="1:68">
      <c r="A996" s="295"/>
      <c r="B996" s="11"/>
      <c r="C996" s="11"/>
      <c r="E996" s="482"/>
      <c r="F996" s="295"/>
      <c r="G996" s="295"/>
      <c r="H996" s="295"/>
      <c r="I996" s="10"/>
      <c r="J996" s="10"/>
      <c r="K996" s="295"/>
      <c r="L996" s="482"/>
      <c r="M996" s="10"/>
      <c r="N996" s="10"/>
      <c r="O996" s="482"/>
      <c r="P996" s="10"/>
      <c r="Q996" s="295"/>
      <c r="R996" s="11"/>
      <c r="T996" s="294"/>
      <c r="U996" s="295"/>
      <c r="V996" s="10"/>
      <c r="W996" s="10"/>
      <c r="X996" s="10"/>
      <c r="Y996" s="10"/>
      <c r="Z996" s="295"/>
      <c r="AA996" s="161"/>
      <c r="AB996" s="11"/>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G996" s="10"/>
      <c r="BH996" s="10"/>
      <c r="BI996" s="2"/>
      <c r="BJ996" s="10"/>
      <c r="BK996" s="10"/>
      <c r="BL996" s="10"/>
      <c r="BM996" s="371"/>
      <c r="BN996" s="10"/>
      <c r="BO996" s="10"/>
      <c r="BP996" s="10"/>
    </row>
    <row r="997" ht="12.75" spans="1:68">
      <c r="A997" s="295"/>
      <c r="B997" s="11"/>
      <c r="C997" s="11"/>
      <c r="E997" s="482"/>
      <c r="F997" s="295"/>
      <c r="G997" s="295"/>
      <c r="H997" s="295"/>
      <c r="I997" s="10"/>
      <c r="J997" s="10"/>
      <c r="K997" s="295"/>
      <c r="L997" s="482"/>
      <c r="M997" s="10"/>
      <c r="N997" s="10"/>
      <c r="O997" s="482"/>
      <c r="P997" s="10"/>
      <c r="Q997" s="295"/>
      <c r="R997" s="11"/>
      <c r="T997" s="294"/>
      <c r="U997" s="295"/>
      <c r="V997" s="10"/>
      <c r="W997" s="10"/>
      <c r="X997" s="10"/>
      <c r="Y997" s="10"/>
      <c r="Z997" s="295"/>
      <c r="AA997" s="161"/>
      <c r="AB997" s="11"/>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G997" s="10"/>
      <c r="BH997" s="10"/>
      <c r="BI997" s="2"/>
      <c r="BJ997" s="10"/>
      <c r="BK997" s="10"/>
      <c r="BL997" s="10"/>
      <c r="BM997" s="371"/>
      <c r="BN997" s="10"/>
      <c r="BO997" s="10"/>
      <c r="BP997" s="10"/>
    </row>
    <row r="998" ht="12.75" spans="1:68">
      <c r="A998" s="295"/>
      <c r="B998" s="11"/>
      <c r="C998" s="11"/>
      <c r="E998" s="482"/>
      <c r="F998" s="295"/>
      <c r="G998" s="295"/>
      <c r="H998" s="295"/>
      <c r="I998" s="10"/>
      <c r="J998" s="10"/>
      <c r="K998" s="295"/>
      <c r="L998" s="482"/>
      <c r="M998" s="10"/>
      <c r="N998" s="10"/>
      <c r="O998" s="482"/>
      <c r="P998" s="10"/>
      <c r="Q998" s="295"/>
      <c r="R998" s="11"/>
      <c r="T998" s="294"/>
      <c r="U998" s="295"/>
      <c r="V998" s="10"/>
      <c r="W998" s="10"/>
      <c r="X998" s="10"/>
      <c r="Y998" s="10"/>
      <c r="Z998" s="295"/>
      <c r="AA998" s="161"/>
      <c r="AB998" s="11"/>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G998" s="10"/>
      <c r="BH998" s="10"/>
      <c r="BI998" s="2"/>
      <c r="BJ998" s="10"/>
      <c r="BK998" s="10"/>
      <c r="BL998" s="10"/>
      <c r="BM998" s="371"/>
      <c r="BN998" s="10"/>
      <c r="BO998" s="10"/>
      <c r="BP998" s="10"/>
    </row>
    <row r="999" ht="12.75" spans="1:68">
      <c r="A999" s="295"/>
      <c r="B999" s="11"/>
      <c r="C999" s="11"/>
      <c r="E999" s="482"/>
      <c r="F999" s="295"/>
      <c r="G999" s="295"/>
      <c r="H999" s="295"/>
      <c r="I999" s="10"/>
      <c r="J999" s="10"/>
      <c r="K999" s="295"/>
      <c r="L999" s="482"/>
      <c r="M999" s="10"/>
      <c r="N999" s="10"/>
      <c r="O999" s="482"/>
      <c r="P999" s="10"/>
      <c r="Q999" s="295"/>
      <c r="R999" s="11"/>
      <c r="T999" s="294"/>
      <c r="U999" s="295"/>
      <c r="V999" s="10"/>
      <c r="W999" s="10"/>
      <c r="X999" s="10"/>
      <c r="Y999" s="10"/>
      <c r="Z999" s="295"/>
      <c r="AA999" s="161"/>
      <c r="AB999" s="11"/>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G999" s="10"/>
      <c r="BH999" s="10"/>
      <c r="BI999" s="2"/>
      <c r="BJ999" s="10"/>
      <c r="BK999" s="10"/>
      <c r="BL999" s="10"/>
      <c r="BM999" s="371"/>
      <c r="BN999" s="10"/>
      <c r="BO999" s="10"/>
      <c r="BP999" s="10"/>
    </row>
    <row r="1000" ht="12.75" spans="1:68">
      <c r="A1000" s="295"/>
      <c r="B1000" s="11"/>
      <c r="C1000" s="11"/>
      <c r="E1000" s="482"/>
      <c r="F1000" s="295"/>
      <c r="G1000" s="295"/>
      <c r="H1000" s="295"/>
      <c r="I1000" s="10"/>
      <c r="J1000" s="10"/>
      <c r="K1000" s="295"/>
      <c r="L1000" s="482"/>
      <c r="M1000" s="10"/>
      <c r="N1000" s="10"/>
      <c r="O1000" s="482"/>
      <c r="P1000" s="10"/>
      <c r="Q1000" s="295"/>
      <c r="R1000" s="11"/>
      <c r="T1000" s="294"/>
      <c r="U1000" s="295"/>
      <c r="V1000" s="10"/>
      <c r="W1000" s="10"/>
      <c r="X1000" s="10"/>
      <c r="Y1000" s="10"/>
      <c r="Z1000" s="295"/>
      <c r="AA1000" s="161"/>
      <c r="AB1000" s="11"/>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G1000" s="10"/>
      <c r="BH1000" s="10"/>
      <c r="BI1000" s="2"/>
      <c r="BJ1000" s="10"/>
      <c r="BK1000" s="10"/>
      <c r="BL1000" s="10"/>
      <c r="BM1000" s="371"/>
      <c r="BN1000" s="10"/>
      <c r="BO1000" s="10"/>
      <c r="BP1000" s="10"/>
    </row>
    <row r="1001" ht="12.75" spans="1:68">
      <c r="A1001" s="295"/>
      <c r="B1001" s="11"/>
      <c r="C1001" s="11"/>
      <c r="E1001" s="482"/>
      <c r="F1001" s="295"/>
      <c r="G1001" s="295"/>
      <c r="H1001" s="295"/>
      <c r="I1001" s="10"/>
      <c r="J1001" s="10"/>
      <c r="K1001" s="295"/>
      <c r="L1001" s="482"/>
      <c r="M1001" s="10"/>
      <c r="N1001" s="10"/>
      <c r="O1001" s="482"/>
      <c r="P1001" s="10"/>
      <c r="Q1001" s="295"/>
      <c r="R1001" s="11"/>
      <c r="T1001" s="294"/>
      <c r="U1001" s="295"/>
      <c r="V1001" s="10"/>
      <c r="W1001" s="10"/>
      <c r="X1001" s="10"/>
      <c r="Y1001" s="10"/>
      <c r="Z1001" s="295"/>
      <c r="AA1001" s="161"/>
      <c r="AB1001" s="11"/>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G1001" s="10"/>
      <c r="BH1001" s="10"/>
      <c r="BI1001" s="2"/>
      <c r="BJ1001" s="10"/>
      <c r="BK1001" s="10"/>
      <c r="BL1001" s="10"/>
      <c r="BM1001" s="371"/>
      <c r="BN1001" s="10"/>
      <c r="BO1001" s="10"/>
      <c r="BP1001" s="10"/>
    </row>
    <row r="1002" ht="12.75" spans="1:68">
      <c r="A1002" s="295"/>
      <c r="B1002" s="11"/>
      <c r="C1002" s="11"/>
      <c r="E1002" s="482"/>
      <c r="F1002" s="295"/>
      <c r="G1002" s="295"/>
      <c r="H1002" s="295"/>
      <c r="I1002" s="10"/>
      <c r="J1002" s="10"/>
      <c r="K1002" s="295"/>
      <c r="L1002" s="482"/>
      <c r="M1002" s="10"/>
      <c r="N1002" s="10"/>
      <c r="O1002" s="482"/>
      <c r="P1002" s="10"/>
      <c r="Q1002" s="295"/>
      <c r="R1002" s="11"/>
      <c r="T1002" s="294"/>
      <c r="U1002" s="295"/>
      <c r="V1002" s="10"/>
      <c r="W1002" s="10"/>
      <c r="X1002" s="10"/>
      <c r="Y1002" s="10"/>
      <c r="Z1002" s="295"/>
      <c r="AA1002" s="161"/>
      <c r="AB1002" s="11"/>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G1002" s="10"/>
      <c r="BH1002" s="10"/>
      <c r="BI1002" s="2"/>
      <c r="BJ1002" s="10"/>
      <c r="BK1002" s="10"/>
      <c r="BL1002" s="10"/>
      <c r="BM1002" s="371"/>
      <c r="BN1002" s="10"/>
      <c r="BO1002" s="10"/>
      <c r="BP1002" s="10"/>
    </row>
    <row r="1003" ht="12.75" spans="1:68">
      <c r="A1003" s="295"/>
      <c r="B1003" s="11"/>
      <c r="C1003" s="11"/>
      <c r="E1003" s="482"/>
      <c r="F1003" s="295"/>
      <c r="G1003" s="295"/>
      <c r="H1003" s="295"/>
      <c r="I1003" s="10"/>
      <c r="J1003" s="10"/>
      <c r="K1003" s="295"/>
      <c r="L1003" s="482"/>
      <c r="M1003" s="10"/>
      <c r="N1003" s="10"/>
      <c r="O1003" s="482"/>
      <c r="P1003" s="10"/>
      <c r="Q1003" s="295"/>
      <c r="R1003" s="11"/>
      <c r="T1003" s="294"/>
      <c r="U1003" s="295"/>
      <c r="V1003" s="10"/>
      <c r="W1003" s="10"/>
      <c r="X1003" s="10"/>
      <c r="Y1003" s="10"/>
      <c r="Z1003" s="295"/>
      <c r="AA1003" s="161"/>
      <c r="AB1003" s="11"/>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G1003" s="10"/>
      <c r="BH1003" s="10"/>
      <c r="BI1003" s="2"/>
      <c r="BJ1003" s="10"/>
      <c r="BK1003" s="10"/>
      <c r="BL1003" s="10"/>
      <c r="BM1003" s="371"/>
      <c r="BN1003" s="10"/>
      <c r="BO1003" s="10"/>
      <c r="BP1003" s="10"/>
    </row>
    <row r="1004" ht="12.75" spans="1:68">
      <c r="A1004" s="295"/>
      <c r="B1004" s="11"/>
      <c r="C1004" s="11"/>
      <c r="E1004" s="482"/>
      <c r="F1004" s="295"/>
      <c r="G1004" s="295"/>
      <c r="H1004" s="295"/>
      <c r="I1004" s="10"/>
      <c r="J1004" s="10"/>
      <c r="K1004" s="295"/>
      <c r="L1004" s="482"/>
      <c r="M1004" s="10"/>
      <c r="N1004" s="10"/>
      <c r="O1004" s="482"/>
      <c r="P1004" s="10"/>
      <c r="Q1004" s="295"/>
      <c r="R1004" s="11"/>
      <c r="T1004" s="294"/>
      <c r="U1004" s="295"/>
      <c r="V1004" s="10"/>
      <c r="W1004" s="10"/>
      <c r="X1004" s="10"/>
      <c r="Y1004" s="10"/>
      <c r="Z1004" s="295"/>
      <c r="AA1004" s="161"/>
      <c r="AB1004" s="11"/>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0"/>
      <c r="BC1004" s="10"/>
      <c r="BD1004" s="10"/>
      <c r="BE1004" s="10"/>
      <c r="BG1004" s="10"/>
      <c r="BH1004" s="10"/>
      <c r="BI1004" s="2"/>
      <c r="BJ1004" s="10"/>
      <c r="BK1004" s="10"/>
      <c r="BL1004" s="10"/>
      <c r="BM1004" s="371"/>
      <c r="BN1004" s="10"/>
      <c r="BO1004" s="10"/>
      <c r="BP1004" s="10"/>
    </row>
    <row r="1005" ht="12.75" spans="1:68">
      <c r="A1005" s="295"/>
      <c r="B1005" s="11"/>
      <c r="C1005" s="11"/>
      <c r="E1005" s="482"/>
      <c r="F1005" s="295"/>
      <c r="G1005" s="295"/>
      <c r="H1005" s="295"/>
      <c r="I1005" s="10"/>
      <c r="J1005" s="10"/>
      <c r="K1005" s="295"/>
      <c r="L1005" s="482"/>
      <c r="M1005" s="10"/>
      <c r="N1005" s="10"/>
      <c r="O1005" s="482"/>
      <c r="P1005" s="10"/>
      <c r="Q1005" s="295"/>
      <c r="R1005" s="11"/>
      <c r="T1005" s="294"/>
      <c r="U1005" s="295"/>
      <c r="V1005" s="10"/>
      <c r="W1005" s="10"/>
      <c r="X1005" s="10"/>
      <c r="Y1005" s="10"/>
      <c r="Z1005" s="295"/>
      <c r="AA1005" s="161"/>
      <c r="AB1005" s="11"/>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0"/>
      <c r="BC1005" s="10"/>
      <c r="BD1005" s="10"/>
      <c r="BE1005" s="10"/>
      <c r="BG1005" s="10"/>
      <c r="BH1005" s="10"/>
      <c r="BI1005" s="2"/>
      <c r="BJ1005" s="10"/>
      <c r="BK1005" s="10"/>
      <c r="BL1005" s="10"/>
      <c r="BM1005" s="371"/>
      <c r="BN1005" s="10"/>
      <c r="BO1005" s="10"/>
      <c r="BP1005" s="10"/>
    </row>
    <row r="1006" ht="12.75" spans="1:68">
      <c r="A1006" s="295"/>
      <c r="B1006" s="11"/>
      <c r="C1006" s="11"/>
      <c r="E1006" s="482"/>
      <c r="F1006" s="295"/>
      <c r="G1006" s="295"/>
      <c r="H1006" s="295"/>
      <c r="I1006" s="10"/>
      <c r="J1006" s="10"/>
      <c r="K1006" s="295"/>
      <c r="L1006" s="482"/>
      <c r="M1006" s="10"/>
      <c r="N1006" s="10"/>
      <c r="O1006" s="482"/>
      <c r="P1006" s="10"/>
      <c r="Q1006" s="295"/>
      <c r="R1006" s="11"/>
      <c r="T1006" s="294"/>
      <c r="U1006" s="295"/>
      <c r="V1006" s="10"/>
      <c r="W1006" s="10"/>
      <c r="X1006" s="10"/>
      <c r="Y1006" s="10"/>
      <c r="Z1006" s="295"/>
      <c r="AA1006" s="161"/>
      <c r="AB1006" s="11"/>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0"/>
      <c r="BC1006" s="10"/>
      <c r="BD1006" s="10"/>
      <c r="BE1006" s="10"/>
      <c r="BG1006" s="10"/>
      <c r="BH1006" s="10"/>
      <c r="BI1006" s="2"/>
      <c r="BJ1006" s="10"/>
      <c r="BK1006" s="10"/>
      <c r="BL1006" s="10"/>
      <c r="BM1006" s="371"/>
      <c r="BN1006" s="10"/>
      <c r="BO1006" s="10"/>
      <c r="BP1006" s="10"/>
    </row>
    <row r="1007" ht="12.75" spans="1:68">
      <c r="A1007" s="295"/>
      <c r="B1007" s="11"/>
      <c r="C1007" s="11"/>
      <c r="E1007" s="482"/>
      <c r="F1007" s="295"/>
      <c r="G1007" s="295"/>
      <c r="H1007" s="295"/>
      <c r="I1007" s="10"/>
      <c r="J1007" s="10"/>
      <c r="K1007" s="295"/>
      <c r="L1007" s="482"/>
      <c r="M1007" s="10"/>
      <c r="N1007" s="10"/>
      <c r="O1007" s="482"/>
      <c r="P1007" s="10"/>
      <c r="Q1007" s="295"/>
      <c r="R1007" s="11"/>
      <c r="T1007" s="294"/>
      <c r="U1007" s="295"/>
      <c r="V1007" s="10"/>
      <c r="W1007" s="10"/>
      <c r="X1007" s="10"/>
      <c r="Y1007" s="10"/>
      <c r="Z1007" s="295"/>
      <c r="AA1007" s="161"/>
      <c r="AB1007" s="11"/>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0"/>
      <c r="BC1007" s="10"/>
      <c r="BD1007" s="10"/>
      <c r="BE1007" s="10"/>
      <c r="BG1007" s="10"/>
      <c r="BH1007" s="10"/>
      <c r="BI1007" s="2"/>
      <c r="BJ1007" s="10"/>
      <c r="BK1007" s="10"/>
      <c r="BL1007" s="10"/>
      <c r="BM1007" s="371"/>
      <c r="BN1007" s="10"/>
      <c r="BO1007" s="10"/>
      <c r="BP1007" s="10"/>
    </row>
    <row r="1008" ht="12.75" spans="1:68">
      <c r="A1008" s="295"/>
      <c r="B1008" s="11"/>
      <c r="C1008" s="11"/>
      <c r="E1008" s="482"/>
      <c r="F1008" s="295"/>
      <c r="G1008" s="295"/>
      <c r="H1008" s="295"/>
      <c r="I1008" s="10"/>
      <c r="J1008" s="10"/>
      <c r="K1008" s="295"/>
      <c r="L1008" s="482"/>
      <c r="M1008" s="10"/>
      <c r="N1008" s="10"/>
      <c r="O1008" s="482"/>
      <c r="P1008" s="10"/>
      <c r="Q1008" s="295"/>
      <c r="R1008" s="11"/>
      <c r="T1008" s="294"/>
      <c r="U1008" s="295"/>
      <c r="V1008" s="10"/>
      <c r="W1008" s="10"/>
      <c r="X1008" s="10"/>
      <c r="Y1008" s="10"/>
      <c r="Z1008" s="295"/>
      <c r="AA1008" s="161"/>
      <c r="AB1008" s="11"/>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0"/>
      <c r="BC1008" s="10"/>
      <c r="BD1008" s="10"/>
      <c r="BE1008" s="10"/>
      <c r="BG1008" s="10"/>
      <c r="BH1008" s="10"/>
      <c r="BI1008" s="2"/>
      <c r="BJ1008" s="10"/>
      <c r="BK1008" s="10"/>
      <c r="BL1008" s="10"/>
      <c r="BM1008" s="371"/>
      <c r="BN1008" s="10"/>
      <c r="BO1008" s="10"/>
      <c r="BP1008" s="10"/>
    </row>
    <row r="1009" ht="12.75" spans="1:68">
      <c r="A1009" s="295"/>
      <c r="B1009" s="11"/>
      <c r="C1009" s="11"/>
      <c r="E1009" s="482"/>
      <c r="F1009" s="295"/>
      <c r="G1009" s="295"/>
      <c r="H1009" s="295"/>
      <c r="I1009" s="10"/>
      <c r="J1009" s="10"/>
      <c r="K1009" s="295"/>
      <c r="L1009" s="482"/>
      <c r="M1009" s="10"/>
      <c r="N1009" s="10"/>
      <c r="O1009" s="482"/>
      <c r="P1009" s="10"/>
      <c r="Q1009" s="295"/>
      <c r="R1009" s="11"/>
      <c r="T1009" s="294"/>
      <c r="U1009" s="295"/>
      <c r="V1009" s="10"/>
      <c r="W1009" s="10"/>
      <c r="X1009" s="10"/>
      <c r="Y1009" s="10"/>
      <c r="Z1009" s="295"/>
      <c r="AA1009" s="161"/>
      <c r="AB1009" s="11"/>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0"/>
      <c r="BC1009" s="10"/>
      <c r="BD1009" s="10"/>
      <c r="BE1009" s="10"/>
      <c r="BG1009" s="10"/>
      <c r="BH1009" s="10"/>
      <c r="BI1009" s="2"/>
      <c r="BJ1009" s="10"/>
      <c r="BK1009" s="10"/>
      <c r="BL1009" s="10"/>
      <c r="BM1009" s="371"/>
      <c r="BN1009" s="10"/>
      <c r="BO1009" s="10"/>
      <c r="BP1009" s="10"/>
    </row>
    <row r="1010" ht="12.75" spans="1:68">
      <c r="A1010" s="295"/>
      <c r="B1010" s="11"/>
      <c r="C1010" s="11"/>
      <c r="E1010" s="482"/>
      <c r="F1010" s="295"/>
      <c r="G1010" s="295"/>
      <c r="H1010" s="295"/>
      <c r="I1010" s="10"/>
      <c r="J1010" s="10"/>
      <c r="K1010" s="295"/>
      <c r="L1010" s="482"/>
      <c r="M1010" s="10"/>
      <c r="N1010" s="10"/>
      <c r="O1010" s="482"/>
      <c r="P1010" s="10"/>
      <c r="Q1010" s="295"/>
      <c r="R1010" s="11"/>
      <c r="T1010" s="294"/>
      <c r="U1010" s="295"/>
      <c r="V1010" s="10"/>
      <c r="W1010" s="10"/>
      <c r="X1010" s="10"/>
      <c r="Y1010" s="10"/>
      <c r="Z1010" s="295"/>
      <c r="AA1010" s="161"/>
      <c r="AB1010" s="11"/>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0"/>
      <c r="BC1010" s="10"/>
      <c r="BD1010" s="10"/>
      <c r="BE1010" s="10"/>
      <c r="BG1010" s="10"/>
      <c r="BH1010" s="10"/>
      <c r="BI1010" s="2"/>
      <c r="BJ1010" s="10"/>
      <c r="BK1010" s="10"/>
      <c r="BL1010" s="10"/>
      <c r="BM1010" s="371"/>
      <c r="BN1010" s="10"/>
      <c r="BO1010" s="10"/>
      <c r="BP1010" s="10"/>
    </row>
    <row r="1011" ht="12.75" spans="1:68">
      <c r="A1011" s="295"/>
      <c r="B1011" s="11"/>
      <c r="C1011" s="11"/>
      <c r="E1011" s="482"/>
      <c r="F1011" s="295"/>
      <c r="G1011" s="295"/>
      <c r="H1011" s="295"/>
      <c r="I1011" s="10"/>
      <c r="J1011" s="10"/>
      <c r="K1011" s="295"/>
      <c r="L1011" s="482"/>
      <c r="M1011" s="10"/>
      <c r="N1011" s="10"/>
      <c r="O1011" s="482"/>
      <c r="P1011" s="10"/>
      <c r="Q1011" s="295"/>
      <c r="R1011" s="11"/>
      <c r="T1011" s="294"/>
      <c r="U1011" s="295"/>
      <c r="V1011" s="10"/>
      <c r="W1011" s="10"/>
      <c r="X1011" s="10"/>
      <c r="Y1011" s="10"/>
      <c r="Z1011" s="295"/>
      <c r="AA1011" s="161"/>
      <c r="AB1011" s="11"/>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0"/>
      <c r="BC1011" s="10"/>
      <c r="BD1011" s="10"/>
      <c r="BE1011" s="10"/>
      <c r="BG1011" s="10"/>
      <c r="BH1011" s="10"/>
      <c r="BI1011" s="2"/>
      <c r="BJ1011" s="10"/>
      <c r="BK1011" s="10"/>
      <c r="BL1011" s="10"/>
      <c r="BM1011" s="371"/>
      <c r="BN1011" s="10"/>
      <c r="BO1011" s="10"/>
      <c r="BP1011" s="10"/>
    </row>
    <row r="1012" ht="12.75" spans="1:68">
      <c r="A1012" s="295"/>
      <c r="B1012" s="11"/>
      <c r="C1012" s="11"/>
      <c r="E1012" s="482"/>
      <c r="F1012" s="295"/>
      <c r="G1012" s="295"/>
      <c r="H1012" s="295"/>
      <c r="I1012" s="10"/>
      <c r="J1012" s="10"/>
      <c r="K1012" s="295"/>
      <c r="L1012" s="482"/>
      <c r="M1012" s="10"/>
      <c r="N1012" s="10"/>
      <c r="O1012" s="482"/>
      <c r="P1012" s="10"/>
      <c r="Q1012" s="295"/>
      <c r="R1012" s="11"/>
      <c r="T1012" s="294"/>
      <c r="U1012" s="295"/>
      <c r="V1012" s="10"/>
      <c r="W1012" s="10"/>
      <c r="X1012" s="10"/>
      <c r="Y1012" s="10"/>
      <c r="Z1012" s="295"/>
      <c r="AA1012" s="161"/>
      <c r="AB1012" s="11"/>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0"/>
      <c r="BC1012" s="10"/>
      <c r="BD1012" s="10"/>
      <c r="BE1012" s="10"/>
      <c r="BG1012" s="10"/>
      <c r="BH1012" s="10"/>
      <c r="BI1012" s="2"/>
      <c r="BJ1012" s="10"/>
      <c r="BK1012" s="10"/>
      <c r="BL1012" s="10"/>
      <c r="BM1012" s="371"/>
      <c r="BN1012" s="10"/>
      <c r="BO1012" s="10"/>
      <c r="BP1012" s="10"/>
    </row>
    <row r="1013" ht="12.75" spans="1:68">
      <c r="A1013" s="295"/>
      <c r="B1013" s="11"/>
      <c r="C1013" s="11"/>
      <c r="E1013" s="482"/>
      <c r="F1013" s="295"/>
      <c r="G1013" s="295"/>
      <c r="H1013" s="295"/>
      <c r="I1013" s="10"/>
      <c r="J1013" s="10"/>
      <c r="K1013" s="295"/>
      <c r="L1013" s="482"/>
      <c r="M1013" s="10"/>
      <c r="N1013" s="10"/>
      <c r="O1013" s="482"/>
      <c r="P1013" s="10"/>
      <c r="Q1013" s="295"/>
      <c r="R1013" s="11"/>
      <c r="T1013" s="294"/>
      <c r="U1013" s="295"/>
      <c r="V1013" s="10"/>
      <c r="W1013" s="10"/>
      <c r="X1013" s="10"/>
      <c r="Y1013" s="10"/>
      <c r="Z1013" s="295"/>
      <c r="AA1013" s="161"/>
      <c r="AB1013" s="11"/>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0"/>
      <c r="BC1013" s="10"/>
      <c r="BD1013" s="10"/>
      <c r="BE1013" s="10"/>
      <c r="BG1013" s="10"/>
      <c r="BH1013" s="10"/>
      <c r="BI1013" s="2"/>
      <c r="BJ1013" s="10"/>
      <c r="BK1013" s="10"/>
      <c r="BL1013" s="10"/>
      <c r="BM1013" s="371"/>
      <c r="BN1013" s="10"/>
      <c r="BO1013" s="10"/>
      <c r="BP1013" s="10"/>
    </row>
    <row r="1014" ht="12.75" spans="1:68">
      <c r="A1014" s="295"/>
      <c r="B1014" s="11"/>
      <c r="C1014" s="11"/>
      <c r="E1014" s="482"/>
      <c r="F1014" s="295"/>
      <c r="G1014" s="295"/>
      <c r="H1014" s="295"/>
      <c r="I1014" s="10"/>
      <c r="J1014" s="10"/>
      <c r="K1014" s="295"/>
      <c r="L1014" s="482"/>
      <c r="M1014" s="10"/>
      <c r="N1014" s="10"/>
      <c r="O1014" s="482"/>
      <c r="P1014" s="10"/>
      <c r="Q1014" s="295"/>
      <c r="R1014" s="11"/>
      <c r="T1014" s="294"/>
      <c r="U1014" s="295"/>
      <c r="V1014" s="10"/>
      <c r="W1014" s="10"/>
      <c r="X1014" s="10"/>
      <c r="Y1014" s="10"/>
      <c r="Z1014" s="295"/>
      <c r="AA1014" s="161"/>
      <c r="AB1014" s="11"/>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0"/>
      <c r="BC1014" s="10"/>
      <c r="BD1014" s="10"/>
      <c r="BE1014" s="10"/>
      <c r="BG1014" s="10"/>
      <c r="BH1014" s="10"/>
      <c r="BI1014" s="2"/>
      <c r="BJ1014" s="10"/>
      <c r="BK1014" s="10"/>
      <c r="BL1014" s="10"/>
      <c r="BM1014" s="371"/>
      <c r="BN1014" s="10"/>
      <c r="BO1014" s="10"/>
      <c r="BP1014" s="10"/>
    </row>
    <row r="1015" ht="12.75" spans="1:68">
      <c r="A1015" s="295"/>
      <c r="B1015" s="11"/>
      <c r="C1015" s="11"/>
      <c r="E1015" s="482"/>
      <c r="F1015" s="295"/>
      <c r="G1015" s="295"/>
      <c r="H1015" s="295"/>
      <c r="I1015" s="10"/>
      <c r="J1015" s="10"/>
      <c r="K1015" s="295"/>
      <c r="L1015" s="482"/>
      <c r="M1015" s="10"/>
      <c r="N1015" s="10"/>
      <c r="O1015" s="482"/>
      <c r="P1015" s="10"/>
      <c r="Q1015" s="295"/>
      <c r="R1015" s="11"/>
      <c r="T1015" s="294"/>
      <c r="U1015" s="295"/>
      <c r="V1015" s="10"/>
      <c r="W1015" s="10"/>
      <c r="X1015" s="10"/>
      <c r="Y1015" s="10"/>
      <c r="Z1015" s="295"/>
      <c r="AA1015" s="161"/>
      <c r="AB1015" s="11"/>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0"/>
      <c r="BC1015" s="10"/>
      <c r="BD1015" s="10"/>
      <c r="BE1015" s="10"/>
      <c r="BG1015" s="10"/>
      <c r="BH1015" s="10"/>
      <c r="BI1015" s="2"/>
      <c r="BJ1015" s="10"/>
      <c r="BK1015" s="10"/>
      <c r="BL1015" s="10"/>
      <c r="BM1015" s="371"/>
      <c r="BN1015" s="10"/>
      <c r="BO1015" s="10"/>
      <c r="BP1015" s="10"/>
    </row>
    <row r="1016" ht="12.75" spans="1:68">
      <c r="A1016" s="295"/>
      <c r="B1016" s="11"/>
      <c r="C1016" s="11"/>
      <c r="E1016" s="482"/>
      <c r="F1016" s="295"/>
      <c r="G1016" s="295"/>
      <c r="H1016" s="295"/>
      <c r="I1016" s="10"/>
      <c r="J1016" s="10"/>
      <c r="K1016" s="295"/>
      <c r="L1016" s="482"/>
      <c r="M1016" s="10"/>
      <c r="N1016" s="10"/>
      <c r="O1016" s="482"/>
      <c r="P1016" s="10"/>
      <c r="Q1016" s="295"/>
      <c r="R1016" s="11"/>
      <c r="T1016" s="294"/>
      <c r="U1016" s="295"/>
      <c r="V1016" s="10"/>
      <c r="W1016" s="10"/>
      <c r="X1016" s="10"/>
      <c r="Y1016" s="10"/>
      <c r="Z1016" s="295"/>
      <c r="AA1016" s="161"/>
      <c r="AB1016" s="11"/>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0"/>
      <c r="BC1016" s="10"/>
      <c r="BD1016" s="10"/>
      <c r="BE1016" s="10"/>
      <c r="BG1016" s="10"/>
      <c r="BH1016" s="10"/>
      <c r="BI1016" s="2"/>
      <c r="BJ1016" s="10"/>
      <c r="BK1016" s="10"/>
      <c r="BL1016" s="10"/>
      <c r="BM1016" s="371"/>
      <c r="BN1016" s="10"/>
      <c r="BO1016" s="10"/>
      <c r="BP1016" s="10"/>
    </row>
    <row r="1017" ht="12.75" spans="1:68">
      <c r="A1017" s="295"/>
      <c r="B1017" s="11"/>
      <c r="C1017" s="11"/>
      <c r="E1017" s="482"/>
      <c r="F1017" s="295"/>
      <c r="G1017" s="295"/>
      <c r="H1017" s="295"/>
      <c r="I1017" s="10"/>
      <c r="J1017" s="10"/>
      <c r="K1017" s="295"/>
      <c r="L1017" s="482"/>
      <c r="M1017" s="10"/>
      <c r="N1017" s="10"/>
      <c r="O1017" s="482"/>
      <c r="P1017" s="10"/>
      <c r="Q1017" s="295"/>
      <c r="R1017" s="11"/>
      <c r="T1017" s="294"/>
      <c r="U1017" s="295"/>
      <c r="V1017" s="10"/>
      <c r="W1017" s="10"/>
      <c r="X1017" s="10"/>
      <c r="Y1017" s="10"/>
      <c r="Z1017" s="295"/>
      <c r="AA1017" s="161"/>
      <c r="AB1017" s="11"/>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0"/>
      <c r="BC1017" s="10"/>
      <c r="BD1017" s="10"/>
      <c r="BE1017" s="10"/>
      <c r="BG1017" s="10"/>
      <c r="BH1017" s="10"/>
      <c r="BI1017" s="2"/>
      <c r="BJ1017" s="10"/>
      <c r="BK1017" s="10"/>
      <c r="BL1017" s="10"/>
      <c r="BM1017" s="371"/>
      <c r="BN1017" s="10"/>
      <c r="BO1017" s="10"/>
      <c r="BP1017" s="10"/>
    </row>
    <row r="1018" ht="12.75" spans="1:68">
      <c r="A1018" s="295"/>
      <c r="B1018" s="11"/>
      <c r="C1018" s="11"/>
      <c r="E1018" s="482"/>
      <c r="F1018" s="295"/>
      <c r="G1018" s="295"/>
      <c r="H1018" s="295"/>
      <c r="I1018" s="10"/>
      <c r="J1018" s="10"/>
      <c r="K1018" s="295"/>
      <c r="L1018" s="482"/>
      <c r="M1018" s="10"/>
      <c r="N1018" s="10"/>
      <c r="O1018" s="482"/>
      <c r="P1018" s="10"/>
      <c r="Q1018" s="295"/>
      <c r="R1018" s="11"/>
      <c r="T1018" s="294"/>
      <c r="U1018" s="295"/>
      <c r="V1018" s="10"/>
      <c r="W1018" s="10"/>
      <c r="X1018" s="10"/>
      <c r="Y1018" s="10"/>
      <c r="Z1018" s="295"/>
      <c r="AA1018" s="161"/>
      <c r="AB1018" s="11"/>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0"/>
      <c r="BC1018" s="10"/>
      <c r="BD1018" s="10"/>
      <c r="BE1018" s="10"/>
      <c r="BG1018" s="10"/>
      <c r="BH1018" s="10"/>
      <c r="BI1018" s="2"/>
      <c r="BJ1018" s="10"/>
      <c r="BK1018" s="10"/>
      <c r="BL1018" s="10"/>
      <c r="BM1018" s="371"/>
      <c r="BN1018" s="10"/>
      <c r="BO1018" s="10"/>
      <c r="BP1018" s="10"/>
    </row>
    <row r="1019" ht="12.75" spans="1:68">
      <c r="A1019" s="295"/>
      <c r="B1019" s="11"/>
      <c r="C1019" s="11"/>
      <c r="E1019" s="482"/>
      <c r="F1019" s="295"/>
      <c r="G1019" s="295"/>
      <c r="H1019" s="295"/>
      <c r="I1019" s="10"/>
      <c r="J1019" s="10"/>
      <c r="K1019" s="295"/>
      <c r="L1019" s="482"/>
      <c r="M1019" s="10"/>
      <c r="N1019" s="10"/>
      <c r="O1019" s="482"/>
      <c r="P1019" s="10"/>
      <c r="Q1019" s="295"/>
      <c r="R1019" s="11"/>
      <c r="T1019" s="294"/>
      <c r="U1019" s="295"/>
      <c r="V1019" s="10"/>
      <c r="W1019" s="10"/>
      <c r="X1019" s="10"/>
      <c r="Y1019" s="10"/>
      <c r="Z1019" s="295"/>
      <c r="AA1019" s="161"/>
      <c r="AB1019" s="11"/>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0"/>
      <c r="BC1019" s="10"/>
      <c r="BD1019" s="10"/>
      <c r="BE1019" s="10"/>
      <c r="BG1019" s="10"/>
      <c r="BH1019" s="10"/>
      <c r="BI1019" s="2"/>
      <c r="BJ1019" s="10"/>
      <c r="BK1019" s="10"/>
      <c r="BL1019" s="10"/>
      <c r="BM1019" s="371"/>
      <c r="BN1019" s="10"/>
      <c r="BO1019" s="10"/>
      <c r="BP1019" s="10"/>
    </row>
    <row r="1020" ht="12.75" spans="1:68">
      <c r="A1020" s="295"/>
      <c r="B1020" s="11"/>
      <c r="C1020" s="11"/>
      <c r="E1020" s="482"/>
      <c r="F1020" s="295"/>
      <c r="G1020" s="295"/>
      <c r="H1020" s="295"/>
      <c r="I1020" s="10"/>
      <c r="J1020" s="10"/>
      <c r="K1020" s="295"/>
      <c r="L1020" s="482"/>
      <c r="M1020" s="10"/>
      <c r="N1020" s="10"/>
      <c r="O1020" s="482"/>
      <c r="P1020" s="10"/>
      <c r="Q1020" s="295"/>
      <c r="R1020" s="11"/>
      <c r="T1020" s="294"/>
      <c r="U1020" s="295"/>
      <c r="V1020" s="10"/>
      <c r="W1020" s="10"/>
      <c r="X1020" s="10"/>
      <c r="Y1020" s="10"/>
      <c r="Z1020" s="295"/>
      <c r="AA1020" s="161"/>
      <c r="AB1020" s="11"/>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0"/>
      <c r="BC1020" s="10"/>
      <c r="BD1020" s="10"/>
      <c r="BE1020" s="10"/>
      <c r="BG1020" s="10"/>
      <c r="BH1020" s="10"/>
      <c r="BI1020" s="2"/>
      <c r="BJ1020" s="10"/>
      <c r="BK1020" s="10"/>
      <c r="BL1020" s="10"/>
      <c r="BM1020" s="371"/>
      <c r="BN1020" s="10"/>
      <c r="BO1020" s="10"/>
      <c r="BP1020" s="10"/>
    </row>
    <row r="1021" ht="12.75" spans="1:68">
      <c r="A1021" s="295"/>
      <c r="B1021" s="11"/>
      <c r="C1021" s="11"/>
      <c r="E1021" s="482"/>
      <c r="F1021" s="295"/>
      <c r="G1021" s="295"/>
      <c r="H1021" s="295"/>
      <c r="I1021" s="10"/>
      <c r="J1021" s="10"/>
      <c r="K1021" s="295"/>
      <c r="L1021" s="482"/>
      <c r="M1021" s="10"/>
      <c r="N1021" s="10"/>
      <c r="O1021" s="482"/>
      <c r="P1021" s="10"/>
      <c r="Q1021" s="295"/>
      <c r="R1021" s="11"/>
      <c r="T1021" s="294"/>
      <c r="U1021" s="295"/>
      <c r="V1021" s="10"/>
      <c r="W1021" s="10"/>
      <c r="X1021" s="10"/>
      <c r="Y1021" s="10"/>
      <c r="Z1021" s="295"/>
      <c r="AA1021" s="161"/>
      <c r="AB1021" s="11"/>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0"/>
      <c r="BC1021" s="10"/>
      <c r="BD1021" s="10"/>
      <c r="BE1021" s="10"/>
      <c r="BG1021" s="10"/>
      <c r="BH1021" s="10"/>
      <c r="BI1021" s="2"/>
      <c r="BJ1021" s="10"/>
      <c r="BK1021" s="10"/>
      <c r="BL1021" s="10"/>
      <c r="BM1021" s="371"/>
      <c r="BN1021" s="10"/>
      <c r="BO1021" s="10"/>
      <c r="BP1021" s="10"/>
    </row>
    <row r="1022" ht="12.75" spans="1:68">
      <c r="A1022" s="295"/>
      <c r="B1022" s="11"/>
      <c r="C1022" s="11"/>
      <c r="E1022" s="482"/>
      <c r="F1022" s="295"/>
      <c r="G1022" s="295"/>
      <c r="H1022" s="295"/>
      <c r="I1022" s="10"/>
      <c r="J1022" s="10"/>
      <c r="K1022" s="295"/>
      <c r="L1022" s="482"/>
      <c r="M1022" s="10"/>
      <c r="N1022" s="10"/>
      <c r="O1022" s="482"/>
      <c r="P1022" s="10"/>
      <c r="Q1022" s="295"/>
      <c r="R1022" s="11"/>
      <c r="T1022" s="294"/>
      <c r="U1022" s="295"/>
      <c r="V1022" s="10"/>
      <c r="W1022" s="10"/>
      <c r="X1022" s="10"/>
      <c r="Y1022" s="10"/>
      <c r="Z1022" s="295"/>
      <c r="AA1022" s="161"/>
      <c r="AB1022" s="11"/>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0"/>
      <c r="BC1022" s="10"/>
      <c r="BD1022" s="10"/>
      <c r="BE1022" s="10"/>
      <c r="BG1022" s="10"/>
      <c r="BH1022" s="10"/>
      <c r="BI1022" s="2"/>
      <c r="BJ1022" s="10"/>
      <c r="BK1022" s="10"/>
      <c r="BL1022" s="10"/>
      <c r="BM1022" s="371"/>
      <c r="BN1022" s="10"/>
      <c r="BO1022" s="10"/>
      <c r="BP1022" s="10"/>
    </row>
    <row r="1023" ht="12.75" spans="1:68">
      <c r="A1023" s="295"/>
      <c r="B1023" s="11"/>
      <c r="C1023" s="11"/>
      <c r="E1023" s="482"/>
      <c r="F1023" s="295"/>
      <c r="G1023" s="295"/>
      <c r="H1023" s="295"/>
      <c r="I1023" s="10"/>
      <c r="J1023" s="10"/>
      <c r="K1023" s="295"/>
      <c r="L1023" s="482"/>
      <c r="M1023" s="10"/>
      <c r="N1023" s="10"/>
      <c r="O1023" s="482"/>
      <c r="P1023" s="10"/>
      <c r="Q1023" s="295"/>
      <c r="R1023" s="11"/>
      <c r="T1023" s="294"/>
      <c r="U1023" s="295"/>
      <c r="V1023" s="10"/>
      <c r="W1023" s="10"/>
      <c r="X1023" s="10"/>
      <c r="Y1023" s="10"/>
      <c r="Z1023" s="295"/>
      <c r="AA1023" s="161"/>
      <c r="AB1023" s="11"/>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0"/>
      <c r="BC1023" s="10"/>
      <c r="BD1023" s="10"/>
      <c r="BE1023" s="10"/>
      <c r="BG1023" s="10"/>
      <c r="BH1023" s="10"/>
      <c r="BI1023" s="2"/>
      <c r="BJ1023" s="10"/>
      <c r="BK1023" s="10"/>
      <c r="BL1023" s="10"/>
      <c r="BM1023" s="371"/>
      <c r="BN1023" s="10"/>
      <c r="BO1023" s="10"/>
      <c r="BP1023" s="10"/>
    </row>
    <row r="1024" ht="12.75" spans="1:68">
      <c r="A1024" s="295"/>
      <c r="B1024" s="11"/>
      <c r="C1024" s="11"/>
      <c r="E1024" s="482"/>
      <c r="F1024" s="295"/>
      <c r="G1024" s="295"/>
      <c r="H1024" s="295"/>
      <c r="I1024" s="10"/>
      <c r="J1024" s="10"/>
      <c r="K1024" s="295"/>
      <c r="L1024" s="482"/>
      <c r="M1024" s="10"/>
      <c r="N1024" s="10"/>
      <c r="O1024" s="482"/>
      <c r="P1024" s="10"/>
      <c r="Q1024" s="295"/>
      <c r="R1024" s="11"/>
      <c r="T1024" s="294"/>
      <c r="U1024" s="295"/>
      <c r="V1024" s="10"/>
      <c r="W1024" s="10"/>
      <c r="X1024" s="10"/>
      <c r="Y1024" s="10"/>
      <c r="Z1024" s="295"/>
      <c r="AA1024" s="161"/>
      <c r="AB1024" s="11"/>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0"/>
      <c r="BC1024" s="10"/>
      <c r="BD1024" s="10"/>
      <c r="BE1024" s="10"/>
      <c r="BG1024" s="10"/>
      <c r="BH1024" s="10"/>
      <c r="BI1024" s="2"/>
      <c r="BJ1024" s="10"/>
      <c r="BK1024" s="10"/>
      <c r="BL1024" s="10"/>
      <c r="BM1024" s="371"/>
      <c r="BN1024" s="10"/>
      <c r="BO1024" s="10"/>
      <c r="BP1024" s="10"/>
    </row>
    <row r="1025" ht="12.75" spans="1:68">
      <c r="A1025" s="295"/>
      <c r="B1025" s="11"/>
      <c r="C1025" s="11"/>
      <c r="E1025" s="482"/>
      <c r="F1025" s="295"/>
      <c r="G1025" s="295"/>
      <c r="H1025" s="295"/>
      <c r="I1025" s="10"/>
      <c r="J1025" s="10"/>
      <c r="K1025" s="295"/>
      <c r="L1025" s="482"/>
      <c r="M1025" s="10"/>
      <c r="N1025" s="10"/>
      <c r="O1025" s="482"/>
      <c r="P1025" s="10"/>
      <c r="Q1025" s="295"/>
      <c r="R1025" s="11"/>
      <c r="T1025" s="294"/>
      <c r="U1025" s="295"/>
      <c r="V1025" s="10"/>
      <c r="W1025" s="10"/>
      <c r="X1025" s="10"/>
      <c r="Y1025" s="10"/>
      <c r="Z1025" s="295"/>
      <c r="AA1025" s="161"/>
      <c r="AB1025" s="11"/>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0"/>
      <c r="BC1025" s="10"/>
      <c r="BD1025" s="10"/>
      <c r="BE1025" s="10"/>
      <c r="BG1025" s="10"/>
      <c r="BH1025" s="10"/>
      <c r="BI1025" s="2"/>
      <c r="BJ1025" s="10"/>
      <c r="BK1025" s="10"/>
      <c r="BL1025" s="10"/>
      <c r="BM1025" s="371"/>
      <c r="BN1025" s="10"/>
      <c r="BO1025" s="10"/>
      <c r="BP1025" s="10"/>
    </row>
    <row r="1026" ht="12.75" spans="1:68">
      <c r="A1026" s="295"/>
      <c r="B1026" s="11"/>
      <c r="C1026" s="11"/>
      <c r="E1026" s="482"/>
      <c r="F1026" s="295"/>
      <c r="G1026" s="295"/>
      <c r="H1026" s="295"/>
      <c r="I1026" s="10"/>
      <c r="J1026" s="10"/>
      <c r="K1026" s="295"/>
      <c r="L1026" s="482"/>
      <c r="M1026" s="10"/>
      <c r="N1026" s="10"/>
      <c r="O1026" s="482"/>
      <c r="P1026" s="10"/>
      <c r="Q1026" s="295"/>
      <c r="R1026" s="11"/>
      <c r="T1026" s="294"/>
      <c r="U1026" s="295"/>
      <c r="V1026" s="10"/>
      <c r="W1026" s="10"/>
      <c r="X1026" s="10"/>
      <c r="Y1026" s="10"/>
      <c r="Z1026" s="295"/>
      <c r="AA1026" s="161"/>
      <c r="AB1026" s="11"/>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0"/>
      <c r="BC1026" s="10"/>
      <c r="BD1026" s="10"/>
      <c r="BE1026" s="10"/>
      <c r="BG1026" s="10"/>
      <c r="BH1026" s="10"/>
      <c r="BI1026" s="2"/>
      <c r="BJ1026" s="10"/>
      <c r="BK1026" s="10"/>
      <c r="BL1026" s="10"/>
      <c r="BM1026" s="371"/>
      <c r="BN1026" s="10"/>
      <c r="BO1026" s="10"/>
      <c r="BP1026" s="10"/>
    </row>
    <row r="1027" ht="12.75" spans="1:68">
      <c r="A1027" s="295"/>
      <c r="B1027" s="11"/>
      <c r="C1027" s="11"/>
      <c r="E1027" s="482"/>
      <c r="F1027" s="295"/>
      <c r="G1027" s="295"/>
      <c r="H1027" s="295"/>
      <c r="I1027" s="10"/>
      <c r="J1027" s="10"/>
      <c r="K1027" s="295"/>
      <c r="L1027" s="482"/>
      <c r="M1027" s="10"/>
      <c r="N1027" s="10"/>
      <c r="O1027" s="482"/>
      <c r="P1027" s="10"/>
      <c r="Q1027" s="295"/>
      <c r="R1027" s="11"/>
      <c r="T1027" s="294"/>
      <c r="U1027" s="295"/>
      <c r="V1027" s="10"/>
      <c r="W1027" s="10"/>
      <c r="X1027" s="10"/>
      <c r="Y1027" s="10"/>
      <c r="Z1027" s="295"/>
      <c r="AA1027" s="161"/>
      <c r="AB1027" s="11"/>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0"/>
      <c r="BC1027" s="10"/>
      <c r="BD1027" s="10"/>
      <c r="BE1027" s="10"/>
      <c r="BG1027" s="10"/>
      <c r="BH1027" s="10"/>
      <c r="BI1027" s="2"/>
      <c r="BJ1027" s="10"/>
      <c r="BK1027" s="10"/>
      <c r="BL1027" s="10"/>
      <c r="BM1027" s="371"/>
      <c r="BN1027" s="10"/>
      <c r="BO1027" s="10"/>
      <c r="BP1027" s="10"/>
    </row>
    <row r="1028" ht="12.75" spans="1:68">
      <c r="A1028" s="295"/>
      <c r="B1028" s="11"/>
      <c r="C1028" s="11"/>
      <c r="E1028" s="482"/>
      <c r="F1028" s="295"/>
      <c r="G1028" s="295"/>
      <c r="H1028" s="295"/>
      <c r="I1028" s="10"/>
      <c r="J1028" s="10"/>
      <c r="K1028" s="295"/>
      <c r="L1028" s="482"/>
      <c r="M1028" s="10"/>
      <c r="N1028" s="10"/>
      <c r="O1028" s="482"/>
      <c r="P1028" s="10"/>
      <c r="Q1028" s="295"/>
      <c r="R1028" s="11"/>
      <c r="T1028" s="294"/>
      <c r="U1028" s="295"/>
      <c r="V1028" s="10"/>
      <c r="W1028" s="10"/>
      <c r="X1028" s="10"/>
      <c r="Y1028" s="10"/>
      <c r="Z1028" s="295"/>
      <c r="AA1028" s="161"/>
      <c r="AB1028" s="11"/>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0"/>
      <c r="BC1028" s="10"/>
      <c r="BD1028" s="10"/>
      <c r="BE1028" s="10"/>
      <c r="BG1028" s="10"/>
      <c r="BH1028" s="10"/>
      <c r="BI1028" s="2"/>
      <c r="BJ1028" s="10"/>
      <c r="BK1028" s="10"/>
      <c r="BL1028" s="10"/>
      <c r="BM1028" s="371"/>
      <c r="BN1028" s="10"/>
      <c r="BO1028" s="10"/>
      <c r="BP1028" s="10"/>
    </row>
    <row r="1029" ht="12.75" spans="1:68">
      <c r="A1029" s="295"/>
      <c r="B1029" s="11"/>
      <c r="C1029" s="11"/>
      <c r="E1029" s="482"/>
      <c r="F1029" s="295"/>
      <c r="G1029" s="295"/>
      <c r="H1029" s="295"/>
      <c r="I1029" s="10"/>
      <c r="J1029" s="10"/>
      <c r="K1029" s="295"/>
      <c r="L1029" s="482"/>
      <c r="M1029" s="10"/>
      <c r="N1029" s="10"/>
      <c r="O1029" s="482"/>
      <c r="P1029" s="10"/>
      <c r="Q1029" s="295"/>
      <c r="R1029" s="11"/>
      <c r="T1029" s="294"/>
      <c r="U1029" s="295"/>
      <c r="V1029" s="10"/>
      <c r="W1029" s="10"/>
      <c r="X1029" s="10"/>
      <c r="Y1029" s="10"/>
      <c r="Z1029" s="295"/>
      <c r="AA1029" s="161"/>
      <c r="AB1029" s="11"/>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0"/>
      <c r="BC1029" s="10"/>
      <c r="BD1029" s="10"/>
      <c r="BE1029" s="10"/>
      <c r="BG1029" s="10"/>
      <c r="BH1029" s="10"/>
      <c r="BI1029" s="2"/>
      <c r="BJ1029" s="10"/>
      <c r="BK1029" s="10"/>
      <c r="BL1029" s="10"/>
      <c r="BM1029" s="371"/>
      <c r="BN1029" s="10"/>
      <c r="BO1029" s="10"/>
      <c r="BP1029" s="10"/>
    </row>
    <row r="1030" ht="12.75" spans="1:68">
      <c r="A1030" s="295"/>
      <c r="B1030" s="11"/>
      <c r="C1030" s="11"/>
      <c r="E1030" s="482"/>
      <c r="F1030" s="295"/>
      <c r="G1030" s="295"/>
      <c r="H1030" s="295"/>
      <c r="I1030" s="10"/>
      <c r="J1030" s="10"/>
      <c r="K1030" s="295"/>
      <c r="L1030" s="482"/>
      <c r="M1030" s="10"/>
      <c r="N1030" s="10"/>
      <c r="O1030" s="482"/>
      <c r="P1030" s="10"/>
      <c r="Q1030" s="295"/>
      <c r="R1030" s="11"/>
      <c r="T1030" s="294"/>
      <c r="U1030" s="295"/>
      <c r="V1030" s="10"/>
      <c r="W1030" s="10"/>
      <c r="X1030" s="10"/>
      <c r="Y1030" s="10"/>
      <c r="Z1030" s="295"/>
      <c r="AA1030" s="161"/>
      <c r="AB1030" s="11"/>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0"/>
      <c r="BC1030" s="10"/>
      <c r="BD1030" s="10"/>
      <c r="BE1030" s="10"/>
      <c r="BG1030" s="10"/>
      <c r="BH1030" s="10"/>
      <c r="BI1030" s="2"/>
      <c r="BJ1030" s="10"/>
      <c r="BK1030" s="10"/>
      <c r="BL1030" s="10"/>
      <c r="BM1030" s="371"/>
      <c r="BN1030" s="10"/>
      <c r="BO1030" s="10"/>
      <c r="BP1030" s="10"/>
    </row>
    <row r="1031" ht="12.75" spans="1:68">
      <c r="A1031" s="295"/>
      <c r="B1031" s="11"/>
      <c r="C1031" s="11"/>
      <c r="E1031" s="482"/>
      <c r="F1031" s="295"/>
      <c r="G1031" s="295"/>
      <c r="H1031" s="295"/>
      <c r="I1031" s="10"/>
      <c r="J1031" s="10"/>
      <c r="K1031" s="295"/>
      <c r="L1031" s="482"/>
      <c r="M1031" s="10"/>
      <c r="N1031" s="10"/>
      <c r="O1031" s="482"/>
      <c r="P1031" s="10"/>
      <c r="Q1031" s="295"/>
      <c r="R1031" s="11"/>
      <c r="T1031" s="294"/>
      <c r="U1031" s="295"/>
      <c r="V1031" s="10"/>
      <c r="W1031" s="10"/>
      <c r="X1031" s="10"/>
      <c r="Y1031" s="10"/>
      <c r="Z1031" s="295"/>
      <c r="AA1031" s="161"/>
      <c r="AB1031" s="11"/>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0"/>
      <c r="BC1031" s="10"/>
      <c r="BD1031" s="10"/>
      <c r="BE1031" s="10"/>
      <c r="BG1031" s="10"/>
      <c r="BH1031" s="10"/>
      <c r="BI1031" s="2"/>
      <c r="BJ1031" s="10"/>
      <c r="BK1031" s="10"/>
      <c r="BL1031" s="10"/>
      <c r="BM1031" s="371"/>
      <c r="BN1031" s="10"/>
      <c r="BO1031" s="10"/>
      <c r="BP1031" s="10"/>
    </row>
    <row r="1032" ht="12.75" spans="1:68">
      <c r="A1032" s="295"/>
      <c r="B1032" s="11"/>
      <c r="C1032" s="11"/>
      <c r="E1032" s="482"/>
      <c r="F1032" s="295"/>
      <c r="G1032" s="295"/>
      <c r="H1032" s="295"/>
      <c r="I1032" s="10"/>
      <c r="J1032" s="10"/>
      <c r="K1032" s="295"/>
      <c r="L1032" s="482"/>
      <c r="M1032" s="10"/>
      <c r="N1032" s="10"/>
      <c r="O1032" s="482"/>
      <c r="P1032" s="10"/>
      <c r="Q1032" s="295"/>
      <c r="R1032" s="11"/>
      <c r="T1032" s="294"/>
      <c r="U1032" s="295"/>
      <c r="V1032" s="10"/>
      <c r="W1032" s="10"/>
      <c r="X1032" s="10"/>
      <c r="Y1032" s="10"/>
      <c r="Z1032" s="295"/>
      <c r="AA1032" s="161"/>
      <c r="AB1032" s="11"/>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0"/>
      <c r="BC1032" s="10"/>
      <c r="BD1032" s="10"/>
      <c r="BE1032" s="10"/>
      <c r="BG1032" s="10"/>
      <c r="BH1032" s="10"/>
      <c r="BI1032" s="2"/>
      <c r="BJ1032" s="10"/>
      <c r="BK1032" s="10"/>
      <c r="BL1032" s="10"/>
      <c r="BM1032" s="371"/>
      <c r="BN1032" s="10"/>
      <c r="BO1032" s="10"/>
      <c r="BP1032" s="10"/>
    </row>
    <row r="1033" ht="12.75" spans="1:68">
      <c r="A1033" s="295"/>
      <c r="B1033" s="11"/>
      <c r="C1033" s="11"/>
      <c r="E1033" s="482"/>
      <c r="F1033" s="295"/>
      <c r="G1033" s="295"/>
      <c r="H1033" s="295"/>
      <c r="I1033" s="10"/>
      <c r="J1033" s="10"/>
      <c r="K1033" s="295"/>
      <c r="L1033" s="482"/>
      <c r="M1033" s="10"/>
      <c r="N1033" s="10"/>
      <c r="O1033" s="482"/>
      <c r="P1033" s="10"/>
      <c r="Q1033" s="295"/>
      <c r="R1033" s="11"/>
      <c r="T1033" s="294"/>
      <c r="U1033" s="295"/>
      <c r="V1033" s="10"/>
      <c r="W1033" s="10"/>
      <c r="X1033" s="10"/>
      <c r="Y1033" s="10"/>
      <c r="Z1033" s="295"/>
      <c r="AA1033" s="161"/>
      <c r="AB1033" s="11"/>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0"/>
      <c r="BC1033" s="10"/>
      <c r="BD1033" s="10"/>
      <c r="BE1033" s="10"/>
      <c r="BG1033" s="10"/>
      <c r="BH1033" s="10"/>
      <c r="BI1033" s="2"/>
      <c r="BJ1033" s="10"/>
      <c r="BK1033" s="10"/>
      <c r="BL1033" s="10"/>
      <c r="BM1033" s="371"/>
      <c r="BN1033" s="10"/>
      <c r="BO1033" s="10"/>
      <c r="BP1033" s="10"/>
    </row>
    <row r="1034" ht="12.75" spans="1:68">
      <c r="A1034" s="295"/>
      <c r="B1034" s="11"/>
      <c r="C1034" s="11"/>
      <c r="E1034" s="482"/>
      <c r="F1034" s="295"/>
      <c r="G1034" s="295"/>
      <c r="H1034" s="295"/>
      <c r="I1034" s="10"/>
      <c r="J1034" s="10"/>
      <c r="K1034" s="295"/>
      <c r="L1034" s="482"/>
      <c r="M1034" s="10"/>
      <c r="N1034" s="10"/>
      <c r="O1034" s="482"/>
      <c r="P1034" s="10"/>
      <c r="Q1034" s="295"/>
      <c r="R1034" s="11"/>
      <c r="T1034" s="294"/>
      <c r="U1034" s="295"/>
      <c r="V1034" s="10"/>
      <c r="W1034" s="10"/>
      <c r="X1034" s="10"/>
      <c r="Y1034" s="10"/>
      <c r="Z1034" s="295"/>
      <c r="AA1034" s="161"/>
      <c r="AB1034" s="11"/>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0"/>
      <c r="BC1034" s="10"/>
      <c r="BD1034" s="10"/>
      <c r="BE1034" s="10"/>
      <c r="BG1034" s="10"/>
      <c r="BH1034" s="10"/>
      <c r="BI1034" s="2"/>
      <c r="BJ1034" s="10"/>
      <c r="BK1034" s="10"/>
      <c r="BL1034" s="10"/>
      <c r="BM1034" s="371"/>
      <c r="BN1034" s="10"/>
      <c r="BO1034" s="10"/>
      <c r="BP1034" s="10"/>
    </row>
    <row r="1035" ht="12.75" spans="1:68">
      <c r="A1035" s="295"/>
      <c r="B1035" s="11"/>
      <c r="C1035" s="11"/>
      <c r="E1035" s="482"/>
      <c r="F1035" s="295"/>
      <c r="G1035" s="295"/>
      <c r="H1035" s="295"/>
      <c r="I1035" s="10"/>
      <c r="J1035" s="10"/>
      <c r="K1035" s="295"/>
      <c r="L1035" s="482"/>
      <c r="M1035" s="10"/>
      <c r="N1035" s="10"/>
      <c r="O1035" s="482"/>
      <c r="P1035" s="10"/>
      <c r="Q1035" s="295"/>
      <c r="R1035" s="11"/>
      <c r="T1035" s="294"/>
      <c r="U1035" s="295"/>
      <c r="V1035" s="10"/>
      <c r="W1035" s="10"/>
      <c r="X1035" s="10"/>
      <c r="Y1035" s="10"/>
      <c r="Z1035" s="295"/>
      <c r="AA1035" s="161"/>
      <c r="AB1035" s="11"/>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0"/>
      <c r="BC1035" s="10"/>
      <c r="BD1035" s="10"/>
      <c r="BE1035" s="10"/>
      <c r="BG1035" s="10"/>
      <c r="BH1035" s="10"/>
      <c r="BI1035" s="2"/>
      <c r="BJ1035" s="10"/>
      <c r="BK1035" s="10"/>
      <c r="BL1035" s="10"/>
      <c r="BM1035" s="371"/>
      <c r="BN1035" s="10"/>
      <c r="BO1035" s="10"/>
      <c r="BP1035" s="10"/>
    </row>
    <row r="1036" ht="12.75" spans="1:68">
      <c r="A1036" s="295"/>
      <c r="B1036" s="11"/>
      <c r="C1036" s="11"/>
      <c r="E1036" s="482"/>
      <c r="F1036" s="295"/>
      <c r="G1036" s="295"/>
      <c r="H1036" s="295"/>
      <c r="I1036" s="10"/>
      <c r="J1036" s="10"/>
      <c r="K1036" s="295"/>
      <c r="L1036" s="482"/>
      <c r="M1036" s="10"/>
      <c r="N1036" s="10"/>
      <c r="O1036" s="482"/>
      <c r="P1036" s="10"/>
      <c r="Q1036" s="295"/>
      <c r="R1036" s="11"/>
      <c r="T1036" s="294"/>
      <c r="U1036" s="295"/>
      <c r="V1036" s="10"/>
      <c r="W1036" s="10"/>
      <c r="X1036" s="10"/>
      <c r="Y1036" s="10"/>
      <c r="Z1036" s="295"/>
      <c r="AA1036" s="161"/>
      <c r="AB1036" s="11"/>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0"/>
      <c r="BC1036" s="10"/>
      <c r="BD1036" s="10"/>
      <c r="BE1036" s="10"/>
      <c r="BG1036" s="10"/>
      <c r="BH1036" s="10"/>
      <c r="BI1036" s="2"/>
      <c r="BJ1036" s="10"/>
      <c r="BK1036" s="10"/>
      <c r="BL1036" s="10"/>
      <c r="BM1036" s="371"/>
      <c r="BN1036" s="10"/>
      <c r="BO1036" s="10"/>
      <c r="BP1036" s="10"/>
    </row>
    <row r="1037" ht="12.75" spans="1:68">
      <c r="A1037" s="295"/>
      <c r="B1037" s="11"/>
      <c r="C1037" s="11"/>
      <c r="E1037" s="482"/>
      <c r="F1037" s="295"/>
      <c r="G1037" s="295"/>
      <c r="H1037" s="295"/>
      <c r="I1037" s="10"/>
      <c r="J1037" s="10"/>
      <c r="K1037" s="295"/>
      <c r="L1037" s="482"/>
      <c r="M1037" s="10"/>
      <c r="N1037" s="10"/>
      <c r="O1037" s="482"/>
      <c r="P1037" s="10"/>
      <c r="Q1037" s="295"/>
      <c r="R1037" s="11"/>
      <c r="T1037" s="294"/>
      <c r="U1037" s="295"/>
      <c r="V1037" s="10"/>
      <c r="W1037" s="10"/>
      <c r="X1037" s="10"/>
      <c r="Y1037" s="10"/>
      <c r="Z1037" s="295"/>
      <c r="AA1037" s="161"/>
      <c r="AB1037" s="11"/>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0"/>
      <c r="BC1037" s="10"/>
      <c r="BD1037" s="10"/>
      <c r="BE1037" s="10"/>
      <c r="BG1037" s="10"/>
      <c r="BH1037" s="10"/>
      <c r="BI1037" s="2"/>
      <c r="BJ1037" s="10"/>
      <c r="BK1037" s="10"/>
      <c r="BL1037" s="10"/>
      <c r="BM1037" s="371"/>
      <c r="BN1037" s="10"/>
      <c r="BO1037" s="10"/>
      <c r="BP1037" s="10"/>
    </row>
    <row r="1038" ht="12.75" spans="1:68">
      <c r="A1038" s="295"/>
      <c r="B1038" s="11"/>
      <c r="C1038" s="11"/>
      <c r="E1038" s="482"/>
      <c r="F1038" s="295"/>
      <c r="G1038" s="295"/>
      <c r="H1038" s="295"/>
      <c r="I1038" s="10"/>
      <c r="J1038" s="10"/>
      <c r="K1038" s="295"/>
      <c r="L1038" s="482"/>
      <c r="M1038" s="10"/>
      <c r="N1038" s="10"/>
      <c r="O1038" s="482"/>
      <c r="P1038" s="10"/>
      <c r="Q1038" s="295"/>
      <c r="R1038" s="11"/>
      <c r="T1038" s="294"/>
      <c r="U1038" s="295"/>
      <c r="V1038" s="10"/>
      <c r="W1038" s="10"/>
      <c r="X1038" s="10"/>
      <c r="Y1038" s="10"/>
      <c r="Z1038" s="295"/>
      <c r="AA1038" s="161"/>
      <c r="AB1038" s="11"/>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0"/>
      <c r="BC1038" s="10"/>
      <c r="BD1038" s="10"/>
      <c r="BE1038" s="10"/>
      <c r="BG1038" s="10"/>
      <c r="BH1038" s="10"/>
      <c r="BI1038" s="2"/>
      <c r="BJ1038" s="10"/>
      <c r="BK1038" s="10"/>
      <c r="BL1038" s="10"/>
      <c r="BM1038" s="371"/>
      <c r="BN1038" s="10"/>
      <c r="BO1038" s="10"/>
      <c r="BP1038" s="10"/>
    </row>
    <row r="1039" ht="12.75" spans="1:68">
      <c r="A1039" s="295"/>
      <c r="B1039" s="11"/>
      <c r="C1039" s="11"/>
      <c r="E1039" s="482"/>
      <c r="F1039" s="295"/>
      <c r="G1039" s="295"/>
      <c r="H1039" s="295"/>
      <c r="I1039" s="10"/>
      <c r="J1039" s="10"/>
      <c r="K1039" s="295"/>
      <c r="L1039" s="482"/>
      <c r="M1039" s="10"/>
      <c r="N1039" s="10"/>
      <c r="O1039" s="482"/>
      <c r="P1039" s="10"/>
      <c r="Q1039" s="295"/>
      <c r="R1039" s="11"/>
      <c r="T1039" s="294"/>
      <c r="U1039" s="295"/>
      <c r="V1039" s="10"/>
      <c r="W1039" s="10"/>
      <c r="X1039" s="10"/>
      <c r="Y1039" s="10"/>
      <c r="Z1039" s="295"/>
      <c r="AA1039" s="161"/>
      <c r="AB1039" s="11"/>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0"/>
      <c r="BC1039" s="10"/>
      <c r="BD1039" s="10"/>
      <c r="BE1039" s="10"/>
      <c r="BG1039" s="10"/>
      <c r="BH1039" s="10"/>
      <c r="BI1039" s="2"/>
      <c r="BJ1039" s="10"/>
      <c r="BK1039" s="10"/>
      <c r="BL1039" s="10"/>
      <c r="BM1039" s="371"/>
      <c r="BN1039" s="10"/>
      <c r="BO1039" s="10"/>
      <c r="BP1039" s="10"/>
    </row>
    <row r="1040" ht="12.75" spans="1:68">
      <c r="A1040" s="295"/>
      <c r="B1040" s="11"/>
      <c r="C1040" s="11"/>
      <c r="E1040" s="482"/>
      <c r="F1040" s="295"/>
      <c r="G1040" s="295"/>
      <c r="H1040" s="295"/>
      <c r="I1040" s="10"/>
      <c r="J1040" s="10"/>
      <c r="K1040" s="295"/>
      <c r="L1040" s="482"/>
      <c r="M1040" s="10"/>
      <c r="N1040" s="10"/>
      <c r="O1040" s="482"/>
      <c r="P1040" s="10"/>
      <c r="Q1040" s="295"/>
      <c r="R1040" s="11"/>
      <c r="T1040" s="294"/>
      <c r="U1040" s="295"/>
      <c r="V1040" s="10"/>
      <c r="W1040" s="10"/>
      <c r="X1040" s="10"/>
      <c r="Y1040" s="10"/>
      <c r="Z1040" s="295"/>
      <c r="AA1040" s="161"/>
      <c r="AB1040" s="11"/>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0"/>
      <c r="BC1040" s="10"/>
      <c r="BD1040" s="10"/>
      <c r="BE1040" s="10"/>
      <c r="BG1040" s="10"/>
      <c r="BH1040" s="10"/>
      <c r="BI1040" s="2"/>
      <c r="BJ1040" s="10"/>
      <c r="BK1040" s="10"/>
      <c r="BL1040" s="10"/>
      <c r="BM1040" s="371"/>
      <c r="BN1040" s="10"/>
      <c r="BO1040" s="10"/>
      <c r="BP1040" s="10"/>
    </row>
    <row r="1041" ht="12.75" spans="1:68">
      <c r="A1041" s="295"/>
      <c r="B1041" s="11"/>
      <c r="C1041" s="11"/>
      <c r="E1041" s="482"/>
      <c r="F1041" s="295"/>
      <c r="G1041" s="295"/>
      <c r="H1041" s="295"/>
      <c r="I1041" s="10"/>
      <c r="J1041" s="10"/>
      <c r="K1041" s="295"/>
      <c r="L1041" s="482"/>
      <c r="M1041" s="10"/>
      <c r="N1041" s="10"/>
      <c r="O1041" s="482"/>
      <c r="P1041" s="10"/>
      <c r="Q1041" s="295"/>
      <c r="R1041" s="11"/>
      <c r="T1041" s="294"/>
      <c r="U1041" s="295"/>
      <c r="V1041" s="10"/>
      <c r="W1041" s="10"/>
      <c r="X1041" s="10"/>
      <c r="Y1041" s="10"/>
      <c r="Z1041" s="295"/>
      <c r="AA1041" s="161"/>
      <c r="AB1041" s="11"/>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0"/>
      <c r="BC1041" s="10"/>
      <c r="BD1041" s="10"/>
      <c r="BE1041" s="10"/>
      <c r="BG1041" s="10"/>
      <c r="BH1041" s="10"/>
      <c r="BI1041" s="2"/>
      <c r="BJ1041" s="10"/>
      <c r="BK1041" s="10"/>
      <c r="BL1041" s="10"/>
      <c r="BM1041" s="371"/>
      <c r="BN1041" s="10"/>
      <c r="BO1041" s="10"/>
      <c r="BP1041" s="10"/>
    </row>
    <row r="1042" ht="12.75" spans="1:68">
      <c r="A1042" s="295"/>
      <c r="B1042" s="11"/>
      <c r="C1042" s="11"/>
      <c r="E1042" s="482"/>
      <c r="F1042" s="295"/>
      <c r="G1042" s="295"/>
      <c r="H1042" s="295"/>
      <c r="I1042" s="10"/>
      <c r="J1042" s="10"/>
      <c r="K1042" s="295"/>
      <c r="L1042" s="482"/>
      <c r="M1042" s="10"/>
      <c r="N1042" s="10"/>
      <c r="O1042" s="482"/>
      <c r="P1042" s="10"/>
      <c r="Q1042" s="295"/>
      <c r="R1042" s="11"/>
      <c r="T1042" s="294"/>
      <c r="U1042" s="295"/>
      <c r="V1042" s="10"/>
      <c r="W1042" s="10"/>
      <c r="X1042" s="10"/>
      <c r="Y1042" s="10"/>
      <c r="Z1042" s="295"/>
      <c r="AA1042" s="161"/>
      <c r="AB1042" s="11"/>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0"/>
      <c r="BC1042" s="10"/>
      <c r="BD1042" s="10"/>
      <c r="BE1042" s="10"/>
      <c r="BG1042" s="10"/>
      <c r="BH1042" s="10"/>
      <c r="BI1042" s="2"/>
      <c r="BJ1042" s="10"/>
      <c r="BK1042" s="10"/>
      <c r="BL1042" s="10"/>
      <c r="BM1042" s="371"/>
      <c r="BN1042" s="10"/>
      <c r="BO1042" s="10"/>
      <c r="BP1042" s="10"/>
    </row>
    <row r="1043" ht="12.75" spans="1:68">
      <c r="A1043" s="295"/>
      <c r="B1043" s="11"/>
      <c r="C1043" s="11"/>
      <c r="E1043" s="482"/>
      <c r="F1043" s="295"/>
      <c r="G1043" s="295"/>
      <c r="H1043" s="295"/>
      <c r="I1043" s="10"/>
      <c r="J1043" s="10"/>
      <c r="K1043" s="295"/>
      <c r="L1043" s="482"/>
      <c r="M1043" s="10"/>
      <c r="N1043" s="10"/>
      <c r="O1043" s="482"/>
      <c r="P1043" s="10"/>
      <c r="Q1043" s="295"/>
      <c r="R1043" s="11"/>
      <c r="T1043" s="294"/>
      <c r="U1043" s="295"/>
      <c r="V1043" s="10"/>
      <c r="W1043" s="10"/>
      <c r="X1043" s="10"/>
      <c r="Y1043" s="10"/>
      <c r="Z1043" s="295"/>
      <c r="AA1043" s="161"/>
      <c r="AB1043" s="11"/>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0"/>
      <c r="BC1043" s="10"/>
      <c r="BD1043" s="10"/>
      <c r="BE1043" s="10"/>
      <c r="BG1043" s="10"/>
      <c r="BH1043" s="10"/>
      <c r="BI1043" s="2"/>
      <c r="BJ1043" s="10"/>
      <c r="BK1043" s="10"/>
      <c r="BL1043" s="10"/>
      <c r="BM1043" s="371"/>
      <c r="BN1043" s="10"/>
      <c r="BO1043" s="10"/>
      <c r="BP1043" s="10"/>
    </row>
    <row r="1044" ht="12.75" spans="1:68">
      <c r="A1044" s="295"/>
      <c r="B1044" s="11"/>
      <c r="C1044" s="11"/>
      <c r="E1044" s="482"/>
      <c r="F1044" s="295"/>
      <c r="G1044" s="295"/>
      <c r="H1044" s="295"/>
      <c r="I1044" s="10"/>
      <c r="J1044" s="10"/>
      <c r="K1044" s="295"/>
      <c r="L1044" s="482"/>
      <c r="M1044" s="10"/>
      <c r="N1044" s="10"/>
      <c r="O1044" s="482"/>
      <c r="P1044" s="10"/>
      <c r="Q1044" s="295"/>
      <c r="R1044" s="11"/>
      <c r="T1044" s="294"/>
      <c r="U1044" s="295"/>
      <c r="V1044" s="10"/>
      <c r="W1044" s="10"/>
      <c r="X1044" s="10"/>
      <c r="Y1044" s="10"/>
      <c r="Z1044" s="295"/>
      <c r="AA1044" s="161"/>
      <c r="AB1044" s="11"/>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0"/>
      <c r="BC1044" s="10"/>
      <c r="BD1044" s="10"/>
      <c r="BE1044" s="10"/>
      <c r="BG1044" s="10"/>
      <c r="BH1044" s="10"/>
      <c r="BI1044" s="2"/>
      <c r="BJ1044" s="10"/>
      <c r="BK1044" s="10"/>
      <c r="BL1044" s="10"/>
      <c r="BM1044" s="371"/>
      <c r="BN1044" s="10"/>
      <c r="BO1044" s="10"/>
      <c r="BP1044" s="10"/>
    </row>
    <row r="1045" ht="12.75" spans="1:68">
      <c r="A1045" s="295"/>
      <c r="B1045" s="11"/>
      <c r="C1045" s="11"/>
      <c r="E1045" s="482"/>
      <c r="F1045" s="295"/>
      <c r="G1045" s="295"/>
      <c r="H1045" s="295"/>
      <c r="I1045" s="10"/>
      <c r="J1045" s="10"/>
      <c r="K1045" s="295"/>
      <c r="L1045" s="482"/>
      <c r="M1045" s="10"/>
      <c r="N1045" s="10"/>
      <c r="O1045" s="482"/>
      <c r="P1045" s="10"/>
      <c r="Q1045" s="295"/>
      <c r="R1045" s="11"/>
      <c r="T1045" s="294"/>
      <c r="U1045" s="295"/>
      <c r="V1045" s="10"/>
      <c r="W1045" s="10"/>
      <c r="X1045" s="10"/>
      <c r="Y1045" s="10"/>
      <c r="Z1045" s="295"/>
      <c r="AA1045" s="161"/>
      <c r="AB1045" s="11"/>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0"/>
      <c r="BC1045" s="10"/>
      <c r="BD1045" s="10"/>
      <c r="BE1045" s="10"/>
      <c r="BG1045" s="10"/>
      <c r="BH1045" s="10"/>
      <c r="BI1045" s="2"/>
      <c r="BJ1045" s="10"/>
      <c r="BK1045" s="10"/>
      <c r="BL1045" s="10"/>
      <c r="BM1045" s="371"/>
      <c r="BN1045" s="10"/>
      <c r="BO1045" s="10"/>
      <c r="BP1045" s="10"/>
    </row>
    <row r="1046" ht="12.75" spans="1:68">
      <c r="A1046" s="295"/>
      <c r="B1046" s="11"/>
      <c r="C1046" s="11"/>
      <c r="E1046" s="482"/>
      <c r="F1046" s="295"/>
      <c r="G1046" s="295"/>
      <c r="H1046" s="295"/>
      <c r="I1046" s="10"/>
      <c r="J1046" s="10"/>
      <c r="K1046" s="295"/>
      <c r="L1046" s="482"/>
      <c r="M1046" s="10"/>
      <c r="N1046" s="10"/>
      <c r="O1046" s="482"/>
      <c r="P1046" s="10"/>
      <c r="Q1046" s="295"/>
      <c r="R1046" s="11"/>
      <c r="T1046" s="294"/>
      <c r="U1046" s="295"/>
      <c r="V1046" s="10"/>
      <c r="W1046" s="10"/>
      <c r="X1046" s="10"/>
      <c r="Y1046" s="10"/>
      <c r="Z1046" s="295"/>
      <c r="AA1046" s="161"/>
      <c r="AB1046" s="11"/>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0"/>
      <c r="BC1046" s="10"/>
      <c r="BD1046" s="10"/>
      <c r="BE1046" s="10"/>
      <c r="BG1046" s="10"/>
      <c r="BH1046" s="10"/>
      <c r="BI1046" s="2"/>
      <c r="BJ1046" s="10"/>
      <c r="BK1046" s="10"/>
      <c r="BL1046" s="10"/>
      <c r="BM1046" s="371"/>
      <c r="BN1046" s="10"/>
      <c r="BO1046" s="10"/>
      <c r="BP1046" s="10"/>
    </row>
    <row r="1047" ht="12.75" spans="1:68">
      <c r="A1047" s="295"/>
      <c r="B1047" s="11"/>
      <c r="C1047" s="11"/>
      <c r="E1047" s="482"/>
      <c r="F1047" s="295"/>
      <c r="G1047" s="295"/>
      <c r="H1047" s="295"/>
      <c r="I1047" s="10"/>
      <c r="J1047" s="10"/>
      <c r="K1047" s="295"/>
      <c r="L1047" s="482"/>
      <c r="M1047" s="10"/>
      <c r="N1047" s="10"/>
      <c r="O1047" s="482"/>
      <c r="P1047" s="10"/>
      <c r="Q1047" s="295"/>
      <c r="R1047" s="11"/>
      <c r="T1047" s="294"/>
      <c r="U1047" s="295"/>
      <c r="V1047" s="10"/>
      <c r="W1047" s="10"/>
      <c r="X1047" s="10"/>
      <c r="Y1047" s="10"/>
      <c r="Z1047" s="295"/>
      <c r="AA1047" s="161"/>
      <c r="AB1047" s="11"/>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0"/>
      <c r="BC1047" s="10"/>
      <c r="BD1047" s="10"/>
      <c r="BE1047" s="10"/>
      <c r="BG1047" s="10"/>
      <c r="BH1047" s="10"/>
      <c r="BI1047" s="2"/>
      <c r="BJ1047" s="10"/>
      <c r="BK1047" s="10"/>
      <c r="BL1047" s="10"/>
      <c r="BM1047" s="371"/>
      <c r="BN1047" s="10"/>
      <c r="BO1047" s="10"/>
      <c r="BP1047" s="10"/>
    </row>
    <row r="1048" ht="12.75" spans="1:68">
      <c r="A1048" s="295"/>
      <c r="B1048" s="11"/>
      <c r="C1048" s="11"/>
      <c r="E1048" s="482"/>
      <c r="F1048" s="295"/>
      <c r="G1048" s="295"/>
      <c r="H1048" s="295"/>
      <c r="I1048" s="10"/>
      <c r="J1048" s="10"/>
      <c r="K1048" s="295"/>
      <c r="L1048" s="482"/>
      <c r="M1048" s="10"/>
      <c r="N1048" s="10"/>
      <c r="O1048" s="482"/>
      <c r="P1048" s="10"/>
      <c r="Q1048" s="295"/>
      <c r="R1048" s="11"/>
      <c r="T1048" s="294"/>
      <c r="U1048" s="295"/>
      <c r="V1048" s="10"/>
      <c r="W1048" s="10"/>
      <c r="X1048" s="10"/>
      <c r="Y1048" s="10"/>
      <c r="Z1048" s="295"/>
      <c r="AA1048" s="161"/>
      <c r="AB1048" s="11"/>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0"/>
      <c r="BC1048" s="10"/>
      <c r="BD1048" s="10"/>
      <c r="BE1048" s="10"/>
      <c r="BG1048" s="10"/>
      <c r="BH1048" s="10"/>
      <c r="BI1048" s="2"/>
      <c r="BJ1048" s="10"/>
      <c r="BK1048" s="10"/>
      <c r="BL1048" s="10"/>
      <c r="BM1048" s="371"/>
      <c r="BN1048" s="10"/>
      <c r="BO1048" s="10"/>
      <c r="BP1048" s="10"/>
    </row>
    <row r="1049" ht="12.75" spans="1:68">
      <c r="A1049" s="295"/>
      <c r="B1049" s="11"/>
      <c r="C1049" s="11"/>
      <c r="E1049" s="482"/>
      <c r="F1049" s="295"/>
      <c r="G1049" s="295"/>
      <c r="H1049" s="295"/>
      <c r="I1049" s="10"/>
      <c r="J1049" s="10"/>
      <c r="K1049" s="295"/>
      <c r="L1049" s="482"/>
      <c r="M1049" s="10"/>
      <c r="N1049" s="10"/>
      <c r="O1049" s="482"/>
      <c r="P1049" s="10"/>
      <c r="Q1049" s="295"/>
      <c r="R1049" s="11"/>
      <c r="T1049" s="294"/>
      <c r="U1049" s="295"/>
      <c r="V1049" s="10"/>
      <c r="W1049" s="10"/>
      <c r="X1049" s="10"/>
      <c r="Y1049" s="10"/>
      <c r="Z1049" s="295"/>
      <c r="AA1049" s="161"/>
      <c r="AB1049" s="11"/>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0"/>
      <c r="BC1049" s="10"/>
      <c r="BD1049" s="10"/>
      <c r="BE1049" s="10"/>
      <c r="BG1049" s="10"/>
      <c r="BH1049" s="10"/>
      <c r="BI1049" s="2"/>
      <c r="BJ1049" s="10"/>
      <c r="BK1049" s="10"/>
      <c r="BL1049" s="10"/>
      <c r="BM1049" s="371"/>
      <c r="BN1049" s="10"/>
      <c r="BO1049" s="10"/>
      <c r="BP1049" s="10"/>
    </row>
    <row r="1050" ht="12.75" spans="1:68">
      <c r="A1050" s="295"/>
      <c r="B1050" s="11"/>
      <c r="C1050" s="11"/>
      <c r="E1050" s="482"/>
      <c r="F1050" s="295"/>
      <c r="G1050" s="295"/>
      <c r="H1050" s="295"/>
      <c r="I1050" s="10"/>
      <c r="J1050" s="10"/>
      <c r="K1050" s="295"/>
      <c r="L1050" s="482"/>
      <c r="M1050" s="10"/>
      <c r="N1050" s="10"/>
      <c r="O1050" s="482"/>
      <c r="P1050" s="10"/>
      <c r="Q1050" s="295"/>
      <c r="R1050" s="11"/>
      <c r="T1050" s="294"/>
      <c r="U1050" s="295"/>
      <c r="V1050" s="10"/>
      <c r="W1050" s="10"/>
      <c r="X1050" s="10"/>
      <c r="Y1050" s="10"/>
      <c r="Z1050" s="295"/>
      <c r="AA1050" s="161"/>
      <c r="AB1050" s="11"/>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0"/>
      <c r="BC1050" s="10"/>
      <c r="BD1050" s="10"/>
      <c r="BE1050" s="10"/>
      <c r="BG1050" s="10"/>
      <c r="BH1050" s="10"/>
      <c r="BI1050" s="2"/>
      <c r="BJ1050" s="10"/>
      <c r="BK1050" s="10"/>
      <c r="BL1050" s="10"/>
      <c r="BM1050" s="371"/>
      <c r="BN1050" s="10"/>
      <c r="BO1050" s="10"/>
      <c r="BP1050" s="10"/>
    </row>
    <row r="1051" ht="12.75" spans="1:68">
      <c r="A1051" s="295"/>
      <c r="B1051" s="11"/>
      <c r="C1051" s="11"/>
      <c r="E1051" s="482"/>
      <c r="F1051" s="295"/>
      <c r="G1051" s="295"/>
      <c r="H1051" s="295"/>
      <c r="I1051" s="10"/>
      <c r="J1051" s="10"/>
      <c r="K1051" s="295"/>
      <c r="L1051" s="482"/>
      <c r="M1051" s="10"/>
      <c r="N1051" s="10"/>
      <c r="O1051" s="482"/>
      <c r="P1051" s="10"/>
      <c r="Q1051" s="295"/>
      <c r="R1051" s="11"/>
      <c r="T1051" s="294"/>
      <c r="U1051" s="295"/>
      <c r="V1051" s="10"/>
      <c r="W1051" s="10"/>
      <c r="X1051" s="10"/>
      <c r="Y1051" s="10"/>
      <c r="Z1051" s="295"/>
      <c r="AA1051" s="161"/>
      <c r="AB1051" s="11"/>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0"/>
      <c r="BC1051" s="10"/>
      <c r="BD1051" s="10"/>
      <c r="BE1051" s="10"/>
      <c r="BG1051" s="10"/>
      <c r="BH1051" s="10"/>
      <c r="BI1051" s="2"/>
      <c r="BJ1051" s="10"/>
      <c r="BK1051" s="10"/>
      <c r="BL1051" s="10"/>
      <c r="BM1051" s="371"/>
      <c r="BN1051" s="10"/>
      <c r="BO1051" s="10"/>
      <c r="BP1051" s="10"/>
    </row>
    <row r="1052" ht="12.75" spans="1:68">
      <c r="A1052" s="295"/>
      <c r="B1052" s="11"/>
      <c r="C1052" s="11"/>
      <c r="E1052" s="482"/>
      <c r="F1052" s="295"/>
      <c r="G1052" s="295"/>
      <c r="H1052" s="295"/>
      <c r="I1052" s="10"/>
      <c r="J1052" s="10"/>
      <c r="K1052" s="295"/>
      <c r="L1052" s="482"/>
      <c r="M1052" s="10"/>
      <c r="N1052" s="10"/>
      <c r="O1052" s="482"/>
      <c r="P1052" s="10"/>
      <c r="Q1052" s="295"/>
      <c r="R1052" s="11"/>
      <c r="T1052" s="294"/>
      <c r="U1052" s="295"/>
      <c r="V1052" s="10"/>
      <c r="W1052" s="10"/>
      <c r="X1052" s="10"/>
      <c r="Y1052" s="10"/>
      <c r="Z1052" s="295"/>
      <c r="AA1052" s="161"/>
      <c r="AB1052" s="11"/>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0"/>
      <c r="BC1052" s="10"/>
      <c r="BD1052" s="10"/>
      <c r="BE1052" s="10"/>
      <c r="BG1052" s="10"/>
      <c r="BH1052" s="10"/>
      <c r="BI1052" s="2"/>
      <c r="BJ1052" s="10"/>
      <c r="BK1052" s="10"/>
      <c r="BL1052" s="10"/>
      <c r="BM1052" s="371"/>
      <c r="BN1052" s="10"/>
      <c r="BO1052" s="10"/>
      <c r="BP1052" s="10"/>
    </row>
    <row r="1053" ht="12.75" spans="1:68">
      <c r="A1053" s="295"/>
      <c r="B1053" s="11"/>
      <c r="C1053" s="11"/>
      <c r="E1053" s="482"/>
      <c r="F1053" s="295"/>
      <c r="G1053" s="295"/>
      <c r="H1053" s="295"/>
      <c r="I1053" s="10"/>
      <c r="J1053" s="10"/>
      <c r="K1053" s="295"/>
      <c r="L1053" s="482"/>
      <c r="M1053" s="10"/>
      <c r="N1053" s="10"/>
      <c r="O1053" s="482"/>
      <c r="P1053" s="10"/>
      <c r="Q1053" s="295"/>
      <c r="R1053" s="11"/>
      <c r="T1053" s="294"/>
      <c r="U1053" s="295"/>
      <c r="V1053" s="10"/>
      <c r="W1053" s="10"/>
      <c r="X1053" s="10"/>
      <c r="Y1053" s="10"/>
      <c r="Z1053" s="295"/>
      <c r="AA1053" s="161"/>
      <c r="AB1053" s="11"/>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0"/>
      <c r="BC1053" s="10"/>
      <c r="BD1053" s="10"/>
      <c r="BE1053" s="10"/>
      <c r="BG1053" s="10"/>
      <c r="BH1053" s="10"/>
      <c r="BI1053" s="2"/>
      <c r="BJ1053" s="10"/>
      <c r="BK1053" s="10"/>
      <c r="BL1053" s="10"/>
      <c r="BM1053" s="371"/>
      <c r="BN1053" s="10"/>
      <c r="BO1053" s="10"/>
      <c r="BP1053" s="10"/>
    </row>
    <row r="1054" ht="12.75" spans="1:68">
      <c r="A1054" s="295"/>
      <c r="B1054" s="11"/>
      <c r="C1054" s="11"/>
      <c r="E1054" s="482"/>
      <c r="F1054" s="295"/>
      <c r="G1054" s="295"/>
      <c r="H1054" s="295"/>
      <c r="I1054" s="10"/>
      <c r="J1054" s="10"/>
      <c r="K1054" s="295"/>
      <c r="L1054" s="482"/>
      <c r="M1054" s="10"/>
      <c r="N1054" s="10"/>
      <c r="O1054" s="482"/>
      <c r="P1054" s="10"/>
      <c r="Q1054" s="295"/>
      <c r="R1054" s="11"/>
      <c r="T1054" s="294"/>
      <c r="U1054" s="295"/>
      <c r="V1054" s="10"/>
      <c r="W1054" s="10"/>
      <c r="X1054" s="10"/>
      <c r="Y1054" s="10"/>
      <c r="Z1054" s="295"/>
      <c r="AA1054" s="161"/>
      <c r="AB1054" s="11"/>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0"/>
      <c r="BC1054" s="10"/>
      <c r="BD1054" s="10"/>
      <c r="BE1054" s="10"/>
      <c r="BG1054" s="10"/>
      <c r="BH1054" s="10"/>
      <c r="BI1054" s="2"/>
      <c r="BJ1054" s="10"/>
      <c r="BK1054" s="10"/>
      <c r="BL1054" s="10"/>
      <c r="BM1054" s="371"/>
      <c r="BN1054" s="10"/>
      <c r="BO1054" s="10"/>
      <c r="BP1054" s="10"/>
    </row>
    <row r="1055" ht="12.75" spans="1:68">
      <c r="A1055" s="295"/>
      <c r="B1055" s="11"/>
      <c r="C1055" s="11"/>
      <c r="E1055" s="482"/>
      <c r="F1055" s="295"/>
      <c r="G1055" s="295"/>
      <c r="H1055" s="295"/>
      <c r="I1055" s="10"/>
      <c r="J1055" s="10"/>
      <c r="K1055" s="295"/>
      <c r="L1055" s="482"/>
      <c r="M1055" s="10"/>
      <c r="N1055" s="10"/>
      <c r="O1055" s="482"/>
      <c r="P1055" s="10"/>
      <c r="Q1055" s="295"/>
      <c r="R1055" s="11"/>
      <c r="T1055" s="294"/>
      <c r="U1055" s="295"/>
      <c r="V1055" s="10"/>
      <c r="W1055" s="10"/>
      <c r="X1055" s="10"/>
      <c r="Y1055" s="10"/>
      <c r="Z1055" s="295"/>
      <c r="AA1055" s="161"/>
      <c r="AB1055" s="11"/>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0"/>
      <c r="BC1055" s="10"/>
      <c r="BD1055" s="10"/>
      <c r="BE1055" s="10"/>
      <c r="BG1055" s="10"/>
      <c r="BH1055" s="10"/>
      <c r="BI1055" s="2"/>
      <c r="BJ1055" s="10"/>
      <c r="BK1055" s="10"/>
      <c r="BL1055" s="10"/>
      <c r="BM1055" s="371"/>
      <c r="BN1055" s="10"/>
      <c r="BO1055" s="10"/>
      <c r="BP1055" s="10"/>
    </row>
    <row r="1056" ht="12.75" spans="1:68">
      <c r="A1056" s="295"/>
      <c r="B1056" s="11"/>
      <c r="C1056" s="11"/>
      <c r="E1056" s="482"/>
      <c r="F1056" s="295"/>
      <c r="G1056" s="295"/>
      <c r="H1056" s="295"/>
      <c r="I1056" s="10"/>
      <c r="J1056" s="10"/>
      <c r="K1056" s="295"/>
      <c r="L1056" s="482"/>
      <c r="M1056" s="10"/>
      <c r="N1056" s="10"/>
      <c r="O1056" s="482"/>
      <c r="P1056" s="10"/>
      <c r="Q1056" s="295"/>
      <c r="R1056" s="11"/>
      <c r="T1056" s="294"/>
      <c r="U1056" s="295"/>
      <c r="V1056" s="10"/>
      <c r="W1056" s="10"/>
      <c r="X1056" s="10"/>
      <c r="Y1056" s="10"/>
      <c r="Z1056" s="295"/>
      <c r="AA1056" s="161"/>
      <c r="AB1056" s="11"/>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0"/>
      <c r="BC1056" s="10"/>
      <c r="BD1056" s="10"/>
      <c r="BE1056" s="10"/>
      <c r="BG1056" s="10"/>
      <c r="BH1056" s="10"/>
      <c r="BI1056" s="2"/>
      <c r="BJ1056" s="10"/>
      <c r="BK1056" s="10"/>
      <c r="BL1056" s="10"/>
      <c r="BM1056" s="371"/>
      <c r="BN1056" s="10"/>
      <c r="BO1056" s="10"/>
      <c r="BP1056" s="10"/>
    </row>
    <row r="1057" ht="12.75" spans="1:68">
      <c r="A1057" s="295"/>
      <c r="B1057" s="11"/>
      <c r="C1057" s="11"/>
      <c r="E1057" s="482"/>
      <c r="F1057" s="295"/>
      <c r="G1057" s="295"/>
      <c r="H1057" s="295"/>
      <c r="I1057" s="10"/>
      <c r="J1057" s="10"/>
      <c r="K1057" s="295"/>
      <c r="L1057" s="482"/>
      <c r="M1057" s="10"/>
      <c r="N1057" s="10"/>
      <c r="O1057" s="482"/>
      <c r="P1057" s="10"/>
      <c r="Q1057" s="295"/>
      <c r="R1057" s="11"/>
      <c r="T1057" s="294"/>
      <c r="U1057" s="295"/>
      <c r="V1057" s="10"/>
      <c r="W1057" s="10"/>
      <c r="X1057" s="10"/>
      <c r="Y1057" s="10"/>
      <c r="Z1057" s="295"/>
      <c r="AA1057" s="161"/>
      <c r="AB1057" s="11"/>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0"/>
      <c r="BC1057" s="10"/>
      <c r="BD1057" s="10"/>
      <c r="BE1057" s="10"/>
      <c r="BG1057" s="10"/>
      <c r="BH1057" s="10"/>
      <c r="BI1057" s="2"/>
      <c r="BJ1057" s="10"/>
      <c r="BK1057" s="10"/>
      <c r="BL1057" s="10"/>
      <c r="BM1057" s="371"/>
      <c r="BN1057" s="10"/>
      <c r="BO1057" s="10"/>
      <c r="BP1057" s="10"/>
    </row>
    <row r="1058" ht="12.75" spans="1:68">
      <c r="A1058" s="295"/>
      <c r="B1058" s="11"/>
      <c r="C1058" s="11"/>
      <c r="E1058" s="482"/>
      <c r="F1058" s="295"/>
      <c r="G1058" s="295"/>
      <c r="H1058" s="295"/>
      <c r="I1058" s="10"/>
      <c r="J1058" s="10"/>
      <c r="K1058" s="295"/>
      <c r="L1058" s="482"/>
      <c r="M1058" s="10"/>
      <c r="N1058" s="10"/>
      <c r="O1058" s="482"/>
      <c r="P1058" s="10"/>
      <c r="Q1058" s="295"/>
      <c r="R1058" s="11"/>
      <c r="T1058" s="294"/>
      <c r="U1058" s="295"/>
      <c r="V1058" s="10"/>
      <c r="W1058" s="10"/>
      <c r="X1058" s="10"/>
      <c r="Y1058" s="10"/>
      <c r="Z1058" s="295"/>
      <c r="AA1058" s="161"/>
      <c r="AB1058" s="11"/>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0"/>
      <c r="BC1058" s="10"/>
      <c r="BD1058" s="10"/>
      <c r="BE1058" s="10"/>
      <c r="BG1058" s="10"/>
      <c r="BH1058" s="10"/>
      <c r="BI1058" s="2"/>
      <c r="BJ1058" s="10"/>
      <c r="BK1058" s="10"/>
      <c r="BL1058" s="10"/>
      <c r="BM1058" s="371"/>
      <c r="BN1058" s="10"/>
      <c r="BO1058" s="10"/>
      <c r="BP1058" s="10"/>
    </row>
    <row r="1059" ht="12.75" spans="1:68">
      <c r="A1059" s="295"/>
      <c r="B1059" s="11"/>
      <c r="C1059" s="11"/>
      <c r="E1059" s="482"/>
      <c r="F1059" s="295"/>
      <c r="G1059" s="295"/>
      <c r="H1059" s="295"/>
      <c r="I1059" s="10"/>
      <c r="J1059" s="10"/>
      <c r="K1059" s="295"/>
      <c r="L1059" s="482"/>
      <c r="M1059" s="10"/>
      <c r="N1059" s="10"/>
      <c r="O1059" s="482"/>
      <c r="P1059" s="10"/>
      <c r="Q1059" s="295"/>
      <c r="R1059" s="11"/>
      <c r="T1059" s="294"/>
      <c r="U1059" s="295"/>
      <c r="V1059" s="10"/>
      <c r="W1059" s="10"/>
      <c r="X1059" s="10"/>
      <c r="Y1059" s="10"/>
      <c r="Z1059" s="295"/>
      <c r="AA1059" s="161"/>
      <c r="AB1059" s="11"/>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0"/>
      <c r="BC1059" s="10"/>
      <c r="BD1059" s="10"/>
      <c r="BE1059" s="10"/>
      <c r="BG1059" s="10"/>
      <c r="BH1059" s="10"/>
      <c r="BI1059" s="2"/>
      <c r="BJ1059" s="10"/>
      <c r="BK1059" s="10"/>
      <c r="BL1059" s="10"/>
      <c r="BM1059" s="371"/>
      <c r="BN1059" s="10"/>
      <c r="BO1059" s="10"/>
      <c r="BP1059" s="10"/>
    </row>
    <row r="1060" ht="12.75" spans="1:68">
      <c r="A1060" s="295"/>
      <c r="B1060" s="11"/>
      <c r="C1060" s="11"/>
      <c r="E1060" s="482"/>
      <c r="F1060" s="295"/>
      <c r="G1060" s="295"/>
      <c r="H1060" s="295"/>
      <c r="I1060" s="10"/>
      <c r="J1060" s="10"/>
      <c r="K1060" s="295"/>
      <c r="L1060" s="482"/>
      <c r="M1060" s="10"/>
      <c r="N1060" s="10"/>
      <c r="O1060" s="482"/>
      <c r="P1060" s="10"/>
      <c r="Q1060" s="295"/>
      <c r="R1060" s="11"/>
      <c r="T1060" s="294"/>
      <c r="U1060" s="295"/>
      <c r="V1060" s="10"/>
      <c r="W1060" s="10"/>
      <c r="X1060" s="10"/>
      <c r="Y1060" s="10"/>
      <c r="Z1060" s="295"/>
      <c r="AA1060" s="161"/>
      <c r="AB1060" s="11"/>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0"/>
      <c r="BC1060" s="10"/>
      <c r="BD1060" s="10"/>
      <c r="BE1060" s="10"/>
      <c r="BG1060" s="10"/>
      <c r="BH1060" s="10"/>
      <c r="BI1060" s="2"/>
      <c r="BJ1060" s="10"/>
      <c r="BK1060" s="10"/>
      <c r="BL1060" s="10"/>
      <c r="BM1060" s="371"/>
      <c r="BN1060" s="10"/>
      <c r="BO1060" s="10"/>
      <c r="BP1060" s="10"/>
    </row>
    <row r="1061" ht="12.75" spans="1:68">
      <c r="A1061" s="295"/>
      <c r="B1061" s="11"/>
      <c r="C1061" s="11"/>
      <c r="E1061" s="482"/>
      <c r="F1061" s="295"/>
      <c r="G1061" s="295"/>
      <c r="H1061" s="295"/>
      <c r="I1061" s="10"/>
      <c r="J1061" s="10"/>
      <c r="K1061" s="295"/>
      <c r="L1061" s="482"/>
      <c r="M1061" s="10"/>
      <c r="N1061" s="10"/>
      <c r="O1061" s="482"/>
      <c r="P1061" s="10"/>
      <c r="Q1061" s="295"/>
      <c r="R1061" s="11"/>
      <c r="T1061" s="294"/>
      <c r="U1061" s="295"/>
      <c r="V1061" s="10"/>
      <c r="W1061" s="10"/>
      <c r="X1061" s="10"/>
      <c r="Y1061" s="10"/>
      <c r="Z1061" s="295"/>
      <c r="AA1061" s="161"/>
      <c r="AB1061" s="11"/>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0"/>
      <c r="BC1061" s="10"/>
      <c r="BD1061" s="10"/>
      <c r="BE1061" s="10"/>
      <c r="BG1061" s="10"/>
      <c r="BH1061" s="10"/>
      <c r="BI1061" s="2"/>
      <c r="BJ1061" s="10"/>
      <c r="BK1061" s="10"/>
      <c r="BL1061" s="10"/>
      <c r="BM1061" s="371"/>
      <c r="BN1061" s="10"/>
      <c r="BO1061" s="10"/>
      <c r="BP1061" s="10"/>
    </row>
    <row r="1062" ht="12.75" spans="1:68">
      <c r="A1062" s="295"/>
      <c r="B1062" s="11"/>
      <c r="C1062" s="11"/>
      <c r="E1062" s="482"/>
      <c r="F1062" s="295"/>
      <c r="G1062" s="295"/>
      <c r="H1062" s="295"/>
      <c r="I1062" s="10"/>
      <c r="J1062" s="10"/>
      <c r="K1062" s="295"/>
      <c r="L1062" s="482"/>
      <c r="M1062" s="10"/>
      <c r="N1062" s="10"/>
      <c r="O1062" s="482"/>
      <c r="P1062" s="10"/>
      <c r="Q1062" s="295"/>
      <c r="R1062" s="11"/>
      <c r="T1062" s="294"/>
      <c r="U1062" s="295"/>
      <c r="V1062" s="10"/>
      <c r="W1062" s="10"/>
      <c r="X1062" s="10"/>
      <c r="Y1062" s="10"/>
      <c r="Z1062" s="295"/>
      <c r="AA1062" s="161"/>
      <c r="AB1062" s="11"/>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0"/>
      <c r="BC1062" s="10"/>
      <c r="BD1062" s="10"/>
      <c r="BE1062" s="10"/>
      <c r="BG1062" s="10"/>
      <c r="BH1062" s="10"/>
      <c r="BI1062" s="2"/>
      <c r="BJ1062" s="10"/>
      <c r="BK1062" s="10"/>
      <c r="BL1062" s="10"/>
      <c r="BM1062" s="371"/>
      <c r="BN1062" s="10"/>
      <c r="BO1062" s="10"/>
      <c r="BP1062" s="10"/>
    </row>
    <row r="1063" ht="12.75" spans="1:68">
      <c r="A1063" s="295"/>
      <c r="B1063" s="11"/>
      <c r="C1063" s="11"/>
      <c r="E1063" s="482"/>
      <c r="F1063" s="295"/>
      <c r="G1063" s="295"/>
      <c r="H1063" s="295"/>
      <c r="I1063" s="10"/>
      <c r="J1063" s="10"/>
      <c r="K1063" s="295"/>
      <c r="L1063" s="482"/>
      <c r="M1063" s="10"/>
      <c r="N1063" s="10"/>
      <c r="O1063" s="482"/>
      <c r="P1063" s="10"/>
      <c r="Q1063" s="295"/>
      <c r="R1063" s="11"/>
      <c r="T1063" s="294"/>
      <c r="U1063" s="295"/>
      <c r="V1063" s="10"/>
      <c r="W1063" s="10"/>
      <c r="X1063" s="10"/>
      <c r="Y1063" s="10"/>
      <c r="Z1063" s="295"/>
      <c r="AA1063" s="161"/>
      <c r="AB1063" s="11"/>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0"/>
      <c r="BC1063" s="10"/>
      <c r="BD1063" s="10"/>
      <c r="BE1063" s="10"/>
      <c r="BG1063" s="10"/>
      <c r="BH1063" s="10"/>
      <c r="BI1063" s="2"/>
      <c r="BJ1063" s="10"/>
      <c r="BK1063" s="10"/>
      <c r="BL1063" s="10"/>
      <c r="BM1063" s="371"/>
      <c r="BN1063" s="10"/>
      <c r="BO1063" s="10"/>
      <c r="BP1063" s="10"/>
    </row>
    <row r="1064" ht="12.75" spans="1:68">
      <c r="A1064" s="295"/>
      <c r="B1064" s="11"/>
      <c r="C1064" s="11"/>
      <c r="E1064" s="482"/>
      <c r="F1064" s="295"/>
      <c r="G1064" s="295"/>
      <c r="H1064" s="295"/>
      <c r="I1064" s="10"/>
      <c r="J1064" s="10"/>
      <c r="K1064" s="295"/>
      <c r="L1064" s="482"/>
      <c r="M1064" s="10"/>
      <c r="N1064" s="10"/>
      <c r="O1064" s="482"/>
      <c r="P1064" s="10"/>
      <c r="Q1064" s="295"/>
      <c r="R1064" s="11"/>
      <c r="T1064" s="294"/>
      <c r="U1064" s="295"/>
      <c r="V1064" s="10"/>
      <c r="W1064" s="10"/>
      <c r="X1064" s="10"/>
      <c r="Y1064" s="10"/>
      <c r="Z1064" s="295"/>
      <c r="AA1064" s="161"/>
      <c r="AB1064" s="11"/>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0"/>
      <c r="BC1064" s="10"/>
      <c r="BD1064" s="10"/>
      <c r="BE1064" s="10"/>
      <c r="BG1064" s="10"/>
      <c r="BH1064" s="10"/>
      <c r="BI1064" s="2"/>
      <c r="BJ1064" s="10"/>
      <c r="BK1064" s="10"/>
      <c r="BL1064" s="10"/>
      <c r="BM1064" s="371"/>
      <c r="BN1064" s="10"/>
      <c r="BO1064" s="10"/>
      <c r="BP1064" s="10"/>
    </row>
    <row r="1065" ht="12.75" spans="1:68">
      <c r="A1065" s="295"/>
      <c r="B1065" s="11"/>
      <c r="C1065" s="11"/>
      <c r="E1065" s="482"/>
      <c r="F1065" s="295"/>
      <c r="G1065" s="295"/>
      <c r="H1065" s="295"/>
      <c r="I1065" s="10"/>
      <c r="J1065" s="10"/>
      <c r="K1065" s="295"/>
      <c r="L1065" s="482"/>
      <c r="M1065" s="10"/>
      <c r="N1065" s="10"/>
      <c r="O1065" s="482"/>
      <c r="P1065" s="10"/>
      <c r="Q1065" s="295"/>
      <c r="R1065" s="11"/>
      <c r="T1065" s="294"/>
      <c r="U1065" s="295"/>
      <c r="V1065" s="10"/>
      <c r="W1065" s="10"/>
      <c r="X1065" s="10"/>
      <c r="Y1065" s="10"/>
      <c r="Z1065" s="295"/>
      <c r="AA1065" s="161"/>
      <c r="AB1065" s="11"/>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0"/>
      <c r="BC1065" s="10"/>
      <c r="BD1065" s="10"/>
      <c r="BE1065" s="10"/>
      <c r="BG1065" s="10"/>
      <c r="BH1065" s="10"/>
      <c r="BI1065" s="2"/>
      <c r="BJ1065" s="10"/>
      <c r="BK1065" s="10"/>
      <c r="BL1065" s="10"/>
      <c r="BM1065" s="371"/>
      <c r="BN1065" s="10"/>
      <c r="BO1065" s="10"/>
      <c r="BP1065" s="10"/>
    </row>
    <row r="1066" ht="12.75" spans="1:68">
      <c r="A1066" s="295"/>
      <c r="B1066" s="11"/>
      <c r="C1066" s="11"/>
      <c r="E1066" s="482"/>
      <c r="F1066" s="295"/>
      <c r="G1066" s="295"/>
      <c r="H1066" s="295"/>
      <c r="I1066" s="10"/>
      <c r="J1066" s="10"/>
      <c r="K1066" s="295"/>
      <c r="L1066" s="482"/>
      <c r="M1066" s="10"/>
      <c r="N1066" s="10"/>
      <c r="O1066" s="482"/>
      <c r="P1066" s="10"/>
      <c r="Q1066" s="295"/>
      <c r="R1066" s="11"/>
      <c r="T1066" s="294"/>
      <c r="U1066" s="295"/>
      <c r="V1066" s="10"/>
      <c r="W1066" s="10"/>
      <c r="X1066" s="10"/>
      <c r="Y1066" s="10"/>
      <c r="Z1066" s="295"/>
      <c r="AA1066" s="161"/>
      <c r="AB1066" s="11"/>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0"/>
      <c r="BC1066" s="10"/>
      <c r="BD1066" s="10"/>
      <c r="BE1066" s="10"/>
      <c r="BG1066" s="10"/>
      <c r="BH1066" s="10"/>
      <c r="BI1066" s="2"/>
      <c r="BJ1066" s="10"/>
      <c r="BK1066" s="10"/>
      <c r="BL1066" s="10"/>
      <c r="BM1066" s="371"/>
      <c r="BN1066" s="10"/>
      <c r="BO1066" s="10"/>
      <c r="BP1066" s="10"/>
    </row>
    <row r="1067" ht="12.75" spans="1:68">
      <c r="A1067" s="295"/>
      <c r="B1067" s="11"/>
      <c r="C1067" s="11"/>
      <c r="E1067" s="482"/>
      <c r="F1067" s="295"/>
      <c r="G1067" s="295"/>
      <c r="H1067" s="295"/>
      <c r="I1067" s="10"/>
      <c r="J1067" s="10"/>
      <c r="K1067" s="295"/>
      <c r="L1067" s="482"/>
      <c r="M1067" s="10"/>
      <c r="N1067" s="10"/>
      <c r="O1067" s="482"/>
      <c r="P1067" s="10"/>
      <c r="Q1067" s="295"/>
      <c r="R1067" s="11"/>
      <c r="T1067" s="294"/>
      <c r="U1067" s="295"/>
      <c r="V1067" s="10"/>
      <c r="W1067" s="10"/>
      <c r="X1067" s="10"/>
      <c r="Y1067" s="10"/>
      <c r="Z1067" s="295"/>
      <c r="AA1067" s="161"/>
      <c r="AB1067" s="11"/>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0"/>
      <c r="BC1067" s="10"/>
      <c r="BD1067" s="10"/>
      <c r="BE1067" s="10"/>
      <c r="BG1067" s="10"/>
      <c r="BH1067" s="10"/>
      <c r="BI1067" s="2"/>
      <c r="BJ1067" s="10"/>
      <c r="BK1067" s="10"/>
      <c r="BL1067" s="10"/>
      <c r="BM1067" s="371"/>
      <c r="BN1067" s="10"/>
      <c r="BO1067" s="10"/>
      <c r="BP1067" s="10"/>
    </row>
    <row r="1068" ht="12.75" spans="1:68">
      <c r="A1068" s="295"/>
      <c r="B1068" s="11"/>
      <c r="C1068" s="11"/>
      <c r="E1068" s="482"/>
      <c r="F1068" s="295"/>
      <c r="G1068" s="295"/>
      <c r="H1068" s="295"/>
      <c r="I1068" s="10"/>
      <c r="J1068" s="10"/>
      <c r="K1068" s="295"/>
      <c r="L1068" s="482"/>
      <c r="M1068" s="10"/>
      <c r="N1068" s="10"/>
      <c r="O1068" s="482"/>
      <c r="P1068" s="10"/>
      <c r="Q1068" s="295"/>
      <c r="R1068" s="11"/>
      <c r="T1068" s="294"/>
      <c r="U1068" s="295"/>
      <c r="V1068" s="10"/>
      <c r="W1068" s="10"/>
      <c r="X1068" s="10"/>
      <c r="Y1068" s="10"/>
      <c r="Z1068" s="295"/>
      <c r="AA1068" s="161"/>
      <c r="AB1068" s="11"/>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0"/>
      <c r="BC1068" s="10"/>
      <c r="BD1068" s="10"/>
      <c r="BE1068" s="10"/>
      <c r="BG1068" s="10"/>
      <c r="BH1068" s="10"/>
      <c r="BI1068" s="2"/>
      <c r="BJ1068" s="10"/>
      <c r="BK1068" s="10"/>
      <c r="BL1068" s="10"/>
      <c r="BM1068" s="371"/>
      <c r="BN1068" s="10"/>
      <c r="BO1068" s="10"/>
      <c r="BP1068" s="10"/>
    </row>
    <row r="1069" ht="12.75" spans="1:68">
      <c r="A1069" s="295"/>
      <c r="B1069" s="11"/>
      <c r="C1069" s="11"/>
      <c r="E1069" s="482"/>
      <c r="F1069" s="295"/>
      <c r="G1069" s="295"/>
      <c r="H1069" s="295"/>
      <c r="I1069" s="10"/>
      <c r="J1069" s="10"/>
      <c r="K1069" s="295"/>
      <c r="L1069" s="482"/>
      <c r="M1069" s="10"/>
      <c r="N1069" s="10"/>
      <c r="O1069" s="482"/>
      <c r="P1069" s="10"/>
      <c r="Q1069" s="295"/>
      <c r="R1069" s="11"/>
      <c r="T1069" s="294"/>
      <c r="U1069" s="295"/>
      <c r="V1069" s="10"/>
      <c r="W1069" s="10"/>
      <c r="X1069" s="10"/>
      <c r="Y1069" s="10"/>
      <c r="Z1069" s="295"/>
      <c r="AA1069" s="161"/>
      <c r="AB1069" s="11"/>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0"/>
      <c r="BC1069" s="10"/>
      <c r="BD1069" s="10"/>
      <c r="BE1069" s="10"/>
      <c r="BG1069" s="10"/>
      <c r="BH1069" s="10"/>
      <c r="BI1069" s="2"/>
      <c r="BJ1069" s="10"/>
      <c r="BK1069" s="10"/>
      <c r="BL1069" s="10"/>
      <c r="BM1069" s="371"/>
      <c r="BN1069" s="10"/>
      <c r="BO1069" s="10"/>
      <c r="BP1069" s="10"/>
    </row>
    <row r="1070" ht="12.75" spans="1:68">
      <c r="A1070" s="295"/>
      <c r="B1070" s="11"/>
      <c r="C1070" s="11"/>
      <c r="E1070" s="482"/>
      <c r="F1070" s="295"/>
      <c r="G1070" s="295"/>
      <c r="H1070" s="295"/>
      <c r="I1070" s="10"/>
      <c r="J1070" s="10"/>
      <c r="K1070" s="295"/>
      <c r="L1070" s="482"/>
      <c r="M1070" s="10"/>
      <c r="N1070" s="10"/>
      <c r="O1070" s="482"/>
      <c r="P1070" s="10"/>
      <c r="Q1070" s="295"/>
      <c r="R1070" s="11"/>
      <c r="T1070" s="294"/>
      <c r="U1070" s="295"/>
      <c r="V1070" s="10"/>
      <c r="W1070" s="10"/>
      <c r="X1070" s="10"/>
      <c r="Y1070" s="10"/>
      <c r="Z1070" s="295"/>
      <c r="AA1070" s="161"/>
      <c r="AB1070" s="11"/>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0"/>
      <c r="BC1070" s="10"/>
      <c r="BD1070" s="10"/>
      <c r="BE1070" s="10"/>
      <c r="BG1070" s="10"/>
      <c r="BH1070" s="10"/>
      <c r="BI1070" s="2"/>
      <c r="BJ1070" s="10"/>
      <c r="BK1070" s="10"/>
      <c r="BL1070" s="10"/>
      <c r="BM1070" s="371"/>
      <c r="BN1070" s="10"/>
      <c r="BO1070" s="10"/>
      <c r="BP1070" s="10"/>
    </row>
    <row r="1071" ht="12.75" spans="1:68">
      <c r="A1071" s="295"/>
      <c r="B1071" s="11"/>
      <c r="C1071" s="11"/>
      <c r="E1071" s="482"/>
      <c r="F1071" s="295"/>
      <c r="G1071" s="295"/>
      <c r="H1071" s="295"/>
      <c r="I1071" s="10"/>
      <c r="J1071" s="10"/>
      <c r="K1071" s="295"/>
      <c r="L1071" s="482"/>
      <c r="M1071" s="10"/>
      <c r="N1071" s="10"/>
      <c r="O1071" s="482"/>
      <c r="P1071" s="10"/>
      <c r="Q1071" s="295"/>
      <c r="R1071" s="11"/>
      <c r="T1071" s="294"/>
      <c r="U1071" s="295"/>
      <c r="V1071" s="10"/>
      <c r="W1071" s="10"/>
      <c r="X1071" s="10"/>
      <c r="Y1071" s="10"/>
      <c r="Z1071" s="295"/>
      <c r="AA1071" s="161"/>
      <c r="AB1071" s="11"/>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0"/>
      <c r="BC1071" s="10"/>
      <c r="BD1071" s="10"/>
      <c r="BE1071" s="10"/>
      <c r="BG1071" s="10"/>
      <c r="BH1071" s="10"/>
      <c r="BI1071" s="2"/>
      <c r="BJ1071" s="10"/>
      <c r="BK1071" s="10"/>
      <c r="BL1071" s="10"/>
      <c r="BM1071" s="371"/>
      <c r="BN1071" s="10"/>
      <c r="BO1071" s="10"/>
      <c r="BP1071" s="10"/>
    </row>
    <row r="1072" ht="12.75" spans="1:68">
      <c r="A1072" s="295"/>
      <c r="B1072" s="11"/>
      <c r="C1072" s="11"/>
      <c r="E1072" s="482"/>
      <c r="F1072" s="295"/>
      <c r="G1072" s="295"/>
      <c r="H1072" s="295"/>
      <c r="I1072" s="10"/>
      <c r="J1072" s="10"/>
      <c r="K1072" s="295"/>
      <c r="L1072" s="482"/>
      <c r="M1072" s="10"/>
      <c r="N1072" s="10"/>
      <c r="O1072" s="482"/>
      <c r="P1072" s="10"/>
      <c r="Q1072" s="295"/>
      <c r="R1072" s="11"/>
      <c r="T1072" s="294"/>
      <c r="U1072" s="295"/>
      <c r="V1072" s="10"/>
      <c r="W1072" s="10"/>
      <c r="X1072" s="10"/>
      <c r="Y1072" s="10"/>
      <c r="Z1072" s="295"/>
      <c r="AA1072" s="161"/>
      <c r="AB1072" s="11"/>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0"/>
      <c r="BC1072" s="10"/>
      <c r="BD1072" s="10"/>
      <c r="BE1072" s="10"/>
      <c r="BG1072" s="10"/>
      <c r="BH1072" s="10"/>
      <c r="BI1072" s="2"/>
      <c r="BJ1072" s="10"/>
      <c r="BK1072" s="10"/>
      <c r="BL1072" s="10"/>
      <c r="BM1072" s="371"/>
      <c r="BN1072" s="10"/>
      <c r="BO1072" s="10"/>
      <c r="BP1072" s="10"/>
    </row>
    <row r="1073" ht="12.75" spans="1:68">
      <c r="A1073" s="295"/>
      <c r="B1073" s="11"/>
      <c r="C1073" s="11"/>
      <c r="E1073" s="482"/>
      <c r="F1073" s="295"/>
      <c r="G1073" s="295"/>
      <c r="H1073" s="295"/>
      <c r="I1073" s="10"/>
      <c r="J1073" s="10"/>
      <c r="K1073" s="295"/>
      <c r="L1073" s="482"/>
      <c r="M1073" s="10"/>
      <c r="N1073" s="10"/>
      <c r="O1073" s="482"/>
      <c r="P1073" s="10"/>
      <c r="Q1073" s="295"/>
      <c r="R1073" s="11"/>
      <c r="T1073" s="294"/>
      <c r="U1073" s="295"/>
      <c r="V1073" s="10"/>
      <c r="W1073" s="10"/>
      <c r="X1073" s="10"/>
      <c r="Y1073" s="10"/>
      <c r="Z1073" s="295"/>
      <c r="AA1073" s="161"/>
      <c r="AB1073" s="11"/>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0"/>
      <c r="BC1073" s="10"/>
      <c r="BD1073" s="10"/>
      <c r="BE1073" s="10"/>
      <c r="BG1073" s="10"/>
      <c r="BH1073" s="10"/>
      <c r="BI1073" s="2"/>
      <c r="BJ1073" s="10"/>
      <c r="BK1073" s="10"/>
      <c r="BL1073" s="10"/>
      <c r="BM1073" s="371"/>
      <c r="BN1073" s="10"/>
      <c r="BO1073" s="10"/>
      <c r="BP1073" s="10"/>
    </row>
    <row r="1074" ht="12.75" spans="1:68">
      <c r="A1074" s="295"/>
      <c r="B1074" s="11"/>
      <c r="C1074" s="11"/>
      <c r="E1074" s="482"/>
      <c r="F1074" s="295"/>
      <c r="G1074" s="295"/>
      <c r="H1074" s="295"/>
      <c r="I1074" s="10"/>
      <c r="J1074" s="10"/>
      <c r="K1074" s="295"/>
      <c r="L1074" s="482"/>
      <c r="M1074" s="10"/>
      <c r="N1074" s="10"/>
      <c r="O1074" s="482"/>
      <c r="P1074" s="10"/>
      <c r="Q1074" s="295"/>
      <c r="R1074" s="11"/>
      <c r="T1074" s="294"/>
      <c r="U1074" s="295"/>
      <c r="V1074" s="10"/>
      <c r="W1074" s="10"/>
      <c r="X1074" s="10"/>
      <c r="Y1074" s="10"/>
      <c r="Z1074" s="295"/>
      <c r="AA1074" s="161"/>
      <c r="AB1074" s="11"/>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0"/>
      <c r="BC1074" s="10"/>
      <c r="BD1074" s="10"/>
      <c r="BE1074" s="10"/>
      <c r="BG1074" s="10"/>
      <c r="BH1074" s="10"/>
      <c r="BI1074" s="2"/>
      <c r="BJ1074" s="10"/>
      <c r="BK1074" s="10"/>
      <c r="BL1074" s="10"/>
      <c r="BM1074" s="371"/>
      <c r="BN1074" s="10"/>
      <c r="BO1074" s="10"/>
      <c r="BP1074" s="10"/>
    </row>
    <row r="1075" ht="12.75" spans="1:68">
      <c r="A1075" s="295"/>
      <c r="B1075" s="11"/>
      <c r="C1075" s="11"/>
      <c r="E1075" s="482"/>
      <c r="F1075" s="295"/>
      <c r="G1075" s="295"/>
      <c r="H1075" s="295"/>
      <c r="I1075" s="10"/>
      <c r="J1075" s="10"/>
      <c r="K1075" s="295"/>
      <c r="L1075" s="482"/>
      <c r="M1075" s="10"/>
      <c r="N1075" s="10"/>
      <c r="O1075" s="482"/>
      <c r="P1075" s="10"/>
      <c r="Q1075" s="295"/>
      <c r="R1075" s="11"/>
      <c r="T1075" s="294"/>
      <c r="U1075" s="295"/>
      <c r="V1075" s="10"/>
      <c r="W1075" s="10"/>
      <c r="X1075" s="10"/>
      <c r="Y1075" s="10"/>
      <c r="Z1075" s="295"/>
      <c r="AA1075" s="161"/>
      <c r="AB1075" s="11"/>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0"/>
      <c r="BC1075" s="10"/>
      <c r="BD1075" s="10"/>
      <c r="BE1075" s="10"/>
      <c r="BG1075" s="10"/>
      <c r="BH1075" s="10"/>
      <c r="BI1075" s="2"/>
      <c r="BJ1075" s="10"/>
      <c r="BK1075" s="10"/>
      <c r="BL1075" s="10"/>
      <c r="BM1075" s="371"/>
      <c r="BN1075" s="10"/>
      <c r="BO1075" s="10"/>
      <c r="BP1075" s="10"/>
    </row>
    <row r="1076" ht="12.75" spans="1:68">
      <c r="A1076" s="295"/>
      <c r="B1076" s="11"/>
      <c r="C1076" s="11"/>
      <c r="E1076" s="482"/>
      <c r="F1076" s="295"/>
      <c r="G1076" s="295"/>
      <c r="H1076" s="295"/>
      <c r="I1076" s="10"/>
      <c r="J1076" s="10"/>
      <c r="K1076" s="295"/>
      <c r="L1076" s="482"/>
      <c r="M1076" s="10"/>
      <c r="N1076" s="10"/>
      <c r="O1076" s="482"/>
      <c r="P1076" s="10"/>
      <c r="Q1076" s="295"/>
      <c r="R1076" s="11"/>
      <c r="T1076" s="294"/>
      <c r="U1076" s="295"/>
      <c r="V1076" s="10"/>
      <c r="W1076" s="10"/>
      <c r="X1076" s="10"/>
      <c r="Y1076" s="10"/>
      <c r="Z1076" s="295"/>
      <c r="AA1076" s="161"/>
      <c r="AB1076" s="11"/>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0"/>
      <c r="BC1076" s="10"/>
      <c r="BD1076" s="10"/>
      <c r="BE1076" s="10"/>
      <c r="BG1076" s="10"/>
      <c r="BH1076" s="10"/>
      <c r="BI1076" s="2"/>
      <c r="BJ1076" s="10"/>
      <c r="BK1076" s="10"/>
      <c r="BL1076" s="10"/>
      <c r="BM1076" s="371"/>
      <c r="BN1076" s="10"/>
      <c r="BO1076" s="10"/>
      <c r="BP1076" s="10"/>
    </row>
    <row r="1077" ht="12.75" spans="1:68">
      <c r="A1077" s="295"/>
      <c r="B1077" s="11"/>
      <c r="C1077" s="11"/>
      <c r="E1077" s="482"/>
      <c r="F1077" s="295"/>
      <c r="G1077" s="295"/>
      <c r="H1077" s="295"/>
      <c r="I1077" s="10"/>
      <c r="J1077" s="10"/>
      <c r="K1077" s="295"/>
      <c r="L1077" s="482"/>
      <c r="M1077" s="10"/>
      <c r="N1077" s="10"/>
      <c r="O1077" s="482"/>
      <c r="P1077" s="10"/>
      <c r="Q1077" s="295"/>
      <c r="R1077" s="11"/>
      <c r="T1077" s="294"/>
      <c r="U1077" s="295"/>
      <c r="V1077" s="10"/>
      <c r="W1077" s="10"/>
      <c r="X1077" s="10"/>
      <c r="Y1077" s="10"/>
      <c r="Z1077" s="295"/>
      <c r="AA1077" s="161"/>
      <c r="AB1077" s="11"/>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0"/>
      <c r="BC1077" s="10"/>
      <c r="BD1077" s="10"/>
      <c r="BE1077" s="10"/>
      <c r="BG1077" s="10"/>
      <c r="BH1077" s="10"/>
      <c r="BI1077" s="2"/>
      <c r="BJ1077" s="10"/>
      <c r="BK1077" s="10"/>
      <c r="BL1077" s="10"/>
      <c r="BM1077" s="371"/>
      <c r="BN1077" s="10"/>
      <c r="BO1077" s="10"/>
      <c r="BP1077" s="10"/>
    </row>
    <row r="1078" ht="12.75" spans="1:68">
      <c r="A1078" s="295"/>
      <c r="B1078" s="11"/>
      <c r="C1078" s="11"/>
      <c r="E1078" s="482"/>
      <c r="F1078" s="295"/>
      <c r="G1078" s="295"/>
      <c r="H1078" s="295"/>
      <c r="I1078" s="10"/>
      <c r="J1078" s="10"/>
      <c r="K1078" s="295"/>
      <c r="L1078" s="482"/>
      <c r="M1078" s="10"/>
      <c r="N1078" s="10"/>
      <c r="O1078" s="482"/>
      <c r="P1078" s="10"/>
      <c r="Q1078" s="295"/>
      <c r="R1078" s="11"/>
      <c r="T1078" s="294"/>
      <c r="U1078" s="295"/>
      <c r="V1078" s="10"/>
      <c r="W1078" s="10"/>
      <c r="X1078" s="10"/>
      <c r="Y1078" s="10"/>
      <c r="Z1078" s="295"/>
      <c r="AA1078" s="161"/>
      <c r="AB1078" s="11"/>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0"/>
      <c r="BC1078" s="10"/>
      <c r="BD1078" s="10"/>
      <c r="BE1078" s="10"/>
      <c r="BG1078" s="10"/>
      <c r="BH1078" s="10"/>
      <c r="BI1078" s="2"/>
      <c r="BJ1078" s="10"/>
      <c r="BK1078" s="10"/>
      <c r="BL1078" s="10"/>
      <c r="BM1078" s="371"/>
      <c r="BN1078" s="10"/>
      <c r="BO1078" s="10"/>
      <c r="BP1078" s="10"/>
    </row>
    <row r="1079" ht="12.75" spans="1:68">
      <c r="A1079" s="295"/>
      <c r="B1079" s="11"/>
      <c r="C1079" s="11"/>
      <c r="E1079" s="482"/>
      <c r="F1079" s="295"/>
      <c r="G1079" s="295"/>
      <c r="H1079" s="295"/>
      <c r="I1079" s="10"/>
      <c r="J1079" s="10"/>
      <c r="K1079" s="295"/>
      <c r="L1079" s="482"/>
      <c r="M1079" s="10"/>
      <c r="N1079" s="10"/>
      <c r="O1079" s="482"/>
      <c r="P1079" s="10"/>
      <c r="Q1079" s="295"/>
      <c r="R1079" s="11"/>
      <c r="T1079" s="294"/>
      <c r="U1079" s="295"/>
      <c r="V1079" s="10"/>
      <c r="W1079" s="10"/>
      <c r="X1079" s="10"/>
      <c r="Y1079" s="10"/>
      <c r="Z1079" s="295"/>
      <c r="AA1079" s="161"/>
      <c r="AB1079" s="11"/>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0"/>
      <c r="BC1079" s="10"/>
      <c r="BD1079" s="10"/>
      <c r="BE1079" s="10"/>
      <c r="BG1079" s="10"/>
      <c r="BH1079" s="10"/>
      <c r="BI1079" s="2"/>
      <c r="BJ1079" s="10"/>
      <c r="BK1079" s="10"/>
      <c r="BL1079" s="10"/>
      <c r="BM1079" s="371"/>
      <c r="BN1079" s="10"/>
      <c r="BO1079" s="10"/>
      <c r="BP1079" s="10"/>
    </row>
    <row r="1080" ht="12.75" spans="1:68">
      <c r="A1080" s="295"/>
      <c r="B1080" s="11"/>
      <c r="C1080" s="11"/>
      <c r="E1080" s="482"/>
      <c r="F1080" s="295"/>
      <c r="G1080" s="295"/>
      <c r="H1080" s="295"/>
      <c r="I1080" s="10"/>
      <c r="J1080" s="10"/>
      <c r="K1080" s="295"/>
      <c r="L1080" s="482"/>
      <c r="M1080" s="10"/>
      <c r="N1080" s="10"/>
      <c r="O1080" s="482"/>
      <c r="P1080" s="10"/>
      <c r="Q1080" s="295"/>
      <c r="R1080" s="11"/>
      <c r="T1080" s="294"/>
      <c r="U1080" s="295"/>
      <c r="V1080" s="10"/>
      <c r="W1080" s="10"/>
      <c r="X1080" s="10"/>
      <c r="Y1080" s="10"/>
      <c r="Z1080" s="295"/>
      <c r="AA1080" s="161"/>
      <c r="AB1080" s="11"/>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0"/>
      <c r="BC1080" s="10"/>
      <c r="BD1080" s="10"/>
      <c r="BE1080" s="10"/>
      <c r="BG1080" s="10"/>
      <c r="BH1080" s="10"/>
      <c r="BI1080" s="2"/>
      <c r="BJ1080" s="10"/>
      <c r="BK1080" s="10"/>
      <c r="BL1080" s="10"/>
      <c r="BM1080" s="371"/>
      <c r="BN1080" s="10"/>
      <c r="BO1080" s="10"/>
      <c r="BP1080" s="10"/>
    </row>
    <row r="1081" ht="12.75" spans="1:68">
      <c r="A1081" s="295"/>
      <c r="B1081" s="11"/>
      <c r="C1081" s="11"/>
      <c r="E1081" s="482"/>
      <c r="F1081" s="295"/>
      <c r="G1081" s="295"/>
      <c r="H1081" s="295"/>
      <c r="I1081" s="10"/>
      <c r="J1081" s="10"/>
      <c r="K1081" s="295"/>
      <c r="L1081" s="482"/>
      <c r="M1081" s="10"/>
      <c r="N1081" s="10"/>
      <c r="O1081" s="482"/>
      <c r="P1081" s="10"/>
      <c r="Q1081" s="295"/>
      <c r="R1081" s="11"/>
      <c r="T1081" s="294"/>
      <c r="U1081" s="295"/>
      <c r="V1081" s="10"/>
      <c r="W1081" s="10"/>
      <c r="X1081" s="10"/>
      <c r="Y1081" s="10"/>
      <c r="Z1081" s="295"/>
      <c r="AA1081" s="161"/>
      <c r="AB1081" s="11"/>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0"/>
      <c r="BC1081" s="10"/>
      <c r="BD1081" s="10"/>
      <c r="BE1081" s="10"/>
      <c r="BG1081" s="10"/>
      <c r="BH1081" s="10"/>
      <c r="BI1081" s="2"/>
      <c r="BJ1081" s="10"/>
      <c r="BK1081" s="10"/>
      <c r="BL1081" s="10"/>
      <c r="BM1081" s="371"/>
      <c r="BN1081" s="10"/>
      <c r="BO1081" s="10"/>
      <c r="BP1081" s="10"/>
    </row>
    <row r="1082" ht="12.75" spans="1:68">
      <c r="A1082" s="295"/>
      <c r="B1082" s="11"/>
      <c r="C1082" s="11"/>
      <c r="E1082" s="482"/>
      <c r="F1082" s="295"/>
      <c r="G1082" s="295"/>
      <c r="H1082" s="295"/>
      <c r="I1082" s="10"/>
      <c r="J1082" s="10"/>
      <c r="K1082" s="295"/>
      <c r="L1082" s="482"/>
      <c r="M1082" s="10"/>
      <c r="N1082" s="10"/>
      <c r="O1082" s="482"/>
      <c r="P1082" s="10"/>
      <c r="Q1082" s="295"/>
      <c r="R1082" s="11"/>
      <c r="T1082" s="294"/>
      <c r="U1082" s="295"/>
      <c r="V1082" s="10"/>
      <c r="W1082" s="10"/>
      <c r="X1082" s="10"/>
      <c r="Y1082" s="10"/>
      <c r="Z1082" s="295"/>
      <c r="AA1082" s="161"/>
      <c r="AB1082" s="11"/>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0"/>
      <c r="BC1082" s="10"/>
      <c r="BD1082" s="10"/>
      <c r="BE1082" s="10"/>
      <c r="BG1082" s="10"/>
      <c r="BH1082" s="10"/>
      <c r="BI1082" s="2"/>
      <c r="BJ1082" s="10"/>
      <c r="BK1082" s="10"/>
      <c r="BL1082" s="10"/>
      <c r="BM1082" s="371"/>
      <c r="BN1082" s="10"/>
      <c r="BO1082" s="10"/>
      <c r="BP1082" s="10"/>
    </row>
    <row r="1083" ht="12.75" spans="1:68">
      <c r="A1083" s="295"/>
      <c r="B1083" s="11"/>
      <c r="C1083" s="11"/>
      <c r="E1083" s="482"/>
      <c r="F1083" s="295"/>
      <c r="G1083" s="295"/>
      <c r="H1083" s="295"/>
      <c r="I1083" s="10"/>
      <c r="J1083" s="10"/>
      <c r="K1083" s="295"/>
      <c r="L1083" s="482"/>
      <c r="M1083" s="10"/>
      <c r="N1083" s="10"/>
      <c r="O1083" s="482"/>
      <c r="P1083" s="10"/>
      <c r="Q1083" s="295"/>
      <c r="R1083" s="11"/>
      <c r="T1083" s="294"/>
      <c r="U1083" s="295"/>
      <c r="V1083" s="10"/>
      <c r="W1083" s="10"/>
      <c r="X1083" s="10"/>
      <c r="Y1083" s="10"/>
      <c r="Z1083" s="295"/>
      <c r="AA1083" s="161"/>
      <c r="AB1083" s="11"/>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0"/>
      <c r="BC1083" s="10"/>
      <c r="BD1083" s="10"/>
      <c r="BE1083" s="10"/>
      <c r="BG1083" s="10"/>
      <c r="BH1083" s="10"/>
      <c r="BI1083" s="2"/>
      <c r="BJ1083" s="10"/>
      <c r="BK1083" s="10"/>
      <c r="BL1083" s="10"/>
      <c r="BM1083" s="371"/>
      <c r="BN1083" s="10"/>
      <c r="BO1083" s="10"/>
      <c r="BP1083" s="10"/>
    </row>
    <row r="1084" ht="12.75" spans="1:68">
      <c r="A1084" s="295"/>
      <c r="B1084" s="11"/>
      <c r="C1084" s="11"/>
      <c r="E1084" s="482"/>
      <c r="F1084" s="295"/>
      <c r="G1084" s="295"/>
      <c r="H1084" s="295"/>
      <c r="I1084" s="10"/>
      <c r="J1084" s="10"/>
      <c r="K1084" s="295"/>
      <c r="L1084" s="482"/>
      <c r="M1084" s="10"/>
      <c r="N1084" s="10"/>
      <c r="O1084" s="482"/>
      <c r="P1084" s="10"/>
      <c r="Q1084" s="295"/>
      <c r="R1084" s="11"/>
      <c r="T1084" s="294"/>
      <c r="U1084" s="295"/>
      <c r="V1084" s="10"/>
      <c r="W1084" s="10"/>
      <c r="X1084" s="10"/>
      <c r="Y1084" s="10"/>
      <c r="Z1084" s="295"/>
      <c r="AA1084" s="161"/>
      <c r="AB1084" s="11"/>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0"/>
      <c r="BC1084" s="10"/>
      <c r="BD1084" s="10"/>
      <c r="BE1084" s="10"/>
      <c r="BG1084" s="10"/>
      <c r="BH1084" s="10"/>
      <c r="BI1084" s="2"/>
      <c r="BJ1084" s="10"/>
      <c r="BK1084" s="10"/>
      <c r="BL1084" s="10"/>
      <c r="BM1084" s="371"/>
      <c r="BN1084" s="10"/>
      <c r="BO1084" s="10"/>
      <c r="BP1084" s="10"/>
    </row>
    <row r="1085" ht="12.75" spans="1:68">
      <c r="A1085" s="295"/>
      <c r="B1085" s="11"/>
      <c r="C1085" s="11"/>
      <c r="E1085" s="482"/>
      <c r="F1085" s="295"/>
      <c r="G1085" s="295"/>
      <c r="H1085" s="295"/>
      <c r="I1085" s="10"/>
      <c r="J1085" s="10"/>
      <c r="K1085" s="295"/>
      <c r="L1085" s="482"/>
      <c r="M1085" s="10"/>
      <c r="N1085" s="10"/>
      <c r="O1085" s="482"/>
      <c r="P1085" s="10"/>
      <c r="Q1085" s="295"/>
      <c r="R1085" s="11"/>
      <c r="T1085" s="294"/>
      <c r="U1085" s="295"/>
      <c r="V1085" s="10"/>
      <c r="W1085" s="10"/>
      <c r="X1085" s="10"/>
      <c r="Y1085" s="10"/>
      <c r="Z1085" s="295"/>
      <c r="AA1085" s="161"/>
      <c r="AB1085" s="11"/>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0"/>
      <c r="BC1085" s="10"/>
      <c r="BD1085" s="10"/>
      <c r="BE1085" s="10"/>
      <c r="BG1085" s="10"/>
      <c r="BH1085" s="10"/>
      <c r="BI1085" s="2"/>
      <c r="BJ1085" s="10"/>
      <c r="BK1085" s="10"/>
      <c r="BL1085" s="10"/>
      <c r="BM1085" s="371"/>
      <c r="BN1085" s="10"/>
      <c r="BO1085" s="10"/>
      <c r="BP1085" s="10"/>
    </row>
    <row r="1086" ht="12.75" spans="1:68">
      <c r="A1086" s="295"/>
      <c r="B1086" s="11"/>
      <c r="C1086" s="11"/>
      <c r="E1086" s="482"/>
      <c r="F1086" s="295"/>
      <c r="G1086" s="295"/>
      <c r="H1086" s="295"/>
      <c r="I1086" s="10"/>
      <c r="J1086" s="10"/>
      <c r="K1086" s="295"/>
      <c r="L1086" s="482"/>
      <c r="M1086" s="10"/>
      <c r="N1086" s="10"/>
      <c r="O1086" s="482"/>
      <c r="P1086" s="10"/>
      <c r="Q1086" s="295"/>
      <c r="R1086" s="11"/>
      <c r="T1086" s="294"/>
      <c r="U1086" s="295"/>
      <c r="V1086" s="10"/>
      <c r="W1086" s="10"/>
      <c r="X1086" s="10"/>
      <c r="Y1086" s="10"/>
      <c r="Z1086" s="295"/>
      <c r="AA1086" s="161"/>
      <c r="AB1086" s="11"/>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0"/>
      <c r="BC1086" s="10"/>
      <c r="BD1086" s="10"/>
      <c r="BE1086" s="10"/>
      <c r="BG1086" s="10"/>
      <c r="BH1086" s="10"/>
      <c r="BI1086" s="2"/>
      <c r="BJ1086" s="10"/>
      <c r="BK1086" s="10"/>
      <c r="BL1086" s="10"/>
      <c r="BM1086" s="371"/>
      <c r="BN1086" s="10"/>
      <c r="BO1086" s="10"/>
      <c r="BP1086" s="10"/>
    </row>
    <row r="1087" ht="12.75" spans="1:68">
      <c r="A1087" s="295"/>
      <c r="B1087" s="11"/>
      <c r="C1087" s="11"/>
      <c r="E1087" s="482"/>
      <c r="F1087" s="295"/>
      <c r="G1087" s="295"/>
      <c r="H1087" s="295"/>
      <c r="I1087" s="10"/>
      <c r="J1087" s="10"/>
      <c r="K1087" s="295"/>
      <c r="L1087" s="482"/>
      <c r="M1087" s="10"/>
      <c r="N1087" s="10"/>
      <c r="O1087" s="482"/>
      <c r="P1087" s="10"/>
      <c r="Q1087" s="295"/>
      <c r="R1087" s="11"/>
      <c r="T1087" s="294"/>
      <c r="U1087" s="295"/>
      <c r="V1087" s="10"/>
      <c r="W1087" s="10"/>
      <c r="X1087" s="10"/>
      <c r="Y1087" s="10"/>
      <c r="Z1087" s="295"/>
      <c r="AA1087" s="161"/>
      <c r="AB1087" s="11"/>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0"/>
      <c r="BC1087" s="10"/>
      <c r="BD1087" s="10"/>
      <c r="BE1087" s="10"/>
      <c r="BG1087" s="10"/>
      <c r="BH1087" s="10"/>
      <c r="BI1087" s="2"/>
      <c r="BJ1087" s="10"/>
      <c r="BK1087" s="10"/>
      <c r="BL1087" s="10"/>
      <c r="BM1087" s="371"/>
      <c r="BN1087" s="10"/>
      <c r="BO1087" s="10"/>
      <c r="BP1087" s="10"/>
    </row>
    <row r="1088" ht="12.75" spans="1:68">
      <c r="A1088" s="295"/>
      <c r="B1088" s="11"/>
      <c r="C1088" s="11"/>
      <c r="E1088" s="482"/>
      <c r="F1088" s="295"/>
      <c r="G1088" s="295"/>
      <c r="H1088" s="295"/>
      <c r="I1088" s="10"/>
      <c r="J1088" s="10"/>
      <c r="K1088" s="295"/>
      <c r="L1088" s="482"/>
      <c r="M1088" s="10"/>
      <c r="N1088" s="10"/>
      <c r="O1088" s="482"/>
      <c r="P1088" s="10"/>
      <c r="Q1088" s="295"/>
      <c r="R1088" s="11"/>
      <c r="T1088" s="294"/>
      <c r="U1088" s="295"/>
      <c r="V1088" s="10"/>
      <c r="W1088" s="10"/>
      <c r="X1088" s="10"/>
      <c r="Y1088" s="10"/>
      <c r="Z1088" s="295"/>
      <c r="AA1088" s="161"/>
      <c r="AB1088" s="11"/>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0"/>
      <c r="BC1088" s="10"/>
      <c r="BD1088" s="10"/>
      <c r="BE1088" s="10"/>
      <c r="BG1088" s="10"/>
      <c r="BH1088" s="10"/>
      <c r="BI1088" s="2"/>
      <c r="BJ1088" s="10"/>
      <c r="BK1088" s="10"/>
      <c r="BL1088" s="10"/>
      <c r="BM1088" s="371"/>
      <c r="BN1088" s="10"/>
      <c r="BO1088" s="10"/>
      <c r="BP1088" s="10"/>
    </row>
    <row r="1089" ht="12.75" spans="1:68">
      <c r="A1089" s="295"/>
      <c r="B1089" s="11"/>
      <c r="C1089" s="11"/>
      <c r="E1089" s="482"/>
      <c r="F1089" s="295"/>
      <c r="G1089" s="295"/>
      <c r="H1089" s="295"/>
      <c r="I1089" s="10"/>
      <c r="J1089" s="10"/>
      <c r="K1089" s="295"/>
      <c r="L1089" s="482"/>
      <c r="M1089" s="10"/>
      <c r="N1089" s="10"/>
      <c r="O1089" s="482"/>
      <c r="P1089" s="10"/>
      <c r="Q1089" s="295"/>
      <c r="R1089" s="11"/>
      <c r="T1089" s="294"/>
      <c r="U1089" s="295"/>
      <c r="V1089" s="10"/>
      <c r="W1089" s="10"/>
      <c r="X1089" s="10"/>
      <c r="Y1089" s="10"/>
      <c r="Z1089" s="295"/>
      <c r="AA1089" s="161"/>
      <c r="AB1089" s="11"/>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0"/>
      <c r="BC1089" s="10"/>
      <c r="BD1089" s="10"/>
      <c r="BE1089" s="10"/>
      <c r="BG1089" s="10"/>
      <c r="BH1089" s="10"/>
      <c r="BI1089" s="2"/>
      <c r="BJ1089" s="10"/>
      <c r="BK1089" s="10"/>
      <c r="BL1089" s="10"/>
      <c r="BM1089" s="371"/>
      <c r="BN1089" s="10"/>
      <c r="BO1089" s="10"/>
      <c r="BP1089" s="10"/>
    </row>
    <row r="1090" ht="12.75" spans="1:68">
      <c r="A1090" s="295"/>
      <c r="B1090" s="11"/>
      <c r="C1090" s="11"/>
      <c r="E1090" s="482"/>
      <c r="F1090" s="295"/>
      <c r="G1090" s="295"/>
      <c r="H1090" s="295"/>
      <c r="I1090" s="10"/>
      <c r="J1090" s="10"/>
      <c r="K1090" s="295"/>
      <c r="L1090" s="482"/>
      <c r="M1090" s="10"/>
      <c r="N1090" s="10"/>
      <c r="O1090" s="482"/>
      <c r="P1090" s="10"/>
      <c r="Q1090" s="295"/>
      <c r="R1090" s="11"/>
      <c r="T1090" s="294"/>
      <c r="U1090" s="295"/>
      <c r="V1090" s="10"/>
      <c r="W1090" s="10"/>
      <c r="X1090" s="10"/>
      <c r="Y1090" s="10"/>
      <c r="Z1090" s="295"/>
      <c r="AA1090" s="161"/>
      <c r="AB1090" s="11"/>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0"/>
      <c r="BC1090" s="10"/>
      <c r="BD1090" s="10"/>
      <c r="BE1090" s="10"/>
      <c r="BG1090" s="10"/>
      <c r="BH1090" s="10"/>
      <c r="BI1090" s="2"/>
      <c r="BJ1090" s="10"/>
      <c r="BK1090" s="10"/>
      <c r="BL1090" s="10"/>
      <c r="BM1090" s="371"/>
      <c r="BN1090" s="10"/>
      <c r="BO1090" s="10"/>
      <c r="BP1090" s="10"/>
    </row>
    <row r="1091" ht="12.75" spans="1:68">
      <c r="A1091" s="295"/>
      <c r="B1091" s="11"/>
      <c r="C1091" s="11"/>
      <c r="E1091" s="482"/>
      <c r="F1091" s="295"/>
      <c r="G1091" s="295"/>
      <c r="H1091" s="295"/>
      <c r="I1091" s="10"/>
      <c r="J1091" s="10"/>
      <c r="K1091" s="295"/>
      <c r="L1091" s="482"/>
      <c r="M1091" s="10"/>
      <c r="N1091" s="10"/>
      <c r="O1091" s="482"/>
      <c r="P1091" s="10"/>
      <c r="Q1091" s="295"/>
      <c r="R1091" s="11"/>
      <c r="T1091" s="294"/>
      <c r="U1091" s="295"/>
      <c r="V1091" s="10"/>
      <c r="W1091" s="10"/>
      <c r="X1091" s="10"/>
      <c r="Y1091" s="10"/>
      <c r="Z1091" s="295"/>
      <c r="AA1091" s="161"/>
      <c r="AB1091" s="11"/>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0"/>
      <c r="BC1091" s="10"/>
      <c r="BD1091" s="10"/>
      <c r="BE1091" s="10"/>
      <c r="BG1091" s="10"/>
      <c r="BH1091" s="10"/>
      <c r="BI1091" s="2"/>
      <c r="BJ1091" s="10"/>
      <c r="BK1091" s="10"/>
      <c r="BL1091" s="10"/>
      <c r="BM1091" s="371"/>
      <c r="BN1091" s="10"/>
      <c r="BO1091" s="10"/>
      <c r="BP1091" s="10"/>
    </row>
    <row r="1092" ht="12.75" spans="1:68">
      <c r="A1092" s="295"/>
      <c r="B1092" s="11"/>
      <c r="C1092" s="11"/>
      <c r="E1092" s="482"/>
      <c r="F1092" s="295"/>
      <c r="G1092" s="295"/>
      <c r="H1092" s="295"/>
      <c r="I1092" s="10"/>
      <c r="J1092" s="10"/>
      <c r="K1092" s="295"/>
      <c r="L1092" s="482"/>
      <c r="M1092" s="10"/>
      <c r="N1092" s="10"/>
      <c r="O1092" s="482"/>
      <c r="P1092" s="10"/>
      <c r="Q1092" s="295"/>
      <c r="R1092" s="11"/>
      <c r="T1092" s="294"/>
      <c r="U1092" s="295"/>
      <c r="V1092" s="10"/>
      <c r="W1092" s="10"/>
      <c r="X1092" s="10"/>
      <c r="Y1092" s="10"/>
      <c r="Z1092" s="295"/>
      <c r="AA1092" s="161"/>
      <c r="AB1092" s="11"/>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0"/>
      <c r="BC1092" s="10"/>
      <c r="BD1092" s="10"/>
      <c r="BE1092" s="10"/>
      <c r="BG1092" s="10"/>
      <c r="BH1092" s="10"/>
      <c r="BI1092" s="2"/>
      <c r="BJ1092" s="10"/>
      <c r="BK1092" s="10"/>
      <c r="BL1092" s="10"/>
      <c r="BM1092" s="371"/>
      <c r="BN1092" s="10"/>
      <c r="BO1092" s="10"/>
      <c r="BP1092" s="10"/>
    </row>
    <row r="1093" ht="12.75" spans="1:68">
      <c r="A1093" s="295"/>
      <c r="B1093" s="11"/>
      <c r="C1093" s="11"/>
      <c r="E1093" s="482"/>
      <c r="F1093" s="295"/>
      <c r="G1093" s="295"/>
      <c r="H1093" s="295"/>
      <c r="I1093" s="10"/>
      <c r="J1093" s="10"/>
      <c r="K1093" s="295"/>
      <c r="L1093" s="482"/>
      <c r="M1093" s="10"/>
      <c r="N1093" s="10"/>
      <c r="O1093" s="482"/>
      <c r="P1093" s="10"/>
      <c r="Q1093" s="295"/>
      <c r="R1093" s="11"/>
      <c r="T1093" s="294"/>
      <c r="U1093" s="295"/>
      <c r="V1093" s="10"/>
      <c r="W1093" s="10"/>
      <c r="X1093" s="10"/>
      <c r="Y1093" s="10"/>
      <c r="Z1093" s="295"/>
      <c r="AA1093" s="161"/>
      <c r="AB1093" s="11"/>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0"/>
      <c r="BC1093" s="10"/>
      <c r="BD1093" s="10"/>
      <c r="BE1093" s="10"/>
      <c r="BG1093" s="10"/>
      <c r="BH1093" s="10"/>
      <c r="BI1093" s="2"/>
      <c r="BJ1093" s="10"/>
      <c r="BK1093" s="10"/>
      <c r="BL1093" s="10"/>
      <c r="BM1093" s="371"/>
      <c r="BN1093" s="10"/>
      <c r="BO1093" s="10"/>
      <c r="BP1093" s="10"/>
    </row>
    <row r="1094" ht="12.75" spans="1:68">
      <c r="A1094" s="295"/>
      <c r="B1094" s="11"/>
      <c r="C1094" s="11"/>
      <c r="E1094" s="482"/>
      <c r="F1094" s="295"/>
      <c r="G1094" s="295"/>
      <c r="H1094" s="295"/>
      <c r="I1094" s="10"/>
      <c r="J1094" s="10"/>
      <c r="K1094" s="295"/>
      <c r="L1094" s="482"/>
      <c r="M1094" s="10"/>
      <c r="N1094" s="10"/>
      <c r="O1094" s="482"/>
      <c r="P1094" s="10"/>
      <c r="Q1094" s="295"/>
      <c r="R1094" s="11"/>
      <c r="T1094" s="294"/>
      <c r="U1094" s="295"/>
      <c r="V1094" s="10"/>
      <c r="W1094" s="10"/>
      <c r="X1094" s="10"/>
      <c r="Y1094" s="10"/>
      <c r="Z1094" s="295"/>
      <c r="AA1094" s="161"/>
      <c r="AB1094" s="11"/>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0"/>
      <c r="BC1094" s="10"/>
      <c r="BD1094" s="10"/>
      <c r="BE1094" s="10"/>
      <c r="BG1094" s="10"/>
      <c r="BH1094" s="10"/>
      <c r="BI1094" s="2"/>
      <c r="BJ1094" s="10"/>
      <c r="BK1094" s="10"/>
      <c r="BL1094" s="10"/>
      <c r="BM1094" s="371"/>
      <c r="BN1094" s="10"/>
      <c r="BO1094" s="10"/>
      <c r="BP1094" s="10"/>
    </row>
    <row r="1095" ht="12.75" spans="1:68">
      <c r="A1095" s="295"/>
      <c r="B1095" s="11"/>
      <c r="C1095" s="11"/>
      <c r="E1095" s="482"/>
      <c r="F1095" s="295"/>
      <c r="G1095" s="295"/>
      <c r="H1095" s="295"/>
      <c r="I1095" s="10"/>
      <c r="J1095" s="10"/>
      <c r="K1095" s="295"/>
      <c r="L1095" s="482"/>
      <c r="M1095" s="10"/>
      <c r="N1095" s="10"/>
      <c r="O1095" s="482"/>
      <c r="P1095" s="10"/>
      <c r="Q1095" s="295"/>
      <c r="R1095" s="11"/>
      <c r="T1095" s="294"/>
      <c r="U1095" s="295"/>
      <c r="V1095" s="10"/>
      <c r="W1095" s="10"/>
      <c r="X1095" s="10"/>
      <c r="Y1095" s="10"/>
      <c r="Z1095" s="295"/>
      <c r="AA1095" s="161"/>
      <c r="AB1095" s="11"/>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0"/>
      <c r="BC1095" s="10"/>
      <c r="BD1095" s="10"/>
      <c r="BE1095" s="10"/>
      <c r="BG1095" s="10"/>
      <c r="BH1095" s="10"/>
      <c r="BI1095" s="2"/>
      <c r="BJ1095" s="10"/>
      <c r="BK1095" s="10"/>
      <c r="BL1095" s="10"/>
      <c r="BM1095" s="371"/>
      <c r="BN1095" s="10"/>
      <c r="BO1095" s="10"/>
      <c r="BP1095" s="10"/>
    </row>
    <row r="1096" ht="12.75" spans="1:68">
      <c r="A1096" s="295"/>
      <c r="B1096" s="11"/>
      <c r="C1096" s="11"/>
      <c r="E1096" s="482"/>
      <c r="F1096" s="295"/>
      <c r="G1096" s="295"/>
      <c r="H1096" s="295"/>
      <c r="I1096" s="10"/>
      <c r="J1096" s="10"/>
      <c r="K1096" s="295"/>
      <c r="L1096" s="482"/>
      <c r="M1096" s="10"/>
      <c r="N1096" s="10"/>
      <c r="O1096" s="482"/>
      <c r="P1096" s="10"/>
      <c r="Q1096" s="295"/>
      <c r="R1096" s="11"/>
      <c r="T1096" s="294"/>
      <c r="U1096" s="295"/>
      <c r="V1096" s="10"/>
      <c r="W1096" s="10"/>
      <c r="X1096" s="10"/>
      <c r="Y1096" s="10"/>
      <c r="Z1096" s="295"/>
      <c r="AA1096" s="161"/>
      <c r="AB1096" s="11"/>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0"/>
      <c r="BC1096" s="10"/>
      <c r="BD1096" s="10"/>
      <c r="BE1096" s="10"/>
      <c r="BG1096" s="10"/>
      <c r="BH1096" s="10"/>
      <c r="BI1096" s="2"/>
      <c r="BJ1096" s="10"/>
      <c r="BK1096" s="10"/>
      <c r="BL1096" s="10"/>
      <c r="BM1096" s="371"/>
      <c r="BN1096" s="10"/>
      <c r="BO1096" s="10"/>
      <c r="BP1096" s="10"/>
    </row>
    <row r="1097" ht="12.75" spans="1:68">
      <c r="A1097" s="295"/>
      <c r="B1097" s="11"/>
      <c r="C1097" s="11"/>
      <c r="E1097" s="482"/>
      <c r="F1097" s="295"/>
      <c r="G1097" s="295"/>
      <c r="H1097" s="295"/>
      <c r="I1097" s="10"/>
      <c r="J1097" s="10"/>
      <c r="K1097" s="295"/>
      <c r="L1097" s="482"/>
      <c r="M1097" s="10"/>
      <c r="N1097" s="10"/>
      <c r="O1097" s="482"/>
      <c r="P1097" s="10"/>
      <c r="Q1097" s="295"/>
      <c r="R1097" s="11"/>
      <c r="T1097" s="294"/>
      <c r="U1097" s="295"/>
      <c r="V1097" s="10"/>
      <c r="W1097" s="10"/>
      <c r="X1097" s="10"/>
      <c r="Y1097" s="10"/>
      <c r="Z1097" s="295"/>
      <c r="AA1097" s="161"/>
      <c r="AB1097" s="11"/>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0"/>
      <c r="BC1097" s="10"/>
      <c r="BD1097" s="10"/>
      <c r="BE1097" s="10"/>
      <c r="BG1097" s="10"/>
      <c r="BH1097" s="10"/>
      <c r="BI1097" s="2"/>
      <c r="BJ1097" s="10"/>
      <c r="BK1097" s="10"/>
      <c r="BL1097" s="10"/>
      <c r="BM1097" s="371"/>
      <c r="BN1097" s="10"/>
      <c r="BO1097" s="10"/>
      <c r="BP1097" s="10"/>
    </row>
    <row r="1098" ht="12.75" spans="1:68">
      <c r="A1098" s="295"/>
      <c r="B1098" s="11"/>
      <c r="C1098" s="11"/>
      <c r="E1098" s="482"/>
      <c r="F1098" s="295"/>
      <c r="G1098" s="295"/>
      <c r="H1098" s="295"/>
      <c r="I1098" s="10"/>
      <c r="J1098" s="10"/>
      <c r="K1098" s="295"/>
      <c r="L1098" s="482"/>
      <c r="M1098" s="10"/>
      <c r="N1098" s="10"/>
      <c r="O1098" s="482"/>
      <c r="P1098" s="10"/>
      <c r="Q1098" s="295"/>
      <c r="R1098" s="11"/>
      <c r="T1098" s="294"/>
      <c r="U1098" s="295"/>
      <c r="V1098" s="10"/>
      <c r="W1098" s="10"/>
      <c r="X1098" s="10"/>
      <c r="Y1098" s="10"/>
      <c r="Z1098" s="295"/>
      <c r="AA1098" s="161"/>
      <c r="AB1098" s="11"/>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0"/>
      <c r="BC1098" s="10"/>
      <c r="BD1098" s="10"/>
      <c r="BE1098" s="10"/>
      <c r="BG1098" s="10"/>
      <c r="BH1098" s="10"/>
      <c r="BI1098" s="2"/>
      <c r="BJ1098" s="10"/>
      <c r="BK1098" s="10"/>
      <c r="BL1098" s="10"/>
      <c r="BM1098" s="371"/>
      <c r="BN1098" s="10"/>
      <c r="BO1098" s="10"/>
      <c r="BP1098" s="10"/>
    </row>
    <row r="1099" ht="12.75" spans="1:68">
      <c r="A1099" s="295"/>
      <c r="B1099" s="11"/>
      <c r="C1099" s="11"/>
      <c r="E1099" s="482"/>
      <c r="F1099" s="295"/>
      <c r="G1099" s="295"/>
      <c r="H1099" s="295"/>
      <c r="I1099" s="10"/>
      <c r="J1099" s="10"/>
      <c r="K1099" s="295"/>
      <c r="L1099" s="482"/>
      <c r="M1099" s="10"/>
      <c r="N1099" s="10"/>
      <c r="O1099" s="482"/>
      <c r="P1099" s="10"/>
      <c r="Q1099" s="295"/>
      <c r="R1099" s="11"/>
      <c r="T1099" s="294"/>
      <c r="U1099" s="295"/>
      <c r="V1099" s="10"/>
      <c r="W1099" s="10"/>
      <c r="X1099" s="10"/>
      <c r="Y1099" s="10"/>
      <c r="Z1099" s="295"/>
      <c r="AA1099" s="161"/>
      <c r="AB1099" s="11"/>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0"/>
      <c r="BC1099" s="10"/>
      <c r="BD1099" s="10"/>
      <c r="BE1099" s="10"/>
      <c r="BG1099" s="10"/>
      <c r="BH1099" s="10"/>
      <c r="BI1099" s="2"/>
      <c r="BJ1099" s="10"/>
      <c r="BK1099" s="10"/>
      <c r="BL1099" s="10"/>
      <c r="BM1099" s="371"/>
      <c r="BN1099" s="10"/>
      <c r="BO1099" s="10"/>
      <c r="BP1099" s="10"/>
    </row>
    <row r="1100" ht="12.75" spans="1:68">
      <c r="A1100" s="295"/>
      <c r="B1100" s="11"/>
      <c r="C1100" s="11"/>
      <c r="E1100" s="482"/>
      <c r="F1100" s="295"/>
      <c r="G1100" s="295"/>
      <c r="H1100" s="295"/>
      <c r="I1100" s="10"/>
      <c r="J1100" s="10"/>
      <c r="K1100" s="295"/>
      <c r="L1100" s="482"/>
      <c r="M1100" s="10"/>
      <c r="N1100" s="10"/>
      <c r="O1100" s="482"/>
      <c r="P1100" s="10"/>
      <c r="Q1100" s="295"/>
      <c r="R1100" s="11"/>
      <c r="T1100" s="294"/>
      <c r="U1100" s="295"/>
      <c r="V1100" s="10"/>
      <c r="W1100" s="10"/>
      <c r="X1100" s="10"/>
      <c r="Y1100" s="10"/>
      <c r="Z1100" s="295"/>
      <c r="AA1100" s="161"/>
      <c r="AB1100" s="11"/>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0"/>
      <c r="BC1100" s="10"/>
      <c r="BD1100" s="10"/>
      <c r="BE1100" s="10"/>
      <c r="BG1100" s="10"/>
      <c r="BH1100" s="10"/>
      <c r="BI1100" s="2"/>
      <c r="BJ1100" s="10"/>
      <c r="BK1100" s="10"/>
      <c r="BL1100" s="10"/>
      <c r="BM1100" s="371"/>
      <c r="BN1100" s="10"/>
      <c r="BO1100" s="10"/>
      <c r="BP1100" s="10"/>
    </row>
    <row r="1101" ht="12.75" spans="1:68">
      <c r="A1101" s="295"/>
      <c r="B1101" s="11"/>
      <c r="C1101" s="11"/>
      <c r="E1101" s="482"/>
      <c r="F1101" s="295"/>
      <c r="G1101" s="295"/>
      <c r="H1101" s="295"/>
      <c r="I1101" s="10"/>
      <c r="J1101" s="10"/>
      <c r="K1101" s="295"/>
      <c r="L1101" s="482"/>
      <c r="M1101" s="10"/>
      <c r="N1101" s="10"/>
      <c r="O1101" s="482"/>
      <c r="P1101" s="10"/>
      <c r="Q1101" s="295"/>
      <c r="R1101" s="11"/>
      <c r="T1101" s="294"/>
      <c r="U1101" s="295"/>
      <c r="V1101" s="10"/>
      <c r="W1101" s="10"/>
      <c r="X1101" s="10"/>
      <c r="Y1101" s="10"/>
      <c r="Z1101" s="295"/>
      <c r="AA1101" s="161"/>
      <c r="AB1101" s="11"/>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0"/>
      <c r="BC1101" s="10"/>
      <c r="BD1101" s="10"/>
      <c r="BE1101" s="10"/>
      <c r="BG1101" s="10"/>
      <c r="BH1101" s="10"/>
      <c r="BI1101" s="2"/>
      <c r="BJ1101" s="10"/>
      <c r="BK1101" s="10"/>
      <c r="BL1101" s="10"/>
      <c r="BM1101" s="371"/>
      <c r="BN1101" s="10"/>
      <c r="BO1101" s="10"/>
      <c r="BP1101" s="10"/>
    </row>
    <row r="1102" ht="12.75" spans="1:68">
      <c r="A1102" s="295"/>
      <c r="B1102" s="11"/>
      <c r="C1102" s="11"/>
      <c r="E1102" s="482"/>
      <c r="F1102" s="295"/>
      <c r="G1102" s="295"/>
      <c r="H1102" s="295"/>
      <c r="I1102" s="10"/>
      <c r="J1102" s="10"/>
      <c r="K1102" s="295"/>
      <c r="L1102" s="482"/>
      <c r="M1102" s="10"/>
      <c r="N1102" s="10"/>
      <c r="O1102" s="482"/>
      <c r="P1102" s="10"/>
      <c r="Q1102" s="295"/>
      <c r="R1102" s="11"/>
      <c r="T1102" s="294"/>
      <c r="U1102" s="295"/>
      <c r="V1102" s="10"/>
      <c r="W1102" s="10"/>
      <c r="X1102" s="10"/>
      <c r="Y1102" s="10"/>
      <c r="Z1102" s="295"/>
      <c r="AA1102" s="161"/>
      <c r="AB1102" s="11"/>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0"/>
      <c r="BC1102" s="10"/>
      <c r="BD1102" s="10"/>
      <c r="BE1102" s="10"/>
      <c r="BG1102" s="10"/>
      <c r="BH1102" s="10"/>
      <c r="BI1102" s="2"/>
      <c r="BJ1102" s="10"/>
      <c r="BK1102" s="10"/>
      <c r="BL1102" s="10"/>
      <c r="BM1102" s="371"/>
      <c r="BN1102" s="10"/>
      <c r="BO1102" s="10"/>
      <c r="BP1102" s="10"/>
    </row>
    <row r="1103" ht="12.75" spans="1:68">
      <c r="A1103" s="295"/>
      <c r="B1103" s="11"/>
      <c r="C1103" s="11"/>
      <c r="E1103" s="482"/>
      <c r="F1103" s="295"/>
      <c r="G1103" s="295"/>
      <c r="H1103" s="295"/>
      <c r="I1103" s="10"/>
      <c r="J1103" s="10"/>
      <c r="K1103" s="295"/>
      <c r="L1103" s="482"/>
      <c r="M1103" s="10"/>
      <c r="N1103" s="10"/>
      <c r="O1103" s="482"/>
      <c r="P1103" s="10"/>
      <c r="Q1103" s="295"/>
      <c r="R1103" s="11"/>
      <c r="T1103" s="294"/>
      <c r="U1103" s="295"/>
      <c r="V1103" s="10"/>
      <c r="W1103" s="10"/>
      <c r="X1103" s="10"/>
      <c r="Y1103" s="10"/>
      <c r="Z1103" s="295"/>
      <c r="AA1103" s="161"/>
      <c r="AB1103" s="11"/>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0"/>
      <c r="BC1103" s="10"/>
      <c r="BD1103" s="10"/>
      <c r="BE1103" s="10"/>
      <c r="BG1103" s="10"/>
      <c r="BH1103" s="10"/>
      <c r="BI1103" s="2"/>
      <c r="BJ1103" s="10"/>
      <c r="BK1103" s="10"/>
      <c r="BL1103" s="10"/>
      <c r="BM1103" s="371"/>
      <c r="BN1103" s="10"/>
      <c r="BO1103" s="10"/>
      <c r="BP1103" s="10"/>
    </row>
    <row r="1104" ht="12.75" spans="1:68">
      <c r="A1104" s="295"/>
      <c r="B1104" s="11"/>
      <c r="C1104" s="11"/>
      <c r="E1104" s="482"/>
      <c r="F1104" s="295"/>
      <c r="G1104" s="295"/>
      <c r="H1104" s="295"/>
      <c r="I1104" s="10"/>
      <c r="J1104" s="10"/>
      <c r="K1104" s="295"/>
      <c r="L1104" s="482"/>
      <c r="M1104" s="10"/>
      <c r="N1104" s="10"/>
      <c r="O1104" s="482"/>
      <c r="P1104" s="10"/>
      <c r="Q1104" s="295"/>
      <c r="R1104" s="11"/>
      <c r="T1104" s="294"/>
      <c r="U1104" s="295"/>
      <c r="V1104" s="10"/>
      <c r="W1104" s="10"/>
      <c r="X1104" s="10"/>
      <c r="Y1104" s="10"/>
      <c r="Z1104" s="295"/>
      <c r="AA1104" s="161"/>
      <c r="AB1104" s="11"/>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0"/>
      <c r="BC1104" s="10"/>
      <c r="BD1104" s="10"/>
      <c r="BE1104" s="10"/>
      <c r="BG1104" s="10"/>
      <c r="BH1104" s="10"/>
      <c r="BI1104" s="2"/>
      <c r="BJ1104" s="10"/>
      <c r="BK1104" s="10"/>
      <c r="BL1104" s="10"/>
      <c r="BM1104" s="371"/>
      <c r="BN1104" s="10"/>
      <c r="BO1104" s="10"/>
      <c r="BP1104" s="10"/>
    </row>
    <row r="1105" ht="12.75" spans="1:68">
      <c r="A1105" s="295"/>
      <c r="B1105" s="11"/>
      <c r="C1105" s="11"/>
      <c r="E1105" s="482"/>
      <c r="F1105" s="295"/>
      <c r="G1105" s="295"/>
      <c r="H1105" s="295"/>
      <c r="I1105" s="10"/>
      <c r="J1105" s="10"/>
      <c r="K1105" s="295"/>
      <c r="L1105" s="482"/>
      <c r="M1105" s="10"/>
      <c r="N1105" s="10"/>
      <c r="O1105" s="482"/>
      <c r="P1105" s="10"/>
      <c r="Q1105" s="295"/>
      <c r="R1105" s="11"/>
      <c r="T1105" s="294"/>
      <c r="U1105" s="295"/>
      <c r="V1105" s="10"/>
      <c r="W1105" s="10"/>
      <c r="X1105" s="10"/>
      <c r="Y1105" s="10"/>
      <c r="Z1105" s="295"/>
      <c r="AA1105" s="161"/>
      <c r="AB1105" s="11"/>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0"/>
      <c r="BC1105" s="10"/>
      <c r="BD1105" s="10"/>
      <c r="BE1105" s="10"/>
      <c r="BG1105" s="10"/>
      <c r="BH1105" s="10"/>
      <c r="BI1105" s="2"/>
      <c r="BJ1105" s="10"/>
      <c r="BK1105" s="10"/>
      <c r="BL1105" s="10"/>
      <c r="BM1105" s="371"/>
      <c r="BN1105" s="10"/>
      <c r="BO1105" s="10"/>
      <c r="BP1105" s="10"/>
    </row>
    <row r="1106" ht="12.75" spans="1:68">
      <c r="A1106" s="295"/>
      <c r="B1106" s="11"/>
      <c r="C1106" s="11"/>
      <c r="E1106" s="482"/>
      <c r="F1106" s="295"/>
      <c r="G1106" s="295"/>
      <c r="H1106" s="295"/>
      <c r="I1106" s="10"/>
      <c r="J1106" s="10"/>
      <c r="K1106" s="295"/>
      <c r="L1106" s="482"/>
      <c r="M1106" s="10"/>
      <c r="N1106" s="10"/>
      <c r="O1106" s="482"/>
      <c r="P1106" s="10"/>
      <c r="Q1106" s="295"/>
      <c r="R1106" s="11"/>
      <c r="T1106" s="294"/>
      <c r="U1106" s="295"/>
      <c r="V1106" s="10"/>
      <c r="W1106" s="10"/>
      <c r="X1106" s="10"/>
      <c r="Y1106" s="10"/>
      <c r="Z1106" s="295"/>
      <c r="AA1106" s="161"/>
      <c r="AB1106" s="11"/>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0"/>
      <c r="BC1106" s="10"/>
      <c r="BD1106" s="10"/>
      <c r="BE1106" s="10"/>
      <c r="BG1106" s="10"/>
      <c r="BH1106" s="10"/>
      <c r="BI1106" s="2"/>
      <c r="BJ1106" s="10"/>
      <c r="BK1106" s="10"/>
      <c r="BL1106" s="10"/>
      <c r="BM1106" s="371"/>
      <c r="BN1106" s="10"/>
      <c r="BO1106" s="10"/>
      <c r="BP1106" s="10"/>
    </row>
    <row r="1107" ht="12.75" spans="1:68">
      <c r="A1107" s="295"/>
      <c r="B1107" s="11"/>
      <c r="C1107" s="11"/>
      <c r="E1107" s="482"/>
      <c r="F1107" s="295"/>
      <c r="G1107" s="295"/>
      <c r="H1107" s="295"/>
      <c r="I1107" s="10"/>
      <c r="J1107" s="10"/>
      <c r="K1107" s="295"/>
      <c r="L1107" s="482"/>
      <c r="M1107" s="10"/>
      <c r="N1107" s="10"/>
      <c r="O1107" s="482"/>
      <c r="P1107" s="10"/>
      <c r="Q1107" s="295"/>
      <c r="R1107" s="11"/>
      <c r="T1107" s="294"/>
      <c r="U1107" s="295"/>
      <c r="V1107" s="10"/>
      <c r="W1107" s="10"/>
      <c r="X1107" s="10"/>
      <c r="Y1107" s="10"/>
      <c r="Z1107" s="295"/>
      <c r="AA1107" s="161"/>
      <c r="AB1107" s="11"/>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0"/>
      <c r="BC1107" s="10"/>
      <c r="BD1107" s="10"/>
      <c r="BE1107" s="10"/>
      <c r="BG1107" s="10"/>
      <c r="BH1107" s="10"/>
      <c r="BI1107" s="2"/>
      <c r="BJ1107" s="10"/>
      <c r="BK1107" s="10"/>
      <c r="BL1107" s="10"/>
      <c r="BM1107" s="371"/>
      <c r="BN1107" s="10"/>
      <c r="BO1107" s="10"/>
      <c r="BP1107" s="10"/>
    </row>
    <row r="1108" ht="12.75" spans="1:68">
      <c r="A1108" s="295"/>
      <c r="B1108" s="11"/>
      <c r="C1108" s="11"/>
      <c r="E1108" s="482"/>
      <c r="F1108" s="295"/>
      <c r="G1108" s="295"/>
      <c r="H1108" s="295"/>
      <c r="I1108" s="10"/>
      <c r="J1108" s="10"/>
      <c r="K1108" s="295"/>
      <c r="L1108" s="482"/>
      <c r="M1108" s="10"/>
      <c r="N1108" s="10"/>
      <c r="O1108" s="482"/>
      <c r="P1108" s="10"/>
      <c r="Q1108" s="295"/>
      <c r="R1108" s="11"/>
      <c r="T1108" s="294"/>
      <c r="U1108" s="295"/>
      <c r="V1108" s="10"/>
      <c r="W1108" s="10"/>
      <c r="X1108" s="10"/>
      <c r="Y1108" s="10"/>
      <c r="Z1108" s="295"/>
      <c r="AA1108" s="161"/>
      <c r="AB1108" s="11"/>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0"/>
      <c r="BC1108" s="10"/>
      <c r="BD1108" s="10"/>
      <c r="BE1108" s="10"/>
      <c r="BG1108" s="10"/>
      <c r="BH1108" s="10"/>
      <c r="BI1108" s="2"/>
      <c r="BJ1108" s="10"/>
      <c r="BK1108" s="10"/>
      <c r="BL1108" s="10"/>
      <c r="BM1108" s="371"/>
      <c r="BN1108" s="10"/>
      <c r="BO1108" s="10"/>
      <c r="BP1108" s="10"/>
    </row>
    <row r="1109" ht="12.75" spans="1:68">
      <c r="A1109" s="295"/>
      <c r="B1109" s="11"/>
      <c r="C1109" s="11"/>
      <c r="E1109" s="482"/>
      <c r="F1109" s="295"/>
      <c r="G1109" s="295"/>
      <c r="H1109" s="295"/>
      <c r="I1109" s="10"/>
      <c r="J1109" s="10"/>
      <c r="K1109" s="295"/>
      <c r="L1109" s="482"/>
      <c r="M1109" s="10"/>
      <c r="N1109" s="10"/>
      <c r="O1109" s="482"/>
      <c r="P1109" s="10"/>
      <c r="Q1109" s="295"/>
      <c r="R1109" s="11"/>
      <c r="T1109" s="294"/>
      <c r="U1109" s="295"/>
      <c r="V1109" s="10"/>
      <c r="W1109" s="10"/>
      <c r="X1109" s="10"/>
      <c r="Y1109" s="10"/>
      <c r="Z1109" s="295"/>
      <c r="AA1109" s="161"/>
      <c r="AB1109" s="11"/>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0"/>
      <c r="BC1109" s="10"/>
      <c r="BD1109" s="10"/>
      <c r="BE1109" s="10"/>
      <c r="BG1109" s="10"/>
      <c r="BH1109" s="10"/>
      <c r="BI1109" s="2"/>
      <c r="BJ1109" s="10"/>
      <c r="BK1109" s="10"/>
      <c r="BL1109" s="10"/>
      <c r="BM1109" s="371"/>
      <c r="BN1109" s="10"/>
      <c r="BO1109" s="10"/>
      <c r="BP1109" s="10"/>
    </row>
    <row r="1110" ht="12.75" spans="1:68">
      <c r="A1110" s="295"/>
      <c r="B1110" s="11"/>
      <c r="C1110" s="11"/>
      <c r="E1110" s="482"/>
      <c r="F1110" s="295"/>
      <c r="G1110" s="295"/>
      <c r="H1110" s="295"/>
      <c r="I1110" s="10"/>
      <c r="J1110" s="10"/>
      <c r="K1110" s="295"/>
      <c r="L1110" s="482"/>
      <c r="M1110" s="10"/>
      <c r="N1110" s="10"/>
      <c r="O1110" s="482"/>
      <c r="P1110" s="10"/>
      <c r="Q1110" s="295"/>
      <c r="R1110" s="11"/>
      <c r="T1110" s="294"/>
      <c r="U1110" s="295"/>
      <c r="V1110" s="10"/>
      <c r="W1110" s="10"/>
      <c r="X1110" s="10"/>
      <c r="Y1110" s="10"/>
      <c r="Z1110" s="295"/>
      <c r="AA1110" s="161"/>
      <c r="AB1110" s="11"/>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0"/>
      <c r="BC1110" s="10"/>
      <c r="BD1110" s="10"/>
      <c r="BE1110" s="10"/>
      <c r="BG1110" s="10"/>
      <c r="BH1110" s="10"/>
      <c r="BI1110" s="2"/>
      <c r="BJ1110" s="10"/>
      <c r="BK1110" s="10"/>
      <c r="BL1110" s="10"/>
      <c r="BM1110" s="371"/>
      <c r="BN1110" s="10"/>
      <c r="BO1110" s="10"/>
      <c r="BP1110" s="10"/>
    </row>
    <row r="1111" ht="12.75" spans="1:68">
      <c r="A1111" s="295"/>
      <c r="B1111" s="11"/>
      <c r="C1111" s="11"/>
      <c r="E1111" s="482"/>
      <c r="F1111" s="295"/>
      <c r="G1111" s="295"/>
      <c r="H1111" s="295"/>
      <c r="I1111" s="10"/>
      <c r="J1111" s="10"/>
      <c r="K1111" s="295"/>
      <c r="L1111" s="482"/>
      <c r="M1111" s="10"/>
      <c r="N1111" s="10"/>
      <c r="O1111" s="482"/>
      <c r="P1111" s="10"/>
      <c r="Q1111" s="295"/>
      <c r="R1111" s="11"/>
      <c r="T1111" s="294"/>
      <c r="U1111" s="295"/>
      <c r="V1111" s="10"/>
      <c r="W1111" s="10"/>
      <c r="X1111" s="10"/>
      <c r="Y1111" s="10"/>
      <c r="Z1111" s="295"/>
      <c r="AA1111" s="161"/>
      <c r="AB1111" s="11"/>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0"/>
      <c r="BC1111" s="10"/>
      <c r="BD1111" s="10"/>
      <c r="BE1111" s="10"/>
      <c r="BG1111" s="10"/>
      <c r="BH1111" s="10"/>
      <c r="BI1111" s="2"/>
      <c r="BJ1111" s="10"/>
      <c r="BK1111" s="10"/>
      <c r="BL1111" s="10"/>
      <c r="BM1111" s="371"/>
      <c r="BN1111" s="10"/>
      <c r="BO1111" s="10"/>
      <c r="BP1111" s="10"/>
    </row>
    <row r="1112" ht="12.75" spans="1:68">
      <c r="A1112" s="295"/>
      <c r="B1112" s="11"/>
      <c r="C1112" s="11"/>
      <c r="E1112" s="482"/>
      <c r="F1112" s="295"/>
      <c r="G1112" s="295"/>
      <c r="H1112" s="295"/>
      <c r="I1112" s="10"/>
      <c r="J1112" s="10"/>
      <c r="K1112" s="295"/>
      <c r="L1112" s="482"/>
      <c r="M1112" s="10"/>
      <c r="N1112" s="10"/>
      <c r="O1112" s="482"/>
      <c r="P1112" s="10"/>
      <c r="Q1112" s="295"/>
      <c r="R1112" s="11"/>
      <c r="T1112" s="294"/>
      <c r="U1112" s="295"/>
      <c r="V1112" s="10"/>
      <c r="W1112" s="10"/>
      <c r="X1112" s="10"/>
      <c r="Y1112" s="10"/>
      <c r="Z1112" s="295"/>
      <c r="AA1112" s="161"/>
      <c r="AB1112" s="11"/>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0"/>
      <c r="BC1112" s="10"/>
      <c r="BD1112" s="10"/>
      <c r="BE1112" s="10"/>
      <c r="BG1112" s="10"/>
      <c r="BH1112" s="10"/>
      <c r="BI1112" s="2"/>
      <c r="BJ1112" s="10"/>
      <c r="BK1112" s="10"/>
      <c r="BL1112" s="10"/>
      <c r="BM1112" s="371"/>
      <c r="BN1112" s="10"/>
      <c r="BO1112" s="10"/>
      <c r="BP1112" s="10"/>
    </row>
    <row r="1113" ht="12.75" spans="1:68">
      <c r="A1113" s="295"/>
      <c r="B1113" s="11"/>
      <c r="C1113" s="11"/>
      <c r="E1113" s="482"/>
      <c r="F1113" s="295"/>
      <c r="G1113" s="295"/>
      <c r="H1113" s="295"/>
      <c r="I1113" s="10"/>
      <c r="J1113" s="10"/>
      <c r="K1113" s="295"/>
      <c r="L1113" s="482"/>
      <c r="M1113" s="10"/>
      <c r="N1113" s="10"/>
      <c r="O1113" s="482"/>
      <c r="P1113" s="10"/>
      <c r="Q1113" s="295"/>
      <c r="R1113" s="11"/>
      <c r="T1113" s="294"/>
      <c r="U1113" s="295"/>
      <c r="V1113" s="10"/>
      <c r="W1113" s="10"/>
      <c r="X1113" s="10"/>
      <c r="Y1113" s="10"/>
      <c r="Z1113" s="295"/>
      <c r="AA1113" s="161"/>
      <c r="AB1113" s="11"/>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0"/>
      <c r="BC1113" s="10"/>
      <c r="BD1113" s="10"/>
      <c r="BE1113" s="10"/>
      <c r="BG1113" s="10"/>
      <c r="BH1113" s="10"/>
      <c r="BI1113" s="2"/>
      <c r="BJ1113" s="10"/>
      <c r="BK1113" s="10"/>
      <c r="BL1113" s="10"/>
      <c r="BM1113" s="371"/>
      <c r="BN1113" s="10"/>
      <c r="BO1113" s="10"/>
      <c r="BP1113" s="10"/>
    </row>
    <row r="1114" ht="12.75" spans="1:68">
      <c r="A1114" s="295"/>
      <c r="B1114" s="11"/>
      <c r="C1114" s="11"/>
      <c r="E1114" s="482"/>
      <c r="F1114" s="295"/>
      <c r="G1114" s="295"/>
      <c r="H1114" s="295"/>
      <c r="I1114" s="10"/>
      <c r="J1114" s="10"/>
      <c r="K1114" s="295"/>
      <c r="L1114" s="482"/>
      <c r="M1114" s="10"/>
      <c r="N1114" s="10"/>
      <c r="O1114" s="482"/>
      <c r="P1114" s="10"/>
      <c r="Q1114" s="295"/>
      <c r="R1114" s="11"/>
      <c r="T1114" s="294"/>
      <c r="U1114" s="295"/>
      <c r="V1114" s="10"/>
      <c r="W1114" s="10"/>
      <c r="X1114" s="10"/>
      <c r="Y1114" s="10"/>
      <c r="Z1114" s="295"/>
      <c r="AA1114" s="161"/>
      <c r="AB1114" s="11"/>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0"/>
      <c r="BC1114" s="10"/>
      <c r="BD1114" s="10"/>
      <c r="BE1114" s="10"/>
      <c r="BG1114" s="10"/>
      <c r="BH1114" s="10"/>
      <c r="BI1114" s="2"/>
      <c r="BJ1114" s="10"/>
      <c r="BK1114" s="10"/>
      <c r="BL1114" s="10"/>
      <c r="BM1114" s="371"/>
      <c r="BN1114" s="10"/>
      <c r="BO1114" s="10"/>
      <c r="BP1114" s="10"/>
    </row>
    <row r="1115" ht="12.75" spans="1:68">
      <c r="A1115" s="295"/>
      <c r="B1115" s="11"/>
      <c r="C1115" s="11"/>
      <c r="E1115" s="482"/>
      <c r="F1115" s="295"/>
      <c r="G1115" s="295"/>
      <c r="H1115" s="295"/>
      <c r="I1115" s="10"/>
      <c r="J1115" s="10"/>
      <c r="K1115" s="295"/>
      <c r="L1115" s="482"/>
      <c r="M1115" s="10"/>
      <c r="N1115" s="10"/>
      <c r="O1115" s="482"/>
      <c r="P1115" s="10"/>
      <c r="Q1115" s="295"/>
      <c r="R1115" s="11"/>
      <c r="T1115" s="294"/>
      <c r="U1115" s="295"/>
      <c r="V1115" s="10"/>
      <c r="W1115" s="10"/>
      <c r="X1115" s="10"/>
      <c r="Y1115" s="10"/>
      <c r="Z1115" s="295"/>
      <c r="AA1115" s="161"/>
      <c r="AB1115" s="11"/>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0"/>
      <c r="BC1115" s="10"/>
      <c r="BD1115" s="10"/>
      <c r="BE1115" s="10"/>
      <c r="BG1115" s="10"/>
      <c r="BH1115" s="10"/>
      <c r="BI1115" s="2"/>
      <c r="BJ1115" s="10"/>
      <c r="BK1115" s="10"/>
      <c r="BL1115" s="10"/>
      <c r="BM1115" s="371"/>
      <c r="BN1115" s="10"/>
      <c r="BO1115" s="10"/>
      <c r="BP1115" s="10"/>
    </row>
    <row r="1116" ht="12.75" spans="1:68">
      <c r="A1116" s="295"/>
      <c r="B1116" s="11"/>
      <c r="C1116" s="11"/>
      <c r="E1116" s="482"/>
      <c r="F1116" s="295"/>
      <c r="G1116" s="295"/>
      <c r="H1116" s="295"/>
      <c r="I1116" s="10"/>
      <c r="J1116" s="10"/>
      <c r="K1116" s="295"/>
      <c r="L1116" s="482"/>
      <c r="M1116" s="10"/>
      <c r="N1116" s="10"/>
      <c r="O1116" s="482"/>
      <c r="P1116" s="10"/>
      <c r="Q1116" s="295"/>
      <c r="R1116" s="11"/>
      <c r="T1116" s="294"/>
      <c r="U1116" s="295"/>
      <c r="V1116" s="10"/>
      <c r="W1116" s="10"/>
      <c r="X1116" s="10"/>
      <c r="Y1116" s="10"/>
      <c r="Z1116" s="295"/>
      <c r="AA1116" s="161"/>
      <c r="AB1116" s="11"/>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0"/>
      <c r="BC1116" s="10"/>
      <c r="BD1116" s="10"/>
      <c r="BE1116" s="10"/>
      <c r="BG1116" s="10"/>
      <c r="BH1116" s="10"/>
      <c r="BI1116" s="2"/>
      <c r="BJ1116" s="10"/>
      <c r="BK1116" s="10"/>
      <c r="BL1116" s="10"/>
      <c r="BM1116" s="371"/>
      <c r="BN1116" s="10"/>
      <c r="BO1116" s="10"/>
      <c r="BP1116" s="10"/>
    </row>
    <row r="1117" ht="12.75" spans="1:68">
      <c r="A1117" s="295"/>
      <c r="B1117" s="11"/>
      <c r="C1117" s="11"/>
      <c r="E1117" s="482"/>
      <c r="F1117" s="295"/>
      <c r="G1117" s="295"/>
      <c r="H1117" s="295"/>
      <c r="I1117" s="10"/>
      <c r="J1117" s="10"/>
      <c r="K1117" s="295"/>
      <c r="L1117" s="482"/>
      <c r="M1117" s="10"/>
      <c r="N1117" s="10"/>
      <c r="O1117" s="482"/>
      <c r="P1117" s="10"/>
      <c r="Q1117" s="295"/>
      <c r="R1117" s="11"/>
      <c r="T1117" s="294"/>
      <c r="U1117" s="295"/>
      <c r="V1117" s="10"/>
      <c r="W1117" s="10"/>
      <c r="X1117" s="10"/>
      <c r="Y1117" s="10"/>
      <c r="Z1117" s="295"/>
      <c r="AA1117" s="161"/>
      <c r="AB1117" s="11"/>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0"/>
      <c r="BC1117" s="10"/>
      <c r="BD1117" s="10"/>
      <c r="BE1117" s="10"/>
      <c r="BG1117" s="10"/>
      <c r="BH1117" s="10"/>
      <c r="BI1117" s="2"/>
      <c r="BJ1117" s="10"/>
      <c r="BK1117" s="10"/>
      <c r="BL1117" s="10"/>
      <c r="BM1117" s="371"/>
      <c r="BN1117" s="10"/>
      <c r="BO1117" s="10"/>
      <c r="BP1117" s="10"/>
    </row>
    <row r="1118" ht="12.75" spans="1:68">
      <c r="A1118" s="295"/>
      <c r="B1118" s="11"/>
      <c r="C1118" s="11"/>
      <c r="E1118" s="482"/>
      <c r="F1118" s="295"/>
      <c r="G1118" s="295"/>
      <c r="H1118" s="295"/>
      <c r="I1118" s="10"/>
      <c r="J1118" s="10"/>
      <c r="K1118" s="295"/>
      <c r="L1118" s="482"/>
      <c r="M1118" s="10"/>
      <c r="N1118" s="10"/>
      <c r="O1118" s="482"/>
      <c r="P1118" s="10"/>
      <c r="Q1118" s="295"/>
      <c r="R1118" s="11"/>
      <c r="T1118" s="294"/>
      <c r="U1118" s="295"/>
      <c r="V1118" s="10"/>
      <c r="W1118" s="10"/>
      <c r="X1118" s="10"/>
      <c r="Y1118" s="10"/>
      <c r="Z1118" s="295"/>
      <c r="AA1118" s="161"/>
      <c r="AB1118" s="11"/>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0"/>
      <c r="BC1118" s="10"/>
      <c r="BD1118" s="10"/>
      <c r="BE1118" s="10"/>
      <c r="BG1118" s="10"/>
      <c r="BH1118" s="10"/>
      <c r="BI1118" s="2"/>
      <c r="BJ1118" s="10"/>
      <c r="BK1118" s="10"/>
      <c r="BL1118" s="10"/>
      <c r="BM1118" s="371"/>
      <c r="BN1118" s="10"/>
      <c r="BO1118" s="10"/>
      <c r="BP1118" s="10"/>
    </row>
    <row r="1119" ht="12.75" spans="1:68">
      <c r="A1119" s="295"/>
      <c r="B1119" s="11"/>
      <c r="C1119" s="11"/>
      <c r="E1119" s="482"/>
      <c r="F1119" s="295"/>
      <c r="G1119" s="295"/>
      <c r="H1119" s="295"/>
      <c r="I1119" s="10"/>
      <c r="J1119" s="10"/>
      <c r="K1119" s="295"/>
      <c r="L1119" s="482"/>
      <c r="M1119" s="10"/>
      <c r="N1119" s="10"/>
      <c r="O1119" s="482"/>
      <c r="P1119" s="10"/>
      <c r="Q1119" s="295"/>
      <c r="R1119" s="11"/>
      <c r="T1119" s="294"/>
      <c r="U1119" s="295"/>
      <c r="V1119" s="10"/>
      <c r="W1119" s="10"/>
      <c r="X1119" s="10"/>
      <c r="Y1119" s="10"/>
      <c r="Z1119" s="295"/>
      <c r="AA1119" s="161"/>
      <c r="AB1119" s="11"/>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0"/>
      <c r="BC1119" s="10"/>
      <c r="BD1119" s="10"/>
      <c r="BE1119" s="10"/>
      <c r="BG1119" s="10"/>
      <c r="BH1119" s="10"/>
      <c r="BI1119" s="2"/>
      <c r="BJ1119" s="10"/>
      <c r="BK1119" s="10"/>
      <c r="BL1119" s="10"/>
      <c r="BM1119" s="371"/>
      <c r="BN1119" s="10"/>
      <c r="BO1119" s="10"/>
      <c r="BP1119" s="10"/>
    </row>
    <row r="1120" ht="12.75" spans="1:68">
      <c r="A1120" s="295"/>
      <c r="B1120" s="11"/>
      <c r="C1120" s="11"/>
      <c r="E1120" s="482"/>
      <c r="F1120" s="295"/>
      <c r="G1120" s="295"/>
      <c r="H1120" s="295"/>
      <c r="I1120" s="10"/>
      <c r="J1120" s="10"/>
      <c r="K1120" s="295"/>
      <c r="L1120" s="482"/>
      <c r="M1120" s="10"/>
      <c r="N1120" s="10"/>
      <c r="O1120" s="482"/>
      <c r="P1120" s="10"/>
      <c r="Q1120" s="295"/>
      <c r="R1120" s="11"/>
      <c r="T1120" s="294"/>
      <c r="U1120" s="295"/>
      <c r="V1120" s="10"/>
      <c r="W1120" s="10"/>
      <c r="X1120" s="10"/>
      <c r="Y1120" s="10"/>
      <c r="Z1120" s="295"/>
      <c r="AA1120" s="161"/>
      <c r="AB1120" s="11"/>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0"/>
      <c r="BC1120" s="10"/>
      <c r="BD1120" s="10"/>
      <c r="BE1120" s="10"/>
      <c r="BG1120" s="10"/>
      <c r="BH1120" s="10"/>
      <c r="BI1120" s="2"/>
      <c r="BJ1120" s="10"/>
      <c r="BK1120" s="10"/>
      <c r="BL1120" s="10"/>
      <c r="BM1120" s="371"/>
      <c r="BN1120" s="10"/>
      <c r="BO1120" s="10"/>
      <c r="BP1120" s="10"/>
    </row>
    <row r="1121" ht="12.75" spans="1:68">
      <c r="A1121" s="295"/>
      <c r="B1121" s="11"/>
      <c r="C1121" s="11"/>
      <c r="E1121" s="482"/>
      <c r="F1121" s="295"/>
      <c r="G1121" s="295"/>
      <c r="H1121" s="295"/>
      <c r="I1121" s="10"/>
      <c r="J1121" s="10"/>
      <c r="K1121" s="295"/>
      <c r="L1121" s="482"/>
      <c r="M1121" s="10"/>
      <c r="N1121" s="10"/>
      <c r="O1121" s="482"/>
      <c r="P1121" s="10"/>
      <c r="Q1121" s="295"/>
      <c r="R1121" s="11"/>
      <c r="T1121" s="294"/>
      <c r="U1121" s="295"/>
      <c r="V1121" s="10"/>
      <c r="W1121" s="10"/>
      <c r="X1121" s="10"/>
      <c r="Y1121" s="10"/>
      <c r="Z1121" s="295"/>
      <c r="AA1121" s="161"/>
      <c r="AB1121" s="11"/>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0"/>
      <c r="BC1121" s="10"/>
      <c r="BD1121" s="10"/>
      <c r="BE1121" s="10"/>
      <c r="BG1121" s="10"/>
      <c r="BH1121" s="10"/>
      <c r="BI1121" s="2"/>
      <c r="BJ1121" s="10"/>
      <c r="BK1121" s="10"/>
      <c r="BL1121" s="10"/>
      <c r="BM1121" s="371"/>
      <c r="BN1121" s="10"/>
      <c r="BO1121" s="10"/>
      <c r="BP1121" s="10"/>
    </row>
    <row r="1122" ht="12.75" spans="1:68">
      <c r="A1122" s="295"/>
      <c r="B1122" s="11"/>
      <c r="C1122" s="11"/>
      <c r="E1122" s="482"/>
      <c r="F1122" s="295"/>
      <c r="G1122" s="295"/>
      <c r="H1122" s="295"/>
      <c r="I1122" s="10"/>
      <c r="J1122" s="10"/>
      <c r="K1122" s="295"/>
      <c r="L1122" s="482"/>
      <c r="M1122" s="10"/>
      <c r="N1122" s="10"/>
      <c r="O1122" s="482"/>
      <c r="P1122" s="10"/>
      <c r="Q1122" s="295"/>
      <c r="R1122" s="11"/>
      <c r="T1122" s="294"/>
      <c r="U1122" s="295"/>
      <c r="V1122" s="10"/>
      <c r="W1122" s="10"/>
      <c r="X1122" s="10"/>
      <c r="Y1122" s="10"/>
      <c r="Z1122" s="295"/>
      <c r="AA1122" s="161"/>
      <c r="AB1122" s="11"/>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0"/>
      <c r="BC1122" s="10"/>
      <c r="BD1122" s="10"/>
      <c r="BE1122" s="10"/>
      <c r="BG1122" s="10"/>
      <c r="BH1122" s="10"/>
      <c r="BI1122" s="2"/>
      <c r="BJ1122" s="10"/>
      <c r="BK1122" s="10"/>
      <c r="BL1122" s="10"/>
      <c r="BM1122" s="371"/>
      <c r="BN1122" s="10"/>
      <c r="BO1122" s="10"/>
      <c r="BP1122" s="10"/>
    </row>
    <row r="1123" ht="12.75" spans="1:68">
      <c r="A1123" s="295"/>
      <c r="B1123" s="11"/>
      <c r="C1123" s="11"/>
      <c r="E1123" s="482"/>
      <c r="F1123" s="295"/>
      <c r="G1123" s="295"/>
      <c r="H1123" s="295"/>
      <c r="I1123" s="10"/>
      <c r="J1123" s="10"/>
      <c r="K1123" s="295"/>
      <c r="L1123" s="482"/>
      <c r="M1123" s="10"/>
      <c r="N1123" s="10"/>
      <c r="O1123" s="482"/>
      <c r="P1123" s="10"/>
      <c r="Q1123" s="295"/>
      <c r="R1123" s="11"/>
      <c r="T1123" s="294"/>
      <c r="U1123" s="295"/>
      <c r="V1123" s="10"/>
      <c r="W1123" s="10"/>
      <c r="X1123" s="10"/>
      <c r="Y1123" s="10"/>
      <c r="Z1123" s="295"/>
      <c r="AA1123" s="161"/>
      <c r="AB1123" s="11"/>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0"/>
      <c r="BC1123" s="10"/>
      <c r="BD1123" s="10"/>
      <c r="BE1123" s="10"/>
      <c r="BG1123" s="10"/>
      <c r="BH1123" s="10"/>
      <c r="BI1123" s="2"/>
      <c r="BJ1123" s="10"/>
      <c r="BK1123" s="10"/>
      <c r="BL1123" s="10"/>
      <c r="BM1123" s="371"/>
      <c r="BN1123" s="10"/>
      <c r="BO1123" s="10"/>
      <c r="BP1123" s="10"/>
    </row>
    <row r="1124" ht="12.75" spans="1:68">
      <c r="A1124" s="295"/>
      <c r="B1124" s="11"/>
      <c r="C1124" s="11"/>
      <c r="E1124" s="482"/>
      <c r="F1124" s="295"/>
      <c r="G1124" s="295"/>
      <c r="H1124" s="295"/>
      <c r="I1124" s="10"/>
      <c r="J1124" s="10"/>
      <c r="K1124" s="295"/>
      <c r="L1124" s="482"/>
      <c r="M1124" s="10"/>
      <c r="N1124" s="10"/>
      <c r="O1124" s="482"/>
      <c r="P1124" s="10"/>
      <c r="Q1124" s="295"/>
      <c r="R1124" s="11"/>
      <c r="T1124" s="294"/>
      <c r="U1124" s="295"/>
      <c r="V1124" s="10"/>
      <c r="W1124" s="10"/>
      <c r="X1124" s="10"/>
      <c r="Y1124" s="10"/>
      <c r="Z1124" s="295"/>
      <c r="AA1124" s="161"/>
      <c r="AB1124" s="11"/>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0"/>
      <c r="BC1124" s="10"/>
      <c r="BD1124" s="10"/>
      <c r="BE1124" s="10"/>
      <c r="BG1124" s="10"/>
      <c r="BH1124" s="10"/>
      <c r="BI1124" s="2"/>
      <c r="BJ1124" s="10"/>
      <c r="BK1124" s="10"/>
      <c r="BL1124" s="10"/>
      <c r="BM1124" s="371"/>
      <c r="BN1124" s="10"/>
      <c r="BO1124" s="10"/>
      <c r="BP1124" s="10"/>
    </row>
    <row r="1125" ht="12.75" spans="1:68">
      <c r="A1125" s="295"/>
      <c r="B1125" s="11"/>
      <c r="C1125" s="11"/>
      <c r="E1125" s="482"/>
      <c r="F1125" s="295"/>
      <c r="G1125" s="295"/>
      <c r="H1125" s="295"/>
      <c r="I1125" s="10"/>
      <c r="J1125" s="10"/>
      <c r="K1125" s="295"/>
      <c r="L1125" s="482"/>
      <c r="M1125" s="10"/>
      <c r="N1125" s="10"/>
      <c r="O1125" s="482"/>
      <c r="P1125" s="10"/>
      <c r="Q1125" s="295"/>
      <c r="R1125" s="11"/>
      <c r="T1125" s="294"/>
      <c r="U1125" s="295"/>
      <c r="V1125" s="10"/>
      <c r="W1125" s="10"/>
      <c r="X1125" s="10"/>
      <c r="Y1125" s="10"/>
      <c r="Z1125" s="295"/>
      <c r="AA1125" s="161"/>
      <c r="AB1125" s="11"/>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0"/>
      <c r="BC1125" s="10"/>
      <c r="BD1125" s="10"/>
      <c r="BE1125" s="10"/>
      <c r="BG1125" s="10"/>
      <c r="BH1125" s="10"/>
      <c r="BI1125" s="2"/>
      <c r="BJ1125" s="10"/>
      <c r="BK1125" s="10"/>
      <c r="BL1125" s="10"/>
      <c r="BM1125" s="371"/>
      <c r="BN1125" s="10"/>
      <c r="BO1125" s="10"/>
      <c r="BP1125" s="10"/>
    </row>
    <row r="1126" ht="12.75" spans="1:68">
      <c r="A1126" s="295"/>
      <c r="B1126" s="11"/>
      <c r="C1126" s="11"/>
      <c r="E1126" s="482"/>
      <c r="F1126" s="295"/>
      <c r="G1126" s="295"/>
      <c r="H1126" s="295"/>
      <c r="I1126" s="10"/>
      <c r="J1126" s="10"/>
      <c r="K1126" s="295"/>
      <c r="L1126" s="482"/>
      <c r="M1126" s="10"/>
      <c r="N1126" s="10"/>
      <c r="O1126" s="482"/>
      <c r="P1126" s="10"/>
      <c r="Q1126" s="295"/>
      <c r="R1126" s="11"/>
      <c r="T1126" s="294"/>
      <c r="U1126" s="295"/>
      <c r="V1126" s="10"/>
      <c r="W1126" s="10"/>
      <c r="X1126" s="10"/>
      <c r="Y1126" s="10"/>
      <c r="Z1126" s="295"/>
      <c r="AA1126" s="161"/>
      <c r="AB1126" s="11"/>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0"/>
      <c r="BC1126" s="10"/>
      <c r="BD1126" s="10"/>
      <c r="BE1126" s="10"/>
      <c r="BG1126" s="10"/>
      <c r="BH1126" s="10"/>
      <c r="BI1126" s="2"/>
      <c r="BJ1126" s="10"/>
      <c r="BK1126" s="10"/>
      <c r="BL1126" s="10"/>
      <c r="BM1126" s="371"/>
      <c r="BN1126" s="10"/>
      <c r="BO1126" s="10"/>
      <c r="BP1126" s="10"/>
    </row>
    <row r="1127" ht="12.75" spans="1:68">
      <c r="A1127" s="295"/>
      <c r="B1127" s="11"/>
      <c r="C1127" s="11"/>
      <c r="E1127" s="482"/>
      <c r="F1127" s="295"/>
      <c r="G1127" s="295"/>
      <c r="H1127" s="295"/>
      <c r="I1127" s="10"/>
      <c r="J1127" s="10"/>
      <c r="K1127" s="295"/>
      <c r="L1127" s="482"/>
      <c r="M1127" s="10"/>
      <c r="N1127" s="10"/>
      <c r="O1127" s="482"/>
      <c r="P1127" s="10"/>
      <c r="Q1127" s="295"/>
      <c r="R1127" s="11"/>
      <c r="T1127" s="294"/>
      <c r="U1127" s="295"/>
      <c r="V1127" s="10"/>
      <c r="W1127" s="10"/>
      <c r="X1127" s="10"/>
      <c r="Y1127" s="10"/>
      <c r="Z1127" s="295"/>
      <c r="AA1127" s="161"/>
      <c r="AB1127" s="11"/>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0"/>
      <c r="BC1127" s="10"/>
      <c r="BD1127" s="10"/>
      <c r="BE1127" s="10"/>
      <c r="BG1127" s="10"/>
      <c r="BH1127" s="10"/>
      <c r="BI1127" s="2"/>
      <c r="BJ1127" s="10"/>
      <c r="BK1127" s="10"/>
      <c r="BL1127" s="10"/>
      <c r="BM1127" s="371"/>
      <c r="BN1127" s="10"/>
      <c r="BO1127" s="10"/>
      <c r="BP1127" s="10"/>
    </row>
    <row r="1128" ht="12.75" spans="1:68">
      <c r="A1128" s="295"/>
      <c r="B1128" s="11"/>
      <c r="C1128" s="11"/>
      <c r="E1128" s="482"/>
      <c r="F1128" s="295"/>
      <c r="G1128" s="295"/>
      <c r="H1128" s="295"/>
      <c r="I1128" s="10"/>
      <c r="J1128" s="10"/>
      <c r="K1128" s="295"/>
      <c r="L1128" s="482"/>
      <c r="M1128" s="10"/>
      <c r="N1128" s="10"/>
      <c r="O1128" s="482"/>
      <c r="P1128" s="10"/>
      <c r="Q1128" s="295"/>
      <c r="R1128" s="11"/>
      <c r="T1128" s="294"/>
      <c r="U1128" s="295"/>
      <c r="V1128" s="10"/>
      <c r="W1128" s="10"/>
      <c r="X1128" s="10"/>
      <c r="Y1128" s="10"/>
      <c r="Z1128" s="295"/>
      <c r="AA1128" s="161"/>
      <c r="AB1128" s="11"/>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0"/>
      <c r="BC1128" s="10"/>
      <c r="BD1128" s="10"/>
      <c r="BE1128" s="10"/>
      <c r="BG1128" s="10"/>
      <c r="BH1128" s="10"/>
      <c r="BI1128" s="2"/>
      <c r="BJ1128" s="10"/>
      <c r="BK1128" s="10"/>
      <c r="BL1128" s="10"/>
      <c r="BM1128" s="371"/>
      <c r="BN1128" s="10"/>
      <c r="BO1128" s="10"/>
      <c r="BP1128" s="10"/>
    </row>
    <row r="1129" ht="12.75" spans="1:68">
      <c r="A1129" s="295"/>
      <c r="B1129" s="11"/>
      <c r="C1129" s="11"/>
      <c r="E1129" s="482"/>
      <c r="F1129" s="295"/>
      <c r="G1129" s="295"/>
      <c r="H1129" s="295"/>
      <c r="I1129" s="10"/>
      <c r="J1129" s="10"/>
      <c r="K1129" s="295"/>
      <c r="L1129" s="482"/>
      <c r="M1129" s="10"/>
      <c r="N1129" s="10"/>
      <c r="O1129" s="482"/>
      <c r="P1129" s="10"/>
      <c r="Q1129" s="295"/>
      <c r="R1129" s="11"/>
      <c r="T1129" s="294"/>
      <c r="U1129" s="295"/>
      <c r="V1129" s="10"/>
      <c r="W1129" s="10"/>
      <c r="X1129" s="10"/>
      <c r="Y1129" s="10"/>
      <c r="Z1129" s="295"/>
      <c r="AA1129" s="161"/>
      <c r="AB1129" s="11"/>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0"/>
      <c r="BC1129" s="10"/>
      <c r="BD1129" s="10"/>
      <c r="BE1129" s="10"/>
      <c r="BG1129" s="10"/>
      <c r="BH1129" s="10"/>
      <c r="BI1129" s="2"/>
      <c r="BJ1129" s="10"/>
      <c r="BK1129" s="10"/>
      <c r="BL1129" s="10"/>
      <c r="BM1129" s="371"/>
      <c r="BN1129" s="10"/>
      <c r="BO1129" s="10"/>
      <c r="BP1129" s="10"/>
    </row>
    <row r="1130" ht="12.75" spans="1:68">
      <c r="A1130" s="295"/>
      <c r="B1130" s="11"/>
      <c r="C1130" s="11"/>
      <c r="E1130" s="482"/>
      <c r="F1130" s="295"/>
      <c r="G1130" s="295"/>
      <c r="H1130" s="295"/>
      <c r="I1130" s="10"/>
      <c r="J1130" s="10"/>
      <c r="K1130" s="295"/>
      <c r="L1130" s="482"/>
      <c r="M1130" s="10"/>
      <c r="N1130" s="10"/>
      <c r="O1130" s="482"/>
      <c r="P1130" s="10"/>
      <c r="Q1130" s="295"/>
      <c r="R1130" s="11"/>
      <c r="T1130" s="294"/>
      <c r="U1130" s="295"/>
      <c r="V1130" s="10"/>
      <c r="W1130" s="10"/>
      <c r="X1130" s="10"/>
      <c r="Y1130" s="10"/>
      <c r="Z1130" s="295"/>
      <c r="AA1130" s="161"/>
      <c r="AB1130" s="11"/>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0"/>
      <c r="BC1130" s="10"/>
      <c r="BD1130" s="10"/>
      <c r="BE1130" s="10"/>
      <c r="BG1130" s="10"/>
      <c r="BH1130" s="10"/>
      <c r="BI1130" s="2"/>
      <c r="BJ1130" s="10"/>
      <c r="BK1130" s="10"/>
      <c r="BL1130" s="10"/>
      <c r="BM1130" s="371"/>
      <c r="BN1130" s="10"/>
      <c r="BO1130" s="10"/>
      <c r="BP1130" s="10"/>
    </row>
    <row r="1131" ht="12.75" spans="1:68">
      <c r="A1131" s="295"/>
      <c r="B1131" s="11"/>
      <c r="C1131" s="11"/>
      <c r="E1131" s="482"/>
      <c r="F1131" s="295"/>
      <c r="G1131" s="295"/>
      <c r="H1131" s="295"/>
      <c r="I1131" s="10"/>
      <c r="J1131" s="10"/>
      <c r="K1131" s="295"/>
      <c r="L1131" s="482"/>
      <c r="M1131" s="10"/>
      <c r="N1131" s="10"/>
      <c r="O1131" s="482"/>
      <c r="P1131" s="10"/>
      <c r="Q1131" s="295"/>
      <c r="R1131" s="11"/>
      <c r="T1131" s="294"/>
      <c r="U1131" s="295"/>
      <c r="V1131" s="10"/>
      <c r="W1131" s="10"/>
      <c r="X1131" s="10"/>
      <c r="Y1131" s="10"/>
      <c r="Z1131" s="295"/>
      <c r="AA1131" s="161"/>
      <c r="AB1131" s="11"/>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0"/>
      <c r="BC1131" s="10"/>
      <c r="BD1131" s="10"/>
      <c r="BE1131" s="10"/>
      <c r="BG1131" s="10"/>
      <c r="BH1131" s="10"/>
      <c r="BI1131" s="2"/>
      <c r="BJ1131" s="10"/>
      <c r="BK1131" s="10"/>
      <c r="BL1131" s="10"/>
      <c r="BM1131" s="371"/>
      <c r="BN1131" s="10"/>
      <c r="BO1131" s="10"/>
      <c r="BP1131" s="10"/>
    </row>
    <row r="1132" ht="12.75" spans="1:68">
      <c r="A1132" s="295"/>
      <c r="B1132" s="11"/>
      <c r="C1132" s="11"/>
      <c r="E1132" s="482"/>
      <c r="F1132" s="295"/>
      <c r="G1132" s="295"/>
      <c r="H1132" s="295"/>
      <c r="I1132" s="10"/>
      <c r="J1132" s="10"/>
      <c r="K1132" s="295"/>
      <c r="L1132" s="482"/>
      <c r="M1132" s="10"/>
      <c r="N1132" s="10"/>
      <c r="O1132" s="482"/>
      <c r="P1132" s="10"/>
      <c r="Q1132" s="295"/>
      <c r="R1132" s="11"/>
      <c r="T1132" s="294"/>
      <c r="U1132" s="295"/>
      <c r="V1132" s="10"/>
      <c r="W1132" s="10"/>
      <c r="X1132" s="10"/>
      <c r="Y1132" s="10"/>
      <c r="Z1132" s="295"/>
      <c r="AA1132" s="161"/>
      <c r="AB1132" s="11"/>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0"/>
      <c r="BC1132" s="10"/>
      <c r="BD1132" s="10"/>
      <c r="BE1132" s="10"/>
      <c r="BG1132" s="10"/>
      <c r="BH1132" s="10"/>
      <c r="BI1132" s="2"/>
      <c r="BJ1132" s="10"/>
      <c r="BK1132" s="10"/>
      <c r="BL1132" s="10"/>
      <c r="BM1132" s="371"/>
      <c r="BN1132" s="10"/>
      <c r="BO1132" s="10"/>
      <c r="BP1132" s="10"/>
    </row>
    <row r="1133" ht="12.75" spans="1:68">
      <c r="A1133" s="295"/>
      <c r="B1133" s="11"/>
      <c r="C1133" s="11"/>
      <c r="E1133" s="482"/>
      <c r="F1133" s="295"/>
      <c r="G1133" s="295"/>
      <c r="H1133" s="295"/>
      <c r="I1133" s="10"/>
      <c r="J1133" s="10"/>
      <c r="K1133" s="295"/>
      <c r="L1133" s="482"/>
      <c r="M1133" s="10"/>
      <c r="N1133" s="10"/>
      <c r="O1133" s="482"/>
      <c r="P1133" s="10"/>
      <c r="Q1133" s="295"/>
      <c r="R1133" s="11"/>
      <c r="T1133" s="294"/>
      <c r="U1133" s="295"/>
      <c r="V1133" s="10"/>
      <c r="W1133" s="10"/>
      <c r="X1133" s="10"/>
      <c r="Y1133" s="10"/>
      <c r="Z1133" s="295"/>
      <c r="AA1133" s="161"/>
      <c r="AB1133" s="11"/>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0"/>
      <c r="BC1133" s="10"/>
      <c r="BD1133" s="10"/>
      <c r="BE1133" s="10"/>
      <c r="BG1133" s="10"/>
      <c r="BH1133" s="10"/>
      <c r="BI1133" s="2"/>
      <c r="BJ1133" s="10"/>
      <c r="BK1133" s="10"/>
      <c r="BL1133" s="10"/>
      <c r="BM1133" s="371"/>
      <c r="BN1133" s="10"/>
      <c r="BO1133" s="10"/>
      <c r="BP1133" s="10"/>
    </row>
    <row r="1134" ht="12.75" spans="1:68">
      <c r="A1134" s="295"/>
      <c r="B1134" s="11"/>
      <c r="C1134" s="11"/>
      <c r="E1134" s="482"/>
      <c r="F1134" s="295"/>
      <c r="G1134" s="295"/>
      <c r="H1134" s="295"/>
      <c r="I1134" s="10"/>
      <c r="J1134" s="10"/>
      <c r="K1134" s="295"/>
      <c r="L1134" s="482"/>
      <c r="M1134" s="10"/>
      <c r="N1134" s="10"/>
      <c r="O1134" s="482"/>
      <c r="P1134" s="10"/>
      <c r="Q1134" s="295"/>
      <c r="R1134" s="11"/>
      <c r="T1134" s="294"/>
      <c r="U1134" s="295"/>
      <c r="V1134" s="10"/>
      <c r="W1134" s="10"/>
      <c r="X1134" s="10"/>
      <c r="Y1134" s="10"/>
      <c r="Z1134" s="295"/>
      <c r="AA1134" s="161"/>
      <c r="AB1134" s="11"/>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0"/>
      <c r="BC1134" s="10"/>
      <c r="BD1134" s="10"/>
      <c r="BE1134" s="10"/>
      <c r="BG1134" s="10"/>
      <c r="BH1134" s="10"/>
      <c r="BI1134" s="2"/>
      <c r="BJ1134" s="10"/>
      <c r="BK1134" s="10"/>
      <c r="BL1134" s="10"/>
      <c r="BM1134" s="371"/>
      <c r="BN1134" s="10"/>
      <c r="BO1134" s="10"/>
      <c r="BP1134" s="10"/>
    </row>
    <row r="1135" ht="12.75" spans="1:68">
      <c r="A1135" s="295"/>
      <c r="B1135" s="11"/>
      <c r="C1135" s="11"/>
      <c r="E1135" s="482"/>
      <c r="F1135" s="295"/>
      <c r="G1135" s="295"/>
      <c r="H1135" s="295"/>
      <c r="I1135" s="10"/>
      <c r="J1135" s="10"/>
      <c r="K1135" s="295"/>
      <c r="L1135" s="482"/>
      <c r="M1135" s="10"/>
      <c r="N1135" s="10"/>
      <c r="O1135" s="482"/>
      <c r="P1135" s="10"/>
      <c r="Q1135" s="295"/>
      <c r="R1135" s="11"/>
      <c r="T1135" s="294"/>
      <c r="U1135" s="295"/>
      <c r="V1135" s="10"/>
      <c r="W1135" s="10"/>
      <c r="X1135" s="10"/>
      <c r="Y1135" s="10"/>
      <c r="Z1135" s="295"/>
      <c r="AA1135" s="161"/>
      <c r="AB1135" s="11"/>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0"/>
      <c r="BC1135" s="10"/>
      <c r="BD1135" s="10"/>
      <c r="BE1135" s="10"/>
      <c r="BG1135" s="10"/>
      <c r="BH1135" s="10"/>
      <c r="BI1135" s="2"/>
      <c r="BJ1135" s="10"/>
      <c r="BK1135" s="10"/>
      <c r="BL1135" s="10"/>
      <c r="BM1135" s="371"/>
      <c r="BN1135" s="10"/>
      <c r="BO1135" s="10"/>
      <c r="BP1135" s="10"/>
    </row>
    <row r="1136" ht="12.75" spans="1:68">
      <c r="A1136" s="295"/>
      <c r="B1136" s="11"/>
      <c r="C1136" s="11"/>
      <c r="E1136" s="482"/>
      <c r="F1136" s="295"/>
      <c r="G1136" s="295"/>
      <c r="H1136" s="295"/>
      <c r="I1136" s="10"/>
      <c r="J1136" s="10"/>
      <c r="K1136" s="295"/>
      <c r="L1136" s="482"/>
      <c r="M1136" s="10"/>
      <c r="N1136" s="10"/>
      <c r="O1136" s="482"/>
      <c r="P1136" s="10"/>
      <c r="Q1136" s="295"/>
      <c r="R1136" s="11"/>
      <c r="T1136" s="294"/>
      <c r="U1136" s="295"/>
      <c r="V1136" s="10"/>
      <c r="W1136" s="10"/>
      <c r="X1136" s="10"/>
      <c r="Y1136" s="10"/>
      <c r="Z1136" s="295"/>
      <c r="AA1136" s="161"/>
      <c r="AB1136" s="11"/>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0"/>
      <c r="BC1136" s="10"/>
      <c r="BD1136" s="10"/>
      <c r="BE1136" s="10"/>
      <c r="BG1136" s="10"/>
      <c r="BH1136" s="10"/>
      <c r="BI1136" s="2"/>
      <c r="BJ1136" s="10"/>
      <c r="BK1136" s="10"/>
      <c r="BL1136" s="10"/>
      <c r="BM1136" s="371"/>
      <c r="BN1136" s="10"/>
      <c r="BO1136" s="10"/>
      <c r="BP1136" s="10"/>
    </row>
    <row r="1137" ht="12.75" spans="1:68">
      <c r="A1137" s="295"/>
      <c r="B1137" s="11"/>
      <c r="C1137" s="11"/>
      <c r="E1137" s="482"/>
      <c r="F1137" s="295"/>
      <c r="G1137" s="295"/>
      <c r="H1137" s="295"/>
      <c r="I1137" s="10"/>
      <c r="J1137" s="10"/>
      <c r="K1137" s="295"/>
      <c r="L1137" s="482"/>
      <c r="M1137" s="10"/>
      <c r="N1137" s="10"/>
      <c r="O1137" s="482"/>
      <c r="P1137" s="10"/>
      <c r="Q1137" s="295"/>
      <c r="R1137" s="11"/>
      <c r="T1137" s="294"/>
      <c r="U1137" s="295"/>
      <c r="V1137" s="10"/>
      <c r="W1137" s="10"/>
      <c r="X1137" s="10"/>
      <c r="Y1137" s="10"/>
      <c r="Z1137" s="295"/>
      <c r="AA1137" s="161"/>
      <c r="AB1137" s="11"/>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0"/>
      <c r="BC1137" s="10"/>
      <c r="BD1137" s="10"/>
      <c r="BE1137" s="10"/>
      <c r="BG1137" s="10"/>
      <c r="BH1137" s="10"/>
      <c r="BI1137" s="2"/>
      <c r="BJ1137" s="10"/>
      <c r="BK1137" s="10"/>
      <c r="BL1137" s="10"/>
      <c r="BM1137" s="371"/>
      <c r="BN1137" s="10"/>
      <c r="BO1137" s="10"/>
      <c r="BP1137" s="10"/>
    </row>
    <row r="1138" ht="12.75" spans="1:68">
      <c r="A1138" s="295"/>
      <c r="B1138" s="11"/>
      <c r="C1138" s="11"/>
      <c r="E1138" s="482"/>
      <c r="F1138" s="295"/>
      <c r="G1138" s="295"/>
      <c r="H1138" s="295"/>
      <c r="I1138" s="10"/>
      <c r="J1138" s="10"/>
      <c r="K1138" s="295"/>
      <c r="L1138" s="482"/>
      <c r="M1138" s="10"/>
      <c r="N1138" s="10"/>
      <c r="O1138" s="482"/>
      <c r="P1138" s="10"/>
      <c r="Q1138" s="295"/>
      <c r="R1138" s="11"/>
      <c r="T1138" s="294"/>
      <c r="U1138" s="295"/>
      <c r="V1138" s="10"/>
      <c r="W1138" s="10"/>
      <c r="X1138" s="10"/>
      <c r="Y1138" s="10"/>
      <c r="Z1138" s="295"/>
      <c r="AA1138" s="161"/>
      <c r="AB1138" s="11"/>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0"/>
      <c r="BC1138" s="10"/>
      <c r="BD1138" s="10"/>
      <c r="BE1138" s="10"/>
      <c r="BG1138" s="10"/>
      <c r="BH1138" s="10"/>
      <c r="BI1138" s="2"/>
      <c r="BJ1138" s="10"/>
      <c r="BK1138" s="10"/>
      <c r="BL1138" s="10"/>
      <c r="BM1138" s="371"/>
      <c r="BN1138" s="10"/>
      <c r="BO1138" s="10"/>
      <c r="BP1138" s="10"/>
    </row>
    <row r="1139" ht="12.75" spans="1:68">
      <c r="A1139" s="295"/>
      <c r="B1139" s="11"/>
      <c r="C1139" s="11"/>
      <c r="E1139" s="482"/>
      <c r="F1139" s="295"/>
      <c r="G1139" s="295"/>
      <c r="H1139" s="295"/>
      <c r="I1139" s="10"/>
      <c r="J1139" s="10"/>
      <c r="K1139" s="295"/>
      <c r="L1139" s="482"/>
      <c r="M1139" s="10"/>
      <c r="N1139" s="10"/>
      <c r="O1139" s="482"/>
      <c r="P1139" s="10"/>
      <c r="Q1139" s="295"/>
      <c r="R1139" s="11"/>
      <c r="T1139" s="294"/>
      <c r="U1139" s="295"/>
      <c r="V1139" s="10"/>
      <c r="W1139" s="10"/>
      <c r="X1139" s="10"/>
      <c r="Y1139" s="10"/>
      <c r="Z1139" s="295"/>
      <c r="AA1139" s="161"/>
      <c r="AB1139" s="11"/>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0"/>
      <c r="BC1139" s="10"/>
      <c r="BD1139" s="10"/>
      <c r="BE1139" s="10"/>
      <c r="BG1139" s="10"/>
      <c r="BH1139" s="10"/>
      <c r="BI1139" s="2"/>
      <c r="BJ1139" s="10"/>
      <c r="BK1139" s="10"/>
      <c r="BL1139" s="10"/>
      <c r="BM1139" s="371"/>
      <c r="BN1139" s="10"/>
      <c r="BO1139" s="10"/>
      <c r="BP1139" s="10"/>
    </row>
    <row r="1140" ht="12.75" spans="1:68">
      <c r="A1140" s="295"/>
      <c r="B1140" s="11"/>
      <c r="C1140" s="11"/>
      <c r="E1140" s="482"/>
      <c r="F1140" s="295"/>
      <c r="G1140" s="295"/>
      <c r="H1140" s="295"/>
      <c r="I1140" s="10"/>
      <c r="J1140" s="10"/>
      <c r="K1140" s="295"/>
      <c r="L1140" s="482"/>
      <c r="M1140" s="10"/>
      <c r="N1140" s="10"/>
      <c r="O1140" s="482"/>
      <c r="P1140" s="10"/>
      <c r="Q1140" s="295"/>
      <c r="R1140" s="11"/>
      <c r="T1140" s="294"/>
      <c r="U1140" s="295"/>
      <c r="V1140" s="10"/>
      <c r="W1140" s="10"/>
      <c r="X1140" s="10"/>
      <c r="Y1140" s="10"/>
      <c r="Z1140" s="295"/>
      <c r="AA1140" s="161"/>
      <c r="AB1140" s="11"/>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0"/>
      <c r="BC1140" s="10"/>
      <c r="BD1140" s="10"/>
      <c r="BE1140" s="10"/>
      <c r="BG1140" s="10"/>
      <c r="BH1140" s="10"/>
      <c r="BI1140" s="2"/>
      <c r="BJ1140" s="10"/>
      <c r="BK1140" s="10"/>
      <c r="BL1140" s="10"/>
      <c r="BM1140" s="371"/>
      <c r="BN1140" s="10"/>
      <c r="BO1140" s="10"/>
      <c r="BP1140" s="10"/>
    </row>
    <row r="1141" ht="12.75" spans="1:68">
      <c r="A1141" s="295"/>
      <c r="B1141" s="11"/>
      <c r="C1141" s="11"/>
      <c r="E1141" s="482"/>
      <c r="F1141" s="295"/>
      <c r="G1141" s="295"/>
      <c r="H1141" s="295"/>
      <c r="I1141" s="10"/>
      <c r="J1141" s="10"/>
      <c r="K1141" s="295"/>
      <c r="L1141" s="482"/>
      <c r="M1141" s="10"/>
      <c r="N1141" s="10"/>
      <c r="O1141" s="482"/>
      <c r="P1141" s="10"/>
      <c r="Q1141" s="295"/>
      <c r="R1141" s="11"/>
      <c r="T1141" s="294"/>
      <c r="U1141" s="295"/>
      <c r="V1141" s="10"/>
      <c r="W1141" s="10"/>
      <c r="X1141" s="10"/>
      <c r="Y1141" s="10"/>
      <c r="Z1141" s="295"/>
      <c r="AA1141" s="161"/>
      <c r="AB1141" s="11"/>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0"/>
      <c r="BC1141" s="10"/>
      <c r="BD1141" s="10"/>
      <c r="BE1141" s="10"/>
      <c r="BG1141" s="10"/>
      <c r="BH1141" s="10"/>
      <c r="BI1141" s="2"/>
      <c r="BJ1141" s="10"/>
      <c r="BK1141" s="10"/>
      <c r="BL1141" s="10"/>
      <c r="BM1141" s="371"/>
      <c r="BN1141" s="10"/>
      <c r="BO1141" s="10"/>
      <c r="BP1141" s="10"/>
    </row>
    <row r="1142" ht="12.75" spans="1:68">
      <c r="A1142" s="295"/>
      <c r="B1142" s="11"/>
      <c r="C1142" s="11"/>
      <c r="E1142" s="482"/>
      <c r="F1142" s="295"/>
      <c r="G1142" s="295"/>
      <c r="H1142" s="295"/>
      <c r="I1142" s="10"/>
      <c r="J1142" s="10"/>
      <c r="K1142" s="295"/>
      <c r="L1142" s="482"/>
      <c r="M1142" s="10"/>
      <c r="N1142" s="10"/>
      <c r="O1142" s="482"/>
      <c r="P1142" s="10"/>
      <c r="Q1142" s="295"/>
      <c r="R1142" s="11"/>
      <c r="T1142" s="294"/>
      <c r="U1142" s="295"/>
      <c r="V1142" s="10"/>
      <c r="W1142" s="10"/>
      <c r="X1142" s="10"/>
      <c r="Y1142" s="10"/>
      <c r="Z1142" s="295"/>
      <c r="AA1142" s="161"/>
      <c r="AB1142" s="11"/>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0"/>
      <c r="BC1142" s="10"/>
      <c r="BD1142" s="10"/>
      <c r="BE1142" s="10"/>
      <c r="BG1142" s="10"/>
      <c r="BH1142" s="10"/>
      <c r="BI1142" s="2"/>
      <c r="BJ1142" s="10"/>
      <c r="BK1142" s="10"/>
      <c r="BL1142" s="10"/>
      <c r="BM1142" s="371"/>
      <c r="BN1142" s="10"/>
      <c r="BO1142" s="10"/>
      <c r="BP1142" s="10"/>
    </row>
    <row r="1143" ht="12.75" spans="1:68">
      <c r="A1143" s="295"/>
      <c r="B1143" s="11"/>
      <c r="C1143" s="11"/>
      <c r="E1143" s="482"/>
      <c r="F1143" s="295"/>
      <c r="G1143" s="295"/>
      <c r="H1143" s="295"/>
      <c r="I1143" s="10"/>
      <c r="J1143" s="10"/>
      <c r="K1143" s="295"/>
      <c r="L1143" s="482"/>
      <c r="M1143" s="10"/>
      <c r="N1143" s="10"/>
      <c r="O1143" s="482"/>
      <c r="P1143" s="10"/>
      <c r="Q1143" s="295"/>
      <c r="R1143" s="11"/>
      <c r="T1143" s="294"/>
      <c r="U1143" s="295"/>
      <c r="V1143" s="10"/>
      <c r="W1143" s="10"/>
      <c r="X1143" s="10"/>
      <c r="Y1143" s="10"/>
      <c r="Z1143" s="295"/>
      <c r="AA1143" s="161"/>
      <c r="AB1143" s="11"/>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0"/>
      <c r="BC1143" s="10"/>
      <c r="BD1143" s="10"/>
      <c r="BE1143" s="10"/>
      <c r="BG1143" s="10"/>
      <c r="BH1143" s="10"/>
      <c r="BI1143" s="2"/>
      <c r="BJ1143" s="10"/>
      <c r="BK1143" s="10"/>
      <c r="BL1143" s="10"/>
      <c r="BM1143" s="371"/>
      <c r="BN1143" s="10"/>
      <c r="BO1143" s="10"/>
      <c r="BP1143" s="10"/>
    </row>
    <row r="1144" ht="12.75" spans="1:68">
      <c r="A1144" s="295"/>
      <c r="B1144" s="11"/>
      <c r="C1144" s="11"/>
      <c r="E1144" s="482"/>
      <c r="F1144" s="295"/>
      <c r="G1144" s="295"/>
      <c r="H1144" s="295"/>
      <c r="I1144" s="10"/>
      <c r="J1144" s="10"/>
      <c r="K1144" s="295"/>
      <c r="L1144" s="482"/>
      <c r="M1144" s="10"/>
      <c r="N1144" s="10"/>
      <c r="O1144" s="482"/>
      <c r="P1144" s="10"/>
      <c r="Q1144" s="295"/>
      <c r="R1144" s="11"/>
      <c r="T1144" s="294"/>
      <c r="U1144" s="295"/>
      <c r="V1144" s="10"/>
      <c r="W1144" s="10"/>
      <c r="X1144" s="10"/>
      <c r="Y1144" s="10"/>
      <c r="Z1144" s="295"/>
      <c r="AA1144" s="161"/>
      <c r="AB1144" s="11"/>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0"/>
      <c r="BC1144" s="10"/>
      <c r="BD1144" s="10"/>
      <c r="BE1144" s="10"/>
      <c r="BG1144" s="10"/>
      <c r="BH1144" s="10"/>
      <c r="BI1144" s="2"/>
      <c r="BJ1144" s="10"/>
      <c r="BK1144" s="10"/>
      <c r="BL1144" s="10"/>
      <c r="BM1144" s="371"/>
      <c r="BN1144" s="10"/>
      <c r="BO1144" s="10"/>
      <c r="BP1144" s="10"/>
    </row>
    <row r="1145" ht="12.75" spans="1:68">
      <c r="A1145" s="295"/>
      <c r="B1145" s="11"/>
      <c r="C1145" s="11"/>
      <c r="E1145" s="482"/>
      <c r="F1145" s="295"/>
      <c r="G1145" s="295"/>
      <c r="H1145" s="295"/>
      <c r="I1145" s="10"/>
      <c r="J1145" s="10"/>
      <c r="K1145" s="295"/>
      <c r="L1145" s="482"/>
      <c r="M1145" s="10"/>
      <c r="N1145" s="10"/>
      <c r="O1145" s="482"/>
      <c r="P1145" s="10"/>
      <c r="Q1145" s="295"/>
      <c r="R1145" s="11"/>
      <c r="T1145" s="294"/>
      <c r="U1145" s="295"/>
      <c r="V1145" s="10"/>
      <c r="W1145" s="10"/>
      <c r="X1145" s="10"/>
      <c r="Y1145" s="10"/>
      <c r="Z1145" s="295"/>
      <c r="AA1145" s="161"/>
      <c r="AB1145" s="11"/>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0"/>
      <c r="BC1145" s="10"/>
      <c r="BD1145" s="10"/>
      <c r="BE1145" s="10"/>
      <c r="BG1145" s="10"/>
      <c r="BH1145" s="10"/>
      <c r="BI1145" s="2"/>
      <c r="BJ1145" s="10"/>
      <c r="BK1145" s="10"/>
      <c r="BL1145" s="10"/>
      <c r="BM1145" s="371"/>
      <c r="BN1145" s="10"/>
      <c r="BO1145" s="10"/>
      <c r="BP1145" s="10"/>
    </row>
    <row r="1146" ht="12.75" spans="1:68">
      <c r="A1146" s="295"/>
      <c r="B1146" s="11"/>
      <c r="C1146" s="11"/>
      <c r="E1146" s="482"/>
      <c r="F1146" s="295"/>
      <c r="G1146" s="295"/>
      <c r="H1146" s="295"/>
      <c r="I1146" s="10"/>
      <c r="J1146" s="10"/>
      <c r="K1146" s="295"/>
      <c r="L1146" s="482"/>
      <c r="M1146" s="10"/>
      <c r="N1146" s="10"/>
      <c r="O1146" s="482"/>
      <c r="P1146" s="10"/>
      <c r="Q1146" s="295"/>
      <c r="R1146" s="11"/>
      <c r="T1146" s="294"/>
      <c r="U1146" s="295"/>
      <c r="V1146" s="10"/>
      <c r="W1146" s="10"/>
      <c r="X1146" s="10"/>
      <c r="Y1146" s="10"/>
      <c r="Z1146" s="295"/>
      <c r="AA1146" s="161"/>
      <c r="AB1146" s="11"/>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0"/>
      <c r="BC1146" s="10"/>
      <c r="BD1146" s="10"/>
      <c r="BE1146" s="10"/>
      <c r="BG1146" s="10"/>
      <c r="BH1146" s="10"/>
      <c r="BI1146" s="2"/>
      <c r="BJ1146" s="10"/>
      <c r="BK1146" s="10"/>
      <c r="BL1146" s="10"/>
      <c r="BM1146" s="371"/>
      <c r="BN1146" s="10"/>
      <c r="BO1146" s="10"/>
      <c r="BP1146" s="10"/>
    </row>
    <row r="1147" ht="12.75" spans="1:68">
      <c r="A1147" s="295"/>
      <c r="B1147" s="11"/>
      <c r="C1147" s="11"/>
      <c r="E1147" s="482"/>
      <c r="F1147" s="295"/>
      <c r="G1147" s="295"/>
      <c r="H1147" s="295"/>
      <c r="I1147" s="10"/>
      <c r="J1147" s="10"/>
      <c r="K1147" s="295"/>
      <c r="L1147" s="482"/>
      <c r="M1147" s="10"/>
      <c r="N1147" s="10"/>
      <c r="O1147" s="482"/>
      <c r="P1147" s="10"/>
      <c r="Q1147" s="295"/>
      <c r="R1147" s="11"/>
      <c r="T1147" s="294"/>
      <c r="U1147" s="295"/>
      <c r="V1147" s="10"/>
      <c r="W1147" s="10"/>
      <c r="X1147" s="10"/>
      <c r="Y1147" s="10"/>
      <c r="Z1147" s="295"/>
      <c r="AA1147" s="161"/>
      <c r="AB1147" s="11"/>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0"/>
      <c r="BC1147" s="10"/>
      <c r="BD1147" s="10"/>
      <c r="BE1147" s="10"/>
      <c r="BG1147" s="10"/>
      <c r="BH1147" s="10"/>
      <c r="BI1147" s="2"/>
      <c r="BJ1147" s="10"/>
      <c r="BK1147" s="10"/>
      <c r="BL1147" s="10"/>
      <c r="BM1147" s="371"/>
      <c r="BN1147" s="10"/>
      <c r="BO1147" s="10"/>
      <c r="BP1147" s="10"/>
    </row>
    <row r="1148" ht="12.75" spans="1:68">
      <c r="A1148" s="295"/>
      <c r="B1148" s="11"/>
      <c r="C1148" s="11"/>
      <c r="E1148" s="482"/>
      <c r="F1148" s="295"/>
      <c r="G1148" s="295"/>
      <c r="H1148" s="295"/>
      <c r="I1148" s="10"/>
      <c r="J1148" s="10"/>
      <c r="K1148" s="295"/>
      <c r="L1148" s="482"/>
      <c r="M1148" s="10"/>
      <c r="N1148" s="10"/>
      <c r="O1148" s="482"/>
      <c r="P1148" s="10"/>
      <c r="Q1148" s="295"/>
      <c r="R1148" s="11"/>
      <c r="T1148" s="294"/>
      <c r="U1148" s="295"/>
      <c r="V1148" s="10"/>
      <c r="W1148" s="10"/>
      <c r="X1148" s="10"/>
      <c r="Y1148" s="10"/>
      <c r="Z1148" s="295"/>
      <c r="AA1148" s="161"/>
      <c r="AB1148" s="11"/>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0"/>
      <c r="BC1148" s="10"/>
      <c r="BD1148" s="10"/>
      <c r="BE1148" s="10"/>
      <c r="BG1148" s="10"/>
      <c r="BH1148" s="10"/>
      <c r="BI1148" s="2"/>
      <c r="BJ1148" s="10"/>
      <c r="BK1148" s="10"/>
      <c r="BL1148" s="10"/>
      <c r="BM1148" s="371"/>
      <c r="BN1148" s="10"/>
      <c r="BO1148" s="10"/>
      <c r="BP1148" s="10"/>
    </row>
    <row r="1149" ht="12.75" spans="1:68">
      <c r="A1149" s="295"/>
      <c r="B1149" s="11"/>
      <c r="C1149" s="11"/>
      <c r="E1149" s="482"/>
      <c r="F1149" s="295"/>
      <c r="G1149" s="295"/>
      <c r="H1149" s="295"/>
      <c r="I1149" s="10"/>
      <c r="J1149" s="10"/>
      <c r="K1149" s="295"/>
      <c r="L1149" s="482"/>
      <c r="M1149" s="10"/>
      <c r="N1149" s="10"/>
      <c r="O1149" s="482"/>
      <c r="P1149" s="10"/>
      <c r="Q1149" s="295"/>
      <c r="R1149" s="11"/>
      <c r="T1149" s="294"/>
      <c r="U1149" s="295"/>
      <c r="V1149" s="10"/>
      <c r="W1149" s="10"/>
      <c r="X1149" s="10"/>
      <c r="Y1149" s="10"/>
      <c r="Z1149" s="295"/>
      <c r="AA1149" s="161"/>
      <c r="AB1149" s="11"/>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0"/>
      <c r="BC1149" s="10"/>
      <c r="BD1149" s="10"/>
      <c r="BE1149" s="10"/>
      <c r="BG1149" s="10"/>
      <c r="BH1149" s="10"/>
      <c r="BI1149" s="2"/>
      <c r="BJ1149" s="10"/>
      <c r="BK1149" s="10"/>
      <c r="BL1149" s="10"/>
      <c r="BM1149" s="371"/>
      <c r="BN1149" s="10"/>
      <c r="BO1149" s="10"/>
      <c r="BP1149" s="10"/>
    </row>
    <row r="1150" ht="12.75" spans="1:68">
      <c r="A1150" s="295"/>
      <c r="B1150" s="11"/>
      <c r="C1150" s="11"/>
      <c r="E1150" s="482"/>
      <c r="F1150" s="295"/>
      <c r="G1150" s="295"/>
      <c r="H1150" s="295"/>
      <c r="I1150" s="10"/>
      <c r="J1150" s="10"/>
      <c r="K1150" s="295"/>
      <c r="L1150" s="482"/>
      <c r="M1150" s="10"/>
      <c r="N1150" s="10"/>
      <c r="O1150" s="482"/>
      <c r="P1150" s="10"/>
      <c r="Q1150" s="295"/>
      <c r="R1150" s="11"/>
      <c r="T1150" s="294"/>
      <c r="U1150" s="295"/>
      <c r="V1150" s="10"/>
      <c r="W1150" s="10"/>
      <c r="X1150" s="10"/>
      <c r="Y1150" s="10"/>
      <c r="Z1150" s="295"/>
      <c r="AA1150" s="161"/>
      <c r="AB1150" s="11"/>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0"/>
      <c r="BC1150" s="10"/>
      <c r="BD1150" s="10"/>
      <c r="BE1150" s="10"/>
      <c r="BG1150" s="10"/>
      <c r="BH1150" s="10"/>
      <c r="BI1150" s="2"/>
      <c r="BJ1150" s="10"/>
      <c r="BK1150" s="10"/>
      <c r="BL1150" s="10"/>
      <c r="BM1150" s="371"/>
      <c r="BN1150" s="10"/>
      <c r="BO1150" s="10"/>
      <c r="BP1150" s="10"/>
    </row>
    <row r="1151" ht="12.75" spans="1:68">
      <c r="A1151" s="295"/>
      <c r="B1151" s="11"/>
      <c r="C1151" s="11"/>
      <c r="E1151" s="482"/>
      <c r="F1151" s="295"/>
      <c r="G1151" s="295"/>
      <c r="H1151" s="295"/>
      <c r="I1151" s="10"/>
      <c r="J1151" s="10"/>
      <c r="K1151" s="295"/>
      <c r="L1151" s="482"/>
      <c r="M1151" s="10"/>
      <c r="N1151" s="10"/>
      <c r="O1151" s="482"/>
      <c r="P1151" s="10"/>
      <c r="Q1151" s="295"/>
      <c r="R1151" s="11"/>
      <c r="T1151" s="294"/>
      <c r="U1151" s="295"/>
      <c r="V1151" s="10"/>
      <c r="W1151" s="10"/>
      <c r="X1151" s="10"/>
      <c r="Y1151" s="10"/>
      <c r="Z1151" s="295"/>
      <c r="AA1151" s="161"/>
      <c r="AB1151" s="11"/>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0"/>
      <c r="BC1151" s="10"/>
      <c r="BD1151" s="10"/>
      <c r="BE1151" s="10"/>
      <c r="BG1151" s="10"/>
      <c r="BH1151" s="10"/>
      <c r="BI1151" s="2"/>
      <c r="BJ1151" s="10"/>
      <c r="BK1151" s="10"/>
      <c r="BL1151" s="10"/>
      <c r="BM1151" s="371"/>
      <c r="BN1151" s="10"/>
      <c r="BO1151" s="10"/>
      <c r="BP1151" s="10"/>
    </row>
    <row r="1152" ht="12.75" spans="1:68">
      <c r="A1152" s="295"/>
      <c r="B1152" s="11"/>
      <c r="C1152" s="11"/>
      <c r="E1152" s="482"/>
      <c r="F1152" s="295"/>
      <c r="G1152" s="295"/>
      <c r="H1152" s="295"/>
      <c r="I1152" s="10"/>
      <c r="J1152" s="10"/>
      <c r="K1152" s="295"/>
      <c r="L1152" s="482"/>
      <c r="M1152" s="10"/>
      <c r="N1152" s="10"/>
      <c r="O1152" s="482"/>
      <c r="P1152" s="10"/>
      <c r="Q1152" s="295"/>
      <c r="R1152" s="11"/>
      <c r="T1152" s="294"/>
      <c r="U1152" s="295"/>
      <c r="V1152" s="10"/>
      <c r="W1152" s="10"/>
      <c r="X1152" s="10"/>
      <c r="Y1152" s="10"/>
      <c r="Z1152" s="295"/>
      <c r="AA1152" s="161"/>
      <c r="AB1152" s="11"/>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0"/>
      <c r="BC1152" s="10"/>
      <c r="BD1152" s="10"/>
      <c r="BE1152" s="10"/>
      <c r="BG1152" s="10"/>
      <c r="BH1152" s="10"/>
      <c r="BI1152" s="2"/>
      <c r="BJ1152" s="10"/>
      <c r="BK1152" s="10"/>
      <c r="BL1152" s="10"/>
      <c r="BM1152" s="371"/>
      <c r="BN1152" s="10"/>
      <c r="BO1152" s="10"/>
      <c r="BP1152" s="10"/>
    </row>
    <row r="1153" ht="12.75" spans="1:68">
      <c r="A1153" s="295"/>
      <c r="B1153" s="11"/>
      <c r="C1153" s="11"/>
      <c r="E1153" s="482"/>
      <c r="F1153" s="295"/>
      <c r="G1153" s="295"/>
      <c r="H1153" s="295"/>
      <c r="I1153" s="10"/>
      <c r="J1153" s="10"/>
      <c r="K1153" s="295"/>
      <c r="L1153" s="482"/>
      <c r="M1153" s="10"/>
      <c r="N1153" s="10"/>
      <c r="O1153" s="482"/>
      <c r="P1153" s="10"/>
      <c r="Q1153" s="295"/>
      <c r="R1153" s="11"/>
      <c r="T1153" s="294"/>
      <c r="U1153" s="295"/>
      <c r="V1153" s="10"/>
      <c r="W1153" s="10"/>
      <c r="X1153" s="10"/>
      <c r="Y1153" s="10"/>
      <c r="Z1153" s="295"/>
      <c r="AA1153" s="161"/>
      <c r="AB1153" s="11"/>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0"/>
      <c r="BC1153" s="10"/>
      <c r="BD1153" s="10"/>
      <c r="BE1153" s="10"/>
      <c r="BG1153" s="10"/>
      <c r="BH1153" s="10"/>
      <c r="BI1153" s="2"/>
      <c r="BJ1153" s="10"/>
      <c r="BK1153" s="10"/>
      <c r="BL1153" s="10"/>
      <c r="BM1153" s="371"/>
      <c r="BN1153" s="10"/>
      <c r="BO1153" s="10"/>
      <c r="BP1153" s="10"/>
    </row>
    <row r="1154" ht="12.75" spans="1:68">
      <c r="A1154" s="295"/>
      <c r="B1154" s="11"/>
      <c r="C1154" s="11"/>
      <c r="E1154" s="482"/>
      <c r="F1154" s="295"/>
      <c r="G1154" s="295"/>
      <c r="H1154" s="295"/>
      <c r="I1154" s="10"/>
      <c r="J1154" s="10"/>
      <c r="K1154" s="295"/>
      <c r="L1154" s="482"/>
      <c r="M1154" s="10"/>
      <c r="N1154" s="10"/>
      <c r="O1154" s="482"/>
      <c r="P1154" s="10"/>
      <c r="Q1154" s="295"/>
      <c r="R1154" s="11"/>
      <c r="T1154" s="294"/>
      <c r="U1154" s="295"/>
      <c r="V1154" s="10"/>
      <c r="W1154" s="10"/>
      <c r="X1154" s="10"/>
      <c r="Y1154" s="10"/>
      <c r="Z1154" s="295"/>
      <c r="AA1154" s="161"/>
      <c r="AB1154" s="11"/>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0"/>
      <c r="BC1154" s="10"/>
      <c r="BD1154" s="10"/>
      <c r="BE1154" s="10"/>
      <c r="BG1154" s="10"/>
      <c r="BH1154" s="10"/>
      <c r="BI1154" s="2"/>
      <c r="BJ1154" s="10"/>
      <c r="BK1154" s="10"/>
      <c r="BL1154" s="10"/>
      <c r="BM1154" s="371"/>
      <c r="BN1154" s="10"/>
      <c r="BO1154" s="10"/>
      <c r="BP1154" s="10"/>
    </row>
    <row r="1155" ht="12.75" spans="1:68">
      <c r="A1155" s="295"/>
      <c r="B1155" s="11"/>
      <c r="C1155" s="11"/>
      <c r="E1155" s="482"/>
      <c r="F1155" s="295"/>
      <c r="G1155" s="295"/>
      <c r="H1155" s="295"/>
      <c r="I1155" s="10"/>
      <c r="J1155" s="10"/>
      <c r="K1155" s="295"/>
      <c r="L1155" s="482"/>
      <c r="M1155" s="10"/>
      <c r="N1155" s="10"/>
      <c r="O1155" s="482"/>
      <c r="P1155" s="10"/>
      <c r="Q1155" s="295"/>
      <c r="R1155" s="11"/>
      <c r="T1155" s="294"/>
      <c r="U1155" s="295"/>
      <c r="V1155" s="10"/>
      <c r="W1155" s="10"/>
      <c r="X1155" s="10"/>
      <c r="Y1155" s="10"/>
      <c r="Z1155" s="295"/>
      <c r="AA1155" s="161"/>
      <c r="AB1155" s="11"/>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0"/>
      <c r="BC1155" s="10"/>
      <c r="BD1155" s="10"/>
      <c r="BE1155" s="10"/>
      <c r="BG1155" s="10"/>
      <c r="BH1155" s="10"/>
      <c r="BI1155" s="2"/>
      <c r="BJ1155" s="10"/>
      <c r="BK1155" s="10"/>
      <c r="BL1155" s="10"/>
      <c r="BM1155" s="371"/>
      <c r="BN1155" s="10"/>
      <c r="BO1155" s="10"/>
      <c r="BP1155" s="10"/>
    </row>
    <row r="1156" ht="12.75" spans="1:68">
      <c r="A1156" s="295"/>
      <c r="B1156" s="11"/>
      <c r="C1156" s="11"/>
      <c r="E1156" s="482"/>
      <c r="F1156" s="295"/>
      <c r="G1156" s="295"/>
      <c r="H1156" s="295"/>
      <c r="I1156" s="10"/>
      <c r="J1156" s="10"/>
      <c r="K1156" s="295"/>
      <c r="L1156" s="482"/>
      <c r="M1156" s="10"/>
      <c r="N1156" s="10"/>
      <c r="O1156" s="482"/>
      <c r="P1156" s="10"/>
      <c r="Q1156" s="295"/>
      <c r="R1156" s="11"/>
      <c r="T1156" s="294"/>
      <c r="U1156" s="295"/>
      <c r="V1156" s="10"/>
      <c r="W1156" s="10"/>
      <c r="X1156" s="10"/>
      <c r="Y1156" s="10"/>
      <c r="Z1156" s="295"/>
      <c r="AA1156" s="161"/>
      <c r="AB1156" s="11"/>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0"/>
      <c r="BC1156" s="10"/>
      <c r="BD1156" s="10"/>
      <c r="BE1156" s="10"/>
      <c r="BG1156" s="10"/>
      <c r="BH1156" s="10"/>
      <c r="BI1156" s="2"/>
      <c r="BJ1156" s="10"/>
      <c r="BK1156" s="10"/>
      <c r="BL1156" s="10"/>
      <c r="BM1156" s="371"/>
      <c r="BN1156" s="10"/>
      <c r="BO1156" s="10"/>
      <c r="BP1156" s="10"/>
    </row>
    <row r="1157" ht="12.75" spans="1:68">
      <c r="A1157" s="295"/>
      <c r="B1157" s="11"/>
      <c r="C1157" s="11"/>
      <c r="E1157" s="482"/>
      <c r="F1157" s="295"/>
      <c r="G1157" s="295"/>
      <c r="H1157" s="295"/>
      <c r="I1157" s="10"/>
      <c r="J1157" s="10"/>
      <c r="K1157" s="295"/>
      <c r="L1157" s="482"/>
      <c r="M1157" s="10"/>
      <c r="N1157" s="10"/>
      <c r="O1157" s="482"/>
      <c r="P1157" s="10"/>
      <c r="Q1157" s="295"/>
      <c r="R1157" s="11"/>
      <c r="T1157" s="294"/>
      <c r="U1157" s="295"/>
      <c r="V1157" s="10"/>
      <c r="W1157" s="10"/>
      <c r="X1157" s="10"/>
      <c r="Y1157" s="10"/>
      <c r="Z1157" s="295"/>
      <c r="AA1157" s="161"/>
      <c r="AB1157" s="11"/>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0"/>
      <c r="BC1157" s="10"/>
      <c r="BD1157" s="10"/>
      <c r="BE1157" s="10"/>
      <c r="BG1157" s="10"/>
      <c r="BH1157" s="10"/>
      <c r="BI1157" s="2"/>
      <c r="BJ1157" s="10"/>
      <c r="BK1157" s="10"/>
      <c r="BL1157" s="10"/>
      <c r="BM1157" s="371"/>
      <c r="BN1157" s="10"/>
      <c r="BO1157" s="10"/>
      <c r="BP1157" s="10"/>
    </row>
    <row r="1158" ht="12.75" spans="1:68">
      <c r="A1158" s="295"/>
      <c r="B1158" s="11"/>
      <c r="C1158" s="11"/>
      <c r="E1158" s="482"/>
      <c r="F1158" s="295"/>
      <c r="G1158" s="295"/>
      <c r="H1158" s="295"/>
      <c r="I1158" s="10"/>
      <c r="J1158" s="10"/>
      <c r="K1158" s="295"/>
      <c r="L1158" s="482"/>
      <c r="M1158" s="10"/>
      <c r="N1158" s="10"/>
      <c r="O1158" s="482"/>
      <c r="P1158" s="10"/>
      <c r="Q1158" s="295"/>
      <c r="R1158" s="11"/>
      <c r="T1158" s="294"/>
      <c r="U1158" s="295"/>
      <c r="V1158" s="10"/>
      <c r="W1158" s="10"/>
      <c r="X1158" s="10"/>
      <c r="Y1158" s="10"/>
      <c r="Z1158" s="295"/>
      <c r="AA1158" s="161"/>
      <c r="AB1158" s="11"/>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0"/>
      <c r="BC1158" s="10"/>
      <c r="BD1158" s="10"/>
      <c r="BE1158" s="10"/>
      <c r="BG1158" s="10"/>
      <c r="BH1158" s="10"/>
      <c r="BI1158" s="2"/>
      <c r="BJ1158" s="10"/>
      <c r="BK1158" s="10"/>
      <c r="BL1158" s="10"/>
      <c r="BM1158" s="371"/>
      <c r="BN1158" s="10"/>
      <c r="BO1158" s="10"/>
      <c r="BP1158" s="10"/>
    </row>
    <row r="1159" ht="12.75" spans="1:68">
      <c r="A1159" s="295"/>
      <c r="B1159" s="11"/>
      <c r="C1159" s="11"/>
      <c r="E1159" s="482"/>
      <c r="F1159" s="295"/>
      <c r="G1159" s="295"/>
      <c r="H1159" s="295"/>
      <c r="I1159" s="10"/>
      <c r="J1159" s="10"/>
      <c r="K1159" s="295"/>
      <c r="L1159" s="482"/>
      <c r="M1159" s="10"/>
      <c r="N1159" s="10"/>
      <c r="O1159" s="482"/>
      <c r="P1159" s="10"/>
      <c r="Q1159" s="295"/>
      <c r="R1159" s="11"/>
      <c r="T1159" s="294"/>
      <c r="U1159" s="295"/>
      <c r="V1159" s="10"/>
      <c r="W1159" s="10"/>
      <c r="X1159" s="10"/>
      <c r="Y1159" s="10"/>
      <c r="Z1159" s="295"/>
      <c r="AA1159" s="161"/>
      <c r="AB1159" s="11"/>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0"/>
      <c r="BC1159" s="10"/>
      <c r="BD1159" s="10"/>
      <c r="BE1159" s="10"/>
      <c r="BG1159" s="10"/>
      <c r="BH1159" s="10"/>
      <c r="BI1159" s="2"/>
      <c r="BJ1159" s="10"/>
      <c r="BK1159" s="10"/>
      <c r="BL1159" s="10"/>
      <c r="BM1159" s="371"/>
      <c r="BN1159" s="10"/>
      <c r="BO1159" s="10"/>
      <c r="BP1159" s="10"/>
    </row>
    <row r="1160" ht="12.75" spans="1:68">
      <c r="A1160" s="295"/>
      <c r="B1160" s="11"/>
      <c r="C1160" s="11"/>
      <c r="E1160" s="482"/>
      <c r="F1160" s="295"/>
      <c r="G1160" s="295"/>
      <c r="H1160" s="295"/>
      <c r="I1160" s="10"/>
      <c r="J1160" s="10"/>
      <c r="K1160" s="295"/>
      <c r="L1160" s="482"/>
      <c r="M1160" s="10"/>
      <c r="N1160" s="10"/>
      <c r="O1160" s="482"/>
      <c r="P1160" s="10"/>
      <c r="Q1160" s="295"/>
      <c r="R1160" s="11"/>
      <c r="T1160" s="294"/>
      <c r="U1160" s="295"/>
      <c r="V1160" s="10"/>
      <c r="W1160" s="10"/>
      <c r="X1160" s="10"/>
      <c r="Y1160" s="10"/>
      <c r="Z1160" s="295"/>
      <c r="AA1160" s="161"/>
      <c r="AB1160" s="11"/>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0"/>
      <c r="BC1160" s="10"/>
      <c r="BD1160" s="10"/>
      <c r="BE1160" s="10"/>
      <c r="BG1160" s="10"/>
      <c r="BH1160" s="10"/>
      <c r="BI1160" s="2"/>
      <c r="BJ1160" s="10"/>
      <c r="BK1160" s="10"/>
      <c r="BL1160" s="10"/>
      <c r="BM1160" s="371"/>
      <c r="BN1160" s="10"/>
      <c r="BO1160" s="10"/>
      <c r="BP1160" s="10"/>
    </row>
    <row r="1161" ht="12.75" spans="1:68">
      <c r="A1161" s="295"/>
      <c r="B1161" s="11"/>
      <c r="C1161" s="11"/>
      <c r="E1161" s="482"/>
      <c r="F1161" s="295"/>
      <c r="G1161" s="295"/>
      <c r="H1161" s="295"/>
      <c r="I1161" s="10"/>
      <c r="J1161" s="10"/>
      <c r="K1161" s="295"/>
      <c r="L1161" s="482"/>
      <c r="M1161" s="10"/>
      <c r="N1161" s="10"/>
      <c r="O1161" s="482"/>
      <c r="P1161" s="10"/>
      <c r="Q1161" s="295"/>
      <c r="R1161" s="11"/>
      <c r="T1161" s="294"/>
      <c r="U1161" s="295"/>
      <c r="V1161" s="10"/>
      <c r="W1161" s="10"/>
      <c r="X1161" s="10"/>
      <c r="Y1161" s="10"/>
      <c r="Z1161" s="295"/>
      <c r="AA1161" s="161"/>
      <c r="AB1161" s="11"/>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0"/>
      <c r="BC1161" s="10"/>
      <c r="BD1161" s="10"/>
      <c r="BE1161" s="10"/>
      <c r="BG1161" s="10"/>
      <c r="BH1161" s="10"/>
      <c r="BI1161" s="2"/>
      <c r="BJ1161" s="10"/>
      <c r="BK1161" s="10"/>
      <c r="BL1161" s="10"/>
      <c r="BM1161" s="371"/>
      <c r="BN1161" s="10"/>
      <c r="BO1161" s="10"/>
      <c r="BP1161" s="10"/>
    </row>
    <row r="1162" ht="12.75" spans="1:68">
      <c r="A1162" s="295"/>
      <c r="B1162" s="11"/>
      <c r="C1162" s="11"/>
      <c r="E1162" s="482"/>
      <c r="F1162" s="295"/>
      <c r="G1162" s="295"/>
      <c r="H1162" s="295"/>
      <c r="I1162" s="10"/>
      <c r="J1162" s="10"/>
      <c r="K1162" s="295"/>
      <c r="L1162" s="482"/>
      <c r="M1162" s="10"/>
      <c r="N1162" s="10"/>
      <c r="O1162" s="482"/>
      <c r="P1162" s="10"/>
      <c r="Q1162" s="295"/>
      <c r="R1162" s="11"/>
      <c r="T1162" s="294"/>
      <c r="U1162" s="295"/>
      <c r="V1162" s="10"/>
      <c r="W1162" s="10"/>
      <c r="X1162" s="10"/>
      <c r="Y1162" s="10"/>
      <c r="Z1162" s="295"/>
      <c r="AA1162" s="161"/>
      <c r="AB1162" s="11"/>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0"/>
      <c r="BC1162" s="10"/>
      <c r="BD1162" s="10"/>
      <c r="BE1162" s="10"/>
      <c r="BG1162" s="10"/>
      <c r="BH1162" s="10"/>
      <c r="BI1162" s="2"/>
      <c r="BJ1162" s="10"/>
      <c r="BK1162" s="10"/>
      <c r="BL1162" s="10"/>
      <c r="BM1162" s="371"/>
      <c r="BN1162" s="10"/>
      <c r="BO1162" s="10"/>
      <c r="BP1162" s="10"/>
    </row>
    <row r="1163" ht="12.75" spans="1:68">
      <c r="A1163" s="295"/>
      <c r="B1163" s="11"/>
      <c r="C1163" s="11"/>
      <c r="E1163" s="482"/>
      <c r="F1163" s="295"/>
      <c r="G1163" s="295"/>
      <c r="H1163" s="295"/>
      <c r="I1163" s="10"/>
      <c r="J1163" s="10"/>
      <c r="K1163" s="295"/>
      <c r="L1163" s="482"/>
      <c r="M1163" s="10"/>
      <c r="N1163" s="10"/>
      <c r="O1163" s="482"/>
      <c r="P1163" s="10"/>
      <c r="Q1163" s="295"/>
      <c r="R1163" s="11"/>
      <c r="T1163" s="294"/>
      <c r="U1163" s="295"/>
      <c r="V1163" s="10"/>
      <c r="W1163" s="10"/>
      <c r="X1163" s="10"/>
      <c r="Y1163" s="10"/>
      <c r="Z1163" s="295"/>
      <c r="AA1163" s="161"/>
      <c r="AB1163" s="11"/>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0"/>
      <c r="BC1163" s="10"/>
      <c r="BD1163" s="10"/>
      <c r="BE1163" s="10"/>
      <c r="BG1163" s="10"/>
      <c r="BH1163" s="10"/>
      <c r="BI1163" s="2"/>
      <c r="BJ1163" s="10"/>
      <c r="BK1163" s="10"/>
      <c r="BL1163" s="10"/>
      <c r="BM1163" s="371"/>
      <c r="BN1163" s="10"/>
      <c r="BO1163" s="10"/>
      <c r="BP1163" s="10"/>
    </row>
    <row r="1164" ht="12.75" spans="1:68">
      <c r="A1164" s="295"/>
      <c r="B1164" s="11"/>
      <c r="C1164" s="11"/>
      <c r="E1164" s="482"/>
      <c r="F1164" s="295"/>
      <c r="G1164" s="295"/>
      <c r="H1164" s="295"/>
      <c r="I1164" s="10"/>
      <c r="J1164" s="10"/>
      <c r="K1164" s="295"/>
      <c r="L1164" s="482"/>
      <c r="M1164" s="10"/>
      <c r="N1164" s="10"/>
      <c r="O1164" s="482"/>
      <c r="P1164" s="10"/>
      <c r="Q1164" s="295"/>
      <c r="R1164" s="11"/>
      <c r="T1164" s="294"/>
      <c r="U1164" s="295"/>
      <c r="V1164" s="10"/>
      <c r="W1164" s="10"/>
      <c r="X1164" s="10"/>
      <c r="Y1164" s="10"/>
      <c r="Z1164" s="295"/>
      <c r="AA1164" s="161"/>
      <c r="AB1164" s="11"/>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0"/>
      <c r="BC1164" s="10"/>
      <c r="BD1164" s="10"/>
      <c r="BE1164" s="10"/>
      <c r="BG1164" s="10"/>
      <c r="BH1164" s="10"/>
      <c r="BI1164" s="2"/>
      <c r="BJ1164" s="10"/>
      <c r="BK1164" s="10"/>
      <c r="BL1164" s="10"/>
      <c r="BM1164" s="371"/>
      <c r="BN1164" s="10"/>
      <c r="BO1164" s="10"/>
      <c r="BP1164" s="10"/>
    </row>
    <row r="1165" ht="12.75" spans="1:68">
      <c r="A1165" s="295"/>
      <c r="B1165" s="11"/>
      <c r="C1165" s="11"/>
      <c r="E1165" s="482"/>
      <c r="F1165" s="295"/>
      <c r="G1165" s="295"/>
      <c r="H1165" s="295"/>
      <c r="I1165" s="10"/>
      <c r="J1165" s="10"/>
      <c r="K1165" s="295"/>
      <c r="L1165" s="482"/>
      <c r="M1165" s="10"/>
      <c r="N1165" s="10"/>
      <c r="O1165" s="482"/>
      <c r="P1165" s="10"/>
      <c r="Q1165" s="295"/>
      <c r="R1165" s="11"/>
      <c r="T1165" s="294"/>
      <c r="U1165" s="295"/>
      <c r="V1165" s="10"/>
      <c r="W1165" s="10"/>
      <c r="X1165" s="10"/>
      <c r="Y1165" s="10"/>
      <c r="Z1165" s="295"/>
      <c r="AA1165" s="161"/>
      <c r="AB1165" s="11"/>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0"/>
      <c r="BC1165" s="10"/>
      <c r="BD1165" s="10"/>
      <c r="BE1165" s="10"/>
      <c r="BG1165" s="10"/>
      <c r="BH1165" s="10"/>
      <c r="BI1165" s="2"/>
      <c r="BJ1165" s="10"/>
      <c r="BK1165" s="10"/>
      <c r="BL1165" s="10"/>
      <c r="BM1165" s="371"/>
      <c r="BN1165" s="10"/>
      <c r="BO1165" s="10"/>
      <c r="BP1165" s="10"/>
    </row>
    <row r="1166" ht="12.75" spans="1:68">
      <c r="A1166" s="295"/>
      <c r="B1166" s="11"/>
      <c r="C1166" s="11"/>
      <c r="E1166" s="482"/>
      <c r="F1166" s="295"/>
      <c r="G1166" s="295"/>
      <c r="H1166" s="295"/>
      <c r="I1166" s="10"/>
      <c r="J1166" s="10"/>
      <c r="K1166" s="295"/>
      <c r="L1166" s="482"/>
      <c r="M1166" s="10"/>
      <c r="N1166" s="10"/>
      <c r="O1166" s="482"/>
      <c r="P1166" s="10"/>
      <c r="Q1166" s="295"/>
      <c r="R1166" s="11"/>
      <c r="T1166" s="294"/>
      <c r="U1166" s="295"/>
      <c r="V1166" s="10"/>
      <c r="W1166" s="10"/>
      <c r="X1166" s="10"/>
      <c r="Y1166" s="10"/>
      <c r="Z1166" s="295"/>
      <c r="AA1166" s="161"/>
      <c r="AB1166" s="11"/>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0"/>
      <c r="BC1166" s="10"/>
      <c r="BD1166" s="10"/>
      <c r="BE1166" s="10"/>
      <c r="BG1166" s="10"/>
      <c r="BH1166" s="10"/>
      <c r="BI1166" s="2"/>
      <c r="BJ1166" s="10"/>
      <c r="BK1166" s="10"/>
      <c r="BL1166" s="10"/>
      <c r="BM1166" s="371"/>
      <c r="BN1166" s="10"/>
      <c r="BO1166" s="10"/>
      <c r="BP1166" s="10"/>
    </row>
    <row r="1167" ht="12.75" spans="1:68">
      <c r="A1167" s="295"/>
      <c r="B1167" s="11"/>
      <c r="C1167" s="11"/>
      <c r="E1167" s="482"/>
      <c r="F1167" s="295"/>
      <c r="G1167" s="295"/>
      <c r="H1167" s="295"/>
      <c r="I1167" s="10"/>
      <c r="J1167" s="10"/>
      <c r="K1167" s="295"/>
      <c r="L1167" s="482"/>
      <c r="M1167" s="10"/>
      <c r="N1167" s="10"/>
      <c r="O1167" s="482"/>
      <c r="P1167" s="10"/>
      <c r="Q1167" s="295"/>
      <c r="R1167" s="11"/>
      <c r="T1167" s="294"/>
      <c r="U1167" s="295"/>
      <c r="V1167" s="10"/>
      <c r="W1167" s="10"/>
      <c r="X1167" s="10"/>
      <c r="Y1167" s="10"/>
      <c r="Z1167" s="295"/>
      <c r="AA1167" s="161"/>
      <c r="AB1167" s="11"/>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0"/>
      <c r="BC1167" s="10"/>
      <c r="BD1167" s="10"/>
      <c r="BE1167" s="10"/>
      <c r="BG1167" s="10"/>
      <c r="BH1167" s="10"/>
      <c r="BI1167" s="2"/>
      <c r="BJ1167" s="10"/>
      <c r="BK1167" s="10"/>
      <c r="BL1167" s="10"/>
      <c r="BM1167" s="371"/>
      <c r="BN1167" s="10"/>
      <c r="BO1167" s="10"/>
      <c r="BP1167" s="10"/>
    </row>
    <row r="1168" ht="12.75" spans="1:68">
      <c r="A1168" s="295"/>
      <c r="B1168" s="11"/>
      <c r="C1168" s="11"/>
      <c r="E1168" s="482"/>
      <c r="F1168" s="295"/>
      <c r="G1168" s="295"/>
      <c r="H1168" s="295"/>
      <c r="I1168" s="10"/>
      <c r="J1168" s="10"/>
      <c r="K1168" s="295"/>
      <c r="L1168" s="482"/>
      <c r="M1168" s="10"/>
      <c r="N1168" s="10"/>
      <c r="O1168" s="482"/>
      <c r="P1168" s="10"/>
      <c r="Q1168" s="295"/>
      <c r="R1168" s="11"/>
      <c r="T1168" s="294"/>
      <c r="U1168" s="295"/>
      <c r="V1168" s="10"/>
      <c r="W1168" s="10"/>
      <c r="X1168" s="10"/>
      <c r="Y1168" s="10"/>
      <c r="Z1168" s="295"/>
      <c r="AA1168" s="161"/>
      <c r="AB1168" s="11"/>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0"/>
      <c r="BC1168" s="10"/>
      <c r="BD1168" s="10"/>
      <c r="BE1168" s="10"/>
      <c r="BG1168" s="10"/>
      <c r="BH1168" s="10"/>
      <c r="BI1168" s="2"/>
      <c r="BJ1168" s="10"/>
      <c r="BK1168" s="10"/>
      <c r="BL1168" s="10"/>
      <c r="BM1168" s="371"/>
      <c r="BN1168" s="10"/>
      <c r="BO1168" s="10"/>
      <c r="BP1168" s="10"/>
    </row>
    <row r="1169" ht="12.75" spans="1:68">
      <c r="A1169" s="295"/>
      <c r="B1169" s="11"/>
      <c r="C1169" s="11"/>
      <c r="E1169" s="482"/>
      <c r="F1169" s="295"/>
      <c r="G1169" s="295"/>
      <c r="H1169" s="295"/>
      <c r="I1169" s="10"/>
      <c r="J1169" s="10"/>
      <c r="K1169" s="295"/>
      <c r="L1169" s="482"/>
      <c r="M1169" s="10"/>
      <c r="N1169" s="10"/>
      <c r="O1169" s="482"/>
      <c r="P1169" s="10"/>
      <c r="Q1169" s="295"/>
      <c r="R1169" s="11"/>
      <c r="T1169" s="294"/>
      <c r="U1169" s="295"/>
      <c r="V1169" s="10"/>
      <c r="W1169" s="10"/>
      <c r="X1169" s="10"/>
      <c r="Y1169" s="10"/>
      <c r="Z1169" s="295"/>
      <c r="AA1169" s="161"/>
      <c r="AB1169" s="11"/>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0"/>
      <c r="BC1169" s="10"/>
      <c r="BD1169" s="10"/>
      <c r="BE1169" s="10"/>
      <c r="BG1169" s="10"/>
      <c r="BH1169" s="10"/>
      <c r="BI1169" s="2"/>
      <c r="BJ1169" s="10"/>
      <c r="BK1169" s="10"/>
      <c r="BL1169" s="10"/>
      <c r="BM1169" s="371"/>
      <c r="BN1169" s="10"/>
      <c r="BO1169" s="10"/>
      <c r="BP1169" s="10"/>
    </row>
    <row r="1170" ht="12.75" spans="1:68">
      <c r="A1170" s="295"/>
      <c r="B1170" s="11"/>
      <c r="C1170" s="11"/>
      <c r="E1170" s="482"/>
      <c r="F1170" s="295"/>
      <c r="G1170" s="295"/>
      <c r="H1170" s="295"/>
      <c r="I1170" s="10"/>
      <c r="J1170" s="10"/>
      <c r="K1170" s="295"/>
      <c r="L1170" s="482"/>
      <c r="M1170" s="10"/>
      <c r="N1170" s="10"/>
      <c r="O1170" s="482"/>
      <c r="P1170" s="10"/>
      <c r="Q1170" s="295"/>
      <c r="R1170" s="11"/>
      <c r="T1170" s="294"/>
      <c r="U1170" s="295"/>
      <c r="V1170" s="10"/>
      <c r="W1170" s="10"/>
      <c r="X1170" s="10"/>
      <c r="Y1170" s="10"/>
      <c r="Z1170" s="295"/>
      <c r="AA1170" s="161"/>
      <c r="AB1170" s="11"/>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0"/>
      <c r="BC1170" s="10"/>
      <c r="BD1170" s="10"/>
      <c r="BE1170" s="10"/>
      <c r="BG1170" s="10"/>
      <c r="BH1170" s="10"/>
      <c r="BI1170" s="2"/>
      <c r="BJ1170" s="10"/>
      <c r="BK1170" s="10"/>
      <c r="BL1170" s="10"/>
      <c r="BM1170" s="371"/>
      <c r="BN1170" s="10"/>
      <c r="BO1170" s="10"/>
      <c r="BP1170" s="10"/>
    </row>
    <row r="1171" ht="12.75" spans="1:68">
      <c r="A1171" s="295"/>
      <c r="B1171" s="11"/>
      <c r="C1171" s="11"/>
      <c r="E1171" s="482"/>
      <c r="F1171" s="295"/>
      <c r="G1171" s="295"/>
      <c r="H1171" s="295"/>
      <c r="I1171" s="10"/>
      <c r="J1171" s="10"/>
      <c r="K1171" s="295"/>
      <c r="L1171" s="482"/>
      <c r="M1171" s="10"/>
      <c r="N1171" s="10"/>
      <c r="O1171" s="482"/>
      <c r="P1171" s="10"/>
      <c r="Q1171" s="295"/>
      <c r="R1171" s="11"/>
      <c r="T1171" s="294"/>
      <c r="U1171" s="295"/>
      <c r="V1171" s="10"/>
      <c r="W1171" s="10"/>
      <c r="X1171" s="10"/>
      <c r="Y1171" s="10"/>
      <c r="Z1171" s="295"/>
      <c r="AA1171" s="161"/>
      <c r="AB1171" s="11"/>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0"/>
      <c r="BC1171" s="10"/>
      <c r="BD1171" s="10"/>
      <c r="BE1171" s="10"/>
      <c r="BG1171" s="10"/>
      <c r="BH1171" s="10"/>
      <c r="BI1171" s="2"/>
      <c r="BJ1171" s="10"/>
      <c r="BK1171" s="10"/>
      <c r="BL1171" s="10"/>
      <c r="BM1171" s="371"/>
      <c r="BN1171" s="10"/>
      <c r="BO1171" s="10"/>
      <c r="BP1171" s="10"/>
    </row>
    <row r="1172" ht="12.75" spans="1:68">
      <c r="A1172" s="295"/>
      <c r="B1172" s="11"/>
      <c r="C1172" s="11"/>
      <c r="E1172" s="482"/>
      <c r="F1172" s="295"/>
      <c r="G1172" s="295"/>
      <c r="H1172" s="295"/>
      <c r="I1172" s="10"/>
      <c r="J1172" s="10"/>
      <c r="K1172" s="295"/>
      <c r="L1172" s="482"/>
      <c r="M1172" s="10"/>
      <c r="N1172" s="10"/>
      <c r="O1172" s="482"/>
      <c r="P1172" s="10"/>
      <c r="Q1172" s="295"/>
      <c r="R1172" s="11"/>
      <c r="T1172" s="294"/>
      <c r="U1172" s="295"/>
      <c r="V1172" s="10"/>
      <c r="W1172" s="10"/>
      <c r="X1172" s="10"/>
      <c r="Y1172" s="10"/>
      <c r="Z1172" s="295"/>
      <c r="AA1172" s="161"/>
      <c r="AB1172" s="11"/>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0"/>
      <c r="BC1172" s="10"/>
      <c r="BD1172" s="10"/>
      <c r="BE1172" s="10"/>
      <c r="BG1172" s="10"/>
      <c r="BH1172" s="10"/>
      <c r="BI1172" s="2"/>
      <c r="BJ1172" s="10"/>
      <c r="BK1172" s="10"/>
      <c r="BL1172" s="10"/>
      <c r="BM1172" s="371"/>
      <c r="BN1172" s="10"/>
      <c r="BO1172" s="10"/>
      <c r="BP1172" s="10"/>
    </row>
    <row r="1173" ht="12.75" spans="1:68">
      <c r="A1173" s="295"/>
      <c r="B1173" s="11"/>
      <c r="C1173" s="11"/>
      <c r="E1173" s="482"/>
      <c r="F1173" s="295"/>
      <c r="G1173" s="295"/>
      <c r="H1173" s="295"/>
      <c r="I1173" s="10"/>
      <c r="J1173" s="10"/>
      <c r="K1173" s="295"/>
      <c r="L1173" s="482"/>
      <c r="M1173" s="10"/>
      <c r="N1173" s="10"/>
      <c r="O1173" s="482"/>
      <c r="P1173" s="10"/>
      <c r="Q1173" s="295"/>
      <c r="R1173" s="11"/>
      <c r="T1173" s="294"/>
      <c r="U1173" s="295"/>
      <c r="V1173" s="10"/>
      <c r="W1173" s="10"/>
      <c r="X1173" s="10"/>
      <c r="Y1173" s="10"/>
      <c r="Z1173" s="295"/>
      <c r="AA1173" s="161"/>
      <c r="AB1173" s="11"/>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0"/>
      <c r="BC1173" s="10"/>
      <c r="BD1173" s="10"/>
      <c r="BE1173" s="10"/>
      <c r="BG1173" s="10"/>
      <c r="BH1173" s="10"/>
      <c r="BI1173" s="2"/>
      <c r="BJ1173" s="10"/>
      <c r="BK1173" s="10"/>
      <c r="BL1173" s="10"/>
      <c r="BM1173" s="371"/>
      <c r="BN1173" s="10"/>
      <c r="BO1173" s="10"/>
      <c r="BP1173" s="10"/>
    </row>
    <row r="1174" ht="12.75" spans="1:68">
      <c r="A1174" s="295"/>
      <c r="B1174" s="11"/>
      <c r="C1174" s="11"/>
      <c r="E1174" s="482"/>
      <c r="F1174" s="295"/>
      <c r="G1174" s="295"/>
      <c r="H1174" s="295"/>
      <c r="I1174" s="10"/>
      <c r="J1174" s="10"/>
      <c r="K1174" s="295"/>
      <c r="L1174" s="482"/>
      <c r="M1174" s="10"/>
      <c r="N1174" s="10"/>
      <c r="O1174" s="482"/>
      <c r="P1174" s="10"/>
      <c r="Q1174" s="295"/>
      <c r="R1174" s="11"/>
      <c r="T1174" s="294"/>
      <c r="U1174" s="295"/>
      <c r="V1174" s="10"/>
      <c r="W1174" s="10"/>
      <c r="X1174" s="10"/>
      <c r="Y1174" s="10"/>
      <c r="Z1174" s="295"/>
      <c r="AA1174" s="161"/>
      <c r="AB1174" s="11"/>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0"/>
      <c r="BC1174" s="10"/>
      <c r="BD1174" s="10"/>
      <c r="BE1174" s="10"/>
      <c r="BG1174" s="10"/>
      <c r="BH1174" s="10"/>
      <c r="BI1174" s="2"/>
      <c r="BJ1174" s="10"/>
      <c r="BK1174" s="10"/>
      <c r="BL1174" s="10"/>
      <c r="BM1174" s="371"/>
      <c r="BN1174" s="10"/>
      <c r="BO1174" s="10"/>
      <c r="BP1174" s="10"/>
    </row>
    <row r="1175" ht="12.75" spans="1:68">
      <c r="A1175" s="295"/>
      <c r="B1175" s="11"/>
      <c r="C1175" s="11"/>
      <c r="E1175" s="482"/>
      <c r="F1175" s="295"/>
      <c r="G1175" s="295"/>
      <c r="H1175" s="295"/>
      <c r="I1175" s="10"/>
      <c r="J1175" s="10"/>
      <c r="K1175" s="295"/>
      <c r="L1175" s="482"/>
      <c r="M1175" s="10"/>
      <c r="N1175" s="10"/>
      <c r="O1175" s="482"/>
      <c r="P1175" s="10"/>
      <c r="Q1175" s="295"/>
      <c r="R1175" s="11"/>
      <c r="T1175" s="294"/>
      <c r="U1175" s="295"/>
      <c r="V1175" s="10"/>
      <c r="W1175" s="10"/>
      <c r="X1175" s="10"/>
      <c r="Y1175" s="10"/>
      <c r="Z1175" s="295"/>
      <c r="AA1175" s="161"/>
      <c r="AB1175" s="11"/>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0"/>
      <c r="BC1175" s="10"/>
      <c r="BD1175" s="10"/>
      <c r="BE1175" s="10"/>
      <c r="BG1175" s="10"/>
      <c r="BH1175" s="10"/>
      <c r="BI1175" s="2"/>
      <c r="BJ1175" s="10"/>
      <c r="BK1175" s="10"/>
      <c r="BL1175" s="10"/>
      <c r="BM1175" s="371"/>
      <c r="BN1175" s="10"/>
      <c r="BO1175" s="10"/>
      <c r="BP1175" s="10"/>
    </row>
    <row r="1176" ht="12.75" spans="1:68">
      <c r="A1176" s="295"/>
      <c r="B1176" s="11"/>
      <c r="C1176" s="11"/>
      <c r="E1176" s="482"/>
      <c r="F1176" s="295"/>
      <c r="G1176" s="295"/>
      <c r="H1176" s="295"/>
      <c r="I1176" s="10"/>
      <c r="J1176" s="10"/>
      <c r="K1176" s="295"/>
      <c r="L1176" s="482"/>
      <c r="M1176" s="10"/>
      <c r="N1176" s="10"/>
      <c r="O1176" s="482"/>
      <c r="P1176" s="10"/>
      <c r="Q1176" s="295"/>
      <c r="R1176" s="11"/>
      <c r="T1176" s="294"/>
      <c r="U1176" s="295"/>
      <c r="V1176" s="10"/>
      <c r="W1176" s="10"/>
      <c r="X1176" s="10"/>
      <c r="Y1176" s="10"/>
      <c r="Z1176" s="295"/>
      <c r="AA1176" s="161"/>
      <c r="AB1176" s="11"/>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0"/>
      <c r="BC1176" s="10"/>
      <c r="BD1176" s="10"/>
      <c r="BE1176" s="10"/>
      <c r="BG1176" s="10"/>
      <c r="BH1176" s="10"/>
      <c r="BI1176" s="2"/>
      <c r="BJ1176" s="10"/>
      <c r="BK1176" s="10"/>
      <c r="BL1176" s="10"/>
      <c r="BM1176" s="371"/>
      <c r="BN1176" s="10"/>
      <c r="BO1176" s="10"/>
      <c r="BP1176" s="10"/>
    </row>
    <row r="1177" ht="12.75" spans="1:68">
      <c r="A1177" s="295"/>
      <c r="B1177" s="11"/>
      <c r="C1177" s="11"/>
      <c r="E1177" s="482"/>
      <c r="F1177" s="295"/>
      <c r="G1177" s="295"/>
      <c r="H1177" s="295"/>
      <c r="I1177" s="10"/>
      <c r="J1177" s="10"/>
      <c r="K1177" s="295"/>
      <c r="L1177" s="482"/>
      <c r="M1177" s="10"/>
      <c r="N1177" s="10"/>
      <c r="O1177" s="482"/>
      <c r="P1177" s="10"/>
      <c r="Q1177" s="295"/>
      <c r="R1177" s="11"/>
      <c r="T1177" s="294"/>
      <c r="U1177" s="295"/>
      <c r="V1177" s="10"/>
      <c r="W1177" s="10"/>
      <c r="X1177" s="10"/>
      <c r="Y1177" s="10"/>
      <c r="Z1177" s="295"/>
      <c r="AA1177" s="161"/>
      <c r="AB1177" s="11"/>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0"/>
      <c r="BC1177" s="10"/>
      <c r="BD1177" s="10"/>
      <c r="BE1177" s="10"/>
      <c r="BG1177" s="10"/>
      <c r="BH1177" s="10"/>
      <c r="BI1177" s="2"/>
      <c r="BJ1177" s="10"/>
      <c r="BK1177" s="10"/>
      <c r="BL1177" s="10"/>
      <c r="BM1177" s="371"/>
      <c r="BN1177" s="10"/>
      <c r="BO1177" s="10"/>
      <c r="BP1177" s="10"/>
    </row>
    <row r="1178" ht="12.75" spans="1:68">
      <c r="A1178" s="295"/>
      <c r="B1178" s="11"/>
      <c r="C1178" s="11"/>
      <c r="E1178" s="482"/>
      <c r="F1178" s="295"/>
      <c r="G1178" s="295"/>
      <c r="H1178" s="295"/>
      <c r="I1178" s="10"/>
      <c r="J1178" s="10"/>
      <c r="K1178" s="295"/>
      <c r="L1178" s="482"/>
      <c r="M1178" s="10"/>
      <c r="N1178" s="10"/>
      <c r="O1178" s="482"/>
      <c r="P1178" s="10"/>
      <c r="Q1178" s="295"/>
      <c r="R1178" s="11"/>
      <c r="T1178" s="294"/>
      <c r="U1178" s="295"/>
      <c r="V1178" s="10"/>
      <c r="W1178" s="10"/>
      <c r="X1178" s="10"/>
      <c r="Y1178" s="10"/>
      <c r="Z1178" s="295"/>
      <c r="AA1178" s="161"/>
      <c r="AB1178" s="11"/>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0"/>
      <c r="BC1178" s="10"/>
      <c r="BD1178" s="10"/>
      <c r="BE1178" s="10"/>
      <c r="BG1178" s="10"/>
      <c r="BH1178" s="10"/>
      <c r="BI1178" s="2"/>
      <c r="BJ1178" s="10"/>
      <c r="BK1178" s="10"/>
      <c r="BL1178" s="10"/>
      <c r="BM1178" s="371"/>
      <c r="BN1178" s="10"/>
      <c r="BO1178" s="10"/>
      <c r="BP1178" s="10"/>
    </row>
    <row r="1179" ht="12.75" spans="1:68">
      <c r="A1179" s="295"/>
      <c r="B1179" s="11"/>
      <c r="C1179" s="11"/>
      <c r="E1179" s="482"/>
      <c r="F1179" s="295"/>
      <c r="G1179" s="295"/>
      <c r="H1179" s="295"/>
      <c r="I1179" s="10"/>
      <c r="J1179" s="10"/>
      <c r="K1179" s="295"/>
      <c r="L1179" s="482"/>
      <c r="M1179" s="10"/>
      <c r="N1179" s="10"/>
      <c r="O1179" s="482"/>
      <c r="P1179" s="10"/>
      <c r="Q1179" s="295"/>
      <c r="R1179" s="11"/>
      <c r="T1179" s="294"/>
      <c r="U1179" s="295"/>
      <c r="V1179" s="10"/>
      <c r="W1179" s="10"/>
      <c r="X1179" s="10"/>
      <c r="Y1179" s="10"/>
      <c r="Z1179" s="295"/>
      <c r="AA1179" s="161"/>
      <c r="AB1179" s="11"/>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0"/>
      <c r="BC1179" s="10"/>
      <c r="BD1179" s="10"/>
      <c r="BE1179" s="10"/>
      <c r="BG1179" s="10"/>
      <c r="BH1179" s="10"/>
      <c r="BI1179" s="2"/>
      <c r="BJ1179" s="10"/>
      <c r="BK1179" s="10"/>
      <c r="BL1179" s="10"/>
      <c r="BM1179" s="371"/>
      <c r="BN1179" s="10"/>
      <c r="BO1179" s="10"/>
      <c r="BP1179" s="10"/>
    </row>
    <row r="1180" ht="12.75" spans="1:68">
      <c r="A1180" s="295"/>
      <c r="B1180" s="11"/>
      <c r="C1180" s="11"/>
      <c r="E1180" s="482"/>
      <c r="F1180" s="295"/>
      <c r="G1180" s="295"/>
      <c r="H1180" s="295"/>
      <c r="I1180" s="10"/>
      <c r="J1180" s="10"/>
      <c r="K1180" s="295"/>
      <c r="L1180" s="482"/>
      <c r="M1180" s="10"/>
      <c r="N1180" s="10"/>
      <c r="O1180" s="482"/>
      <c r="P1180" s="10"/>
      <c r="Q1180" s="295"/>
      <c r="R1180" s="11"/>
      <c r="T1180" s="294"/>
      <c r="U1180" s="295"/>
      <c r="V1180" s="10"/>
      <c r="W1180" s="10"/>
      <c r="X1180" s="10"/>
      <c r="Y1180" s="10"/>
      <c r="Z1180" s="295"/>
      <c r="AA1180" s="161"/>
      <c r="AB1180" s="11"/>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0"/>
      <c r="BC1180" s="10"/>
      <c r="BD1180" s="10"/>
      <c r="BE1180" s="10"/>
      <c r="BG1180" s="10"/>
      <c r="BH1180" s="10"/>
      <c r="BI1180" s="2"/>
      <c r="BJ1180" s="10"/>
      <c r="BK1180" s="10"/>
      <c r="BL1180" s="10"/>
      <c r="BM1180" s="371"/>
      <c r="BN1180" s="10"/>
      <c r="BO1180" s="10"/>
      <c r="BP1180" s="10"/>
    </row>
    <row r="1181" ht="12.75" spans="1:68">
      <c r="A1181" s="295"/>
      <c r="B1181" s="11"/>
      <c r="C1181" s="11"/>
      <c r="E1181" s="482"/>
      <c r="F1181" s="295"/>
      <c r="G1181" s="295"/>
      <c r="H1181" s="295"/>
      <c r="I1181" s="10"/>
      <c r="J1181" s="10"/>
      <c r="K1181" s="295"/>
      <c r="L1181" s="482"/>
      <c r="M1181" s="10"/>
      <c r="N1181" s="10"/>
      <c r="O1181" s="482"/>
      <c r="P1181" s="10"/>
      <c r="Q1181" s="295"/>
      <c r="R1181" s="11"/>
      <c r="T1181" s="294"/>
      <c r="U1181" s="295"/>
      <c r="V1181" s="10"/>
      <c r="W1181" s="10"/>
      <c r="X1181" s="10"/>
      <c r="Y1181" s="10"/>
      <c r="Z1181" s="295"/>
      <c r="AA1181" s="161"/>
      <c r="AB1181" s="11"/>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0"/>
      <c r="BC1181" s="10"/>
      <c r="BD1181" s="10"/>
      <c r="BE1181" s="10"/>
      <c r="BG1181" s="10"/>
      <c r="BH1181" s="10"/>
      <c r="BI1181" s="2"/>
      <c r="BJ1181" s="10"/>
      <c r="BK1181" s="10"/>
      <c r="BL1181" s="10"/>
      <c r="BM1181" s="371"/>
      <c r="BN1181" s="10"/>
      <c r="BO1181" s="10"/>
      <c r="BP1181" s="10"/>
    </row>
    <row r="1182" ht="12.75" spans="1:68">
      <c r="A1182" s="295"/>
      <c r="B1182" s="11"/>
      <c r="C1182" s="11"/>
      <c r="E1182" s="482"/>
      <c r="F1182" s="295"/>
      <c r="G1182" s="295"/>
      <c r="H1182" s="295"/>
      <c r="I1182" s="10"/>
      <c r="J1182" s="10"/>
      <c r="K1182" s="295"/>
      <c r="L1182" s="482"/>
      <c r="M1182" s="10"/>
      <c r="N1182" s="10"/>
      <c r="O1182" s="482"/>
      <c r="P1182" s="10"/>
      <c r="Q1182" s="295"/>
      <c r="R1182" s="11"/>
      <c r="T1182" s="294"/>
      <c r="U1182" s="295"/>
      <c r="V1182" s="10"/>
      <c r="W1182" s="10"/>
      <c r="X1182" s="10"/>
      <c r="Y1182" s="10"/>
      <c r="Z1182" s="295"/>
      <c r="AA1182" s="161"/>
      <c r="AB1182" s="11"/>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0"/>
      <c r="BC1182" s="10"/>
      <c r="BD1182" s="10"/>
      <c r="BE1182" s="10"/>
      <c r="BG1182" s="10"/>
      <c r="BH1182" s="10"/>
      <c r="BI1182" s="2"/>
      <c r="BJ1182" s="10"/>
      <c r="BK1182" s="10"/>
      <c r="BL1182" s="10"/>
      <c r="BM1182" s="371"/>
      <c r="BN1182" s="10"/>
      <c r="BO1182" s="10"/>
      <c r="BP1182" s="10"/>
    </row>
    <row r="1183" ht="12.75" spans="1:68">
      <c r="A1183" s="295"/>
      <c r="B1183" s="11"/>
      <c r="C1183" s="11"/>
      <c r="E1183" s="482"/>
      <c r="F1183" s="295"/>
      <c r="G1183" s="295"/>
      <c r="H1183" s="295"/>
      <c r="I1183" s="10"/>
      <c r="J1183" s="10"/>
      <c r="K1183" s="295"/>
      <c r="L1183" s="482"/>
      <c r="M1183" s="10"/>
      <c r="N1183" s="10"/>
      <c r="O1183" s="482"/>
      <c r="P1183" s="10"/>
      <c r="Q1183" s="295"/>
      <c r="R1183" s="11"/>
      <c r="T1183" s="294"/>
      <c r="U1183" s="295"/>
      <c r="V1183" s="10"/>
      <c r="W1183" s="10"/>
      <c r="X1183" s="10"/>
      <c r="Y1183" s="10"/>
      <c r="Z1183" s="295"/>
      <c r="AA1183" s="161"/>
      <c r="AB1183" s="11"/>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0"/>
      <c r="BC1183" s="10"/>
      <c r="BD1183" s="10"/>
      <c r="BE1183" s="10"/>
      <c r="BG1183" s="10"/>
      <c r="BH1183" s="10"/>
      <c r="BI1183" s="2"/>
      <c r="BJ1183" s="10"/>
      <c r="BK1183" s="10"/>
      <c r="BL1183" s="10"/>
      <c r="BM1183" s="371"/>
      <c r="BN1183" s="10"/>
      <c r="BO1183" s="10"/>
      <c r="BP1183" s="10"/>
    </row>
    <row r="1184" ht="12.75" spans="1:68">
      <c r="A1184" s="295"/>
      <c r="B1184" s="11"/>
      <c r="C1184" s="11"/>
      <c r="E1184" s="482"/>
      <c r="F1184" s="295"/>
      <c r="G1184" s="295"/>
      <c r="H1184" s="295"/>
      <c r="I1184" s="10"/>
      <c r="J1184" s="10"/>
      <c r="K1184" s="295"/>
      <c r="L1184" s="482"/>
      <c r="M1184" s="10"/>
      <c r="N1184" s="10"/>
      <c r="O1184" s="482"/>
      <c r="P1184" s="10"/>
      <c r="Q1184" s="295"/>
      <c r="R1184" s="11"/>
      <c r="T1184" s="294"/>
      <c r="U1184" s="295"/>
      <c r="V1184" s="10"/>
      <c r="W1184" s="10"/>
      <c r="X1184" s="10"/>
      <c r="Y1184" s="10"/>
      <c r="Z1184" s="295"/>
      <c r="AA1184" s="161"/>
      <c r="AB1184" s="11"/>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0"/>
      <c r="BC1184" s="10"/>
      <c r="BD1184" s="10"/>
      <c r="BE1184" s="10"/>
      <c r="BG1184" s="10"/>
      <c r="BH1184" s="10"/>
      <c r="BI1184" s="2"/>
      <c r="BJ1184" s="10"/>
      <c r="BK1184" s="10"/>
      <c r="BL1184" s="10"/>
      <c r="BM1184" s="371"/>
      <c r="BN1184" s="10"/>
      <c r="BO1184" s="10"/>
      <c r="BP1184" s="10"/>
    </row>
    <row r="1185" ht="12.75" spans="1:68">
      <c r="A1185" s="295"/>
      <c r="B1185" s="11"/>
      <c r="C1185" s="11"/>
      <c r="E1185" s="482"/>
      <c r="F1185" s="295"/>
      <c r="G1185" s="295"/>
      <c r="H1185" s="295"/>
      <c r="I1185" s="10"/>
      <c r="J1185" s="10"/>
      <c r="K1185" s="295"/>
      <c r="L1185" s="482"/>
      <c r="M1185" s="10"/>
      <c r="N1185" s="10"/>
      <c r="O1185" s="482"/>
      <c r="P1185" s="10"/>
      <c r="Q1185" s="295"/>
      <c r="R1185" s="11"/>
      <c r="T1185" s="294"/>
      <c r="U1185" s="295"/>
      <c r="V1185" s="10"/>
      <c r="W1185" s="10"/>
      <c r="X1185" s="10"/>
      <c r="Y1185" s="10"/>
      <c r="Z1185" s="295"/>
      <c r="AA1185" s="161"/>
      <c r="AB1185" s="11"/>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0"/>
      <c r="BC1185" s="10"/>
      <c r="BD1185" s="10"/>
      <c r="BE1185" s="10"/>
      <c r="BG1185" s="10"/>
      <c r="BH1185" s="10"/>
      <c r="BI1185" s="2"/>
      <c r="BJ1185" s="10"/>
      <c r="BK1185" s="10"/>
      <c r="BL1185" s="10"/>
      <c r="BM1185" s="371"/>
      <c r="BN1185" s="10"/>
      <c r="BO1185" s="10"/>
      <c r="BP1185" s="10"/>
    </row>
    <row r="1186" ht="12.75" spans="1:68">
      <c r="A1186" s="295"/>
      <c r="B1186" s="11"/>
      <c r="C1186" s="11"/>
      <c r="E1186" s="482"/>
      <c r="F1186" s="295"/>
      <c r="G1186" s="295"/>
      <c r="H1186" s="295"/>
      <c r="I1186" s="10"/>
      <c r="J1186" s="10"/>
      <c r="K1186" s="295"/>
      <c r="L1186" s="482"/>
      <c r="M1186" s="10"/>
      <c r="N1186" s="10"/>
      <c r="O1186" s="482"/>
      <c r="P1186" s="10"/>
      <c r="Q1186" s="295"/>
      <c r="R1186" s="11"/>
      <c r="T1186" s="294"/>
      <c r="U1186" s="295"/>
      <c r="V1186" s="10"/>
      <c r="W1186" s="10"/>
      <c r="X1186" s="10"/>
      <c r="Y1186" s="10"/>
      <c r="Z1186" s="295"/>
      <c r="AA1186" s="161"/>
      <c r="AB1186" s="11"/>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0"/>
      <c r="BC1186" s="10"/>
      <c r="BD1186" s="10"/>
      <c r="BE1186" s="10"/>
      <c r="BG1186" s="10"/>
      <c r="BH1186" s="10"/>
      <c r="BI1186" s="2"/>
      <c r="BJ1186" s="10"/>
      <c r="BK1186" s="10"/>
      <c r="BL1186" s="10"/>
      <c r="BM1186" s="371"/>
      <c r="BN1186" s="10"/>
      <c r="BO1186" s="10"/>
      <c r="BP1186" s="10"/>
    </row>
    <row r="1187" ht="12.75" spans="1:68">
      <c r="A1187" s="295"/>
      <c r="B1187" s="11"/>
      <c r="C1187" s="11"/>
      <c r="E1187" s="482"/>
      <c r="F1187" s="295"/>
      <c r="G1187" s="295"/>
      <c r="H1187" s="295"/>
      <c r="I1187" s="10"/>
      <c r="J1187" s="10"/>
      <c r="K1187" s="295"/>
      <c r="L1187" s="482"/>
      <c r="M1187" s="10"/>
      <c r="N1187" s="10"/>
      <c r="O1187" s="482"/>
      <c r="P1187" s="10"/>
      <c r="Q1187" s="295"/>
      <c r="R1187" s="11"/>
      <c r="T1187" s="294"/>
      <c r="U1187" s="295"/>
      <c r="V1187" s="10"/>
      <c r="W1187" s="10"/>
      <c r="X1187" s="10"/>
      <c r="Y1187" s="10"/>
      <c r="Z1187" s="295"/>
      <c r="AA1187" s="161"/>
      <c r="AB1187" s="11"/>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0"/>
      <c r="BC1187" s="10"/>
      <c r="BD1187" s="10"/>
      <c r="BE1187" s="10"/>
      <c r="BG1187" s="10"/>
      <c r="BH1187" s="10"/>
      <c r="BI1187" s="2"/>
      <c r="BJ1187" s="10"/>
      <c r="BK1187" s="10"/>
      <c r="BL1187" s="10"/>
      <c r="BM1187" s="371"/>
      <c r="BN1187" s="10"/>
      <c r="BO1187" s="10"/>
      <c r="BP1187" s="10"/>
    </row>
    <row r="1188" ht="12.75" spans="1:68">
      <c r="A1188" s="295"/>
      <c r="B1188" s="11"/>
      <c r="C1188" s="11"/>
      <c r="E1188" s="482"/>
      <c r="F1188" s="295"/>
      <c r="G1188" s="295"/>
      <c r="H1188" s="295"/>
      <c r="I1188" s="10"/>
      <c r="J1188" s="10"/>
      <c r="K1188" s="295"/>
      <c r="L1188" s="482"/>
      <c r="M1188" s="10"/>
      <c r="N1188" s="10"/>
      <c r="O1188" s="482"/>
      <c r="P1188" s="10"/>
      <c r="Q1188" s="295"/>
      <c r="R1188" s="11"/>
      <c r="T1188" s="294"/>
      <c r="U1188" s="295"/>
      <c r="V1188" s="10"/>
      <c r="W1188" s="10"/>
      <c r="X1188" s="10"/>
      <c r="Y1188" s="10"/>
      <c r="Z1188" s="295"/>
      <c r="AA1188" s="161"/>
      <c r="AB1188" s="11"/>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0"/>
      <c r="BC1188" s="10"/>
      <c r="BD1188" s="10"/>
      <c r="BE1188" s="10"/>
      <c r="BG1188" s="10"/>
      <c r="BH1188" s="10"/>
      <c r="BI1188" s="2"/>
      <c r="BJ1188" s="10"/>
      <c r="BK1188" s="10"/>
      <c r="BL1188" s="10"/>
      <c r="BM1188" s="371"/>
      <c r="BN1188" s="10"/>
      <c r="BO1188" s="10"/>
      <c r="BP1188" s="10"/>
    </row>
    <row r="1189" ht="12.75" spans="1:68">
      <c r="A1189" s="295"/>
      <c r="B1189" s="11"/>
      <c r="C1189" s="11"/>
      <c r="E1189" s="482"/>
      <c r="F1189" s="295"/>
      <c r="G1189" s="295"/>
      <c r="H1189" s="295"/>
      <c r="I1189" s="10"/>
      <c r="J1189" s="10"/>
      <c r="K1189" s="295"/>
      <c r="L1189" s="482"/>
      <c r="M1189" s="10"/>
      <c r="N1189" s="10"/>
      <c r="O1189" s="482"/>
      <c r="P1189" s="10"/>
      <c r="Q1189" s="295"/>
      <c r="R1189" s="11"/>
      <c r="T1189" s="294"/>
      <c r="U1189" s="295"/>
      <c r="V1189" s="10"/>
      <c r="W1189" s="10"/>
      <c r="X1189" s="10"/>
      <c r="Y1189" s="10"/>
      <c r="Z1189" s="295"/>
      <c r="AA1189" s="161"/>
      <c r="AB1189" s="11"/>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0"/>
      <c r="BC1189" s="10"/>
      <c r="BD1189" s="10"/>
      <c r="BE1189" s="10"/>
      <c r="BG1189" s="10"/>
      <c r="BH1189" s="10"/>
      <c r="BI1189" s="2"/>
      <c r="BJ1189" s="10"/>
      <c r="BK1189" s="10"/>
      <c r="BL1189" s="10"/>
      <c r="BM1189" s="371"/>
      <c r="BN1189" s="10"/>
      <c r="BO1189" s="10"/>
      <c r="BP1189" s="10"/>
    </row>
    <row r="1190" ht="12.75" spans="1:68">
      <c r="A1190" s="295"/>
      <c r="B1190" s="11"/>
      <c r="C1190" s="11"/>
      <c r="E1190" s="482"/>
      <c r="F1190" s="295"/>
      <c r="G1190" s="295"/>
      <c r="H1190" s="295"/>
      <c r="I1190" s="10"/>
      <c r="J1190" s="10"/>
      <c r="K1190" s="295"/>
      <c r="L1190" s="482"/>
      <c r="M1190" s="10"/>
      <c r="N1190" s="10"/>
      <c r="O1190" s="482"/>
      <c r="P1190" s="10"/>
      <c r="Q1190" s="295"/>
      <c r="R1190" s="11"/>
      <c r="T1190" s="294"/>
      <c r="U1190" s="295"/>
      <c r="V1190" s="10"/>
      <c r="W1190" s="10"/>
      <c r="X1190" s="10"/>
      <c r="Y1190" s="10"/>
      <c r="Z1190" s="295"/>
      <c r="AA1190" s="161"/>
      <c r="AB1190" s="11"/>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0"/>
      <c r="BC1190" s="10"/>
      <c r="BD1190" s="10"/>
      <c r="BE1190" s="10"/>
      <c r="BG1190" s="10"/>
      <c r="BH1190" s="10"/>
      <c r="BI1190" s="2"/>
      <c r="BJ1190" s="10"/>
      <c r="BK1190" s="10"/>
      <c r="BL1190" s="10"/>
      <c r="BM1190" s="371"/>
      <c r="BN1190" s="10"/>
      <c r="BO1190" s="10"/>
      <c r="BP1190" s="10"/>
    </row>
    <row r="1191" ht="12.75" spans="1:68">
      <c r="A1191" s="295"/>
      <c r="B1191" s="11"/>
      <c r="C1191" s="11"/>
      <c r="E1191" s="482"/>
      <c r="F1191" s="295"/>
      <c r="G1191" s="295"/>
      <c r="H1191" s="295"/>
      <c r="I1191" s="10"/>
      <c r="J1191" s="10"/>
      <c r="K1191" s="295"/>
      <c r="L1191" s="482"/>
      <c r="M1191" s="10"/>
      <c r="N1191" s="10"/>
      <c r="O1191" s="482"/>
      <c r="P1191" s="10"/>
      <c r="Q1191" s="295"/>
      <c r="R1191" s="11"/>
      <c r="T1191" s="294"/>
      <c r="U1191" s="295"/>
      <c r="V1191" s="10"/>
      <c r="W1191" s="10"/>
      <c r="X1191" s="10"/>
      <c r="Y1191" s="10"/>
      <c r="Z1191" s="295"/>
      <c r="AA1191" s="161"/>
      <c r="AB1191" s="11"/>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0"/>
      <c r="BC1191" s="10"/>
      <c r="BD1191" s="10"/>
      <c r="BE1191" s="10"/>
      <c r="BG1191" s="10"/>
      <c r="BH1191" s="10"/>
      <c r="BI1191" s="2"/>
      <c r="BJ1191" s="10"/>
      <c r="BK1191" s="10"/>
      <c r="BL1191" s="10"/>
      <c r="BM1191" s="371"/>
      <c r="BN1191" s="10"/>
      <c r="BO1191" s="10"/>
      <c r="BP1191" s="10"/>
    </row>
    <row r="1192" ht="12.75" spans="1:68">
      <c r="A1192" s="295"/>
      <c r="B1192" s="11"/>
      <c r="C1192" s="11"/>
      <c r="E1192" s="482"/>
      <c r="F1192" s="295"/>
      <c r="G1192" s="295"/>
      <c r="H1192" s="295"/>
      <c r="I1192" s="10"/>
      <c r="J1192" s="10"/>
      <c r="K1192" s="295"/>
      <c r="L1192" s="482"/>
      <c r="M1192" s="10"/>
      <c r="N1192" s="10"/>
      <c r="O1192" s="482"/>
      <c r="P1192" s="10"/>
      <c r="Q1192" s="295"/>
      <c r="R1192" s="11"/>
      <c r="T1192" s="294"/>
      <c r="U1192" s="295"/>
      <c r="V1192" s="10"/>
      <c r="W1192" s="10"/>
      <c r="X1192" s="10"/>
      <c r="Y1192" s="10"/>
      <c r="Z1192" s="295"/>
      <c r="AA1192" s="161"/>
      <c r="AB1192" s="11"/>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0"/>
      <c r="BC1192" s="10"/>
      <c r="BD1192" s="10"/>
      <c r="BE1192" s="10"/>
      <c r="BG1192" s="10"/>
      <c r="BH1192" s="10"/>
      <c r="BI1192" s="2"/>
      <c r="BJ1192" s="10"/>
      <c r="BK1192" s="10"/>
      <c r="BL1192" s="10"/>
      <c r="BM1192" s="371"/>
      <c r="BN1192" s="10"/>
      <c r="BO1192" s="10"/>
      <c r="BP1192" s="10"/>
    </row>
    <row r="1193" ht="12.75" spans="1:68">
      <c r="A1193" s="295"/>
      <c r="B1193" s="11"/>
      <c r="C1193" s="11"/>
      <c r="E1193" s="482"/>
      <c r="F1193" s="295"/>
      <c r="G1193" s="295"/>
      <c r="H1193" s="295"/>
      <c r="I1193" s="10"/>
      <c r="J1193" s="10"/>
      <c r="K1193" s="295"/>
      <c r="L1193" s="482"/>
      <c r="M1193" s="10"/>
      <c r="N1193" s="10"/>
      <c r="O1193" s="482"/>
      <c r="P1193" s="10"/>
      <c r="Q1193" s="295"/>
      <c r="R1193" s="11"/>
      <c r="T1193" s="294"/>
      <c r="U1193" s="295"/>
      <c r="V1193" s="10"/>
      <c r="W1193" s="10"/>
      <c r="X1193" s="10"/>
      <c r="Y1193" s="10"/>
      <c r="Z1193" s="295"/>
      <c r="AA1193" s="161"/>
      <c r="AB1193" s="11"/>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0"/>
      <c r="BC1193" s="10"/>
      <c r="BD1193" s="10"/>
      <c r="BE1193" s="10"/>
      <c r="BG1193" s="10"/>
      <c r="BH1193" s="10"/>
      <c r="BI1193" s="2"/>
      <c r="BJ1193" s="10"/>
      <c r="BK1193" s="10"/>
      <c r="BL1193" s="10"/>
      <c r="BM1193" s="371"/>
      <c r="BN1193" s="10"/>
      <c r="BO1193" s="10"/>
      <c r="BP1193" s="10"/>
    </row>
    <row r="1194" ht="12.75" spans="1:68">
      <c r="A1194" s="295"/>
      <c r="B1194" s="11"/>
      <c r="C1194" s="11"/>
      <c r="E1194" s="482"/>
      <c r="F1194" s="295"/>
      <c r="G1194" s="295"/>
      <c r="H1194" s="295"/>
      <c r="I1194" s="10"/>
      <c r="J1194" s="10"/>
      <c r="K1194" s="295"/>
      <c r="L1194" s="482"/>
      <c r="M1194" s="10"/>
      <c r="N1194" s="10"/>
      <c r="O1194" s="482"/>
      <c r="P1194" s="10"/>
      <c r="Q1194" s="295"/>
      <c r="R1194" s="11"/>
      <c r="T1194" s="294"/>
      <c r="U1194" s="295"/>
      <c r="V1194" s="10"/>
      <c r="W1194" s="10"/>
      <c r="X1194" s="10"/>
      <c r="Y1194" s="10"/>
      <c r="Z1194" s="295"/>
      <c r="AA1194" s="161"/>
      <c r="AB1194" s="11"/>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0"/>
      <c r="BC1194" s="10"/>
      <c r="BD1194" s="10"/>
      <c r="BE1194" s="10"/>
      <c r="BG1194" s="10"/>
      <c r="BH1194" s="10"/>
      <c r="BI1194" s="2"/>
      <c r="BJ1194" s="10"/>
      <c r="BK1194" s="10"/>
      <c r="BL1194" s="10"/>
      <c r="BM1194" s="371"/>
      <c r="BN1194" s="10"/>
      <c r="BO1194" s="10"/>
      <c r="BP1194" s="10"/>
    </row>
    <row r="1195" ht="12.75" spans="1:68">
      <c r="A1195" s="295"/>
      <c r="B1195" s="11"/>
      <c r="C1195" s="11"/>
      <c r="E1195" s="482"/>
      <c r="F1195" s="295"/>
      <c r="G1195" s="295"/>
      <c r="H1195" s="295"/>
      <c r="I1195" s="10"/>
      <c r="J1195" s="10"/>
      <c r="K1195" s="295"/>
      <c r="L1195" s="482"/>
      <c r="M1195" s="10"/>
      <c r="N1195" s="10"/>
      <c r="O1195" s="482"/>
      <c r="P1195" s="10"/>
      <c r="Q1195" s="295"/>
      <c r="R1195" s="11"/>
      <c r="T1195" s="294"/>
      <c r="U1195" s="295"/>
      <c r="V1195" s="10"/>
      <c r="W1195" s="10"/>
      <c r="X1195" s="10"/>
      <c r="Y1195" s="10"/>
      <c r="Z1195" s="295"/>
      <c r="AA1195" s="161"/>
      <c r="AB1195" s="11"/>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0"/>
      <c r="BC1195" s="10"/>
      <c r="BD1195" s="10"/>
      <c r="BE1195" s="10"/>
      <c r="BG1195" s="10"/>
      <c r="BH1195" s="10"/>
      <c r="BI1195" s="2"/>
      <c r="BJ1195" s="10"/>
      <c r="BK1195" s="10"/>
      <c r="BL1195" s="10"/>
      <c r="BM1195" s="371"/>
      <c r="BN1195" s="10"/>
      <c r="BO1195" s="10"/>
      <c r="BP1195" s="10"/>
    </row>
    <row r="1196" ht="12.75" spans="1:68">
      <c r="A1196" s="295"/>
      <c r="B1196" s="11"/>
      <c r="C1196" s="11"/>
      <c r="E1196" s="482"/>
      <c r="F1196" s="295"/>
      <c r="G1196" s="295"/>
      <c r="H1196" s="295"/>
      <c r="I1196" s="10"/>
      <c r="J1196" s="10"/>
      <c r="K1196" s="295"/>
      <c r="L1196" s="482"/>
      <c r="M1196" s="10"/>
      <c r="N1196" s="10"/>
      <c r="O1196" s="482"/>
      <c r="P1196" s="10"/>
      <c r="Q1196" s="295"/>
      <c r="R1196" s="11"/>
      <c r="T1196" s="294"/>
      <c r="U1196" s="295"/>
      <c r="V1196" s="10"/>
      <c r="W1196" s="10"/>
      <c r="X1196" s="10"/>
      <c r="Y1196" s="10"/>
      <c r="Z1196" s="295"/>
      <c r="AA1196" s="161"/>
      <c r="AB1196" s="11"/>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0"/>
      <c r="BC1196" s="10"/>
      <c r="BD1196" s="10"/>
      <c r="BE1196" s="10"/>
      <c r="BG1196" s="10"/>
      <c r="BH1196" s="10"/>
      <c r="BI1196" s="2"/>
      <c r="BJ1196" s="10"/>
      <c r="BK1196" s="10"/>
      <c r="BL1196" s="10"/>
      <c r="BM1196" s="371"/>
      <c r="BN1196" s="10"/>
      <c r="BO1196" s="10"/>
      <c r="BP1196" s="10"/>
    </row>
    <row r="1197" ht="12.75" spans="1:68">
      <c r="A1197" s="295"/>
      <c r="B1197" s="11"/>
      <c r="C1197" s="11"/>
      <c r="E1197" s="482"/>
      <c r="F1197" s="295"/>
      <c r="G1197" s="295"/>
      <c r="H1197" s="295"/>
      <c r="I1197" s="10"/>
      <c r="J1197" s="10"/>
      <c r="K1197" s="295"/>
      <c r="L1197" s="482"/>
      <c r="M1197" s="10"/>
      <c r="N1197" s="10"/>
      <c r="O1197" s="482"/>
      <c r="P1197" s="10"/>
      <c r="Q1197" s="295"/>
      <c r="R1197" s="11"/>
      <c r="T1197" s="294"/>
      <c r="U1197" s="295"/>
      <c r="V1197" s="10"/>
      <c r="W1197" s="10"/>
      <c r="X1197" s="10"/>
      <c r="Y1197" s="10"/>
      <c r="Z1197" s="295"/>
      <c r="AA1197" s="161"/>
      <c r="AB1197" s="11"/>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0"/>
      <c r="BC1197" s="10"/>
      <c r="BD1197" s="10"/>
      <c r="BE1197" s="10"/>
      <c r="BG1197" s="10"/>
      <c r="BH1197" s="10"/>
      <c r="BI1197" s="2"/>
      <c r="BJ1197" s="10"/>
      <c r="BK1197" s="10"/>
      <c r="BL1197" s="10"/>
      <c r="BM1197" s="371"/>
      <c r="BN1197" s="10"/>
      <c r="BO1197" s="10"/>
      <c r="BP1197" s="10"/>
    </row>
    <row r="1198" ht="12.75" spans="1:68">
      <c r="A1198" s="295"/>
      <c r="B1198" s="11"/>
      <c r="C1198" s="11"/>
      <c r="E1198" s="482"/>
      <c r="F1198" s="295"/>
      <c r="G1198" s="295"/>
      <c r="H1198" s="295"/>
      <c r="I1198" s="10"/>
      <c r="J1198" s="10"/>
      <c r="K1198" s="295"/>
      <c r="L1198" s="482"/>
      <c r="M1198" s="10"/>
      <c r="N1198" s="10"/>
      <c r="O1198" s="482"/>
      <c r="P1198" s="10"/>
      <c r="Q1198" s="295"/>
      <c r="R1198" s="11"/>
      <c r="T1198" s="294"/>
      <c r="U1198" s="295"/>
      <c r="V1198" s="10"/>
      <c r="W1198" s="10"/>
      <c r="X1198" s="10"/>
      <c r="Y1198" s="10"/>
      <c r="Z1198" s="295"/>
      <c r="AA1198" s="161"/>
      <c r="AB1198" s="11"/>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0"/>
      <c r="BC1198" s="10"/>
      <c r="BD1198" s="10"/>
      <c r="BE1198" s="10"/>
      <c r="BG1198" s="10"/>
      <c r="BH1198" s="10"/>
      <c r="BI1198" s="2"/>
      <c r="BJ1198" s="10"/>
      <c r="BK1198" s="10"/>
      <c r="BL1198" s="10"/>
      <c r="BM1198" s="371"/>
      <c r="BN1198" s="10"/>
      <c r="BO1198" s="10"/>
      <c r="BP1198" s="10"/>
    </row>
    <row r="1199" ht="12.75" spans="1:68">
      <c r="A1199" s="295"/>
      <c r="B1199" s="11"/>
      <c r="C1199" s="11"/>
      <c r="E1199" s="482"/>
      <c r="F1199" s="295"/>
      <c r="G1199" s="295"/>
      <c r="H1199" s="295"/>
      <c r="I1199" s="10"/>
      <c r="J1199" s="10"/>
      <c r="K1199" s="295"/>
      <c r="L1199" s="482"/>
      <c r="M1199" s="10"/>
      <c r="N1199" s="10"/>
      <c r="O1199" s="482"/>
      <c r="P1199" s="10"/>
      <c r="Q1199" s="295"/>
      <c r="R1199" s="11"/>
      <c r="T1199" s="294"/>
      <c r="U1199" s="295"/>
      <c r="V1199" s="10"/>
      <c r="W1199" s="10"/>
      <c r="X1199" s="10"/>
      <c r="Y1199" s="10"/>
      <c r="Z1199" s="295"/>
      <c r="AA1199" s="161"/>
      <c r="AB1199" s="11"/>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0"/>
      <c r="BC1199" s="10"/>
      <c r="BD1199" s="10"/>
      <c r="BE1199" s="10"/>
      <c r="BG1199" s="10"/>
      <c r="BH1199" s="10"/>
      <c r="BI1199" s="2"/>
      <c r="BJ1199" s="10"/>
      <c r="BK1199" s="10"/>
      <c r="BL1199" s="10"/>
      <c r="BM1199" s="371"/>
      <c r="BN1199" s="10"/>
      <c r="BO1199" s="10"/>
      <c r="BP1199" s="10"/>
    </row>
    <row r="1200" ht="12.75" spans="1:68">
      <c r="A1200" s="295"/>
      <c r="B1200" s="11"/>
      <c r="C1200" s="11"/>
      <c r="E1200" s="482"/>
      <c r="F1200" s="295"/>
      <c r="G1200" s="295"/>
      <c r="H1200" s="295"/>
      <c r="I1200" s="10"/>
      <c r="J1200" s="10"/>
      <c r="K1200" s="295"/>
      <c r="L1200" s="482"/>
      <c r="M1200" s="10"/>
      <c r="N1200" s="10"/>
      <c r="O1200" s="482"/>
      <c r="P1200" s="10"/>
      <c r="Q1200" s="295"/>
      <c r="R1200" s="11"/>
      <c r="T1200" s="294"/>
      <c r="U1200" s="295"/>
      <c r="V1200" s="10"/>
      <c r="W1200" s="10"/>
      <c r="X1200" s="10"/>
      <c r="Y1200" s="10"/>
      <c r="Z1200" s="295"/>
      <c r="AA1200" s="161"/>
      <c r="AB1200" s="11"/>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0"/>
      <c r="BC1200" s="10"/>
      <c r="BD1200" s="10"/>
      <c r="BE1200" s="10"/>
      <c r="BG1200" s="10"/>
      <c r="BH1200" s="10"/>
      <c r="BI1200" s="2"/>
      <c r="BJ1200" s="10"/>
      <c r="BK1200" s="10"/>
      <c r="BL1200" s="10"/>
      <c r="BM1200" s="371"/>
      <c r="BN1200" s="10"/>
      <c r="BO1200" s="10"/>
      <c r="BP1200" s="10"/>
    </row>
    <row r="1201" ht="12.75" spans="1:68">
      <c r="A1201" s="295"/>
      <c r="B1201" s="11"/>
      <c r="C1201" s="11"/>
      <c r="E1201" s="482"/>
      <c r="F1201" s="295"/>
      <c r="G1201" s="295"/>
      <c r="H1201" s="295"/>
      <c r="I1201" s="10"/>
      <c r="J1201" s="10"/>
      <c r="K1201" s="295"/>
      <c r="L1201" s="482"/>
      <c r="M1201" s="10"/>
      <c r="N1201" s="10"/>
      <c r="O1201" s="482"/>
      <c r="P1201" s="10"/>
      <c r="Q1201" s="295"/>
      <c r="R1201" s="11"/>
      <c r="T1201" s="294"/>
      <c r="U1201" s="295"/>
      <c r="V1201" s="10"/>
      <c r="W1201" s="10"/>
      <c r="X1201" s="10"/>
      <c r="Y1201" s="10"/>
      <c r="Z1201" s="295"/>
      <c r="AA1201" s="161"/>
      <c r="AB1201" s="11"/>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0"/>
      <c r="BC1201" s="10"/>
      <c r="BD1201" s="10"/>
      <c r="BE1201" s="10"/>
      <c r="BG1201" s="10"/>
      <c r="BH1201" s="10"/>
      <c r="BI1201" s="2"/>
      <c r="BJ1201" s="10"/>
      <c r="BK1201" s="10"/>
      <c r="BL1201" s="10"/>
      <c r="BM1201" s="371"/>
      <c r="BN1201" s="10"/>
      <c r="BO1201" s="10"/>
      <c r="BP1201" s="10"/>
    </row>
    <row r="1202" ht="12.75" spans="1:68">
      <c r="A1202" s="295"/>
      <c r="B1202" s="11"/>
      <c r="C1202" s="11"/>
      <c r="E1202" s="482"/>
      <c r="F1202" s="295"/>
      <c r="G1202" s="295"/>
      <c r="H1202" s="295"/>
      <c r="I1202" s="10"/>
      <c r="J1202" s="10"/>
      <c r="K1202" s="295"/>
      <c r="L1202" s="482"/>
      <c r="M1202" s="10"/>
      <c r="N1202" s="10"/>
      <c r="O1202" s="482"/>
      <c r="P1202" s="10"/>
      <c r="Q1202" s="295"/>
      <c r="R1202" s="11"/>
      <c r="T1202" s="294"/>
      <c r="U1202" s="295"/>
      <c r="V1202" s="10"/>
      <c r="W1202" s="10"/>
      <c r="X1202" s="10"/>
      <c r="Y1202" s="10"/>
      <c r="Z1202" s="295"/>
      <c r="AA1202" s="161"/>
      <c r="AB1202" s="11"/>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0"/>
      <c r="BC1202" s="10"/>
      <c r="BD1202" s="10"/>
      <c r="BE1202" s="10"/>
      <c r="BG1202" s="10"/>
      <c r="BH1202" s="10"/>
      <c r="BI1202" s="2"/>
      <c r="BJ1202" s="10"/>
      <c r="BK1202" s="10"/>
      <c r="BL1202" s="10"/>
      <c r="BM1202" s="371"/>
      <c r="BN1202" s="10"/>
      <c r="BO1202" s="10"/>
      <c r="BP1202" s="10"/>
    </row>
    <row r="1203" ht="12.75" spans="1:68">
      <c r="A1203" s="295"/>
      <c r="B1203" s="11"/>
      <c r="C1203" s="11"/>
      <c r="E1203" s="482"/>
      <c r="F1203" s="295"/>
      <c r="G1203" s="295"/>
      <c r="H1203" s="295"/>
      <c r="I1203" s="10"/>
      <c r="J1203" s="10"/>
      <c r="K1203" s="295"/>
      <c r="L1203" s="482"/>
      <c r="M1203" s="10"/>
      <c r="N1203" s="10"/>
      <c r="O1203" s="482"/>
      <c r="P1203" s="10"/>
      <c r="Q1203" s="295"/>
      <c r="R1203" s="11"/>
      <c r="T1203" s="294"/>
      <c r="U1203" s="295"/>
      <c r="V1203" s="10"/>
      <c r="W1203" s="10"/>
      <c r="X1203" s="10"/>
      <c r="Y1203" s="10"/>
      <c r="Z1203" s="295"/>
      <c r="AA1203" s="161"/>
      <c r="AB1203" s="11"/>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0"/>
      <c r="BC1203" s="10"/>
      <c r="BD1203" s="10"/>
      <c r="BE1203" s="10"/>
      <c r="BG1203" s="10"/>
      <c r="BH1203" s="10"/>
      <c r="BI1203" s="2"/>
      <c r="BJ1203" s="10"/>
      <c r="BK1203" s="10"/>
      <c r="BL1203" s="10"/>
      <c r="BM1203" s="371"/>
      <c r="BN1203" s="10"/>
      <c r="BO1203" s="10"/>
      <c r="BP1203" s="10"/>
    </row>
    <row r="1204" ht="12.75" spans="1:68">
      <c r="A1204" s="295"/>
      <c r="B1204" s="11"/>
      <c r="C1204" s="11"/>
      <c r="E1204" s="482"/>
      <c r="F1204" s="295"/>
      <c r="G1204" s="295"/>
      <c r="H1204" s="295"/>
      <c r="I1204" s="10"/>
      <c r="J1204" s="10"/>
      <c r="K1204" s="295"/>
      <c r="L1204" s="482"/>
      <c r="M1204" s="10"/>
      <c r="N1204" s="10"/>
      <c r="O1204" s="482"/>
      <c r="P1204" s="10"/>
      <c r="Q1204" s="295"/>
      <c r="R1204" s="11"/>
      <c r="T1204" s="294"/>
      <c r="U1204" s="295"/>
      <c r="V1204" s="10"/>
      <c r="W1204" s="10"/>
      <c r="X1204" s="10"/>
      <c r="Y1204" s="10"/>
      <c r="Z1204" s="295"/>
      <c r="AA1204" s="161"/>
      <c r="AB1204" s="11"/>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0"/>
      <c r="BC1204" s="10"/>
      <c r="BD1204" s="10"/>
      <c r="BE1204" s="10"/>
      <c r="BG1204" s="10"/>
      <c r="BH1204" s="10"/>
      <c r="BI1204" s="2"/>
      <c r="BJ1204" s="10"/>
      <c r="BK1204" s="10"/>
      <c r="BL1204" s="10"/>
      <c r="BM1204" s="371"/>
      <c r="BN1204" s="10"/>
      <c r="BO1204" s="10"/>
      <c r="BP1204" s="10"/>
    </row>
    <row r="1205" ht="12.75" spans="1:68">
      <c r="A1205" s="295"/>
      <c r="B1205" s="11"/>
      <c r="C1205" s="11"/>
      <c r="E1205" s="482"/>
      <c r="F1205" s="295"/>
      <c r="G1205" s="295"/>
      <c r="H1205" s="295"/>
      <c r="I1205" s="10"/>
      <c r="J1205" s="10"/>
      <c r="K1205" s="295"/>
      <c r="L1205" s="482"/>
      <c r="M1205" s="10"/>
      <c r="N1205" s="10"/>
      <c r="O1205" s="482"/>
      <c r="P1205" s="10"/>
      <c r="Q1205" s="295"/>
      <c r="R1205" s="11"/>
      <c r="T1205" s="294"/>
      <c r="U1205" s="295"/>
      <c r="V1205" s="10"/>
      <c r="W1205" s="10"/>
      <c r="X1205" s="10"/>
      <c r="Y1205" s="10"/>
      <c r="Z1205" s="295"/>
      <c r="AA1205" s="161"/>
      <c r="AB1205" s="11"/>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0"/>
      <c r="BC1205" s="10"/>
      <c r="BD1205" s="10"/>
      <c r="BE1205" s="10"/>
      <c r="BG1205" s="10"/>
      <c r="BH1205" s="10"/>
      <c r="BI1205" s="2"/>
      <c r="BJ1205" s="10"/>
      <c r="BK1205" s="10"/>
      <c r="BL1205" s="10"/>
      <c r="BM1205" s="371"/>
      <c r="BN1205" s="10"/>
      <c r="BO1205" s="10"/>
      <c r="BP1205" s="10"/>
    </row>
    <row r="1206" ht="12.75" spans="1:68">
      <c r="A1206" s="295"/>
      <c r="B1206" s="11"/>
      <c r="C1206" s="11"/>
      <c r="E1206" s="482"/>
      <c r="F1206" s="295"/>
      <c r="G1206" s="295"/>
      <c r="H1206" s="295"/>
      <c r="I1206" s="10"/>
      <c r="J1206" s="10"/>
      <c r="K1206" s="295"/>
      <c r="L1206" s="482"/>
      <c r="M1206" s="10"/>
      <c r="N1206" s="10"/>
      <c r="O1206" s="482"/>
      <c r="P1206" s="10"/>
      <c r="Q1206" s="295"/>
      <c r="R1206" s="11"/>
      <c r="T1206" s="294"/>
      <c r="U1206" s="295"/>
      <c r="V1206" s="10"/>
      <c r="W1206" s="10"/>
      <c r="X1206" s="10"/>
      <c r="Y1206" s="10"/>
      <c r="Z1206" s="295"/>
      <c r="AA1206" s="161"/>
      <c r="AB1206" s="11"/>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0"/>
      <c r="BC1206" s="10"/>
      <c r="BD1206" s="10"/>
      <c r="BE1206" s="10"/>
      <c r="BG1206" s="10"/>
      <c r="BH1206" s="10"/>
      <c r="BI1206" s="2"/>
      <c r="BJ1206" s="10"/>
      <c r="BK1206" s="10"/>
      <c r="BL1206" s="10"/>
      <c r="BM1206" s="371"/>
      <c r="BN1206" s="10"/>
      <c r="BO1206" s="10"/>
      <c r="BP1206" s="10"/>
    </row>
    <row r="1207" ht="12.75" spans="1:68">
      <c r="A1207" s="295"/>
      <c r="B1207" s="11"/>
      <c r="C1207" s="11"/>
      <c r="E1207" s="482"/>
      <c r="F1207" s="295"/>
      <c r="G1207" s="295"/>
      <c r="H1207" s="295"/>
      <c r="I1207" s="10"/>
      <c r="J1207" s="10"/>
      <c r="K1207" s="295"/>
      <c r="L1207" s="482"/>
      <c r="M1207" s="10"/>
      <c r="N1207" s="10"/>
      <c r="O1207" s="482"/>
      <c r="P1207" s="10"/>
      <c r="Q1207" s="295"/>
      <c r="R1207" s="11"/>
      <c r="T1207" s="294"/>
      <c r="U1207" s="295"/>
      <c r="V1207" s="10"/>
      <c r="W1207" s="10"/>
      <c r="X1207" s="10"/>
      <c r="Y1207" s="10"/>
      <c r="Z1207" s="295"/>
      <c r="AA1207" s="161"/>
      <c r="AB1207" s="11"/>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0"/>
      <c r="BC1207" s="10"/>
      <c r="BD1207" s="10"/>
      <c r="BE1207" s="10"/>
      <c r="BG1207" s="10"/>
      <c r="BH1207" s="10"/>
      <c r="BI1207" s="2"/>
      <c r="BJ1207" s="10"/>
      <c r="BK1207" s="10"/>
      <c r="BL1207" s="10"/>
      <c r="BM1207" s="371"/>
      <c r="BN1207" s="10"/>
      <c r="BO1207" s="10"/>
      <c r="BP1207" s="10"/>
    </row>
    <row r="1208" ht="12.75" spans="1:68">
      <c r="A1208" s="295"/>
      <c r="B1208" s="11"/>
      <c r="C1208" s="11"/>
      <c r="E1208" s="482"/>
      <c r="F1208" s="295"/>
      <c r="G1208" s="295"/>
      <c r="H1208" s="295"/>
      <c r="I1208" s="10"/>
      <c r="J1208" s="10"/>
      <c r="K1208" s="295"/>
      <c r="L1208" s="482"/>
      <c r="M1208" s="10"/>
      <c r="N1208" s="10"/>
      <c r="O1208" s="482"/>
      <c r="P1208" s="10"/>
      <c r="Q1208" s="295"/>
      <c r="R1208" s="11"/>
      <c r="T1208" s="294"/>
      <c r="U1208" s="295"/>
      <c r="V1208" s="10"/>
      <c r="W1208" s="10"/>
      <c r="X1208" s="10"/>
      <c r="Y1208" s="10"/>
      <c r="Z1208" s="295"/>
      <c r="AA1208" s="161"/>
      <c r="AB1208" s="11"/>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0"/>
      <c r="BC1208" s="10"/>
      <c r="BD1208" s="10"/>
      <c r="BE1208" s="10"/>
      <c r="BG1208" s="10"/>
      <c r="BH1208" s="10"/>
      <c r="BI1208" s="2"/>
      <c r="BJ1208" s="10"/>
      <c r="BK1208" s="10"/>
      <c r="BL1208" s="10"/>
      <c r="BM1208" s="371"/>
      <c r="BN1208" s="10"/>
      <c r="BO1208" s="10"/>
      <c r="BP1208" s="10"/>
    </row>
    <row r="1209" ht="12.75" spans="1:68">
      <c r="A1209" s="295"/>
      <c r="B1209" s="11"/>
      <c r="C1209" s="11"/>
      <c r="E1209" s="482"/>
      <c r="F1209" s="295"/>
      <c r="G1209" s="295"/>
      <c r="H1209" s="295"/>
      <c r="I1209" s="10"/>
      <c r="J1209" s="10"/>
      <c r="K1209" s="295"/>
      <c r="L1209" s="482"/>
      <c r="M1209" s="10"/>
      <c r="N1209" s="10"/>
      <c r="O1209" s="482"/>
      <c r="P1209" s="10"/>
      <c r="Q1209" s="295"/>
      <c r="R1209" s="11"/>
      <c r="T1209" s="294"/>
      <c r="U1209" s="295"/>
      <c r="V1209" s="10"/>
      <c r="W1209" s="10"/>
      <c r="X1209" s="10"/>
      <c r="Y1209" s="10"/>
      <c r="Z1209" s="295"/>
      <c r="AA1209" s="161"/>
      <c r="AB1209" s="11"/>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0"/>
      <c r="BC1209" s="10"/>
      <c r="BD1209" s="10"/>
      <c r="BE1209" s="10"/>
      <c r="BG1209" s="10"/>
      <c r="BH1209" s="10"/>
      <c r="BI1209" s="2"/>
      <c r="BJ1209" s="10"/>
      <c r="BK1209" s="10"/>
      <c r="BL1209" s="10"/>
      <c r="BM1209" s="371"/>
      <c r="BN1209" s="10"/>
      <c r="BO1209" s="10"/>
      <c r="BP1209" s="10"/>
    </row>
    <row r="1210" ht="12.75" spans="1:68">
      <c r="A1210" s="295"/>
      <c r="B1210" s="11"/>
      <c r="C1210" s="11"/>
      <c r="E1210" s="482"/>
      <c r="F1210" s="295"/>
      <c r="G1210" s="295"/>
      <c r="H1210" s="295"/>
      <c r="I1210" s="10"/>
      <c r="J1210" s="10"/>
      <c r="K1210" s="295"/>
      <c r="L1210" s="482"/>
      <c r="M1210" s="10"/>
      <c r="N1210" s="10"/>
      <c r="O1210" s="482"/>
      <c r="P1210" s="10"/>
      <c r="Q1210" s="295"/>
      <c r="R1210" s="11"/>
      <c r="T1210" s="294"/>
      <c r="U1210" s="295"/>
      <c r="V1210" s="10"/>
      <c r="W1210" s="10"/>
      <c r="X1210" s="10"/>
      <c r="Y1210" s="10"/>
      <c r="Z1210" s="295"/>
      <c r="AA1210" s="161"/>
      <c r="AB1210" s="11"/>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0"/>
      <c r="BC1210" s="10"/>
      <c r="BD1210" s="10"/>
      <c r="BE1210" s="10"/>
      <c r="BG1210" s="10"/>
      <c r="BH1210" s="10"/>
      <c r="BI1210" s="2"/>
      <c r="BJ1210" s="10"/>
      <c r="BK1210" s="10"/>
      <c r="BL1210" s="10"/>
      <c r="BM1210" s="371"/>
      <c r="BN1210" s="10"/>
      <c r="BO1210" s="10"/>
      <c r="BP1210" s="10"/>
    </row>
    <row r="1211" ht="12.75" spans="1:68">
      <c r="A1211" s="295"/>
      <c r="B1211" s="11"/>
      <c r="C1211" s="11"/>
      <c r="E1211" s="482"/>
      <c r="F1211" s="295"/>
      <c r="G1211" s="295"/>
      <c r="H1211" s="295"/>
      <c r="I1211" s="10"/>
      <c r="J1211" s="10"/>
      <c r="K1211" s="295"/>
      <c r="L1211" s="482"/>
      <c r="M1211" s="10"/>
      <c r="N1211" s="10"/>
      <c r="O1211" s="482"/>
      <c r="P1211" s="10"/>
      <c r="Q1211" s="295"/>
      <c r="R1211" s="11"/>
      <c r="T1211" s="294"/>
      <c r="U1211" s="295"/>
      <c r="V1211" s="10"/>
      <c r="W1211" s="10"/>
      <c r="X1211" s="10"/>
      <c r="Y1211" s="10"/>
      <c r="Z1211" s="295"/>
      <c r="AA1211" s="161"/>
      <c r="AB1211" s="11"/>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0"/>
      <c r="BC1211" s="10"/>
      <c r="BD1211" s="10"/>
      <c r="BE1211" s="10"/>
      <c r="BG1211" s="10"/>
      <c r="BH1211" s="10"/>
      <c r="BI1211" s="2"/>
      <c r="BJ1211" s="10"/>
      <c r="BK1211" s="10"/>
      <c r="BL1211" s="10"/>
      <c r="BM1211" s="371"/>
      <c r="BN1211" s="10"/>
      <c r="BO1211" s="10"/>
      <c r="BP1211" s="10"/>
    </row>
    <row r="1212" ht="12.75" spans="1:68">
      <c r="A1212" s="295"/>
      <c r="B1212" s="11"/>
      <c r="C1212" s="11"/>
      <c r="E1212" s="482"/>
      <c r="F1212" s="295"/>
      <c r="G1212" s="295"/>
      <c r="H1212" s="295"/>
      <c r="I1212" s="10"/>
      <c r="J1212" s="10"/>
      <c r="K1212" s="295"/>
      <c r="L1212" s="482"/>
      <c r="M1212" s="10"/>
      <c r="N1212" s="10"/>
      <c r="O1212" s="482"/>
      <c r="P1212" s="10"/>
      <c r="Q1212" s="295"/>
      <c r="R1212" s="11"/>
      <c r="T1212" s="294"/>
      <c r="U1212" s="295"/>
      <c r="V1212" s="10"/>
      <c r="W1212" s="10"/>
      <c r="X1212" s="10"/>
      <c r="Y1212" s="10"/>
      <c r="Z1212" s="295"/>
      <c r="AA1212" s="161"/>
      <c r="AB1212" s="11"/>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0"/>
      <c r="BC1212" s="10"/>
      <c r="BD1212" s="10"/>
      <c r="BE1212" s="10"/>
      <c r="BG1212" s="10"/>
      <c r="BH1212" s="10"/>
      <c r="BI1212" s="2"/>
      <c r="BJ1212" s="10"/>
      <c r="BK1212" s="10"/>
      <c r="BL1212" s="10"/>
      <c r="BM1212" s="371"/>
      <c r="BN1212" s="10"/>
      <c r="BO1212" s="10"/>
      <c r="BP1212" s="10"/>
    </row>
    <row r="1213" ht="12.75" spans="1:68">
      <c r="A1213" s="295"/>
      <c r="B1213" s="11"/>
      <c r="C1213" s="11"/>
      <c r="E1213" s="482"/>
      <c r="F1213" s="295"/>
      <c r="G1213" s="295"/>
      <c r="H1213" s="295"/>
      <c r="I1213" s="10"/>
      <c r="J1213" s="10"/>
      <c r="K1213" s="295"/>
      <c r="L1213" s="482"/>
      <c r="M1213" s="10"/>
      <c r="N1213" s="10"/>
      <c r="O1213" s="482"/>
      <c r="P1213" s="10"/>
      <c r="Q1213" s="295"/>
      <c r="R1213" s="11"/>
      <c r="T1213" s="294"/>
      <c r="U1213" s="295"/>
      <c r="V1213" s="10"/>
      <c r="W1213" s="10"/>
      <c r="X1213" s="10"/>
      <c r="Y1213" s="10"/>
      <c r="Z1213" s="295"/>
      <c r="AA1213" s="161"/>
      <c r="AB1213" s="11"/>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0"/>
      <c r="BC1213" s="10"/>
      <c r="BD1213" s="10"/>
      <c r="BE1213" s="10"/>
      <c r="BG1213" s="10"/>
      <c r="BH1213" s="10"/>
      <c r="BI1213" s="2"/>
      <c r="BJ1213" s="10"/>
      <c r="BK1213" s="10"/>
      <c r="BL1213" s="10"/>
      <c r="BM1213" s="371"/>
      <c r="BN1213" s="10"/>
      <c r="BO1213" s="10"/>
      <c r="BP1213" s="10"/>
    </row>
    <row r="1214" ht="12.75" spans="1:68">
      <c r="A1214" s="295"/>
      <c r="B1214" s="11"/>
      <c r="C1214" s="11"/>
      <c r="E1214" s="482"/>
      <c r="F1214" s="295"/>
      <c r="G1214" s="295"/>
      <c r="H1214" s="295"/>
      <c r="I1214" s="10"/>
      <c r="J1214" s="10"/>
      <c r="K1214" s="295"/>
      <c r="L1214" s="482"/>
      <c r="M1214" s="10"/>
      <c r="N1214" s="10"/>
      <c r="O1214" s="482"/>
      <c r="P1214" s="10"/>
      <c r="Q1214" s="295"/>
      <c r="R1214" s="11"/>
      <c r="T1214" s="294"/>
      <c r="U1214" s="295"/>
      <c r="V1214" s="10"/>
      <c r="W1214" s="10"/>
      <c r="X1214" s="10"/>
      <c r="Y1214" s="10"/>
      <c r="Z1214" s="295"/>
      <c r="AA1214" s="161"/>
      <c r="AB1214" s="11"/>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0"/>
      <c r="BC1214" s="10"/>
      <c r="BD1214" s="10"/>
      <c r="BE1214" s="10"/>
      <c r="BG1214" s="10"/>
      <c r="BH1214" s="10"/>
      <c r="BI1214" s="2"/>
      <c r="BJ1214" s="10"/>
      <c r="BK1214" s="10"/>
      <c r="BL1214" s="10"/>
      <c r="BM1214" s="371"/>
      <c r="BN1214" s="10"/>
      <c r="BO1214" s="10"/>
      <c r="BP1214" s="10"/>
    </row>
    <row r="1215" ht="12.75" spans="1:68">
      <c r="A1215" s="295"/>
      <c r="B1215" s="11"/>
      <c r="C1215" s="11"/>
      <c r="E1215" s="482"/>
      <c r="F1215" s="295"/>
      <c r="G1215" s="295"/>
      <c r="H1215" s="295"/>
      <c r="I1215" s="10"/>
      <c r="J1215" s="10"/>
      <c r="K1215" s="295"/>
      <c r="L1215" s="482"/>
      <c r="M1215" s="10"/>
      <c r="N1215" s="10"/>
      <c r="O1215" s="482"/>
      <c r="P1215" s="10"/>
      <c r="Q1215" s="295"/>
      <c r="R1215" s="11"/>
      <c r="T1215" s="294"/>
      <c r="U1215" s="295"/>
      <c r="V1215" s="10"/>
      <c r="W1215" s="10"/>
      <c r="X1215" s="10"/>
      <c r="Y1215" s="10"/>
      <c r="Z1215" s="295"/>
      <c r="AA1215" s="161"/>
      <c r="AB1215" s="11"/>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0"/>
      <c r="BC1215" s="10"/>
      <c r="BD1215" s="10"/>
      <c r="BE1215" s="10"/>
      <c r="BG1215" s="10"/>
      <c r="BH1215" s="10"/>
      <c r="BI1215" s="2"/>
      <c r="BJ1215" s="10"/>
      <c r="BK1215" s="10"/>
      <c r="BL1215" s="10"/>
      <c r="BM1215" s="371"/>
      <c r="BN1215" s="10"/>
      <c r="BO1215" s="10"/>
      <c r="BP1215" s="10"/>
    </row>
    <row r="1216" ht="12.75" spans="1:68">
      <c r="A1216" s="295"/>
      <c r="B1216" s="11"/>
      <c r="C1216" s="11"/>
      <c r="E1216" s="482"/>
      <c r="F1216" s="295"/>
      <c r="G1216" s="295"/>
      <c r="H1216" s="295"/>
      <c r="I1216" s="10"/>
      <c r="J1216" s="10"/>
      <c r="K1216" s="295"/>
      <c r="L1216" s="482"/>
      <c r="M1216" s="10"/>
      <c r="N1216" s="10"/>
      <c r="O1216" s="482"/>
      <c r="P1216" s="10"/>
      <c r="Q1216" s="295"/>
      <c r="R1216" s="11"/>
      <c r="T1216" s="294"/>
      <c r="U1216" s="295"/>
      <c r="V1216" s="10"/>
      <c r="W1216" s="10"/>
      <c r="X1216" s="10"/>
      <c r="Y1216" s="10"/>
      <c r="Z1216" s="295"/>
      <c r="AA1216" s="161"/>
      <c r="AB1216" s="11"/>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0"/>
      <c r="BC1216" s="10"/>
      <c r="BD1216" s="10"/>
      <c r="BE1216" s="10"/>
      <c r="BG1216" s="10"/>
      <c r="BH1216" s="10"/>
      <c r="BI1216" s="2"/>
      <c r="BJ1216" s="10"/>
      <c r="BK1216" s="10"/>
      <c r="BL1216" s="10"/>
      <c r="BM1216" s="371"/>
      <c r="BN1216" s="10"/>
      <c r="BO1216" s="10"/>
      <c r="BP1216" s="10"/>
    </row>
    <row r="1217" ht="12.75" spans="1:68">
      <c r="A1217" s="295"/>
      <c r="B1217" s="11"/>
      <c r="C1217" s="11"/>
      <c r="E1217" s="482"/>
      <c r="F1217" s="295"/>
      <c r="G1217" s="295"/>
      <c r="H1217" s="295"/>
      <c r="I1217" s="10"/>
      <c r="J1217" s="10"/>
      <c r="K1217" s="295"/>
      <c r="L1217" s="482"/>
      <c r="M1217" s="10"/>
      <c r="N1217" s="10"/>
      <c r="O1217" s="482"/>
      <c r="P1217" s="10"/>
      <c r="Q1217" s="295"/>
      <c r="R1217" s="11"/>
      <c r="T1217" s="294"/>
      <c r="U1217" s="295"/>
      <c r="V1217" s="10"/>
      <c r="W1217" s="10"/>
      <c r="X1217" s="10"/>
      <c r="Y1217" s="10"/>
      <c r="Z1217" s="295"/>
      <c r="AA1217" s="161"/>
      <c r="AB1217" s="11"/>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0"/>
      <c r="BC1217" s="10"/>
      <c r="BD1217" s="10"/>
      <c r="BE1217" s="10"/>
      <c r="BG1217" s="10"/>
      <c r="BH1217" s="10"/>
      <c r="BI1217" s="2"/>
      <c r="BJ1217" s="10"/>
      <c r="BK1217" s="10"/>
      <c r="BL1217" s="10"/>
      <c r="BM1217" s="371"/>
      <c r="BN1217" s="10"/>
      <c r="BO1217" s="10"/>
      <c r="BP1217" s="10"/>
    </row>
    <row r="1218" ht="12.75" spans="1:68">
      <c r="A1218" s="295"/>
      <c r="B1218" s="11"/>
      <c r="C1218" s="11"/>
      <c r="E1218" s="482"/>
      <c r="F1218" s="295"/>
      <c r="G1218" s="295"/>
      <c r="H1218" s="295"/>
      <c r="I1218" s="10"/>
      <c r="J1218" s="10"/>
      <c r="K1218" s="295"/>
      <c r="L1218" s="482"/>
      <c r="M1218" s="10"/>
      <c r="N1218" s="10"/>
      <c r="O1218" s="482"/>
      <c r="P1218" s="10"/>
      <c r="Q1218" s="295"/>
      <c r="R1218" s="11"/>
      <c r="T1218" s="294"/>
      <c r="U1218" s="295"/>
      <c r="V1218" s="10"/>
      <c r="W1218" s="10"/>
      <c r="X1218" s="10"/>
      <c r="Y1218" s="10"/>
      <c r="Z1218" s="295"/>
      <c r="AA1218" s="161"/>
      <c r="AB1218" s="11"/>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0"/>
      <c r="BC1218" s="10"/>
      <c r="BD1218" s="10"/>
      <c r="BE1218" s="10"/>
      <c r="BG1218" s="10"/>
      <c r="BH1218" s="10"/>
      <c r="BI1218" s="2"/>
      <c r="BJ1218" s="10"/>
      <c r="BK1218" s="10"/>
      <c r="BL1218" s="10"/>
      <c r="BM1218" s="371"/>
      <c r="BN1218" s="10"/>
      <c r="BO1218" s="10"/>
      <c r="BP1218" s="10"/>
    </row>
    <row r="1219" ht="12.75" spans="1:68">
      <c r="A1219" s="295"/>
      <c r="B1219" s="11"/>
      <c r="C1219" s="11"/>
      <c r="E1219" s="482"/>
      <c r="F1219" s="295"/>
      <c r="G1219" s="295"/>
      <c r="H1219" s="295"/>
      <c r="I1219" s="10"/>
      <c r="J1219" s="10"/>
      <c r="K1219" s="295"/>
      <c r="L1219" s="482"/>
      <c r="M1219" s="10"/>
      <c r="N1219" s="10"/>
      <c r="O1219" s="482"/>
      <c r="P1219" s="10"/>
      <c r="Q1219" s="295"/>
      <c r="R1219" s="11"/>
      <c r="T1219" s="294"/>
      <c r="U1219" s="295"/>
      <c r="V1219" s="10"/>
      <c r="W1219" s="10"/>
      <c r="X1219" s="10"/>
      <c r="Y1219" s="10"/>
      <c r="Z1219" s="295"/>
      <c r="AA1219" s="161"/>
      <c r="AB1219" s="11"/>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0"/>
      <c r="BC1219" s="10"/>
      <c r="BD1219" s="10"/>
      <c r="BE1219" s="10"/>
      <c r="BG1219" s="10"/>
      <c r="BH1219" s="10"/>
      <c r="BI1219" s="2"/>
      <c r="BJ1219" s="10"/>
      <c r="BK1219" s="10"/>
      <c r="BL1219" s="10"/>
      <c r="BM1219" s="371"/>
      <c r="BN1219" s="10"/>
      <c r="BO1219" s="10"/>
      <c r="BP1219" s="10"/>
    </row>
    <row r="1220" ht="12.75" spans="1:68">
      <c r="A1220" s="295"/>
      <c r="B1220" s="11"/>
      <c r="C1220" s="11"/>
      <c r="E1220" s="482"/>
      <c r="F1220" s="295"/>
      <c r="G1220" s="295"/>
      <c r="H1220" s="295"/>
      <c r="I1220" s="10"/>
      <c r="J1220" s="10"/>
      <c r="K1220" s="295"/>
      <c r="L1220" s="482"/>
      <c r="M1220" s="10"/>
      <c r="N1220" s="10"/>
      <c r="O1220" s="482"/>
      <c r="P1220" s="10"/>
      <c r="Q1220" s="295"/>
      <c r="R1220" s="11"/>
      <c r="T1220" s="294"/>
      <c r="U1220" s="295"/>
      <c r="V1220" s="10"/>
      <c r="W1220" s="10"/>
      <c r="X1220" s="10"/>
      <c r="Y1220" s="10"/>
      <c r="Z1220" s="295"/>
      <c r="AA1220" s="161"/>
      <c r="AB1220" s="11"/>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0"/>
      <c r="BC1220" s="10"/>
      <c r="BD1220" s="10"/>
      <c r="BE1220" s="10"/>
      <c r="BG1220" s="10"/>
      <c r="BH1220" s="10"/>
      <c r="BI1220" s="2"/>
      <c r="BJ1220" s="10"/>
      <c r="BK1220" s="10"/>
      <c r="BL1220" s="10"/>
      <c r="BM1220" s="371"/>
      <c r="BN1220" s="10"/>
      <c r="BO1220" s="10"/>
      <c r="BP1220" s="10"/>
    </row>
    <row r="1221" ht="12.75" spans="1:68">
      <c r="A1221" s="295"/>
      <c r="B1221" s="11"/>
      <c r="C1221" s="11"/>
      <c r="E1221" s="482"/>
      <c r="F1221" s="295"/>
      <c r="G1221" s="295"/>
      <c r="H1221" s="295"/>
      <c r="I1221" s="10"/>
      <c r="J1221" s="10"/>
      <c r="K1221" s="295"/>
      <c r="L1221" s="482"/>
      <c r="M1221" s="10"/>
      <c r="N1221" s="10"/>
      <c r="O1221" s="482"/>
      <c r="P1221" s="10"/>
      <c r="Q1221" s="295"/>
      <c r="R1221" s="11"/>
      <c r="T1221" s="294"/>
      <c r="U1221" s="295"/>
      <c r="V1221" s="10"/>
      <c r="W1221" s="10"/>
      <c r="X1221" s="10"/>
      <c r="Y1221" s="10"/>
      <c r="Z1221" s="295"/>
      <c r="AA1221" s="161"/>
      <c r="AB1221" s="11"/>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0"/>
      <c r="BC1221" s="10"/>
      <c r="BD1221" s="10"/>
      <c r="BE1221" s="10"/>
      <c r="BG1221" s="10"/>
      <c r="BH1221" s="10"/>
      <c r="BI1221" s="2"/>
      <c r="BJ1221" s="10"/>
      <c r="BK1221" s="10"/>
      <c r="BL1221" s="10"/>
      <c r="BM1221" s="371"/>
      <c r="BN1221" s="10"/>
      <c r="BO1221" s="10"/>
      <c r="BP1221" s="10"/>
    </row>
    <row r="1222" ht="12.75" spans="1:68">
      <c r="A1222" s="295"/>
      <c r="B1222" s="11"/>
      <c r="C1222" s="11"/>
      <c r="E1222" s="482"/>
      <c r="F1222" s="295"/>
      <c r="G1222" s="295"/>
      <c r="H1222" s="295"/>
      <c r="I1222" s="10"/>
      <c r="J1222" s="10"/>
      <c r="K1222" s="295"/>
      <c r="L1222" s="482"/>
      <c r="M1222" s="10"/>
      <c r="N1222" s="10"/>
      <c r="O1222" s="482"/>
      <c r="P1222" s="10"/>
      <c r="Q1222" s="295"/>
      <c r="R1222" s="11"/>
      <c r="T1222" s="294"/>
      <c r="U1222" s="295"/>
      <c r="V1222" s="10"/>
      <c r="W1222" s="10"/>
      <c r="X1222" s="10"/>
      <c r="Y1222" s="10"/>
      <c r="Z1222" s="295"/>
      <c r="AA1222" s="161"/>
      <c r="AB1222" s="11"/>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0"/>
      <c r="BC1222" s="10"/>
      <c r="BD1222" s="10"/>
      <c r="BE1222" s="10"/>
      <c r="BG1222" s="10"/>
      <c r="BH1222" s="10"/>
      <c r="BI1222" s="2"/>
      <c r="BJ1222" s="10"/>
      <c r="BK1222" s="10"/>
      <c r="BL1222" s="10"/>
      <c r="BM1222" s="371"/>
      <c r="BN1222" s="10"/>
      <c r="BO1222" s="10"/>
      <c r="BP1222" s="10"/>
    </row>
    <row r="1223" ht="12.75" spans="1:68">
      <c r="A1223" s="295"/>
      <c r="B1223" s="11"/>
      <c r="C1223" s="11"/>
      <c r="E1223" s="482"/>
      <c r="F1223" s="295"/>
      <c r="G1223" s="295"/>
      <c r="H1223" s="295"/>
      <c r="I1223" s="10"/>
      <c r="J1223" s="10"/>
      <c r="K1223" s="295"/>
      <c r="L1223" s="482"/>
      <c r="M1223" s="10"/>
      <c r="N1223" s="10"/>
      <c r="O1223" s="482"/>
      <c r="P1223" s="10"/>
      <c r="Q1223" s="295"/>
      <c r="R1223" s="11"/>
      <c r="T1223" s="294"/>
      <c r="U1223" s="295"/>
      <c r="V1223" s="10"/>
      <c r="W1223" s="10"/>
      <c r="X1223" s="10"/>
      <c r="Y1223" s="10"/>
      <c r="Z1223" s="295"/>
      <c r="AA1223" s="161"/>
      <c r="AB1223" s="11"/>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0"/>
      <c r="BC1223" s="10"/>
      <c r="BD1223" s="10"/>
      <c r="BE1223" s="10"/>
      <c r="BG1223" s="10"/>
      <c r="BH1223" s="10"/>
      <c r="BI1223" s="2"/>
      <c r="BJ1223" s="10"/>
      <c r="BK1223" s="10"/>
      <c r="BL1223" s="10"/>
      <c r="BM1223" s="371"/>
      <c r="BN1223" s="10"/>
      <c r="BO1223" s="10"/>
      <c r="BP1223" s="10"/>
    </row>
    <row r="1224" ht="12.75" spans="1:68">
      <c r="A1224" s="295"/>
      <c r="B1224" s="11"/>
      <c r="C1224" s="11"/>
      <c r="E1224" s="482"/>
      <c r="F1224" s="295"/>
      <c r="G1224" s="295"/>
      <c r="H1224" s="295"/>
      <c r="I1224" s="10"/>
      <c r="J1224" s="10"/>
      <c r="K1224" s="295"/>
      <c r="L1224" s="482"/>
      <c r="M1224" s="10"/>
      <c r="N1224" s="10"/>
      <c r="O1224" s="482"/>
      <c r="P1224" s="10"/>
      <c r="Q1224" s="295"/>
      <c r="R1224" s="11"/>
      <c r="T1224" s="294"/>
      <c r="U1224" s="295"/>
      <c r="V1224" s="10"/>
      <c r="W1224" s="10"/>
      <c r="X1224" s="10"/>
      <c r="Y1224" s="10"/>
      <c r="Z1224" s="295"/>
      <c r="AA1224" s="161"/>
      <c r="AB1224" s="11"/>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0"/>
      <c r="BC1224" s="10"/>
      <c r="BD1224" s="10"/>
      <c r="BE1224" s="10"/>
      <c r="BG1224" s="10"/>
      <c r="BH1224" s="10"/>
      <c r="BI1224" s="2"/>
      <c r="BJ1224" s="10"/>
      <c r="BK1224" s="10"/>
      <c r="BL1224" s="10"/>
      <c r="BM1224" s="371"/>
      <c r="BN1224" s="10"/>
      <c r="BO1224" s="10"/>
      <c r="BP1224" s="10"/>
    </row>
    <row r="1225" ht="12.75" spans="1:68">
      <c r="A1225" s="295"/>
      <c r="B1225" s="11"/>
      <c r="C1225" s="11"/>
      <c r="E1225" s="482"/>
      <c r="F1225" s="295"/>
      <c r="G1225" s="295"/>
      <c r="H1225" s="295"/>
      <c r="I1225" s="10"/>
      <c r="J1225" s="10"/>
      <c r="K1225" s="295"/>
      <c r="L1225" s="482"/>
      <c r="M1225" s="10"/>
      <c r="N1225" s="10"/>
      <c r="O1225" s="482"/>
      <c r="P1225" s="10"/>
      <c r="Q1225" s="295"/>
      <c r="R1225" s="11"/>
      <c r="T1225" s="294"/>
      <c r="U1225" s="295"/>
      <c r="V1225" s="10"/>
      <c r="W1225" s="10"/>
      <c r="X1225" s="10"/>
      <c r="Y1225" s="10"/>
      <c r="Z1225" s="295"/>
      <c r="AA1225" s="161"/>
      <c r="AB1225" s="11"/>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0"/>
      <c r="BC1225" s="10"/>
      <c r="BD1225" s="10"/>
      <c r="BE1225" s="10"/>
      <c r="BG1225" s="10"/>
      <c r="BH1225" s="10"/>
      <c r="BI1225" s="2"/>
      <c r="BJ1225" s="10"/>
      <c r="BK1225" s="10"/>
      <c r="BL1225" s="10"/>
      <c r="BM1225" s="371"/>
      <c r="BN1225" s="10"/>
      <c r="BO1225" s="10"/>
      <c r="BP1225" s="10"/>
    </row>
    <row r="1226" ht="12.75" spans="1:68">
      <c r="A1226" s="295"/>
      <c r="B1226" s="11"/>
      <c r="C1226" s="11"/>
      <c r="E1226" s="482"/>
      <c r="F1226" s="295"/>
      <c r="G1226" s="295"/>
      <c r="H1226" s="295"/>
      <c r="I1226" s="10"/>
      <c r="J1226" s="10"/>
      <c r="K1226" s="295"/>
      <c r="L1226" s="482"/>
      <c r="M1226" s="10"/>
      <c r="N1226" s="10"/>
      <c r="O1226" s="482"/>
      <c r="P1226" s="10"/>
      <c r="Q1226" s="295"/>
      <c r="R1226" s="11"/>
      <c r="T1226" s="294"/>
      <c r="U1226" s="295"/>
      <c r="V1226" s="10"/>
      <c r="W1226" s="10"/>
      <c r="X1226" s="10"/>
      <c r="Y1226" s="10"/>
      <c r="Z1226" s="295"/>
      <c r="AA1226" s="161"/>
      <c r="AB1226" s="11"/>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0"/>
      <c r="BC1226" s="10"/>
      <c r="BD1226" s="10"/>
      <c r="BE1226" s="10"/>
      <c r="BG1226" s="10"/>
      <c r="BH1226" s="10"/>
      <c r="BI1226" s="2"/>
      <c r="BJ1226" s="10"/>
      <c r="BK1226" s="10"/>
      <c r="BL1226" s="10"/>
      <c r="BM1226" s="371"/>
      <c r="BN1226" s="10"/>
      <c r="BO1226" s="10"/>
      <c r="BP1226" s="10"/>
    </row>
    <row r="1227" ht="12.75" spans="1:68">
      <c r="A1227" s="295"/>
      <c r="B1227" s="11"/>
      <c r="C1227" s="11"/>
      <c r="E1227" s="482"/>
      <c r="F1227" s="295"/>
      <c r="G1227" s="295"/>
      <c r="H1227" s="295"/>
      <c r="I1227" s="10"/>
      <c r="J1227" s="10"/>
      <c r="K1227" s="295"/>
      <c r="L1227" s="482"/>
      <c r="M1227" s="10"/>
      <c r="N1227" s="10"/>
      <c r="O1227" s="482"/>
      <c r="P1227" s="10"/>
      <c r="Q1227" s="295"/>
      <c r="R1227" s="11"/>
      <c r="T1227" s="294"/>
      <c r="U1227" s="295"/>
      <c r="V1227" s="10"/>
      <c r="W1227" s="10"/>
      <c r="X1227" s="10"/>
      <c r="Y1227" s="10"/>
      <c r="Z1227" s="295"/>
      <c r="AA1227" s="161"/>
      <c r="AB1227" s="11"/>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0"/>
      <c r="BC1227" s="10"/>
      <c r="BD1227" s="10"/>
      <c r="BE1227" s="10"/>
      <c r="BG1227" s="10"/>
      <c r="BH1227" s="10"/>
      <c r="BI1227" s="2"/>
      <c r="BJ1227" s="10"/>
      <c r="BK1227" s="10"/>
      <c r="BL1227" s="10"/>
      <c r="BM1227" s="371"/>
      <c r="BN1227" s="10"/>
      <c r="BO1227" s="10"/>
      <c r="BP1227" s="10"/>
    </row>
    <row r="1228" ht="12.75" spans="1:68">
      <c r="A1228" s="295"/>
      <c r="B1228" s="11"/>
      <c r="C1228" s="11"/>
      <c r="E1228" s="482"/>
      <c r="F1228" s="295"/>
      <c r="G1228" s="295"/>
      <c r="H1228" s="295"/>
      <c r="I1228" s="10"/>
      <c r="J1228" s="10"/>
      <c r="K1228" s="295"/>
      <c r="L1228" s="482"/>
      <c r="M1228" s="10"/>
      <c r="N1228" s="10"/>
      <c r="O1228" s="482"/>
      <c r="P1228" s="10"/>
      <c r="Q1228" s="295"/>
      <c r="R1228" s="11"/>
      <c r="T1228" s="294"/>
      <c r="U1228" s="295"/>
      <c r="V1228" s="10"/>
      <c r="W1228" s="10"/>
      <c r="X1228" s="10"/>
      <c r="Y1228" s="10"/>
      <c r="Z1228" s="295"/>
      <c r="AA1228" s="161"/>
      <c r="AB1228" s="11"/>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0"/>
      <c r="BC1228" s="10"/>
      <c r="BD1228" s="10"/>
      <c r="BE1228" s="10"/>
      <c r="BG1228" s="10"/>
      <c r="BH1228" s="10"/>
      <c r="BI1228" s="2"/>
      <c r="BJ1228" s="10"/>
      <c r="BK1228" s="10"/>
      <c r="BL1228" s="10"/>
      <c r="BM1228" s="371"/>
      <c r="BN1228" s="10"/>
      <c r="BO1228" s="10"/>
      <c r="BP1228" s="10"/>
    </row>
    <row r="1229" ht="12.75" spans="1:68">
      <c r="A1229" s="295"/>
      <c r="B1229" s="11"/>
      <c r="C1229" s="11"/>
      <c r="E1229" s="482"/>
      <c r="F1229" s="295"/>
      <c r="G1229" s="295"/>
      <c r="H1229" s="295"/>
      <c r="I1229" s="10"/>
      <c r="J1229" s="10"/>
      <c r="K1229" s="295"/>
      <c r="L1229" s="482"/>
      <c r="M1229" s="10"/>
      <c r="N1229" s="10"/>
      <c r="O1229" s="482"/>
      <c r="P1229" s="10"/>
      <c r="Q1229" s="295"/>
      <c r="R1229" s="11"/>
      <c r="T1229" s="294"/>
      <c r="U1229" s="295"/>
      <c r="V1229" s="10"/>
      <c r="W1229" s="10"/>
      <c r="X1229" s="10"/>
      <c r="Y1229" s="10"/>
      <c r="Z1229" s="295"/>
      <c r="AA1229" s="161"/>
      <c r="AB1229" s="11"/>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0"/>
      <c r="BC1229" s="10"/>
      <c r="BD1229" s="10"/>
      <c r="BE1229" s="10"/>
      <c r="BG1229" s="10"/>
      <c r="BH1229" s="10"/>
      <c r="BI1229" s="2"/>
      <c r="BJ1229" s="10"/>
      <c r="BK1229" s="10"/>
      <c r="BL1229" s="10"/>
      <c r="BM1229" s="371"/>
      <c r="BN1229" s="10"/>
      <c r="BO1229" s="10"/>
      <c r="BP1229" s="10"/>
    </row>
    <row r="1230" ht="12.75" spans="1:68">
      <c r="A1230" s="295"/>
      <c r="B1230" s="11"/>
      <c r="C1230" s="11"/>
      <c r="E1230" s="482"/>
      <c r="F1230" s="295"/>
      <c r="G1230" s="295"/>
      <c r="H1230" s="295"/>
      <c r="I1230" s="10"/>
      <c r="J1230" s="10"/>
      <c r="K1230" s="295"/>
      <c r="L1230" s="482"/>
      <c r="M1230" s="10"/>
      <c r="N1230" s="10"/>
      <c r="O1230" s="482"/>
      <c r="P1230" s="10"/>
      <c r="Q1230" s="295"/>
      <c r="R1230" s="11"/>
      <c r="T1230" s="294"/>
      <c r="U1230" s="295"/>
      <c r="V1230" s="10"/>
      <c r="W1230" s="10"/>
      <c r="X1230" s="10"/>
      <c r="Y1230" s="10"/>
      <c r="Z1230" s="295"/>
      <c r="AA1230" s="161"/>
      <c r="AB1230" s="11"/>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0"/>
      <c r="BC1230" s="10"/>
      <c r="BD1230" s="10"/>
      <c r="BE1230" s="10"/>
      <c r="BG1230" s="10"/>
      <c r="BH1230" s="10"/>
      <c r="BI1230" s="2"/>
      <c r="BJ1230" s="10"/>
      <c r="BK1230" s="10"/>
      <c r="BL1230" s="10"/>
      <c r="BM1230" s="371"/>
      <c r="BN1230" s="10"/>
      <c r="BO1230" s="10"/>
      <c r="BP1230" s="10"/>
    </row>
    <row r="1231" ht="12.75" spans="1:68">
      <c r="A1231" s="295"/>
      <c r="B1231" s="11"/>
      <c r="C1231" s="11"/>
      <c r="E1231" s="482"/>
      <c r="F1231" s="295"/>
      <c r="G1231" s="295"/>
      <c r="H1231" s="295"/>
      <c r="I1231" s="10"/>
      <c r="J1231" s="10"/>
      <c r="K1231" s="295"/>
      <c r="L1231" s="482"/>
      <c r="M1231" s="10"/>
      <c r="N1231" s="10"/>
      <c r="O1231" s="482"/>
      <c r="P1231" s="10"/>
      <c r="Q1231" s="295"/>
      <c r="R1231" s="11"/>
      <c r="T1231" s="294"/>
      <c r="U1231" s="295"/>
      <c r="V1231" s="10"/>
      <c r="W1231" s="10"/>
      <c r="X1231" s="10"/>
      <c r="Y1231" s="10"/>
      <c r="Z1231" s="295"/>
      <c r="AA1231" s="161"/>
      <c r="AB1231" s="11"/>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0"/>
      <c r="BC1231" s="10"/>
      <c r="BD1231" s="10"/>
      <c r="BE1231" s="10"/>
      <c r="BG1231" s="10"/>
      <c r="BH1231" s="10"/>
      <c r="BI1231" s="2"/>
      <c r="BJ1231" s="10"/>
      <c r="BK1231" s="10"/>
      <c r="BL1231" s="10"/>
      <c r="BM1231" s="371"/>
      <c r="BN1231" s="10"/>
      <c r="BO1231" s="10"/>
      <c r="BP1231" s="10"/>
    </row>
    <row r="1232" ht="12.75" spans="1:68">
      <c r="A1232" s="295"/>
      <c r="B1232" s="11"/>
      <c r="C1232" s="11"/>
      <c r="E1232" s="482"/>
      <c r="F1232" s="295"/>
      <c r="G1232" s="295"/>
      <c r="H1232" s="295"/>
      <c r="I1232" s="10"/>
      <c r="J1232" s="10"/>
      <c r="K1232" s="295"/>
      <c r="L1232" s="482"/>
      <c r="M1232" s="10"/>
      <c r="N1232" s="10"/>
      <c r="O1232" s="482"/>
      <c r="P1232" s="10"/>
      <c r="Q1232" s="295"/>
      <c r="R1232" s="11"/>
      <c r="T1232" s="294"/>
      <c r="U1232" s="295"/>
      <c r="V1232" s="10"/>
      <c r="W1232" s="10"/>
      <c r="X1232" s="10"/>
      <c r="Y1232" s="10"/>
      <c r="Z1232" s="295"/>
      <c r="AA1232" s="161"/>
      <c r="AB1232" s="11"/>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0"/>
      <c r="BC1232" s="10"/>
      <c r="BD1232" s="10"/>
      <c r="BE1232" s="10"/>
      <c r="BG1232" s="10"/>
      <c r="BH1232" s="10"/>
      <c r="BI1232" s="2"/>
      <c r="BJ1232" s="10"/>
      <c r="BK1232" s="10"/>
      <c r="BL1232" s="10"/>
      <c r="BM1232" s="371"/>
      <c r="BN1232" s="10"/>
      <c r="BO1232" s="10"/>
      <c r="BP1232" s="10"/>
    </row>
    <row r="1233" ht="12.75" spans="1:68">
      <c r="A1233" s="295"/>
      <c r="B1233" s="11"/>
      <c r="C1233" s="11"/>
      <c r="E1233" s="482"/>
      <c r="F1233" s="295"/>
      <c r="G1233" s="295"/>
      <c r="H1233" s="295"/>
      <c r="I1233" s="10"/>
      <c r="J1233" s="10"/>
      <c r="K1233" s="295"/>
      <c r="L1233" s="482"/>
      <c r="M1233" s="10"/>
      <c r="N1233" s="10"/>
      <c r="O1233" s="482"/>
      <c r="P1233" s="10"/>
      <c r="Q1233" s="295"/>
      <c r="R1233" s="11"/>
      <c r="T1233" s="294"/>
      <c r="U1233" s="295"/>
      <c r="V1233" s="10"/>
      <c r="W1233" s="10"/>
      <c r="X1233" s="10"/>
      <c r="Y1233" s="10"/>
      <c r="Z1233" s="295"/>
      <c r="AA1233" s="161"/>
      <c r="AB1233" s="11"/>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0"/>
      <c r="BC1233" s="10"/>
      <c r="BD1233" s="10"/>
      <c r="BE1233" s="10"/>
      <c r="BG1233" s="10"/>
      <c r="BH1233" s="10"/>
      <c r="BI1233" s="2"/>
      <c r="BJ1233" s="10"/>
      <c r="BK1233" s="10"/>
      <c r="BL1233" s="10"/>
      <c r="BM1233" s="371"/>
      <c r="BN1233" s="10"/>
      <c r="BO1233" s="10"/>
      <c r="BP1233" s="10"/>
    </row>
    <row r="1234" ht="12.75" spans="1:68">
      <c r="A1234" s="295"/>
      <c r="B1234" s="11"/>
      <c r="C1234" s="11"/>
      <c r="E1234" s="482"/>
      <c r="F1234" s="295"/>
      <c r="G1234" s="295"/>
      <c r="H1234" s="295"/>
      <c r="I1234" s="10"/>
      <c r="J1234" s="10"/>
      <c r="K1234" s="295"/>
      <c r="L1234" s="482"/>
      <c r="M1234" s="10"/>
      <c r="N1234" s="10"/>
      <c r="O1234" s="482"/>
      <c r="P1234" s="10"/>
      <c r="Q1234" s="295"/>
      <c r="R1234" s="11"/>
      <c r="T1234" s="294"/>
      <c r="U1234" s="295"/>
      <c r="V1234" s="10"/>
      <c r="W1234" s="10"/>
      <c r="X1234" s="10"/>
      <c r="Y1234" s="10"/>
      <c r="Z1234" s="295"/>
      <c r="AA1234" s="161"/>
      <c r="AB1234" s="11"/>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0"/>
      <c r="BC1234" s="10"/>
      <c r="BD1234" s="10"/>
      <c r="BE1234" s="10"/>
      <c r="BG1234" s="10"/>
      <c r="BH1234" s="10"/>
      <c r="BI1234" s="2"/>
      <c r="BJ1234" s="10"/>
      <c r="BK1234" s="10"/>
      <c r="BL1234" s="10"/>
      <c r="BM1234" s="371"/>
      <c r="BN1234" s="10"/>
      <c r="BO1234" s="10"/>
      <c r="BP1234" s="10"/>
    </row>
    <row r="1235" ht="12.75" spans="1:68">
      <c r="A1235" s="295"/>
      <c r="B1235" s="11"/>
      <c r="C1235" s="11"/>
      <c r="E1235" s="482"/>
      <c r="F1235" s="295"/>
      <c r="G1235" s="295"/>
      <c r="H1235" s="295"/>
      <c r="I1235" s="10"/>
      <c r="J1235" s="10"/>
      <c r="K1235" s="295"/>
      <c r="L1235" s="482"/>
      <c r="M1235" s="10"/>
      <c r="N1235" s="10"/>
      <c r="O1235" s="482"/>
      <c r="P1235" s="10"/>
      <c r="Q1235" s="295"/>
      <c r="R1235" s="11"/>
      <c r="T1235" s="294"/>
      <c r="U1235" s="295"/>
      <c r="V1235" s="10"/>
      <c r="W1235" s="10"/>
      <c r="X1235" s="10"/>
      <c r="Y1235" s="10"/>
      <c r="Z1235" s="295"/>
      <c r="AA1235" s="161"/>
      <c r="AB1235" s="11"/>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0"/>
      <c r="BC1235" s="10"/>
      <c r="BD1235" s="10"/>
      <c r="BE1235" s="10"/>
      <c r="BG1235" s="10"/>
      <c r="BH1235" s="10"/>
      <c r="BI1235" s="2"/>
      <c r="BJ1235" s="10"/>
      <c r="BK1235" s="10"/>
      <c r="BL1235" s="10"/>
      <c r="BM1235" s="371"/>
      <c r="BN1235" s="10"/>
      <c r="BO1235" s="10"/>
      <c r="BP1235" s="10"/>
    </row>
    <row r="1236" ht="12.75" spans="1:68">
      <c r="A1236" s="295"/>
      <c r="B1236" s="11"/>
      <c r="C1236" s="11"/>
      <c r="E1236" s="482"/>
      <c r="F1236" s="295"/>
      <c r="G1236" s="295"/>
      <c r="H1236" s="295"/>
      <c r="I1236" s="10"/>
      <c r="J1236" s="10"/>
      <c r="K1236" s="295"/>
      <c r="L1236" s="482"/>
      <c r="M1236" s="10"/>
      <c r="N1236" s="10"/>
      <c r="O1236" s="482"/>
      <c r="P1236" s="10"/>
      <c r="Q1236" s="295"/>
      <c r="R1236" s="11"/>
      <c r="T1236" s="294"/>
      <c r="U1236" s="295"/>
      <c r="V1236" s="10"/>
      <c r="W1236" s="10"/>
      <c r="X1236" s="10"/>
      <c r="Y1236" s="10"/>
      <c r="Z1236" s="295"/>
      <c r="AA1236" s="161"/>
      <c r="AB1236" s="11"/>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0"/>
      <c r="BC1236" s="10"/>
      <c r="BD1236" s="10"/>
      <c r="BE1236" s="10"/>
      <c r="BG1236" s="10"/>
      <c r="BH1236" s="10"/>
      <c r="BI1236" s="2"/>
      <c r="BJ1236" s="10"/>
      <c r="BK1236" s="10"/>
      <c r="BL1236" s="10"/>
      <c r="BM1236" s="371"/>
      <c r="BN1236" s="10"/>
      <c r="BO1236" s="10"/>
      <c r="BP1236" s="10"/>
    </row>
    <row r="1237" ht="12.75" spans="1:68">
      <c r="A1237" s="295"/>
      <c r="B1237" s="11"/>
      <c r="C1237" s="11"/>
      <c r="E1237" s="482"/>
      <c r="F1237" s="295"/>
      <c r="G1237" s="295"/>
      <c r="H1237" s="295"/>
      <c r="I1237" s="10"/>
      <c r="J1237" s="10"/>
      <c r="K1237" s="295"/>
      <c r="L1237" s="482"/>
      <c r="M1237" s="10"/>
      <c r="N1237" s="10"/>
      <c r="O1237" s="482"/>
      <c r="P1237" s="10"/>
      <c r="Q1237" s="295"/>
      <c r="R1237" s="11"/>
      <c r="T1237" s="294"/>
      <c r="U1237" s="295"/>
      <c r="V1237" s="10"/>
      <c r="W1237" s="10"/>
      <c r="X1237" s="10"/>
      <c r="Y1237" s="10"/>
      <c r="Z1237" s="295"/>
      <c r="AA1237" s="161"/>
      <c r="AB1237" s="11"/>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0"/>
      <c r="BC1237" s="10"/>
      <c r="BD1237" s="10"/>
      <c r="BE1237" s="10"/>
      <c r="BG1237" s="10"/>
      <c r="BH1237" s="10"/>
      <c r="BI1237" s="2"/>
      <c r="BJ1237" s="10"/>
      <c r="BK1237" s="10"/>
      <c r="BL1237" s="10"/>
      <c r="BM1237" s="371"/>
      <c r="BN1237" s="10"/>
      <c r="BO1237" s="10"/>
      <c r="BP1237" s="10"/>
    </row>
    <row r="1238" ht="12.75" spans="1:68">
      <c r="A1238" s="295"/>
      <c r="B1238" s="11"/>
      <c r="C1238" s="11"/>
      <c r="E1238" s="482"/>
      <c r="F1238" s="295"/>
      <c r="G1238" s="295"/>
      <c r="H1238" s="295"/>
      <c r="I1238" s="10"/>
      <c r="J1238" s="10"/>
      <c r="K1238" s="295"/>
      <c r="L1238" s="482"/>
      <c r="M1238" s="10"/>
      <c r="N1238" s="10"/>
      <c r="O1238" s="482"/>
      <c r="P1238" s="10"/>
      <c r="Q1238" s="295"/>
      <c r="R1238" s="11"/>
      <c r="T1238" s="294"/>
      <c r="U1238" s="295"/>
      <c r="V1238" s="10"/>
      <c r="W1238" s="10"/>
      <c r="X1238" s="10"/>
      <c r="Y1238" s="10"/>
      <c r="Z1238" s="295"/>
      <c r="AA1238" s="161"/>
      <c r="AB1238" s="11"/>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0"/>
      <c r="BC1238" s="10"/>
      <c r="BD1238" s="10"/>
      <c r="BE1238" s="10"/>
      <c r="BG1238" s="10"/>
      <c r="BH1238" s="10"/>
      <c r="BI1238" s="2"/>
      <c r="BJ1238" s="10"/>
      <c r="BK1238" s="10"/>
      <c r="BL1238" s="10"/>
      <c r="BM1238" s="371"/>
      <c r="BN1238" s="10"/>
      <c r="BO1238" s="10"/>
      <c r="BP1238" s="10"/>
    </row>
    <row r="1239" ht="12.75" spans="1:68">
      <c r="A1239" s="295"/>
      <c r="B1239" s="11"/>
      <c r="C1239" s="11"/>
      <c r="E1239" s="482"/>
      <c r="F1239" s="295"/>
      <c r="G1239" s="295"/>
      <c r="H1239" s="295"/>
      <c r="I1239" s="10"/>
      <c r="J1239" s="10"/>
      <c r="K1239" s="295"/>
      <c r="L1239" s="482"/>
      <c r="M1239" s="10"/>
      <c r="N1239" s="10"/>
      <c r="O1239" s="482"/>
      <c r="P1239" s="10"/>
      <c r="Q1239" s="295"/>
      <c r="R1239" s="11"/>
      <c r="T1239" s="294"/>
      <c r="U1239" s="295"/>
      <c r="V1239" s="10"/>
      <c r="W1239" s="10"/>
      <c r="X1239" s="10"/>
      <c r="Y1239" s="10"/>
      <c r="Z1239" s="295"/>
      <c r="AA1239" s="161"/>
      <c r="AB1239" s="11"/>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0"/>
      <c r="BC1239" s="10"/>
      <c r="BD1239" s="10"/>
      <c r="BE1239" s="10"/>
      <c r="BG1239" s="10"/>
      <c r="BH1239" s="10"/>
      <c r="BI1239" s="2"/>
      <c r="BJ1239" s="10"/>
      <c r="BK1239" s="10"/>
      <c r="BL1239" s="10"/>
      <c r="BM1239" s="371"/>
      <c r="BN1239" s="10"/>
      <c r="BO1239" s="10"/>
      <c r="BP1239" s="10"/>
    </row>
    <row r="1240" ht="12.75" spans="1:68">
      <c r="A1240" s="295"/>
      <c r="B1240" s="11"/>
      <c r="C1240" s="11"/>
      <c r="E1240" s="482"/>
      <c r="F1240" s="295"/>
      <c r="G1240" s="295"/>
      <c r="H1240" s="295"/>
      <c r="I1240" s="10"/>
      <c r="J1240" s="10"/>
      <c r="K1240" s="295"/>
      <c r="L1240" s="482"/>
      <c r="M1240" s="10"/>
      <c r="N1240" s="10"/>
      <c r="O1240" s="482"/>
      <c r="P1240" s="10"/>
      <c r="Q1240" s="295"/>
      <c r="R1240" s="11"/>
      <c r="T1240" s="294"/>
      <c r="U1240" s="295"/>
      <c r="V1240" s="10"/>
      <c r="W1240" s="10"/>
      <c r="X1240" s="10"/>
      <c r="Y1240" s="10"/>
      <c r="Z1240" s="295"/>
      <c r="AA1240" s="161"/>
      <c r="AB1240" s="11"/>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0"/>
      <c r="BC1240" s="10"/>
      <c r="BD1240" s="10"/>
      <c r="BE1240" s="10"/>
      <c r="BG1240" s="10"/>
      <c r="BH1240" s="10"/>
      <c r="BI1240" s="2"/>
      <c r="BJ1240" s="10"/>
      <c r="BK1240" s="10"/>
      <c r="BL1240" s="10"/>
      <c r="BM1240" s="371"/>
      <c r="BN1240" s="10"/>
      <c r="BO1240" s="10"/>
      <c r="BP1240" s="10"/>
    </row>
    <row r="1241" ht="12.75" spans="1:68">
      <c r="A1241" s="295"/>
      <c r="B1241" s="11"/>
      <c r="C1241" s="11"/>
      <c r="E1241" s="482"/>
      <c r="F1241" s="295"/>
      <c r="G1241" s="295"/>
      <c r="H1241" s="295"/>
      <c r="I1241" s="10"/>
      <c r="J1241" s="10"/>
      <c r="K1241" s="295"/>
      <c r="L1241" s="482"/>
      <c r="M1241" s="10"/>
      <c r="N1241" s="10"/>
      <c r="O1241" s="482"/>
      <c r="P1241" s="10"/>
      <c r="Q1241" s="295"/>
      <c r="R1241" s="11"/>
      <c r="T1241" s="294"/>
      <c r="U1241" s="295"/>
      <c r="V1241" s="10"/>
      <c r="W1241" s="10"/>
      <c r="X1241" s="10"/>
      <c r="Y1241" s="10"/>
      <c r="Z1241" s="295"/>
      <c r="AA1241" s="161"/>
      <c r="AB1241" s="11"/>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0"/>
      <c r="BC1241" s="10"/>
      <c r="BD1241" s="10"/>
      <c r="BE1241" s="10"/>
      <c r="BG1241" s="10"/>
      <c r="BH1241" s="10"/>
      <c r="BI1241" s="2"/>
      <c r="BJ1241" s="10"/>
      <c r="BK1241" s="10"/>
      <c r="BL1241" s="10"/>
      <c r="BM1241" s="371"/>
      <c r="BN1241" s="10"/>
      <c r="BO1241" s="10"/>
      <c r="BP1241" s="10"/>
    </row>
    <row r="1242" ht="12.75" spans="1:68">
      <c r="A1242" s="295"/>
      <c r="B1242" s="11"/>
      <c r="C1242" s="11"/>
      <c r="E1242" s="482"/>
      <c r="F1242" s="295"/>
      <c r="G1242" s="295"/>
      <c r="H1242" s="295"/>
      <c r="I1242" s="10"/>
      <c r="J1242" s="10"/>
      <c r="K1242" s="295"/>
      <c r="L1242" s="482"/>
      <c r="M1242" s="10"/>
      <c r="N1242" s="10"/>
      <c r="O1242" s="482"/>
      <c r="P1242" s="10"/>
      <c r="Q1242" s="295"/>
      <c r="R1242" s="11"/>
      <c r="T1242" s="294"/>
      <c r="U1242" s="295"/>
      <c r="V1242" s="10"/>
      <c r="W1242" s="10"/>
      <c r="X1242" s="10"/>
      <c r="Y1242" s="10"/>
      <c r="Z1242" s="295"/>
      <c r="AA1242" s="161"/>
      <c r="AB1242" s="11"/>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0"/>
      <c r="BC1242" s="10"/>
      <c r="BD1242" s="10"/>
      <c r="BE1242" s="10"/>
      <c r="BG1242" s="10"/>
      <c r="BH1242" s="10"/>
      <c r="BI1242" s="2"/>
      <c r="BJ1242" s="10"/>
      <c r="BK1242" s="10"/>
      <c r="BL1242" s="10"/>
      <c r="BM1242" s="371"/>
      <c r="BN1242" s="10"/>
      <c r="BO1242" s="10"/>
      <c r="BP1242" s="10"/>
    </row>
    <row r="1243" ht="12.75" spans="1:68">
      <c r="A1243" s="295"/>
      <c r="B1243" s="11"/>
      <c r="C1243" s="11"/>
      <c r="E1243" s="482"/>
      <c r="F1243" s="295"/>
      <c r="G1243" s="295"/>
      <c r="H1243" s="295"/>
      <c r="I1243" s="10"/>
      <c r="J1243" s="10"/>
      <c r="K1243" s="295"/>
      <c r="L1243" s="482"/>
      <c r="M1243" s="10"/>
      <c r="N1243" s="10"/>
      <c r="O1243" s="482"/>
      <c r="P1243" s="10"/>
      <c r="Q1243" s="295"/>
      <c r="R1243" s="11"/>
      <c r="T1243" s="294"/>
      <c r="U1243" s="295"/>
      <c r="V1243" s="10"/>
      <c r="W1243" s="10"/>
      <c r="X1243" s="10"/>
      <c r="Y1243" s="10"/>
      <c r="Z1243" s="295"/>
      <c r="AA1243" s="161"/>
      <c r="AB1243" s="11"/>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0"/>
      <c r="BC1243" s="10"/>
      <c r="BD1243" s="10"/>
      <c r="BE1243" s="10"/>
      <c r="BG1243" s="10"/>
      <c r="BH1243" s="10"/>
      <c r="BI1243" s="2"/>
      <c r="BJ1243" s="10"/>
      <c r="BK1243" s="10"/>
      <c r="BL1243" s="10"/>
      <c r="BM1243" s="371"/>
      <c r="BN1243" s="10"/>
      <c r="BO1243" s="10"/>
      <c r="BP1243" s="10"/>
    </row>
    <row r="1244" ht="12.75" spans="1:68">
      <c r="A1244" s="295"/>
      <c r="B1244" s="11"/>
      <c r="C1244" s="11"/>
      <c r="E1244" s="482"/>
      <c r="F1244" s="295"/>
      <c r="G1244" s="295"/>
      <c r="H1244" s="295"/>
      <c r="I1244" s="10"/>
      <c r="J1244" s="10"/>
      <c r="K1244" s="295"/>
      <c r="L1244" s="482"/>
      <c r="M1244" s="10"/>
      <c r="N1244" s="10"/>
      <c r="O1244" s="482"/>
      <c r="P1244" s="10"/>
      <c r="Q1244" s="295"/>
      <c r="R1244" s="11"/>
      <c r="T1244" s="294"/>
      <c r="U1244" s="295"/>
      <c r="V1244" s="10"/>
      <c r="W1244" s="10"/>
      <c r="X1244" s="10"/>
      <c r="Y1244" s="10"/>
      <c r="Z1244" s="295"/>
      <c r="AA1244" s="161"/>
      <c r="AB1244" s="11"/>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0"/>
      <c r="BC1244" s="10"/>
      <c r="BD1244" s="10"/>
      <c r="BE1244" s="10"/>
      <c r="BG1244" s="10"/>
      <c r="BH1244" s="10"/>
      <c r="BI1244" s="2"/>
      <c r="BJ1244" s="10"/>
      <c r="BK1244" s="10"/>
      <c r="BL1244" s="10"/>
      <c r="BM1244" s="371"/>
      <c r="BN1244" s="10"/>
      <c r="BO1244" s="10"/>
      <c r="BP1244" s="10"/>
    </row>
    <row r="1245" ht="12.75" spans="1:68">
      <c r="A1245" s="295"/>
      <c r="B1245" s="11"/>
      <c r="C1245" s="11"/>
      <c r="E1245" s="482"/>
      <c r="F1245" s="295"/>
      <c r="G1245" s="295"/>
      <c r="H1245" s="295"/>
      <c r="I1245" s="10"/>
      <c r="J1245" s="10"/>
      <c r="K1245" s="295"/>
      <c r="L1245" s="482"/>
      <c r="M1245" s="10"/>
      <c r="N1245" s="10"/>
      <c r="O1245" s="482"/>
      <c r="P1245" s="10"/>
      <c r="Q1245" s="295"/>
      <c r="R1245" s="11"/>
      <c r="T1245" s="294"/>
      <c r="U1245" s="295"/>
      <c r="V1245" s="10"/>
      <c r="W1245" s="10"/>
      <c r="X1245" s="10"/>
      <c r="Y1245" s="10"/>
      <c r="Z1245" s="295"/>
      <c r="AA1245" s="161"/>
      <c r="AB1245" s="11"/>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0"/>
      <c r="BC1245" s="10"/>
      <c r="BD1245" s="10"/>
      <c r="BE1245" s="10"/>
      <c r="BG1245" s="10"/>
      <c r="BH1245" s="10"/>
      <c r="BI1245" s="2"/>
      <c r="BJ1245" s="10"/>
      <c r="BK1245" s="10"/>
      <c r="BL1245" s="10"/>
      <c r="BM1245" s="371"/>
      <c r="BN1245" s="10"/>
      <c r="BO1245" s="10"/>
      <c r="BP1245" s="10"/>
    </row>
    <row r="1246" ht="12.75" spans="1:68">
      <c r="A1246" s="295"/>
      <c r="B1246" s="11"/>
      <c r="C1246" s="11"/>
      <c r="E1246" s="482"/>
      <c r="F1246" s="295"/>
      <c r="G1246" s="295"/>
      <c r="H1246" s="295"/>
      <c r="I1246" s="10"/>
      <c r="J1246" s="10"/>
      <c r="K1246" s="295"/>
      <c r="L1246" s="482"/>
      <c r="M1246" s="10"/>
      <c r="N1246" s="10"/>
      <c r="O1246" s="482"/>
      <c r="P1246" s="10"/>
      <c r="Q1246" s="295"/>
      <c r="R1246" s="11"/>
      <c r="T1246" s="294"/>
      <c r="U1246" s="295"/>
      <c r="V1246" s="10"/>
      <c r="W1246" s="10"/>
      <c r="X1246" s="10"/>
      <c r="Y1246" s="10"/>
      <c r="Z1246" s="295"/>
      <c r="AA1246" s="161"/>
      <c r="AB1246" s="11"/>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0"/>
      <c r="BC1246" s="10"/>
      <c r="BD1246" s="10"/>
      <c r="BE1246" s="10"/>
      <c r="BG1246" s="10"/>
      <c r="BH1246" s="10"/>
      <c r="BI1246" s="2"/>
      <c r="BJ1246" s="10"/>
      <c r="BK1246" s="10"/>
      <c r="BL1246" s="10"/>
      <c r="BM1246" s="371"/>
      <c r="BN1246" s="10"/>
      <c r="BO1246" s="10"/>
      <c r="BP1246" s="10"/>
    </row>
    <row r="1247" ht="12.75" spans="1:68">
      <c r="A1247" s="295"/>
      <c r="B1247" s="11"/>
      <c r="C1247" s="11"/>
      <c r="E1247" s="482"/>
      <c r="F1247" s="295"/>
      <c r="G1247" s="295"/>
      <c r="H1247" s="295"/>
      <c r="I1247" s="10"/>
      <c r="J1247" s="10"/>
      <c r="K1247" s="295"/>
      <c r="L1247" s="482"/>
      <c r="M1247" s="10"/>
      <c r="N1247" s="10"/>
      <c r="O1247" s="482"/>
      <c r="P1247" s="10"/>
      <c r="Q1247" s="295"/>
      <c r="R1247" s="11"/>
      <c r="T1247" s="294"/>
      <c r="U1247" s="295"/>
      <c r="V1247" s="10"/>
      <c r="W1247" s="10"/>
      <c r="X1247" s="10"/>
      <c r="Y1247" s="10"/>
      <c r="Z1247" s="295"/>
      <c r="AA1247" s="161"/>
      <c r="AB1247" s="11"/>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0"/>
      <c r="BC1247" s="10"/>
      <c r="BD1247" s="10"/>
      <c r="BE1247" s="10"/>
      <c r="BG1247" s="10"/>
      <c r="BH1247" s="10"/>
      <c r="BI1247" s="2"/>
      <c r="BJ1247" s="10"/>
      <c r="BK1247" s="10"/>
      <c r="BL1247" s="10"/>
      <c r="BM1247" s="371"/>
      <c r="BN1247" s="10"/>
      <c r="BO1247" s="10"/>
      <c r="BP1247" s="10"/>
    </row>
    <row r="1248" ht="12.75" spans="1:68">
      <c r="A1248" s="295"/>
      <c r="B1248" s="11"/>
      <c r="C1248" s="11"/>
      <c r="E1248" s="482"/>
      <c r="F1248" s="295"/>
      <c r="G1248" s="295"/>
      <c r="H1248" s="295"/>
      <c r="I1248" s="10"/>
      <c r="J1248" s="10"/>
      <c r="K1248" s="295"/>
      <c r="L1248" s="482"/>
      <c r="M1248" s="10"/>
      <c r="N1248" s="10"/>
      <c r="O1248" s="482"/>
      <c r="P1248" s="10"/>
      <c r="Q1248" s="295"/>
      <c r="R1248" s="11"/>
      <c r="T1248" s="294"/>
      <c r="U1248" s="295"/>
      <c r="V1248" s="10"/>
      <c r="W1248" s="10"/>
      <c r="X1248" s="10"/>
      <c r="Y1248" s="10"/>
      <c r="Z1248" s="295"/>
      <c r="AA1248" s="161"/>
      <c r="AB1248" s="11"/>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0"/>
      <c r="BC1248" s="10"/>
      <c r="BD1248" s="10"/>
      <c r="BE1248" s="10"/>
      <c r="BG1248" s="10"/>
      <c r="BH1248" s="10"/>
      <c r="BI1248" s="2"/>
      <c r="BJ1248" s="10"/>
      <c r="BK1248" s="10"/>
      <c r="BL1248" s="10"/>
      <c r="BM1248" s="371"/>
      <c r="BN1248" s="10"/>
      <c r="BO1248" s="10"/>
      <c r="BP1248" s="10"/>
    </row>
    <row r="1249" ht="12.75" spans="1:68">
      <c r="A1249" s="295"/>
      <c r="B1249" s="11"/>
      <c r="C1249" s="11"/>
      <c r="E1249" s="482"/>
      <c r="F1249" s="295"/>
      <c r="G1249" s="295"/>
      <c r="H1249" s="295"/>
      <c r="I1249" s="10"/>
      <c r="J1249" s="10"/>
      <c r="K1249" s="295"/>
      <c r="L1249" s="482"/>
      <c r="M1249" s="10"/>
      <c r="N1249" s="10"/>
      <c r="O1249" s="482"/>
      <c r="P1249" s="10"/>
      <c r="Q1249" s="295"/>
      <c r="R1249" s="11"/>
      <c r="T1249" s="294"/>
      <c r="U1249" s="295"/>
      <c r="V1249" s="10"/>
      <c r="W1249" s="10"/>
      <c r="X1249" s="10"/>
      <c r="Y1249" s="10"/>
      <c r="Z1249" s="295"/>
      <c r="AA1249" s="161"/>
      <c r="AB1249" s="11"/>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0"/>
      <c r="BC1249" s="10"/>
      <c r="BD1249" s="10"/>
      <c r="BE1249" s="10"/>
      <c r="BG1249" s="10"/>
      <c r="BH1249" s="10"/>
      <c r="BI1249" s="2"/>
      <c r="BJ1249" s="10"/>
      <c r="BK1249" s="10"/>
      <c r="BL1249" s="10"/>
      <c r="BM1249" s="371"/>
      <c r="BN1249" s="10"/>
      <c r="BO1249" s="10"/>
      <c r="BP1249" s="10"/>
    </row>
    <row r="1250" ht="12.75" spans="1:68">
      <c r="A1250" s="295"/>
      <c r="B1250" s="11"/>
      <c r="C1250" s="11"/>
      <c r="E1250" s="482"/>
      <c r="F1250" s="295"/>
      <c r="G1250" s="295"/>
      <c r="H1250" s="295"/>
      <c r="I1250" s="10"/>
      <c r="J1250" s="10"/>
      <c r="K1250" s="295"/>
      <c r="L1250" s="482"/>
      <c r="M1250" s="10"/>
      <c r="N1250" s="10"/>
      <c r="O1250" s="482"/>
      <c r="P1250" s="10"/>
      <c r="Q1250" s="295"/>
      <c r="R1250" s="11"/>
      <c r="T1250" s="294"/>
      <c r="U1250" s="295"/>
      <c r="V1250" s="10"/>
      <c r="W1250" s="10"/>
      <c r="X1250" s="10"/>
      <c r="Y1250" s="10"/>
      <c r="Z1250" s="295"/>
      <c r="AA1250" s="161"/>
      <c r="AB1250" s="11"/>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0"/>
      <c r="BC1250" s="10"/>
      <c r="BD1250" s="10"/>
      <c r="BE1250" s="10"/>
      <c r="BG1250" s="10"/>
      <c r="BH1250" s="10"/>
      <c r="BI1250" s="2"/>
      <c r="BJ1250" s="10"/>
      <c r="BK1250" s="10"/>
      <c r="BL1250" s="10"/>
      <c r="BM1250" s="371"/>
      <c r="BN1250" s="10"/>
      <c r="BO1250" s="10"/>
      <c r="BP1250" s="10"/>
    </row>
    <row r="1251" ht="12.75" spans="1:68">
      <c r="A1251" s="295"/>
      <c r="B1251" s="11"/>
      <c r="C1251" s="11"/>
      <c r="E1251" s="482"/>
      <c r="F1251" s="295"/>
      <c r="G1251" s="295"/>
      <c r="H1251" s="295"/>
      <c r="I1251" s="10"/>
      <c r="J1251" s="10"/>
      <c r="K1251" s="295"/>
      <c r="L1251" s="482"/>
      <c r="M1251" s="10"/>
      <c r="N1251" s="10"/>
      <c r="O1251" s="482"/>
      <c r="P1251" s="10"/>
      <c r="Q1251" s="295"/>
      <c r="R1251" s="11"/>
      <c r="T1251" s="294"/>
      <c r="U1251" s="295"/>
      <c r="V1251" s="10"/>
      <c r="W1251" s="10"/>
      <c r="X1251" s="10"/>
      <c r="Y1251" s="10"/>
      <c r="Z1251" s="295"/>
      <c r="AA1251" s="161"/>
      <c r="AB1251" s="11"/>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0"/>
      <c r="BC1251" s="10"/>
      <c r="BD1251" s="10"/>
      <c r="BE1251" s="10"/>
      <c r="BG1251" s="10"/>
      <c r="BH1251" s="10"/>
      <c r="BI1251" s="2"/>
      <c r="BJ1251" s="10"/>
      <c r="BK1251" s="10"/>
      <c r="BL1251" s="10"/>
      <c r="BM1251" s="371"/>
      <c r="BN1251" s="10"/>
      <c r="BO1251" s="10"/>
      <c r="BP1251" s="10"/>
    </row>
    <row r="1252" ht="12.75" spans="1:68">
      <c r="A1252" s="295"/>
      <c r="B1252" s="11"/>
      <c r="C1252" s="11"/>
      <c r="E1252" s="482"/>
      <c r="F1252" s="295"/>
      <c r="G1252" s="295"/>
      <c r="H1252" s="295"/>
      <c r="I1252" s="10"/>
      <c r="J1252" s="10"/>
      <c r="K1252" s="295"/>
      <c r="L1252" s="482"/>
      <c r="M1252" s="10"/>
      <c r="N1252" s="10"/>
      <c r="O1252" s="482"/>
      <c r="P1252" s="10"/>
      <c r="Q1252" s="295"/>
      <c r="R1252" s="11"/>
      <c r="T1252" s="294"/>
      <c r="U1252" s="295"/>
      <c r="V1252" s="10"/>
      <c r="W1252" s="10"/>
      <c r="X1252" s="10"/>
      <c r="Y1252" s="10"/>
      <c r="Z1252" s="295"/>
      <c r="AA1252" s="161"/>
      <c r="AB1252" s="11"/>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0"/>
      <c r="BC1252" s="10"/>
      <c r="BD1252" s="10"/>
      <c r="BE1252" s="10"/>
      <c r="BG1252" s="10"/>
      <c r="BH1252" s="10"/>
      <c r="BI1252" s="2"/>
      <c r="BJ1252" s="10"/>
      <c r="BK1252" s="10"/>
      <c r="BL1252" s="10"/>
      <c r="BM1252" s="371"/>
      <c r="BN1252" s="10"/>
      <c r="BO1252" s="10"/>
      <c r="BP1252" s="10"/>
    </row>
    <row r="1253" ht="12.75" spans="1:68">
      <c r="A1253" s="295"/>
      <c r="B1253" s="11"/>
      <c r="C1253" s="11"/>
      <c r="E1253" s="482"/>
      <c r="F1253" s="295"/>
      <c r="G1253" s="295"/>
      <c r="H1253" s="295"/>
      <c r="I1253" s="10"/>
      <c r="J1253" s="10"/>
      <c r="K1253" s="295"/>
      <c r="L1253" s="482"/>
      <c r="M1253" s="10"/>
      <c r="N1253" s="10"/>
      <c r="O1253" s="482"/>
      <c r="P1253" s="10"/>
      <c r="Q1253" s="295"/>
      <c r="R1253" s="11"/>
      <c r="T1253" s="294"/>
      <c r="U1253" s="295"/>
      <c r="V1253" s="10"/>
      <c r="W1253" s="10"/>
      <c r="X1253" s="10"/>
      <c r="Y1253" s="10"/>
      <c r="Z1253" s="295"/>
      <c r="AA1253" s="161"/>
      <c r="AB1253" s="11"/>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0"/>
      <c r="BC1253" s="10"/>
      <c r="BD1253" s="10"/>
      <c r="BE1253" s="10"/>
      <c r="BG1253" s="10"/>
      <c r="BH1253" s="10"/>
      <c r="BI1253" s="2"/>
      <c r="BJ1253" s="10"/>
      <c r="BK1253" s="10"/>
      <c r="BL1253" s="10"/>
      <c r="BM1253" s="371"/>
      <c r="BN1253" s="10"/>
      <c r="BO1253" s="10"/>
      <c r="BP1253" s="10"/>
    </row>
    <row r="1254" ht="12.75" spans="1:68">
      <c r="A1254" s="295"/>
      <c r="B1254" s="11"/>
      <c r="C1254" s="11"/>
      <c r="E1254" s="482"/>
      <c r="F1254" s="295"/>
      <c r="G1254" s="295"/>
      <c r="H1254" s="295"/>
      <c r="I1254" s="10"/>
      <c r="J1254" s="10"/>
      <c r="K1254" s="295"/>
      <c r="L1254" s="482"/>
      <c r="M1254" s="10"/>
      <c r="N1254" s="10"/>
      <c r="O1254" s="482"/>
      <c r="P1254" s="10"/>
      <c r="Q1254" s="295"/>
      <c r="R1254" s="11"/>
      <c r="T1254" s="294"/>
      <c r="U1254" s="295"/>
      <c r="V1254" s="10"/>
      <c r="W1254" s="10"/>
      <c r="X1254" s="10"/>
      <c r="Y1254" s="10"/>
      <c r="Z1254" s="295"/>
      <c r="AA1254" s="161"/>
      <c r="AB1254" s="11"/>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0"/>
      <c r="BC1254" s="10"/>
      <c r="BD1254" s="10"/>
      <c r="BE1254" s="10"/>
      <c r="BG1254" s="10"/>
      <c r="BH1254" s="10"/>
      <c r="BI1254" s="2"/>
      <c r="BJ1254" s="10"/>
      <c r="BK1254" s="10"/>
      <c r="BL1254" s="10"/>
      <c r="BM1254" s="371"/>
      <c r="BN1254" s="10"/>
      <c r="BO1254" s="10"/>
      <c r="BP1254" s="10"/>
    </row>
    <row r="1255" ht="12.75" spans="1:68">
      <c r="A1255" s="295"/>
      <c r="B1255" s="11"/>
      <c r="C1255" s="11"/>
      <c r="E1255" s="482"/>
      <c r="F1255" s="295"/>
      <c r="G1255" s="295"/>
      <c r="H1255" s="295"/>
      <c r="I1255" s="10"/>
      <c r="J1255" s="10"/>
      <c r="K1255" s="295"/>
      <c r="L1255" s="482"/>
      <c r="M1255" s="10"/>
      <c r="N1255" s="10"/>
      <c r="O1255" s="482"/>
      <c r="P1255" s="10"/>
      <c r="Q1255" s="295"/>
      <c r="R1255" s="11"/>
      <c r="T1255" s="294"/>
      <c r="U1255" s="295"/>
      <c r="V1255" s="10"/>
      <c r="W1255" s="10"/>
      <c r="X1255" s="10"/>
      <c r="Y1255" s="10"/>
      <c r="Z1255" s="295"/>
      <c r="AA1255" s="161"/>
      <c r="AB1255" s="11"/>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0"/>
      <c r="BC1255" s="10"/>
      <c r="BD1255" s="10"/>
      <c r="BE1255" s="10"/>
      <c r="BG1255" s="10"/>
      <c r="BH1255" s="10"/>
      <c r="BI1255" s="2"/>
      <c r="BJ1255" s="10"/>
      <c r="BK1255" s="10"/>
      <c r="BL1255" s="10"/>
      <c r="BM1255" s="371"/>
      <c r="BN1255" s="10"/>
      <c r="BO1255" s="10"/>
      <c r="BP1255" s="10"/>
    </row>
    <row r="1256" ht="12.75" spans="1:68">
      <c r="A1256" s="295"/>
      <c r="B1256" s="11"/>
      <c r="C1256" s="11"/>
      <c r="E1256" s="482"/>
      <c r="F1256" s="295"/>
      <c r="G1256" s="295"/>
      <c r="H1256" s="295"/>
      <c r="I1256" s="10"/>
      <c r="J1256" s="10"/>
      <c r="K1256" s="295"/>
      <c r="L1256" s="482"/>
      <c r="M1256" s="10"/>
      <c r="N1256" s="10"/>
      <c r="O1256" s="482"/>
      <c r="P1256" s="10"/>
      <c r="Q1256" s="295"/>
      <c r="R1256" s="11"/>
      <c r="T1256" s="294"/>
      <c r="U1256" s="295"/>
      <c r="V1256" s="10"/>
      <c r="W1256" s="10"/>
      <c r="X1256" s="10"/>
      <c r="Y1256" s="10"/>
      <c r="Z1256" s="295"/>
      <c r="AA1256" s="161"/>
      <c r="AB1256" s="11"/>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0"/>
      <c r="BC1256" s="10"/>
      <c r="BD1256" s="10"/>
      <c r="BE1256" s="10"/>
      <c r="BG1256" s="10"/>
      <c r="BH1256" s="10"/>
      <c r="BI1256" s="2"/>
      <c r="BJ1256" s="10"/>
      <c r="BK1256" s="10"/>
      <c r="BL1256" s="10"/>
      <c r="BM1256" s="371"/>
      <c r="BN1256" s="10"/>
      <c r="BO1256" s="10"/>
      <c r="BP1256" s="10"/>
    </row>
    <row r="1257" ht="12.75" spans="1:68">
      <c r="A1257" s="295"/>
      <c r="B1257" s="11"/>
      <c r="C1257" s="11"/>
      <c r="E1257" s="482"/>
      <c r="F1257" s="295"/>
      <c r="G1257" s="295"/>
      <c r="H1257" s="295"/>
      <c r="I1257" s="10"/>
      <c r="J1257" s="10"/>
      <c r="K1257" s="295"/>
      <c r="L1257" s="482"/>
      <c r="M1257" s="10"/>
      <c r="N1257" s="10"/>
      <c r="O1257" s="482"/>
      <c r="P1257" s="10"/>
      <c r="Q1257" s="295"/>
      <c r="R1257" s="11"/>
      <c r="T1257" s="294"/>
      <c r="U1257" s="295"/>
      <c r="V1257" s="10"/>
      <c r="W1257" s="10"/>
      <c r="X1257" s="10"/>
      <c r="Y1257" s="10"/>
      <c r="Z1257" s="295"/>
      <c r="AA1257" s="161"/>
      <c r="AB1257" s="11"/>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0"/>
      <c r="BC1257" s="10"/>
      <c r="BD1257" s="10"/>
      <c r="BE1257" s="10"/>
      <c r="BG1257" s="10"/>
      <c r="BH1257" s="10"/>
      <c r="BI1257" s="2"/>
      <c r="BJ1257" s="10"/>
      <c r="BK1257" s="10"/>
      <c r="BL1257" s="10"/>
      <c r="BM1257" s="371"/>
      <c r="BN1257" s="10"/>
      <c r="BO1257" s="10"/>
      <c r="BP1257" s="10"/>
    </row>
    <row r="1258" ht="12.75" spans="1:68">
      <c r="A1258" s="295"/>
      <c r="B1258" s="11"/>
      <c r="C1258" s="11"/>
      <c r="E1258" s="482"/>
      <c r="F1258" s="295"/>
      <c r="G1258" s="295"/>
      <c r="H1258" s="295"/>
      <c r="I1258" s="10"/>
      <c r="J1258" s="10"/>
      <c r="K1258" s="295"/>
      <c r="L1258" s="482"/>
      <c r="M1258" s="10"/>
      <c r="N1258" s="10"/>
      <c r="O1258" s="482"/>
      <c r="P1258" s="10"/>
      <c r="Q1258" s="295"/>
      <c r="R1258" s="11"/>
      <c r="T1258" s="294"/>
      <c r="U1258" s="295"/>
      <c r="V1258" s="10"/>
      <c r="W1258" s="10"/>
      <c r="X1258" s="10"/>
      <c r="Y1258" s="10"/>
      <c r="Z1258" s="295"/>
      <c r="AA1258" s="161"/>
      <c r="AB1258" s="11"/>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0"/>
      <c r="BC1258" s="10"/>
      <c r="BD1258" s="10"/>
      <c r="BE1258" s="10"/>
      <c r="BG1258" s="10"/>
      <c r="BH1258" s="10"/>
      <c r="BI1258" s="2"/>
      <c r="BJ1258" s="10"/>
      <c r="BK1258" s="10"/>
      <c r="BL1258" s="10"/>
      <c r="BM1258" s="371"/>
      <c r="BN1258" s="10"/>
      <c r="BO1258" s="10"/>
      <c r="BP1258" s="10"/>
    </row>
    <row r="1259" ht="12.75" spans="1:68">
      <c r="A1259" s="295"/>
      <c r="B1259" s="11"/>
      <c r="C1259" s="11"/>
      <c r="E1259" s="482"/>
      <c r="F1259" s="295"/>
      <c r="G1259" s="295"/>
      <c r="H1259" s="295"/>
      <c r="I1259" s="10"/>
      <c r="J1259" s="10"/>
      <c r="K1259" s="295"/>
      <c r="L1259" s="482"/>
      <c r="M1259" s="10"/>
      <c r="N1259" s="10"/>
      <c r="O1259" s="482"/>
      <c r="P1259" s="10"/>
      <c r="Q1259" s="295"/>
      <c r="R1259" s="11"/>
      <c r="T1259" s="294"/>
      <c r="U1259" s="295"/>
      <c r="V1259" s="10"/>
      <c r="W1259" s="10"/>
      <c r="X1259" s="10"/>
      <c r="Y1259" s="10"/>
      <c r="Z1259" s="295"/>
      <c r="AA1259" s="161"/>
      <c r="AB1259" s="11"/>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0"/>
      <c r="BC1259" s="10"/>
      <c r="BD1259" s="10"/>
      <c r="BE1259" s="10"/>
      <c r="BG1259" s="10"/>
      <c r="BH1259" s="10"/>
      <c r="BI1259" s="2"/>
      <c r="BJ1259" s="10"/>
      <c r="BK1259" s="10"/>
      <c r="BL1259" s="10"/>
      <c r="BM1259" s="371"/>
      <c r="BN1259" s="10"/>
      <c r="BO1259" s="10"/>
      <c r="BP1259" s="10"/>
    </row>
    <row r="1260" ht="12.75" spans="1:68">
      <c r="A1260" s="295"/>
      <c r="B1260" s="11"/>
      <c r="C1260" s="11"/>
      <c r="E1260" s="482"/>
      <c r="F1260" s="295"/>
      <c r="G1260" s="295"/>
      <c r="H1260" s="295"/>
      <c r="I1260" s="10"/>
      <c r="J1260" s="10"/>
      <c r="K1260" s="295"/>
      <c r="L1260" s="482"/>
      <c r="M1260" s="10"/>
      <c r="N1260" s="10"/>
      <c r="O1260" s="482"/>
      <c r="P1260" s="10"/>
      <c r="Q1260" s="295"/>
      <c r="R1260" s="11"/>
      <c r="T1260" s="294"/>
      <c r="U1260" s="295"/>
      <c r="V1260" s="10"/>
      <c r="W1260" s="10"/>
      <c r="X1260" s="10"/>
      <c r="Y1260" s="10"/>
      <c r="Z1260" s="295"/>
      <c r="AA1260" s="161"/>
      <c r="AB1260" s="11"/>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0"/>
      <c r="BC1260" s="10"/>
      <c r="BD1260" s="10"/>
      <c r="BE1260" s="10"/>
      <c r="BG1260" s="10"/>
      <c r="BH1260" s="10"/>
      <c r="BI1260" s="2"/>
      <c r="BJ1260" s="10"/>
      <c r="BK1260" s="10"/>
      <c r="BL1260" s="10"/>
      <c r="BM1260" s="371"/>
      <c r="BN1260" s="10"/>
      <c r="BO1260" s="10"/>
      <c r="BP1260" s="10"/>
    </row>
    <row r="1261" ht="12.75" spans="1:68">
      <c r="A1261" s="295"/>
      <c r="B1261" s="11"/>
      <c r="C1261" s="11"/>
      <c r="E1261" s="482"/>
      <c r="F1261" s="295"/>
      <c r="G1261" s="295"/>
      <c r="H1261" s="295"/>
      <c r="I1261" s="10"/>
      <c r="J1261" s="10"/>
      <c r="K1261" s="295"/>
      <c r="L1261" s="482"/>
      <c r="M1261" s="10"/>
      <c r="N1261" s="10"/>
      <c r="O1261" s="482"/>
      <c r="P1261" s="10"/>
      <c r="Q1261" s="295"/>
      <c r="R1261" s="11"/>
      <c r="T1261" s="294"/>
      <c r="U1261" s="295"/>
      <c r="V1261" s="10"/>
      <c r="W1261" s="10"/>
      <c r="X1261" s="10"/>
      <c r="Y1261" s="10"/>
      <c r="Z1261" s="295"/>
      <c r="AA1261" s="161"/>
      <c r="AB1261" s="11"/>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0"/>
      <c r="BC1261" s="10"/>
      <c r="BD1261" s="10"/>
      <c r="BE1261" s="10"/>
      <c r="BG1261" s="10"/>
      <c r="BH1261" s="10"/>
      <c r="BI1261" s="2"/>
      <c r="BJ1261" s="10"/>
      <c r="BK1261" s="10"/>
      <c r="BL1261" s="10"/>
      <c r="BM1261" s="371"/>
      <c r="BN1261" s="10"/>
      <c r="BO1261" s="10"/>
      <c r="BP1261" s="10"/>
    </row>
    <row r="1262" ht="12.75" spans="1:68">
      <c r="A1262" s="295"/>
      <c r="B1262" s="11"/>
      <c r="C1262" s="11"/>
      <c r="E1262" s="482"/>
      <c r="F1262" s="295"/>
      <c r="G1262" s="295"/>
      <c r="H1262" s="295"/>
      <c r="I1262" s="10"/>
      <c r="J1262" s="10"/>
      <c r="K1262" s="295"/>
      <c r="L1262" s="482"/>
      <c r="M1262" s="10"/>
      <c r="N1262" s="10"/>
      <c r="O1262" s="482"/>
      <c r="P1262" s="10"/>
      <c r="Q1262" s="295"/>
      <c r="R1262" s="11"/>
      <c r="T1262" s="294"/>
      <c r="U1262" s="295"/>
      <c r="V1262" s="10"/>
      <c r="W1262" s="10"/>
      <c r="X1262" s="10"/>
      <c r="Y1262" s="10"/>
      <c r="Z1262" s="295"/>
      <c r="AA1262" s="161"/>
      <c r="AB1262" s="11"/>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0"/>
      <c r="BC1262" s="10"/>
      <c r="BD1262" s="10"/>
      <c r="BE1262" s="10"/>
      <c r="BG1262" s="10"/>
      <c r="BH1262" s="10"/>
      <c r="BI1262" s="2"/>
      <c r="BJ1262" s="10"/>
      <c r="BK1262" s="10"/>
      <c r="BL1262" s="10"/>
      <c r="BM1262" s="371"/>
      <c r="BN1262" s="10"/>
      <c r="BO1262" s="10"/>
      <c r="BP1262" s="10"/>
    </row>
    <row r="1263" ht="12.75" spans="1:68">
      <c r="A1263" s="295"/>
      <c r="B1263" s="11"/>
      <c r="C1263" s="11"/>
      <c r="E1263" s="482"/>
      <c r="F1263" s="295"/>
      <c r="G1263" s="295"/>
      <c r="H1263" s="295"/>
      <c r="I1263" s="10"/>
      <c r="J1263" s="10"/>
      <c r="K1263" s="295"/>
      <c r="L1263" s="482"/>
      <c r="M1263" s="10"/>
      <c r="N1263" s="10"/>
      <c r="O1263" s="482"/>
      <c r="P1263" s="10"/>
      <c r="Q1263" s="295"/>
      <c r="R1263" s="11"/>
      <c r="T1263" s="294"/>
      <c r="U1263" s="295"/>
      <c r="V1263" s="10"/>
      <c r="W1263" s="10"/>
      <c r="X1263" s="10"/>
      <c r="Y1263" s="10"/>
      <c r="Z1263" s="295"/>
      <c r="AA1263" s="161"/>
      <c r="AB1263" s="11"/>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0"/>
      <c r="BC1263" s="10"/>
      <c r="BD1263" s="10"/>
      <c r="BE1263" s="10"/>
      <c r="BG1263" s="10"/>
      <c r="BH1263" s="10"/>
      <c r="BI1263" s="2"/>
      <c r="BJ1263" s="10"/>
      <c r="BK1263" s="10"/>
      <c r="BL1263" s="10"/>
      <c r="BM1263" s="371"/>
      <c r="BN1263" s="10"/>
      <c r="BO1263" s="10"/>
      <c r="BP1263" s="10"/>
    </row>
    <row r="1264" ht="12.75" spans="1:68">
      <c r="A1264" s="295"/>
      <c r="B1264" s="11"/>
      <c r="C1264" s="11"/>
      <c r="E1264" s="482"/>
      <c r="F1264" s="295"/>
      <c r="G1264" s="295"/>
      <c r="H1264" s="295"/>
      <c r="I1264" s="10"/>
      <c r="J1264" s="10"/>
      <c r="K1264" s="295"/>
      <c r="L1264" s="482"/>
      <c r="M1264" s="10"/>
      <c r="N1264" s="10"/>
      <c r="O1264" s="482"/>
      <c r="P1264" s="10"/>
      <c r="Q1264" s="295"/>
      <c r="R1264" s="11"/>
      <c r="T1264" s="294"/>
      <c r="U1264" s="295"/>
      <c r="V1264" s="10"/>
      <c r="W1264" s="10"/>
      <c r="X1264" s="10"/>
      <c r="Y1264" s="10"/>
      <c r="Z1264" s="295"/>
      <c r="AA1264" s="161"/>
      <c r="AB1264" s="11"/>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0"/>
      <c r="BC1264" s="10"/>
      <c r="BD1264" s="10"/>
      <c r="BE1264" s="10"/>
      <c r="BG1264" s="10"/>
      <c r="BH1264" s="10"/>
      <c r="BI1264" s="2"/>
      <c r="BJ1264" s="10"/>
      <c r="BK1264" s="10"/>
      <c r="BL1264" s="10"/>
      <c r="BM1264" s="371"/>
      <c r="BN1264" s="10"/>
      <c r="BO1264" s="10"/>
      <c r="BP1264" s="10"/>
    </row>
    <row r="1265" ht="12.75" spans="1:68">
      <c r="A1265" s="295"/>
      <c r="B1265" s="11"/>
      <c r="C1265" s="11"/>
      <c r="E1265" s="482"/>
      <c r="F1265" s="295"/>
      <c r="G1265" s="295"/>
      <c r="H1265" s="295"/>
      <c r="I1265" s="10"/>
      <c r="J1265" s="10"/>
      <c r="K1265" s="295"/>
      <c r="L1265" s="482"/>
      <c r="M1265" s="10"/>
      <c r="N1265" s="10"/>
      <c r="O1265" s="482"/>
      <c r="P1265" s="10"/>
      <c r="Q1265" s="295"/>
      <c r="R1265" s="11"/>
      <c r="T1265" s="294"/>
      <c r="U1265" s="295"/>
      <c r="V1265" s="10"/>
      <c r="W1265" s="10"/>
      <c r="X1265" s="10"/>
      <c r="Y1265" s="10"/>
      <c r="Z1265" s="295"/>
      <c r="AA1265" s="161"/>
      <c r="AB1265" s="11"/>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0"/>
      <c r="BC1265" s="10"/>
      <c r="BD1265" s="10"/>
      <c r="BE1265" s="10"/>
      <c r="BG1265" s="10"/>
      <c r="BH1265" s="10"/>
      <c r="BI1265" s="2"/>
      <c r="BJ1265" s="10"/>
      <c r="BK1265" s="10"/>
      <c r="BL1265" s="10"/>
      <c r="BM1265" s="371"/>
      <c r="BN1265" s="10"/>
      <c r="BO1265" s="10"/>
      <c r="BP1265" s="10"/>
    </row>
    <row r="1266" ht="12.75" spans="1:68">
      <c r="A1266" s="295"/>
      <c r="B1266" s="11"/>
      <c r="C1266" s="11"/>
      <c r="E1266" s="482"/>
      <c r="F1266" s="295"/>
      <c r="G1266" s="295"/>
      <c r="H1266" s="295"/>
      <c r="I1266" s="10"/>
      <c r="J1266" s="10"/>
      <c r="K1266" s="295"/>
      <c r="L1266" s="482"/>
      <c r="M1266" s="10"/>
      <c r="N1266" s="10"/>
      <c r="O1266" s="482"/>
      <c r="P1266" s="10"/>
      <c r="Q1266" s="295"/>
      <c r="R1266" s="11"/>
      <c r="T1266" s="294"/>
      <c r="U1266" s="295"/>
      <c r="V1266" s="10"/>
      <c r="W1266" s="10"/>
      <c r="X1266" s="10"/>
      <c r="Y1266" s="10"/>
      <c r="Z1266" s="295"/>
      <c r="AA1266" s="161"/>
      <c r="AB1266" s="11"/>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0"/>
      <c r="BC1266" s="10"/>
      <c r="BD1266" s="10"/>
      <c r="BE1266" s="10"/>
      <c r="BG1266" s="10"/>
      <c r="BH1266" s="10"/>
      <c r="BI1266" s="2"/>
      <c r="BJ1266" s="10"/>
      <c r="BK1266" s="10"/>
      <c r="BL1266" s="10"/>
      <c r="BM1266" s="371"/>
      <c r="BN1266" s="10"/>
      <c r="BO1266" s="10"/>
      <c r="BP1266" s="10"/>
    </row>
  </sheetData>
  <customSheetViews>
    <customSheetView guid="{7156692D-7F50-496B-A40E-3960C1A6B792}" filter="1" showAutoFilter="1">
      <autoFilter ref="B3:BM366">
        <filterColumn colId="61">
          <customFilters>
            <customFilter operator="equal" val="x"/>
          </customFilters>
        </filterColumn>
      </autoFilter>
    </customSheetView>
    <customSheetView guid="{E863C3CD-D5E2-4C85-B3AD-5F5E859A4085}" filter="1" showAutoFilter="1">
      <autoFilter ref="U285:U290"/>
    </customSheetView>
    <customSheetView guid="{03101F2C-9542-41BE-9BF8-A745B905B37E}" filter="1" showAutoFilter="1">
      <autoFilter ref="B1:C1"/>
    </customSheetView>
    <customSheetView guid="{D65F9DA5-E019-4CA9-8245-2600179619DE}" filter="1" showAutoFilter="1">
      <autoFilter ref="U285:U290"/>
    </customSheetView>
    <customSheetView guid="{CC4B2DDB-E433-40B1-ACEF-9F0841317840}" filter="1" showAutoFilter="1">
      <autoFilter ref="B3:BP204"/>
    </customSheetView>
    <customSheetView guid="{C0833AD7-7E18-4DCE-BAE6-30770B9C3B25}" filter="1" showAutoFilter="1">
      <autoFilter ref="B3:BP255"/>
    </customSheetView>
    <customSheetView guid="{B2E73242-B962-4C7E-8C0B-55B588F1DB16}" filter="1" showAutoFilter="1">
      <autoFilter ref="B3:BP162">
        <filterColumn colId="58">
          <customFilters>
            <customFilter operator="equal" val="x"/>
          </customFilters>
        </filterColumn>
      </autoFilter>
    </customSheetView>
    <customSheetView guid="{3559B0F4-B749-43AD-B6EE-F0D1396E19BE}" filter="1" showAutoFilter="1">
      <autoFilter ref="B3:BP208"/>
    </customSheetView>
  </customSheetViews>
  <mergeCells count="12">
    <mergeCell ref="AD2:AE2"/>
    <mergeCell ref="AG2:AI2"/>
    <mergeCell ref="AJ2:AL2"/>
    <mergeCell ref="AM2:AO2"/>
    <mergeCell ref="AP2:AR2"/>
    <mergeCell ref="AS2:AU2"/>
    <mergeCell ref="AV2:AX2"/>
    <mergeCell ref="AY2:BA2"/>
    <mergeCell ref="BB2:BD2"/>
    <mergeCell ref="BE2:BG2"/>
    <mergeCell ref="BH2:BJ2"/>
    <mergeCell ref="BK2:BM2"/>
  </mergeCells>
  <conditionalFormatting sqref="D4:D342">
    <cfRule type="cellIs" dxfId="1" priority="1" operator="equal">
      <formula>"high"</formula>
    </cfRule>
    <cfRule type="cellIs" dxfId="2" priority="2" operator="equal">
      <formula>"normal"</formula>
    </cfRule>
    <cfRule type="cellIs" dxfId="3" priority="3" operator="equal">
      <formula>"low"</formula>
    </cfRule>
  </conditionalFormatting>
  <conditionalFormatting sqref="E4:E342">
    <cfRule type="cellIs" dxfId="4" priority="12" operator="equal">
      <formula>"New"</formula>
    </cfRule>
    <cfRule type="cellIs" dxfId="5" priority="13" operator="equal">
      <formula>"In work"</formula>
    </cfRule>
    <cfRule type="cellIs" dxfId="6" priority="14" operator="equal">
      <formula>"Closed"</formula>
    </cfRule>
    <cfRule type="cellIs" dxfId="7" priority="15" operator="equal">
      <formula>"End User Feedback"</formula>
    </cfRule>
    <cfRule type="cellIs" dxfId="8" priority="16" operator="equal">
      <formula>"Waiting for approval"</formula>
    </cfRule>
  </conditionalFormatting>
  <conditionalFormatting sqref="U1:U1266">
    <cfRule type="cellIs" dxfId="9" priority="21" operator="equal">
      <formula>"new module"</formula>
    </cfRule>
  </conditionalFormatting>
  <conditionalFormatting sqref="BF4:BF1266">
    <cfRule type="notContainsBlanks" dxfId="10" priority="20">
      <formula>LEN(TRIM(BF4))&gt;0</formula>
    </cfRule>
  </conditionalFormatting>
  <conditionalFormatting sqref="BI4:BI1266">
    <cfRule type="notContainsBlanks" dxfId="11" priority="19">
      <formula>LEN(TRIM(BI4))&gt;0</formula>
    </cfRule>
  </conditionalFormatting>
  <conditionalFormatting sqref="V4:X1266">
    <cfRule type="cellIs" dxfId="12" priority="17" operator="equal">
      <formula>"OK"</formula>
    </cfRule>
    <cfRule type="notContainsText" dxfId="13" priority="18" operator="notContains" text="OK">
      <formula>ISERROR(SEARCH("OK",V4))</formula>
    </cfRule>
  </conditionalFormatting>
  <conditionalFormatting sqref="AC48:AD48 AF48:AM48 AO48:AP48 AR48:AS48 AU48:AV48 AX48:AY48 BA48:BE48 BG48:BH48 BJ48:BK48 AC51:AD51 AF51:AM51 AO51:AP51 AR51:AS51 AU51:AV51 AX51:AY51 BA51:BE51 BG51:BH51 BJ51:BK51 AC54:AD54 AF54:AM54 AO54:AP54 AR54:AS54 AU54:AV54 AX54:AY54 BA54:BE54 BG54:BH54 BJ54:BK54 AC56:AD56 AF56:AM56 AO56:AP56 AR56:AS56 AU56:AV56 AX56:AY56 BA56:BE56 BG56:BH56 BJ56:BK56 AC58:AD58 AF58:AM58 AO58:AP58 AR58:AS58 AU58:AV58 AX58:AY58 BA58:BE58 BG58:BH58 BJ58:BK58 AC61:AD61 AF61:AM61 AO61:AP61 AR61:AS61 AU61:AV61 AX61:AY61 BA61:BE61 BG61:BH61 BJ61:BK61 AC73:AD74 AF73:AM74 AO73:AP74 AR73:AS74 AU73:AV74 AX73:AY74 BA73:BE74 BG73:BH74 BJ73:BK74 AC174:AD174 AF174:AM174 AO174:AP174 AR174:AS174 AU174:AV174 AX174:AY174 BA174:BE174 BG174:BH174 BJ174:BK174 AC208:AD208 AF208:AM208 AO208:AP208 AR208:AS208 AU208:AV208 AX208:AY208 BA208:BE208 BG208:BH208 BJ208:BK208">
    <cfRule type="cellIs" dxfId="14" priority="4" operator="equal">
      <formula>"Ok"</formula>
    </cfRule>
    <cfRule type="cellIs" dxfId="1" priority="5" operator="equal">
      <formula>"NOk"</formula>
    </cfRule>
    <cfRule type="cellIs" dxfId="2" priority="6" operator="equal">
      <formula>"To Do"</formula>
    </cfRule>
  </conditionalFormatting>
  <conditionalFormatting sqref="AC48:AD48 AF48:AM48 AO48:AP48 AR48:AS48 AU48:AV48 AX48:AY48 BA48:BE48 BG48:BH48 BJ48:BK48 AC51:AD51 AF51:AM51 AO51:AP51 AR51:AS51 AU51:AV51 AX51:AY51 BA51:BE51 BG51:BH51 BJ51:BK51 AC54:AD54 AF54:AM54 AO54:AP54 AR54:AS54 AU54:AV54 AX54:AY54 BA54:BE54 BG54:BH54 BJ54:BK54 AC56:AD56 AF56:AM56 AO56:AP56 AR56:AS56 AU56:AV56 AX56:AY56 BA56:BE56 BG56:BH56 BJ56:BK56">
    <cfRule type="cellIs" dxfId="1" priority="7" operator="equal">
      <formula>"To do"</formula>
    </cfRule>
    <cfRule type="cellIs" dxfId="2" priority="8" operator="equal">
      <formula>"In progress"</formula>
    </cfRule>
    <cfRule type="cellIs" dxfId="14" priority="9" operator="equal">
      <formula>"Done"</formula>
    </cfRule>
    <cfRule type="cellIs" dxfId="15" priority="10" operator="equal">
      <formula>"Canceled"</formula>
    </cfRule>
    <cfRule type="cellIs" dxfId="15" priority="11" operator="equal">
      <formula>"NA"</formula>
    </cfRule>
  </conditionalFormatting>
  <dataValidations count="5">
    <dataValidation type="list" allowBlank="1" sqref="T276 T4:T33 T35:T219 T231:T257 T264:T266 T278:T324 T327:T337">
      <formula1>Data!$B$2:$B$10</formula1>
    </dataValidation>
    <dataValidation type="list" allowBlank="1" showErrorMessage="1" sqref="Q298">
      <formula1>"Option 1,Option 2"</formula1>
    </dataValidation>
    <dataValidation type="list" allowBlank="1" sqref="D4:D145 D147:D148 D156:D157 D162:D166 D172:D258 D261:D337">
      <formula1>"high,normal,low"</formula1>
    </dataValidation>
    <dataValidation type="list" allowBlank="1" sqref="E4:E337">
      <formula1>"1/10: New,2/10: N&amp;R Analyses,3/10: Ticket to be Raised with TPMO,4/10: Ticket Raised to TPMO,5/10: End User Feedback,6/10: Pending Attribute Set-up,7/10: Pending DTL Update,8/10: Pending Platform Branching,9/10: Pending CDV Report Update,10/10: Closed,N/A"&amp;",Obsolete"</formula1>
    </dataValidation>
    <dataValidation type="list" allowBlank="1" sqref="AA4:AA33 AA35:AA113 AA115:AA124 AA126:AA133 AA136:AA163 AA165:AA336">
      <formula1>'Doc Overview'!$AC$2:$BK$2</formula1>
    </dataValidation>
  </dataValidations>
  <hyperlinks>
    <hyperlink ref="Q2" r:id="rId3" display="GDRIVE"/>
    <hyperlink ref="R2" r:id="rId4" display="AUREON"/>
    <hyperlink ref="Q6" r:id="rId5" display="ETSI EN 301 091-1 V2.1.1"/>
    <hyperlink ref="Q9" r:id="rId6" display="ETSI EN 302 264 V2.1.1"/>
    <hyperlink ref="Q34" r:id="rId7" location="571.302" display="FMVSS 302_Flammability of materials used in the occupant compartments of motor vehicles"/>
    <hyperlink ref="Q35" r:id="rId8" display="ETSI EN 301 489-1 V1.9.2"/>
    <hyperlink ref="Q36" r:id="rId9" display="ETSI EN 301 489-3 V1.6.1"/>
    <hyperlink ref="Q37" r:id="rId10" display="ETSI EN 302 858-2 V1.3.1"/>
    <hyperlink ref="Q38" r:id="rId11" display="ETSI EN 301 091-2 V1.3.2"/>
    <hyperlink ref="Q44" r:id="rId12" display="ETSI EN 302 264-1 V1.1.1"/>
    <hyperlink ref="AB70" r:id="rId13" display="https://docs.google.com/spreadsheets/d/1lnGus5DlN99pf0619_v7O7hj86kqNdFG/edit?usp=sharing&amp;ouid=115910244335210838264&amp;rtpof=true&amp;sd=true"/>
    <hyperlink ref="AB98" r:id="rId14" display="https://docs.google.com/spreadsheets/d/10h2em0Jd472YNgxfKIcSFW216-L302Nf/edit?usp=sharing&amp;ouid=115910244335210838264&amp;rtpof=true&amp;sd=true"/>
    <hyperlink ref="Q104" r:id="rId15" display="KR_KMVSS_complete_EN_2020-06-05"/>
    <hyperlink ref="Q105" r:id="rId16" display="UN Regulation 157 ALKS"/>
    <hyperlink ref="Q106" r:id="rId17" display="UN Regulation 152 AEB Series 0 Suppl1"/>
    <hyperlink ref="Q107" r:id="rId18" display="UN Regulation 152 AEB Series 0 Suppl2"/>
    <hyperlink ref="Q108" r:id="rId19" display="UN Regulation 152 AEB Series 1"/>
    <hyperlink ref="Q109" r:id="rId20" display="UN Regulation 152 AEB Series 1 Suppl1"/>
    <hyperlink ref="Q110" r:id="rId21" display="UN Regulation 159_MOIS"/>
    <hyperlink ref="Q111" r:id="rId22" display="UN Regulation 158 - rear visibility or detection"/>
    <hyperlink ref="Q112" r:id="rId23" display="UN Regulation 155 Cyber Security"/>
    <hyperlink ref="Q113" r:id="rId24" display="UN Regulation 156 Software Updates"/>
    <hyperlink ref="Q114" r:id="rId25" display="C-NCAP Management Regulation 2021"/>
    <hyperlink ref="Q115" r:id="rId26" display="UN Regulation 151 BSIS_Series 0 Suppl. 1"/>
    <hyperlink ref="Q116" r:id="rId27" display="RCAR_R-AEB_V1.0_2017"/>
    <hyperlink ref="Q117" r:id="rId28" display="NHTSA_Rear-AEB_2015"/>
    <hyperlink ref="Q118" r:id="rId29" display="GB/T 39901-2021 - AEB Advanced Emergency Brake System"/>
    <hyperlink ref="Q119" r:id="rId30" display="UN Regulation 152 AEB Series 0 Suppl3"/>
    <hyperlink ref="Q120" r:id="rId31" display="UN Regulation 152 AEB Series 1 Suppl 2"/>
    <hyperlink ref="Q121" r:id="rId32" display="UN Regulation 152 AEB Series 2"/>
    <hyperlink ref="Q122" r:id="rId33" display="2018_JNCAP_Peddle_misapplication"/>
    <hyperlink ref="Q123" r:id="rId34" display="AIS-162 - TA_Advanced Emergency Braking Systems (AEBS) (HDV)"/>
    <hyperlink ref="Q124" r:id="rId35" display="ASEAN NCAP - Blind Spot V1.2019"/>
    <hyperlink ref="Q126" r:id="rId36" display="KR_KMVSS_Article 53-2 (Rear Pedestrian Safety Device)_24.12.2021"/>
    <hyperlink ref="Q127" r:id="rId37" display="GB/T 39263-2020 - ADAS"/>
    <hyperlink ref="Q128" r:id="rId38" display="GB/T 39323-2020 - LKA"/>
    <hyperlink ref="Q129" r:id="rId39" display="GB/T 39265-2020 - Performance requirements and testing methods for blind spot detection (BSD) system        "/>
    <hyperlink ref="Q130" r:id="rId40" display="EUNCAP_AEB/LSS VRU systems_Version4_June 2021"/>
    <hyperlink ref="Q131" r:id="rId41" display="EU_NCAP_AEB VRU_Version 3.0.4_April 2021"/>
    <hyperlink ref="Q132" r:id="rId42" display="UN Regulation 160 EDR"/>
    <hyperlink ref="Q133" r:id="rId43" display="UN Regulation 160 EDR - Series 01"/>
    <hyperlink ref="Q134" r:id="rId44" display="EU_GSR_2021.1341_DDAW_23.04.2021"/>
    <hyperlink ref="Q135" r:id="rId45" display="EU_GSR_2021/646_ELKS_20.04.2021"/>
    <hyperlink ref="Q136" r:id="rId46" display="EuroNCAP_ASSESSMENT PROTOCOL – SAFETY ASSIST Version 9.0.4"/>
    <hyperlink ref="Q137" r:id="rId47" display="EU_GSR_2021/1958_ISA_Intelligent Speed Assist_17.11.2021"/>
    <hyperlink ref="Q138" r:id="rId48" display="UN Regulation 157 ALKS - Series 00 Suppl.2"/>
    <hyperlink ref="Q139" r:id="rId49" display="UN Regulation 48_Series 8"/>
    <hyperlink ref="Q140" r:id="rId50" display="UN Regulation 151 BSIS_Series 0 Suppl. 2"/>
    <hyperlink ref="Q141" r:id="rId51" display="UN Regulation 151 BSIS_Series 0 Suppl. 3"/>
    <hyperlink ref="Q142" r:id="rId52" display="UN Regulation 158 - Series 0 Suppl 1"/>
    <hyperlink ref="Q143" r:id="rId53" display="UN Regulation 159 MOIS_Series 0 Suppl. 1"/>
    <hyperlink ref="Q144" r:id="rId54" display="UN Regulation 152 AEBS_Series 0 Suppl. 4"/>
    <hyperlink ref="Q145" r:id="rId55" display="UN Regulation 152 AEBS_Series 1 Suppl. 3"/>
    <hyperlink ref="Q146" r:id="rId56" display="UN Regulation 152 AEBS_Series 2 Suppl. 1"/>
    <hyperlink ref="Q147" r:id="rId57" display="UN Regulation 157 ALKS_Series 0 Suppl 3"/>
    <hyperlink ref="Q148" r:id="rId58" display="UN Regulation 157 ALKS_Series 0 Suppl.1"/>
    <hyperlink ref="Q149" r:id="rId59" display="JP_JNCAP_Safety_performance_evaluation_procedures_2018_EN_2019-04-29"/>
    <hyperlink ref="Q150" r:id="rId60" display="JP_JNCAP_Rear_view_monitor_system_2018_EN_2019-04-26"/>
    <hyperlink ref="Q151" r:id="rId61" display="JP_JNCAP_Peddle_misapplication_2018_EN_2019-04-26"/>
    <hyperlink ref="Q152" r:id="rId62" display="JP_JNCAP_Lane_Departure_Prevention_and_Warning+System_2018_EN_2019-04-26"/>
    <hyperlink ref="Q153" r:id="rId63" display="JP_JNCAP_High_Performance_Headlamp_2018_EN_2019-04-26"/>
    <hyperlink ref="Q154" r:id="rId64" display="JP_JNCAP_Autonomous_Emergency_Braking_System_(vehicle-to-pedestrian)_2018_EN_2019-04-26"/>
    <hyperlink ref="Q155" r:id="rId65" display="JP_JNCAP_Autonomous_Emergency_Braking_System_(car-to-car)_2018_EN_2019-04-26"/>
    <hyperlink ref="Q156" r:id="rId66" display="JP_Kokujigi No. 44 of May 22, 2009_Technical Guideline on the Brake System for low speed frontal imp."/>
    <hyperlink ref="Q157" r:id="rId67" display="JP_Kokujigi No. 246 of January 20, 2010_Overconfidence of driver in brake system Kokujigi No.44"/>
    <hyperlink ref="Q158" r:id="rId68" display="JP_JNCAP_Peddle_misapplication_2019_EN_2019-06-14"/>
    <hyperlink ref="Q159" r:id="rId69" display="UN Regulation 152 AEBS Series 0 Suppl. 5"/>
    <hyperlink ref="Q160" r:id="rId70" display="UN Regulation 152 AEBS Series 1 Suppl. 4"/>
    <hyperlink ref="Q161" r:id="rId71" display="UN Regulation 152 AEBS Series 2 Suppl 2"/>
    <hyperlink ref="Q162" r:id="rId72" display="UN Regulation 131 AEBS HDV Series 02"/>
    <hyperlink ref="Q163" r:id="rId73" display="UN Regulation 157 ALKS_Series 1"/>
    <hyperlink ref="Q165" r:id="rId74" display="AIS-162_AEB HDV_Draft V3"/>
    <hyperlink ref="Q166" r:id="rId75" display="AIS-185_AEB_Draft_V1"/>
    <hyperlink ref="Q167" r:id="rId76" display="UN Regulation 48_Series 6 Suppl 12"/>
    <hyperlink ref="Q168" r:id="rId77" display="UN Regulation 48_Series 6 Suppl 13"/>
    <hyperlink ref="Q169" r:id="rId78" display="UN Regulation 48 Series 06 Suppl 14"/>
    <hyperlink ref="Q170" r:id="rId79" display="UN Regulation 48 Series 06 Suppl 11"/>
    <hyperlink ref="Q171" r:id="rId80" display="UN Regulation 48 Series 7"/>
    <hyperlink ref="Q172" r:id="rId81" display="ETSI TR 103 593 V1.1.1 (2020-05)"/>
    <hyperlink ref="Q173" r:id="rId82" display="EURO NCAP_Assisted Driving_Highway Assist Systems_V.1_2020"/>
    <hyperlink ref="Q174" r:id="rId83" display="UN ECE R79_Rev4_Series 3"/>
    <hyperlink ref="AB174" r:id="rId84" display="https://docs.google.com/spreadsheets/d/1VKScmGbfnasvd-Z-bAd9lVkfzxPd5_-N/edit?usp=sharing&amp;ouid=115910244335210838264&amp;rtpof=true&amp;sd=true"/>
    <hyperlink ref="Q175" r:id="rId85" display="UN Regulation 79 Rev 4_Series 3 Suppl 3"/>
    <hyperlink ref="Q176" r:id="rId86" display="UN Regulation 79 Rev 4_Series 3 Suppl 2"/>
    <hyperlink ref="Q177" r:id="rId87" display="UN Regulation 79 ACSF Series 3 Suppl 4"/>
    <hyperlink ref="Q178" r:id="rId88" display="UN Regulation 79 ACSF Series 3 Suppl 5"/>
    <hyperlink ref="Q179" r:id="rId89" display="UN Regulation 79 ACSF_Series 4 "/>
    <hyperlink ref="Q180" r:id="rId90" display="UN Regulation 79 ACSF Series 2 Suppl 3"/>
    <hyperlink ref="Q181" r:id="rId91" display="UN Regulation 79 Rev 4_Series 3 Suppl 1"/>
    <hyperlink ref="Q182" r:id="rId92" display="UN Regulation 79 ACSF_Series 3 Suppl 8"/>
    <hyperlink ref="Q183" r:id="rId93" display="UN Regulation 79 ACSF_Series 4 Suppl 3"/>
    <hyperlink ref="Q184" r:id="rId94" display="UN Regulation 79 ACSF_REV 5_Am1"/>
    <hyperlink ref="Q185" r:id="rId95" display="ETSI EN 302 264-2 V1.1.1"/>
    <hyperlink ref="Q186" r:id="rId96" display="ETSI EN 301 489-1 V1.9.1"/>
    <hyperlink ref="Q187" r:id="rId97" display="ETSI EN 301 489-1 V2.2.0 - DRAFT"/>
    <hyperlink ref="Q188" r:id="rId98" display="ETSI EN 301 489-51 V2.1.0 - DRAFT"/>
    <hyperlink ref="Q189" r:id="rId99" display="EN 303 396 V1.1.1"/>
    <hyperlink ref="Q190" r:id="rId100" display="EU 2022/1426_ADS"/>
    <hyperlink ref="Q191" r:id="rId101" display="UN Regulation 166_VRU Front &amp; Side"/>
    <hyperlink ref="Q192" r:id="rId102" display="UN Regulation 158_Series 0_Suppl.2"/>
    <hyperlink ref="Q193" r:id="rId103" display="UN Regulation 116"/>
    <hyperlink ref="Q194" r:id="rId104" display="UN Regulation 116_Anti Theft_Series 1"/>
    <hyperlink ref="Q195" r:id="rId105" display="UN Regulation 161 Locking Systems_Series 0"/>
    <hyperlink ref="Q196" r:id="rId106" display="UN Regulation 161 _Locking Systems_Series 0_Suppl.1"/>
    <hyperlink ref="Q197" r:id="rId107" display="UN Regulation 161 _Locking Systems_Series 0_Suppl.2"/>
    <hyperlink ref="Q198" r:id="rId108" display="UN Regulation 162_Immobilizers_Series 0"/>
    <hyperlink ref="Q199" r:id="rId109" display="UN Regulation 163_VAS_Series_0"/>
    <hyperlink ref="Q200" r:id="rId110" display="UN Regulation 163_VAS_Series_0_Suppl.1"/>
    <hyperlink ref="Q201" r:id="rId111" display="49 CFR 571.108 (up to date as of 2-08-2023)"/>
    <hyperlink ref="Q202" r:id="rId112" display="Euro NCAP TestProtocol - AEB/LSS VRU systems 2023"/>
    <hyperlink ref="Q203" r:id="rId113" display="UN Regulation 43_Safety Glazing"/>
    <hyperlink ref="Q204" r:id="rId114" display="UN Regulation 28_AUDIBLE WARNING SIGNALS"/>
    <hyperlink ref="Q205" r:id="rId115" display="NHTSA_Rear-AEB_2019 DRAFT"/>
    <hyperlink ref="Q206" r:id="rId116" display="CNAP 2021 Edition_ADAS Test Methods"/>
    <hyperlink ref="Q207" r:id="rId117" display="UN Regulation 152 AEBS"/>
    <hyperlink ref="Q208" r:id="rId118" display="UN Regulation 79_ACSF"/>
    <hyperlink ref="Q209" r:id="rId119" display="UN Regulation 46 Series 5"/>
    <hyperlink ref="Q217" r:id="rId120" display="49 CFR 571.108 (up to date as of 6-29-2023).pdf"/>
    <hyperlink ref="Q218" r:id="rId121" display="GB/T 41630-2022_Performance requirements and test methods for intelligent parking assist system"/>
    <hyperlink ref="Q219" r:id="rId122" display="GB/T XXXX-XXXX Performance Requirements and Testing&#10;Methods for Rear Cross Traffic Alert System&#10;of Passenger Cars 2021 DRAFT"/>
    <hyperlink ref="Q220" r:id="rId123" display="ETSI EN 302 372 76-77 GHz Radar"/>
    <hyperlink ref="Q221" r:id="rId124" display="Brazil Anatel - Act No. 4776, of September 1, 2020 76-81 GHz Radar"/>
    <hyperlink ref="Q222" r:id="rId125" display="Canada Radio Standards Specification RSS-251-issue 2 76-81 GHz Radar"/>
    <hyperlink ref="Q223" r:id="rId126" display="Chile Rec. ITU-R M.1452 76-81 GHz Radar"/>
    <hyperlink ref="Q224" r:id="rId127" display="Japan ARIB STD-T48 Version 2.2 76-77 GHz Radar"/>
    <hyperlink ref="Q225" r:id="rId128" display="Japan ARIB STD-T111 Version 1.1 77-81 GHz Radar"/>
    <hyperlink ref="Q226" r:id="rId129" display="49 CFR 571.108 (FMVSS 108)"/>
    <hyperlink ref="Q227" r:id="rId130" display="ADASIS V2 Protocol Specification"/>
    <hyperlink ref="Q228" r:id="rId131" display="ADASIS v3 Protocol Specification"/>
    <hyperlink ref="Q229" r:id="rId132" display="C-ICAP Management Regulation - Appendix B.2 Memory Parking Assistance Evaluation Edition 1"/>
    <hyperlink ref="Q230" r:id="rId133" display="C-ICAP Management Regulation - Appendix B.1 Basic Parking Assistance Evaluation Edition 1"/>
    <hyperlink ref="Q231" r:id="rId134" display="GB_T 41797-2022 Performance Requirements and Test Methods for Driver Attention Monitoring System"/>
    <hyperlink ref="Q232" r:id="rId135" display="UN Regulation 157 ALKS_Revised"/>
    <hyperlink ref="Q233" r:id="rId136" display="GB 15084-2022_Devices for indirect vision"/>
    <hyperlink ref="Q234" r:id="rId137" display="GBT 38892-2020"/>
    <hyperlink ref="Q235" r:id="rId138" display="Suppl.4 to 04 Series to UN Regulation 79 ACSF "/>
    <hyperlink ref="Q236" r:id="rId139" display="A Supplement 5 to the 04 series of amendments to UN Regulation No. 79 (Steering Equipment)"/>
    <hyperlink ref="Q237" r:id="rId140" display="B Supplement 5 to the 04 series of amendments to UN Regulation No. 79 (Steering Equipment)"/>
    <hyperlink ref="Q238" r:id="rId141" display="UN Regulation 160 EDR_Consolidated"/>
    <hyperlink ref="Q239" r:id="rId142" display=" 01 series of amendments to UN Regulation&#10;No. 130 (Lane Departure Warning System (LDWS))"/>
    <hyperlink ref="Q240" r:id="rId143" display="06 series of amendments to UN Regulation&#10;No. 46 (Devices for indirect vision)"/>
    <hyperlink ref="Q241" r:id="rId144" display="Supplement 3 to the original version of UN&#10;Regulation No. 158 (Reversing motion)"/>
    <hyperlink ref="Q242" r:id="rId145" display="UN Regulation 171_DCAS"/>
    <hyperlink ref="Q243" r:id="rId146" display="ETSI EN 301 489-51 V2.1.1"/>
    <hyperlink ref="Q244" r:id="rId147" display="ETSI EN 301 489-01 V.2.2.3"/>
    <hyperlink ref="Q245" r:id="rId148" display="EN 303 396 V1.1.1 (2016-12).pdf"/>
    <hyperlink ref="Q246" r:id="rId149" display="FMVSS 571.127 P-AEB&#10;&#10;FMVSS 127_2025-03-31.pdf"/>
    <hyperlink ref="Q247" r:id="rId150" display="GBT 41871-2022"/>
    <hyperlink ref="Q250" r:id="rId151" display="GB/T 40855-2021"/>
    <hyperlink ref="Q251" r:id="rId152" display="GB/T 40861-2021"/>
    <hyperlink ref="Q252" r:id="rId153" display="GB/T 40856-2021"/>
    <hyperlink ref="Q253" r:id="rId154" display="GB/T 40857-2021"/>
    <hyperlink ref="Q254" r:id="rId155" display="GB/T 41578-2022&#10;"/>
    <hyperlink ref="Q255" r:id="rId156" display="GB/T XXXX-XXXX Cybersecurity Requirements for Vehicle Diagnostic Interface"/>
    <hyperlink ref="Q256" r:id="rId157" display="GB/T 40429-2021 (DRAFT)_ICV_Terms&amp;Definitions"/>
    <hyperlink ref="Q257" r:id="rId158" display="QC/T 1128-2019_Automotive Camera"/>
    <hyperlink ref="Q258" r:id="rId159" display="CN_GB_17354-202X_DRAFT_EN_2023-05-05"/>
    <hyperlink ref="Q259" r:id="rId160" display="UN-R_48-08_S3_EN_2023-05-04"/>
    <hyperlink ref="Q261" r:id="rId161" display="GB/T 9254.1-2021 Information technology equipment, multimedia equipment and &#10;receivers - Electromagnetic compatibility - Part 1: Emission requirements"/>
    <hyperlink ref="Q262" r:id="rId162" display="China : Interim provisions for regulation exterior radar 76-79 GHz"/>
    <hyperlink ref="Q263" r:id="rId163" display="China : GB/T 36654 1018 Technical requirements for 76-77 GHz radar"/>
    <hyperlink ref="Q264" r:id="rId164" display="SAE J3069_2021"/>
    <hyperlink ref="Q265" r:id="rId165" display="UN-R 152/02 Suppl.3 "/>
    <hyperlink ref="Q266" r:id="rId166" display="UN Regulation No. 53_Only ADB_Revision 5 – Amendment 3"/>
    <hyperlink ref="Q267" r:id="rId167" display="Euro NCAP TB 037 - ESS Assessment v1.0 2022"/>
    <hyperlink ref="Q268" r:id="rId168" display="Euro NCAP AEB LSS VRU Test Protocol - v4.5.1_2024"/>
    <hyperlink ref="Q269" r:id="rId169" display="Euro NCAP LSS Test Protocol v4.3_Dez.2023"/>
    <hyperlink ref="Q270" r:id="rId170" display="(English) Korean Regulation for Automotive Radars Article 7_Technical standards for wireless equipment for wireless stations (20230620)"/>
    <hyperlink ref="Q271" r:id="rId171" display="GB/T 44176-2024_Performance Requirements and Testing Methods for Around View Monitoring System of Vehicles&#10;&#10;&#10;CN_GB_T_44176-2024_EN_2024-09-17.pdf"/>
    <hyperlink ref="Q272" r:id="rId172" display="GB/T 44464-2024 General requirements of vehicle data"/>
    <hyperlink ref="Q273" r:id="rId173" display="GB 44495-2024 Technical requirements for vehicle cybersecurity"/>
    <hyperlink ref="Q274" r:id="rId174" display="GB 44497-2024 Intelligent and connected vehicle—Data storage system for automated driving"/>
    <hyperlink ref="R274" r:id="rId175" display="https://aureon.supplier.mercedes-benz.com/documents/15282"/>
    <hyperlink ref="Q275" r:id="rId176" display="GBT 44173-2024_Door Opening Warning.reqifz"/>
    <hyperlink ref="Q276" r:id="rId177" display="KR_Table_1_Detailed_Reg_of_KMVSS_65_Rear_Pedestrian_Safety_Device_20211129_EN_2024-05-30.pdf"/>
    <hyperlink ref="Q277" r:id="rId178" display="GB/T 44174-2024 Performance Requirements and Testing Methods for Night Vision System of Passenger Cars"/>
    <hyperlink ref="Q278" r:id="rId179" display="GB/T 41796-2022_LKA_Commercial Vehicles"/>
    <hyperlink ref="Q279" r:id="rId180" display="GB_T 44461.1-2024_ Part 1 Single lane manouever&#10;&#10;&#10;CN_GB_T_44461.1-2024_EN_2024-10-29.pdf"/>
    <hyperlink ref="Q280" r:id="rId181" display="GB_T_44461.2-2024_Part 2 Multi-lane manoeuver&#10;&#10;CN_GB_T_44461.2-2024_EN_2024-11-04_REQIFS.reqifz"/>
    <hyperlink ref="R280" r:id="rId182" display="https://aureon.supplier.mercedes-benz.com/documents/14792"/>
    <hyperlink ref="Q281" r:id="rId183" display="Supplement 6 to the 04 series of amendments to UN Regulation No. 79 (Steering Equipment)"/>
    <hyperlink ref="Q282" r:id="rId184" display="CN_GB_T_44156-2024_RCTA_EN_2024-10-08.pdf"/>
    <hyperlink ref="Q283" r:id="rId185" display="UN-R_48-08_S5_EN_2024-10-18.pdf&#10;&#10;UN-R_48-08_S5_EN_2024-10-18.reqifz"/>
    <hyperlink ref="Q284" r:id="rId186" display="IN_AIS-184_EN_2024-01-04.pdf"/>
    <hyperlink ref="Q285" r:id="rId187" display="UN Regulation 131 AEB HDV&#10;&#10;UN-R_131-01_S3_EN_2023-06-15.reqifz"/>
    <hyperlink ref="Q286" r:id="rId188" display="KR_KMVSS_Article 90-3_AEB Section&#10;&#10;new module (Page 34, Page 265 - 271)"/>
    <hyperlink ref="Q287" r:id="rId189" display="Euro NCAP_Vehicle Assistance Protocol_2026_Version 1"/>
    <hyperlink ref="Q288" r:id="rId190" display="Euro NCAP_Driver Engagement Protocol_2026_Version 1"/>
    <hyperlink ref="R289" r:id="rId191" display="https://aureon.supplier.mercedes-benz.com/documents/14949"/>
    <hyperlink ref="Y289" r:id="rId192" display="Ziauddin MD"/>
    <hyperlink ref="Q290" r:id="rId193" display="UN R175 ACPE&#10;&#10;UN R175 ACPE.reqifz"/>
    <hyperlink ref="R290" r:id="rId194" display="https://aureon.supplier.mercedes-benz.com/documents/16864"/>
    <hyperlink ref="Q291" r:id="rId195" display="GB_44496-2024"/>
    <hyperlink ref="R291" r:id="rId196" display="https://aureon.supplier.mercedes-benz.com/documents/15048/properties"/>
    <hyperlink ref="R292" r:id="rId197" display="https://aureon.supplier.mercedes-benz.com/documents/15009/properties"/>
    <hyperlink ref="Q293" r:id="rId198" display="CN_GB_T_XXXXX-XXXX_ICV_Performance_Draft_EN_2024-12-04.pdf"/>
    <hyperlink ref="R293" r:id="rId199" display="https://aureon.supplier.mercedes-benz.com/documents/15110/properties"/>
    <hyperlink ref="Q294" r:id="rId200" display="GB/T 44433-2024_ISA"/>
    <hyperlink ref="R294" r:id="rId201" display="https://aureon.supplier.mercedes-benz.com/documents/15208/properties"/>
    <hyperlink ref="Q295" r:id="rId202" display="BR_Res_CONTRAN_970-2022_EN_2022-10-25.pdf"/>
    <hyperlink ref="R295" r:id="rId203" display="https://aureon.supplier.mercedes-benz.com/documents/7007/properties"/>
    <hyperlink ref="Q296" r:id="rId204" display="GB 5768.5-2017&#10;&#10;please add into same module as line 295 ( GBT 44433)"/>
    <hyperlink ref="R296" r:id="rId205" display="https://aureon.supplier.mercedes-benz.com/documents/14509/properties"/>
    <hyperlink ref="Q297" r:id="rId206" display="2025 NCAP PAEB Test Procedure.pdf"/>
    <hyperlink ref="Q298" r:id="rId207" display="2025 NCAP Lane Keep Assist Test Procedure.pdf"/>
    <hyperlink ref="Q299" r:id="rId208" display="2025 NCAP Blind spot Intervention Test procedure.pdf"/>
    <hyperlink ref="Q300" r:id="rId209" display="2025 NCAP Blind Spot Warning Test Procedure.pdf"/>
    <hyperlink ref="Q301" r:id="rId210" display="2025 NCAP AEB Test procedure.pdf"/>
    <hyperlink ref="Q302" r:id="rId211" display="CN_GB_T_XXXXX-XXXX_ICV_Simulation Testing_Draft_EN_2025-02-03.pdf"/>
    <hyperlink ref="R302" r:id="rId212" display="https://aureon.supplier.mercedes-benz.com/documents/15365/properties"/>
    <hyperlink ref="Q303" r:id="rId213" display="ITU-R M.2057-1.pdf"/>
    <hyperlink ref="Q304" r:id="rId214" display="ANCAP Assessment Protocol – SA - Safe Driving 2023-25"/>
    <hyperlink ref="Q305" r:id="rId215" display="GB/T 41484-2022_Automotive ultrasonic sensor assembly"/>
    <hyperlink ref="R305" r:id="rId216" display="https://aureon.supplier.mercedes-benz.com/documents/15669/properties"/>
    <hyperlink ref="Q306" r:id="rId217" display="(English) Regulation No.22 - Regulations on Radar Radio Management (Trial Implementation).pdf"/>
    <hyperlink ref="Q307" r:id="rId218" display="AIS_188_Lane Departure Warning System.pdf"/>
    <hyperlink ref="Q308" r:id="rId219" display="AIS_191_Part_1_Emergency Lane Keeping System.pdf"/>
    <hyperlink ref="Q309" r:id="rId220" display="AIS-193_Steering Equipment_ACSF_CSF_ESF_RMF_RCM.pdf"/>
    <hyperlink ref="Q310" r:id="rId221" display="Euro NCAP Crash Avoidance Low Speed Collisions 2026 V1"/>
    <hyperlink ref="Q311" r:id="rId222" display="Euro NCAP Crash Avoidance Lane Departure Collisions 2026 V1"/>
    <hyperlink ref="Q312" r:id="rId223" display="Euro NCAP Crash Avoidance Frontal Collisions 2026 V1"/>
    <hyperlink ref="Q313" r:id="rId224" display="KR_TP_63_EN_2023-06-20 (1).pdf"/>
    <hyperlink ref="Q314" r:id="rId225" display="KR_TP_63-2_EN_2023-06-20 (1).pdf"/>
    <hyperlink ref="Q315" r:id="rId226" display="iec62368-1(2023-05).pdf"/>
    <hyperlink ref="Q316" r:id="rId227" display="UNR 159_Moving Off Information System.reqifz"/>
    <hyperlink ref="Q317" r:id="rId228" display="UN-R_79-04_S7_EN_2025-04-03.pdf"/>
    <hyperlink ref="Y317" r:id="rId192" display="Analyses  required&#10;&#10;Ziauddin MD&#10;"/>
    <hyperlink ref="Q318" r:id="rId229" display="AIS-162_AEBS.pdf"/>
    <hyperlink ref="Q319" r:id="rId230" display=" AIS_186_BSIS_Detection of Bicycles.pdf"/>
    <hyperlink ref="Q320" r:id="rId231" display="AIS_187_MOIS_Detection of Pedestrians and Cyclists.pdf"/>
    <hyperlink ref="Q321" r:id="rId232" display="AIS_189_CSMS.pdf"/>
    <hyperlink ref="Q322" r:id="rId233" display="AIS_190_SUMS.pdf"/>
    <hyperlink ref="Q323" r:id="rId234" display="DRAFT_AIS_185_AEBS for M1 and N1 vehicles.pdf"/>
    <hyperlink ref="Q325" r:id="rId235" display="CMVSS 111_2025-04-22.pdf"/>
    <hyperlink ref="Q326" r:id="rId236" display="CMVSS 111_CA_Document_No_111_Perimeter Visibility System.pdf"/>
    <hyperlink ref="Q327" r:id="rId237" display="UN R171.01_DCAS Series 01 &#10;&#10;&#10;UN-R_171-01_EN_2025-04-04.pdf"/>
    <hyperlink ref="R327" r:id="rId238" display="https://aureon.supplier.mercedes-benz.com/documents/16131"/>
    <hyperlink ref="Q328" r:id="rId239" display="49 CFR Part 563 EDR &#10;&#10;&#10;USA_49 CFR 563_EDR_2025.05.pdf"/>
    <hyperlink ref="R328" r:id="rId240" display="https://aureon.supplier.mercedes-benz.com/documents/15116"/>
    <hyperlink ref="Q330" r:id="rId241" display="UN-R 152/02 Suppl.5&#10;&#10;UN-R_152-02_S5_EN_2025-07-21.pdf&#10;&#10;UN-R 152-02 Suppl.5.reqifz"/>
    <hyperlink ref="R330" r:id="rId4" display="https://aureon.supplier.mercedes-benz.com/documents"/>
    <hyperlink ref="Q331" r:id="rId242" display="UN-R 157/01 Suppl.4&#10;&#10;UN-R_157-01_S4_EN_2025-07-21.pdf&#10;&#10;UN-R_157-01_S4_EN_2025-07-21.reqifz"/>
    <hyperlink ref="R331" r:id="rId243" display="https://aureon.supplier.mercedes-benz.com/documents/16546"/>
    <hyperlink ref="Q332" r:id="rId244" display="UN-R_151- BSIS&#10;&#10;UN-R_151-00_S4_EN_2023-03-22 (1).pdf&#10;&#10;UN-R_151-00_S4_EN_2023-03-22.reqifz"/>
    <hyperlink ref="R332" r:id="rId245" display="https://aureon.supplier.mercedes-benz.com/documents/2680"/>
    <hyperlink ref="Q333" r:id="rId246" display="CN_GB_XXXXX-XXXX_AEBS_DRAFT_EN_2025-06-03.pdf"/>
    <hyperlink ref="R333" r:id="rId247" display="https://aureon.supplier.mercedes-benz.com/documents/16250/properties"/>
    <hyperlink ref="Q334" r:id="rId248" display="CN_GB_XXXXX-XXXX_ICV_Combined_driver_assistance_system_DRAFT_EN_2025-09-25.pdf"/>
    <hyperlink ref="R334" r:id="rId249" display="https://aureon.supplier.mercedes-benz.com/documents/16982/properties"/>
    <hyperlink ref="Q335" r:id="rId250" display="CN_GB_T_45312-2025_EN_2025-09-22.reqifz&#10;&#10;CN_GB_T_45312-2025_EN_2025-09-22.pdf"/>
    <hyperlink ref="R335" r:id="rId251" display="https://aureon.supplier.mercedes-benz.com/documents/16947"/>
    <hyperlink ref="Q336" r:id="rId252" display="UN-R_178_ELKS_WP.29-2025-79e_EN_2025-09-05.pdf&#10;&#10;UN-R_178_ELKS_WP.29-2025-79e_EN_2025-09-05.reqifz"/>
    <hyperlink ref="R336" r:id="rId253" display="https://aureon.supplier.mercedes-benz.com/documents/16866"/>
    <hyperlink ref="Q337" r:id="rId254" display="CN_GB_5768.2-2022_extract_incl_Amend1_EN_2025-10-20.pdf"/>
    <hyperlink ref="R337" r:id="rId4" display="https://aureon.supplier.mercedes-benz.com/documents"/>
  </hyperlink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E7CC3"/>
    <outlinePr summaryBelow="0" summaryRight="0"/>
  </sheetPr>
  <dimension ref="A1:AA1004"/>
  <sheetViews>
    <sheetView workbookViewId="0">
      <pane xSplit="4" ySplit="2" topLeftCell="E3" activePane="bottomRight" state="frozen"/>
      <selection/>
      <selection pane="topRight"/>
      <selection pane="bottomLeft"/>
      <selection pane="bottomRight" activeCell="E3" sqref="E3"/>
    </sheetView>
  </sheetViews>
  <sheetFormatPr defaultColWidth="12.6283185840708" defaultRowHeight="15.75" customHeight="1"/>
  <cols>
    <col min="3" max="6" width="12.6283185840708" outlineLevel="1"/>
    <col min="7" max="7" width="12.6283185840708" outlineLevel="2"/>
    <col min="8" max="8" width="18.2477876106195" customWidth="1" outlineLevel="2"/>
    <col min="9" max="13" width="12.6283185840708" outlineLevel="2"/>
    <col min="14" max="15" width="12.6283185840708" outlineLevel="1"/>
    <col min="17" max="17" width="25.2477876106195" customWidth="1"/>
    <col min="18" max="18" width="12" customWidth="1"/>
    <col min="19" max="19" width="6.75221238938053" customWidth="1" outlineLevel="2"/>
    <col min="20" max="20" width="7.50442477876106" customWidth="1" outlineLevel="2"/>
    <col min="21" max="21" width="5" customWidth="1" outlineLevel="2"/>
    <col min="22" max="22" width="12.6283185840708" outlineLevel="2"/>
    <col min="23" max="23" width="20.8761061946903" customWidth="1" outlineLevel="2"/>
    <col min="24" max="24" width="14.5044247787611" customWidth="1" outlineLevel="1"/>
    <col min="25" max="25" width="15.2477876106195" customWidth="1" outlineLevel="1"/>
    <col min="26" max="26" width="38.8761061946903" customWidth="1" outlineLevel="1"/>
    <col min="27" max="27" width="12.6283185840708" outlineLevel="1"/>
    <col min="29" max="29" width="38.8761061946903" customWidth="1"/>
    <col min="30" max="30" width="24.1327433628319" customWidth="1"/>
  </cols>
  <sheetData>
    <row r="1" customHeight="1" spans="1:27">
      <c r="A1" s="217"/>
      <c r="B1" s="217"/>
      <c r="C1" s="217"/>
      <c r="D1" s="217"/>
      <c r="E1" s="217"/>
      <c r="F1" s="217"/>
      <c r="G1" s="217"/>
      <c r="H1" s="217"/>
      <c r="I1" s="217"/>
      <c r="J1" s="217"/>
      <c r="K1" s="217"/>
      <c r="L1" s="217"/>
      <c r="M1" s="217"/>
      <c r="N1" s="217"/>
      <c r="O1" s="218"/>
      <c r="P1" s="219"/>
      <c r="Q1" s="220"/>
      <c r="R1" s="220"/>
      <c r="S1" s="221"/>
      <c r="T1" s="221"/>
      <c r="U1" s="221"/>
      <c r="V1" s="217"/>
      <c r="W1" s="217"/>
      <c r="X1" s="222"/>
      <c r="Y1" s="220"/>
      <c r="Z1" s="220"/>
      <c r="AA1" s="223"/>
    </row>
    <row r="2" customHeight="1" spans="1:27">
      <c r="A2" s="217" t="s">
        <v>2848</v>
      </c>
      <c r="B2" s="224" t="s">
        <v>2849</v>
      </c>
      <c r="C2" s="224" t="s">
        <v>2850</v>
      </c>
      <c r="D2" s="224" t="s">
        <v>2851</v>
      </c>
      <c r="E2" s="224" t="s">
        <v>2852</v>
      </c>
      <c r="F2" s="224" t="s">
        <v>2853</v>
      </c>
      <c r="G2" s="224" t="s">
        <v>2854</v>
      </c>
      <c r="H2" s="224" t="s">
        <v>2855</v>
      </c>
      <c r="I2" s="224" t="s">
        <v>1862</v>
      </c>
      <c r="J2" s="224" t="s">
        <v>2856</v>
      </c>
      <c r="K2" s="224" t="s">
        <v>2857</v>
      </c>
      <c r="L2" s="224" t="s">
        <v>359</v>
      </c>
      <c r="M2" s="224" t="s">
        <v>2858</v>
      </c>
      <c r="N2" s="224" t="s">
        <v>2859</v>
      </c>
      <c r="O2" s="225" t="s">
        <v>2860</v>
      </c>
      <c r="P2" s="226" t="s">
        <v>2861</v>
      </c>
      <c r="Q2" s="227" t="s">
        <v>2862</v>
      </c>
      <c r="R2" s="227" t="s">
        <v>2863</v>
      </c>
      <c r="S2" s="228" t="s">
        <v>2864</v>
      </c>
      <c r="T2" s="228" t="s">
        <v>2865</v>
      </c>
      <c r="U2" s="228" t="s">
        <v>2866</v>
      </c>
      <c r="V2" s="224" t="s">
        <v>2867</v>
      </c>
      <c r="W2" s="224" t="s">
        <v>2868</v>
      </c>
      <c r="X2" s="229" t="s">
        <v>2869</v>
      </c>
      <c r="Y2" s="227" t="s">
        <v>2870</v>
      </c>
      <c r="Z2" s="227" t="s">
        <v>2871</v>
      </c>
      <c r="AA2" s="230" t="s">
        <v>2872</v>
      </c>
    </row>
    <row r="3" customHeight="1" spans="1:27">
      <c r="A3" s="231" t="s">
        <v>2873</v>
      </c>
      <c r="B3" s="232" t="s">
        <v>2874</v>
      </c>
      <c r="C3" s="233" t="s">
        <v>2875</v>
      </c>
      <c r="D3" s="234" t="s">
        <v>2876</v>
      </c>
      <c r="E3" s="235" t="s">
        <v>2877</v>
      </c>
      <c r="F3" s="235" t="s">
        <v>2878</v>
      </c>
      <c r="G3" s="236"/>
      <c r="H3" s="236" t="s">
        <v>2879</v>
      </c>
      <c r="I3" s="237" t="s">
        <v>2876</v>
      </c>
      <c r="J3" s="235" t="s">
        <v>2880</v>
      </c>
      <c r="K3" s="235"/>
      <c r="L3" s="235"/>
      <c r="M3" s="235"/>
      <c r="N3" s="238"/>
      <c r="O3" s="239"/>
      <c r="P3" s="240" t="s">
        <v>2881</v>
      </c>
      <c r="Q3" s="241"/>
      <c r="R3" s="242"/>
      <c r="S3" s="241"/>
      <c r="T3" s="241"/>
      <c r="U3" s="241"/>
      <c r="V3" s="235" t="s">
        <v>2882</v>
      </c>
      <c r="W3" s="235" t="s">
        <v>2883</v>
      </c>
      <c r="X3" s="243">
        <f>COUNTIF('Doc Overview'!AQ:AQ,"#N/A")</f>
        <v>3</v>
      </c>
      <c r="Y3" s="241"/>
      <c r="Z3" s="244" t="s">
        <v>2884</v>
      </c>
      <c r="AA3" s="241"/>
    </row>
    <row r="4" customHeight="1" spans="1:27">
      <c r="A4" s="231" t="s">
        <v>2873</v>
      </c>
      <c r="B4" s="232" t="s">
        <v>2885</v>
      </c>
      <c r="C4" s="245"/>
      <c r="D4" s="245"/>
      <c r="E4" s="246" t="s">
        <v>2886</v>
      </c>
      <c r="F4" s="235" t="s">
        <v>2887</v>
      </c>
      <c r="G4" s="236" t="s">
        <v>2888</v>
      </c>
      <c r="H4" s="236" t="s">
        <v>2889</v>
      </c>
      <c r="I4" s="237" t="s">
        <v>2876</v>
      </c>
      <c r="J4" s="235" t="s">
        <v>2890</v>
      </c>
      <c r="K4" s="235"/>
      <c r="L4" s="235"/>
      <c r="M4" s="235"/>
      <c r="N4" s="247" t="s">
        <v>2891</v>
      </c>
      <c r="O4" s="239"/>
      <c r="P4" s="240" t="s">
        <v>2892</v>
      </c>
      <c r="Q4" s="248" t="s">
        <v>2893</v>
      </c>
      <c r="R4" s="242" t="s">
        <v>2894</v>
      </c>
      <c r="S4" s="244"/>
      <c r="T4" s="249"/>
      <c r="U4" s="250" t="s">
        <v>1809</v>
      </c>
      <c r="V4" s="235" t="s">
        <v>2882</v>
      </c>
      <c r="W4" s="235" t="s">
        <v>2883</v>
      </c>
      <c r="X4" s="243">
        <f>COUNTIF('Doc Overview'!AT:AT,"#N/A")</f>
        <v>7</v>
      </c>
      <c r="Y4" s="251"/>
      <c r="Z4" s="251"/>
      <c r="AA4" s="244"/>
    </row>
    <row r="5" customHeight="1" spans="1:27">
      <c r="A5" s="252" t="s">
        <v>2873</v>
      </c>
      <c r="B5" s="235" t="s">
        <v>2895</v>
      </c>
      <c r="C5" s="245"/>
      <c r="D5" s="253"/>
      <c r="E5" s="246" t="s">
        <v>2896</v>
      </c>
      <c r="F5" s="235" t="s">
        <v>2897</v>
      </c>
      <c r="G5" s="236" t="s">
        <v>2898</v>
      </c>
      <c r="H5" s="236" t="s">
        <v>2899</v>
      </c>
      <c r="I5" s="237" t="s">
        <v>2876</v>
      </c>
      <c r="J5" s="235" t="s">
        <v>2890</v>
      </c>
      <c r="K5" s="254"/>
      <c r="L5" s="254"/>
      <c r="M5" s="254"/>
      <c r="N5" s="238"/>
      <c r="O5" s="239"/>
      <c r="P5" s="240" t="s">
        <v>2900</v>
      </c>
      <c r="Q5" s="248" t="s">
        <v>2901</v>
      </c>
      <c r="R5" s="255" t="s">
        <v>2902</v>
      </c>
      <c r="S5" s="256" t="s">
        <v>2903</v>
      </c>
      <c r="T5" s="256" t="s">
        <v>2903</v>
      </c>
      <c r="U5" s="250" t="s">
        <v>1809</v>
      </c>
      <c r="V5" s="235" t="s">
        <v>2904</v>
      </c>
      <c r="W5" s="235" t="s">
        <v>362</v>
      </c>
      <c r="X5" s="243">
        <f>COUNTIF('Doc Overview'!AW:AW,"#N/A")</f>
        <v>26</v>
      </c>
      <c r="Y5" s="257"/>
      <c r="Z5" s="258"/>
      <c r="AA5" s="244"/>
    </row>
    <row r="6" customHeight="1" spans="1:27">
      <c r="A6" s="259" t="s">
        <v>2905</v>
      </c>
      <c r="B6" s="260" t="s">
        <v>2906</v>
      </c>
      <c r="C6" s="261" t="s">
        <v>2907</v>
      </c>
      <c r="D6" s="261" t="s">
        <v>2908</v>
      </c>
      <c r="E6" s="235" t="s">
        <v>2909</v>
      </c>
      <c r="F6" s="235" t="s">
        <v>2910</v>
      </c>
      <c r="G6" s="261"/>
      <c r="H6" s="262" t="s">
        <v>2911</v>
      </c>
      <c r="I6" s="235"/>
      <c r="J6" s="235" t="s">
        <v>2912</v>
      </c>
      <c r="K6" s="235"/>
      <c r="L6" s="235"/>
      <c r="M6" s="235"/>
      <c r="N6" s="238"/>
      <c r="O6" s="239"/>
      <c r="P6" s="240" t="s">
        <v>2913</v>
      </c>
      <c r="Q6" s="248" t="s">
        <v>2914</v>
      </c>
      <c r="R6" s="242" t="s">
        <v>2894</v>
      </c>
      <c r="S6" s="263"/>
      <c r="T6" s="263"/>
      <c r="U6" s="250" t="s">
        <v>1809</v>
      </c>
      <c r="V6" s="235" t="s">
        <v>2882</v>
      </c>
      <c r="W6" s="235" t="s">
        <v>2883</v>
      </c>
      <c r="X6" s="243">
        <f>COUNTIF('Doc Overview'!AE:AE,"#N/A")</f>
        <v>25</v>
      </c>
      <c r="Y6" s="240"/>
      <c r="Z6" s="248"/>
      <c r="AA6" s="248"/>
    </row>
    <row r="7" customHeight="1" spans="1:27">
      <c r="A7" s="259" t="s">
        <v>2905</v>
      </c>
      <c r="B7" s="260" t="s">
        <v>2915</v>
      </c>
      <c r="C7" s="264"/>
      <c r="D7" s="265"/>
      <c r="E7" s="235" t="s">
        <v>2916</v>
      </c>
      <c r="F7" s="235" t="s">
        <v>2917</v>
      </c>
      <c r="G7" s="265"/>
      <c r="H7" s="265"/>
      <c r="I7" s="235"/>
      <c r="J7" s="235" t="s">
        <v>2912</v>
      </c>
      <c r="K7" s="235"/>
      <c r="L7" s="235"/>
      <c r="M7" s="235"/>
      <c r="N7" s="238"/>
      <c r="O7" s="239"/>
      <c r="P7" s="241"/>
      <c r="Q7" s="241"/>
      <c r="R7" s="241"/>
      <c r="S7" s="241"/>
      <c r="T7" s="241"/>
      <c r="U7" s="241"/>
      <c r="V7" s="235" t="s">
        <v>2882</v>
      </c>
      <c r="W7" s="235" t="s">
        <v>2883</v>
      </c>
      <c r="X7" s="243"/>
      <c r="Y7" s="241"/>
      <c r="Z7" s="241"/>
      <c r="AA7" s="241"/>
    </row>
    <row r="8" customHeight="1" spans="1:27">
      <c r="A8" s="252" t="s">
        <v>2905</v>
      </c>
      <c r="B8" s="235" t="s">
        <v>2918</v>
      </c>
      <c r="C8" s="264"/>
      <c r="D8" s="266"/>
      <c r="E8" s="235" t="s">
        <v>2919</v>
      </c>
      <c r="F8" s="235" t="s">
        <v>2920</v>
      </c>
      <c r="G8" s="266"/>
      <c r="H8" s="266"/>
      <c r="I8" s="235"/>
      <c r="J8" s="235" t="s">
        <v>2912</v>
      </c>
      <c r="K8" s="235"/>
      <c r="L8" s="235"/>
      <c r="M8" s="235"/>
      <c r="N8" s="238"/>
      <c r="O8" s="239"/>
      <c r="P8" s="240" t="s">
        <v>2921</v>
      </c>
      <c r="Q8" s="248" t="s">
        <v>2922</v>
      </c>
      <c r="R8" s="241"/>
      <c r="S8" s="241"/>
      <c r="T8" s="250" t="s">
        <v>1809</v>
      </c>
      <c r="U8" s="250" t="s">
        <v>1809</v>
      </c>
      <c r="V8" s="235" t="s">
        <v>2882</v>
      </c>
      <c r="W8" s="235" t="s">
        <v>2883</v>
      </c>
      <c r="X8" s="243">
        <f>COUNTIF('Doc Overview'!AN:AN,"#N/A")</f>
        <v>6</v>
      </c>
      <c r="Y8" s="251"/>
      <c r="Z8" s="251"/>
      <c r="AA8" s="251"/>
    </row>
    <row r="9" customHeight="1" spans="1:27">
      <c r="A9" s="267" t="s">
        <v>2923</v>
      </c>
      <c r="B9" s="268" t="s">
        <v>2924</v>
      </c>
      <c r="C9" s="264"/>
      <c r="D9" s="235"/>
      <c r="E9" s="235" t="s">
        <v>2925</v>
      </c>
      <c r="F9" s="235" t="s">
        <v>2925</v>
      </c>
      <c r="G9" s="269"/>
      <c r="H9" s="269"/>
      <c r="I9" s="235"/>
      <c r="J9" s="235" t="s">
        <v>2912</v>
      </c>
      <c r="K9" s="235"/>
      <c r="L9" s="235"/>
      <c r="M9" s="235"/>
      <c r="N9" s="238"/>
      <c r="O9" s="239"/>
      <c r="P9" s="241"/>
      <c r="Q9" s="241"/>
      <c r="R9" s="241"/>
      <c r="S9" s="241"/>
      <c r="T9" s="241"/>
      <c r="U9" s="241"/>
      <c r="V9" s="235" t="s">
        <v>2882</v>
      </c>
      <c r="W9" s="235" t="s">
        <v>2883</v>
      </c>
      <c r="X9" s="243"/>
      <c r="Y9" s="241"/>
      <c r="Z9" s="241"/>
      <c r="AA9" s="241"/>
    </row>
    <row r="10" customHeight="1" spans="1:27">
      <c r="A10" s="267" t="s">
        <v>2923</v>
      </c>
      <c r="B10" s="268" t="s">
        <v>2926</v>
      </c>
      <c r="C10" s="264"/>
      <c r="D10" s="234" t="s">
        <v>2927</v>
      </c>
      <c r="E10" s="235" t="s">
        <v>2928</v>
      </c>
      <c r="F10" s="235" t="s">
        <v>2929</v>
      </c>
      <c r="G10" s="236" t="s">
        <v>2888</v>
      </c>
      <c r="H10" s="262" t="s">
        <v>2930</v>
      </c>
      <c r="I10" s="235" t="s">
        <v>2931</v>
      </c>
      <c r="J10" s="235" t="s">
        <v>2932</v>
      </c>
      <c r="K10" s="235" t="s">
        <v>2933</v>
      </c>
      <c r="L10" s="235" t="s">
        <v>2934</v>
      </c>
      <c r="M10" s="235" t="s">
        <v>2935</v>
      </c>
      <c r="N10" s="270" t="s">
        <v>2936</v>
      </c>
      <c r="O10" s="271" t="s">
        <v>2937</v>
      </c>
      <c r="P10" s="240" t="s">
        <v>2938</v>
      </c>
      <c r="Q10" s="248" t="s">
        <v>2939</v>
      </c>
      <c r="R10" s="255" t="s">
        <v>2940</v>
      </c>
      <c r="S10" s="272" t="s">
        <v>2941</v>
      </c>
      <c r="T10" s="272" t="s">
        <v>2941</v>
      </c>
      <c r="U10" s="250" t="s">
        <v>1809</v>
      </c>
      <c r="V10" s="235" t="s">
        <v>2904</v>
      </c>
      <c r="W10" s="273" t="s">
        <v>2942</v>
      </c>
      <c r="X10" s="243">
        <f>COUNTIF('Doc Overview'!BL:BL,"#N/A")</f>
        <v>20</v>
      </c>
      <c r="Y10" s="274" t="s">
        <v>2943</v>
      </c>
      <c r="Z10" s="248"/>
      <c r="AA10" s="241"/>
    </row>
    <row r="11" customHeight="1" spans="1:27">
      <c r="A11" s="267" t="s">
        <v>2923</v>
      </c>
      <c r="B11" s="268" t="s">
        <v>2944</v>
      </c>
      <c r="C11" s="264"/>
      <c r="D11" s="253"/>
      <c r="E11" s="235" t="s">
        <v>2945</v>
      </c>
      <c r="F11" s="235" t="s">
        <v>2946</v>
      </c>
      <c r="G11" s="261" t="s">
        <v>2947</v>
      </c>
      <c r="H11" s="265"/>
      <c r="I11" s="235" t="s">
        <v>2931</v>
      </c>
      <c r="J11" s="235" t="s">
        <v>2932</v>
      </c>
      <c r="K11" s="235" t="s">
        <v>2933</v>
      </c>
      <c r="L11" s="235" t="s">
        <v>2934</v>
      </c>
      <c r="M11" s="235" t="s">
        <v>2935</v>
      </c>
      <c r="N11" s="270"/>
      <c r="O11" s="271" t="s">
        <v>2948</v>
      </c>
      <c r="P11" s="240" t="s">
        <v>2949</v>
      </c>
      <c r="Q11" s="248" t="s">
        <v>2950</v>
      </c>
      <c r="R11" s="255" t="s">
        <v>2951</v>
      </c>
      <c r="S11" s="272" t="s">
        <v>2941</v>
      </c>
      <c r="T11" s="250" t="s">
        <v>1809</v>
      </c>
      <c r="U11" s="250" t="s">
        <v>1809</v>
      </c>
      <c r="V11" s="235" t="s">
        <v>2904</v>
      </c>
      <c r="W11" s="235" t="s">
        <v>2952</v>
      </c>
      <c r="X11" s="243">
        <f>COUNTIF('Doc Overview'!BI:BI,"#N/A")</f>
        <v>38</v>
      </c>
      <c r="Y11" s="274" t="s">
        <v>2943</v>
      </c>
      <c r="Z11" s="248"/>
      <c r="AA11" s="241"/>
    </row>
    <row r="12" customHeight="1" spans="1:27">
      <c r="A12" s="267" t="s">
        <v>2923</v>
      </c>
      <c r="B12" s="268" t="s">
        <v>2953</v>
      </c>
      <c r="C12" s="264"/>
      <c r="D12" s="246"/>
      <c r="E12" s="246"/>
      <c r="F12" s="235" t="s">
        <v>2954</v>
      </c>
      <c r="G12" s="266"/>
      <c r="H12" s="266"/>
      <c r="I12" s="246"/>
      <c r="J12" s="235"/>
      <c r="K12" s="246"/>
      <c r="L12" s="246"/>
      <c r="M12" s="246"/>
      <c r="N12" s="252"/>
      <c r="O12" s="239"/>
      <c r="P12" s="240"/>
      <c r="Q12" s="248"/>
      <c r="R12" s="275"/>
      <c r="S12" s="272"/>
      <c r="T12" s="272"/>
      <c r="U12" s="250"/>
      <c r="V12" s="235"/>
      <c r="W12" s="235"/>
      <c r="X12" s="243"/>
      <c r="Y12" s="240"/>
      <c r="Z12" s="248"/>
      <c r="AA12" s="241"/>
    </row>
    <row r="13" customHeight="1" spans="1:27">
      <c r="A13" s="252" t="s">
        <v>2955</v>
      </c>
      <c r="B13" s="235" t="s">
        <v>2956</v>
      </c>
      <c r="C13" s="264"/>
      <c r="D13" s="246" t="s">
        <v>2957</v>
      </c>
      <c r="E13" s="246" t="s">
        <v>2958</v>
      </c>
      <c r="F13" s="235" t="s">
        <v>2959</v>
      </c>
      <c r="G13" s="276" t="s">
        <v>2958</v>
      </c>
      <c r="H13" s="277" t="s">
        <v>2889</v>
      </c>
      <c r="I13" s="246" t="s">
        <v>2960</v>
      </c>
      <c r="J13" s="235" t="s">
        <v>2890</v>
      </c>
      <c r="K13" s="246" t="s">
        <v>2961</v>
      </c>
      <c r="L13" s="246" t="s">
        <v>2962</v>
      </c>
      <c r="M13" s="246"/>
      <c r="N13" s="278" t="s">
        <v>2963</v>
      </c>
      <c r="O13" s="239"/>
      <c r="P13" s="240" t="s">
        <v>2964</v>
      </c>
      <c r="Q13" s="248" t="s">
        <v>2965</v>
      </c>
      <c r="R13" s="255" t="s">
        <v>2966</v>
      </c>
      <c r="S13" s="272" t="s">
        <v>2941</v>
      </c>
      <c r="T13" s="272" t="s">
        <v>2941</v>
      </c>
      <c r="U13" s="250" t="s">
        <v>1809</v>
      </c>
      <c r="V13" s="235" t="s">
        <v>2904</v>
      </c>
      <c r="W13" s="235" t="s">
        <v>2967</v>
      </c>
      <c r="X13" s="243">
        <f>COUNTIF('Doc Overview'!BF:BF,"#N/A")</f>
        <v>19</v>
      </c>
      <c r="Y13" s="274" t="s">
        <v>2968</v>
      </c>
      <c r="Z13" s="248"/>
      <c r="AA13" s="241"/>
    </row>
    <row r="14" customHeight="1" spans="1:27">
      <c r="A14" s="252" t="s">
        <v>2969</v>
      </c>
      <c r="B14" s="235" t="s">
        <v>2970</v>
      </c>
      <c r="C14" s="264"/>
      <c r="D14" s="237"/>
      <c r="E14" s="237" t="s">
        <v>2971</v>
      </c>
      <c r="F14" s="237" t="s">
        <v>2972</v>
      </c>
      <c r="G14" s="236" t="s">
        <v>2973</v>
      </c>
      <c r="H14" s="236" t="s">
        <v>2974</v>
      </c>
      <c r="I14" s="237" t="s">
        <v>362</v>
      </c>
      <c r="J14" s="235" t="s">
        <v>2890</v>
      </c>
      <c r="K14" s="237" t="s">
        <v>2975</v>
      </c>
      <c r="L14" s="237" t="s">
        <v>2976</v>
      </c>
      <c r="M14" s="237"/>
      <c r="N14" s="238"/>
      <c r="O14" s="279" t="s">
        <v>2977</v>
      </c>
      <c r="P14" s="240" t="s">
        <v>2978</v>
      </c>
      <c r="Q14" s="248" t="s">
        <v>2979</v>
      </c>
      <c r="R14" s="242" t="s">
        <v>2980</v>
      </c>
      <c r="S14" s="244"/>
      <c r="T14" s="249"/>
      <c r="U14" s="250" t="s">
        <v>1809</v>
      </c>
      <c r="V14" s="235" t="s">
        <v>2981</v>
      </c>
      <c r="W14" s="235"/>
      <c r="X14" s="243">
        <f>COUNTIF('Doc Overview'!AZ:AZ,"#N/A")</f>
        <v>3</v>
      </c>
      <c r="Y14" s="280"/>
      <c r="Z14" s="280"/>
      <c r="AA14" s="244"/>
    </row>
    <row r="15" customHeight="1" spans="1:27">
      <c r="A15" s="231" t="s">
        <v>2955</v>
      </c>
      <c r="B15" s="232" t="s">
        <v>2982</v>
      </c>
      <c r="C15" s="264"/>
      <c r="D15" s="281"/>
      <c r="E15" s="235" t="s">
        <v>2983</v>
      </c>
      <c r="F15" s="235"/>
      <c r="G15" s="236"/>
      <c r="H15" s="236"/>
      <c r="I15" s="237"/>
      <c r="J15" s="235"/>
      <c r="K15" s="235"/>
      <c r="L15" s="235"/>
      <c r="M15" s="235"/>
      <c r="N15" s="238"/>
      <c r="O15" s="279" t="s">
        <v>2984</v>
      </c>
      <c r="P15" s="244"/>
      <c r="Q15" s="241"/>
      <c r="R15" s="242"/>
      <c r="S15" s="241"/>
      <c r="T15" s="241"/>
      <c r="U15" s="241"/>
      <c r="V15" s="235"/>
      <c r="W15" s="235"/>
      <c r="X15" s="243"/>
      <c r="Y15" s="241"/>
      <c r="Z15" s="244"/>
      <c r="AA15" s="241"/>
    </row>
    <row r="16" customHeight="1" spans="1:27">
      <c r="A16" s="231" t="s">
        <v>1703</v>
      </c>
      <c r="B16" s="232" t="s">
        <v>358</v>
      </c>
      <c r="C16" s="264"/>
      <c r="D16" s="281"/>
      <c r="E16" s="235"/>
      <c r="F16" s="235"/>
      <c r="G16" s="236"/>
      <c r="H16" s="236"/>
      <c r="I16" s="237"/>
      <c r="J16" s="235"/>
      <c r="K16" s="235"/>
      <c r="L16" s="235"/>
      <c r="M16" s="235"/>
      <c r="N16" s="238"/>
      <c r="O16" s="239"/>
      <c r="P16" s="244" t="s">
        <v>806</v>
      </c>
      <c r="Q16" s="241"/>
      <c r="R16" s="242" t="s">
        <v>2894</v>
      </c>
      <c r="S16" s="241"/>
      <c r="T16" s="241"/>
      <c r="U16" s="241"/>
      <c r="V16" s="235"/>
      <c r="W16" s="235"/>
      <c r="X16" s="243"/>
      <c r="Y16" s="241"/>
      <c r="Z16" s="244"/>
      <c r="AA16" s="241"/>
    </row>
    <row r="17" customHeight="1" spans="1:27">
      <c r="A17" s="252" t="s">
        <v>2985</v>
      </c>
      <c r="B17" s="235"/>
      <c r="C17" s="282"/>
      <c r="D17" s="237"/>
      <c r="E17" s="237"/>
      <c r="F17" s="237"/>
      <c r="G17" s="236"/>
      <c r="H17" s="236"/>
      <c r="I17" s="237"/>
      <c r="J17" s="235"/>
      <c r="K17" s="237"/>
      <c r="L17" s="237"/>
      <c r="M17" s="237"/>
      <c r="N17" s="238"/>
      <c r="O17" s="279" t="s">
        <v>2986</v>
      </c>
      <c r="P17" s="240"/>
      <c r="Q17" s="248"/>
      <c r="R17" s="248"/>
      <c r="S17" s="241"/>
      <c r="T17" s="241"/>
      <c r="U17" s="241"/>
      <c r="V17" s="235"/>
      <c r="W17" s="235"/>
      <c r="X17" s="243"/>
      <c r="Y17" s="280"/>
      <c r="Z17" s="280"/>
      <c r="AA17" s="244"/>
    </row>
    <row r="18" customHeight="1" spans="1:27">
      <c r="G18" s="7"/>
      <c r="H18" s="7"/>
      <c r="N18" s="2"/>
      <c r="R18" s="2"/>
      <c r="X18" s="283"/>
    </row>
    <row r="19" customHeight="1" spans="1:27">
      <c r="B19" s="16" t="s">
        <v>2987</v>
      </c>
      <c r="G19" s="7"/>
      <c r="H19" s="7"/>
      <c r="N19" s="2"/>
      <c r="R19" s="2"/>
      <c r="X19" s="283"/>
    </row>
    <row r="20" customHeight="1" spans="1:27">
      <c r="A20" s="217"/>
      <c r="B20" s="217"/>
      <c r="C20" s="217"/>
      <c r="D20" s="217"/>
      <c r="E20" s="217"/>
      <c r="F20" s="217"/>
      <c r="G20" s="284"/>
      <c r="H20" s="284"/>
      <c r="I20" s="217"/>
      <c r="J20" s="217"/>
      <c r="K20" s="217"/>
      <c r="L20" s="217"/>
      <c r="M20" s="217"/>
      <c r="N20" s="285"/>
      <c r="O20" s="217"/>
      <c r="V20" s="217"/>
      <c r="W20" s="217"/>
      <c r="X20" s="283"/>
    </row>
    <row r="21" customHeight="1" spans="1:27">
      <c r="A21" s="286"/>
      <c r="B21" s="286"/>
      <c r="C21" s="286"/>
      <c r="D21" s="286"/>
      <c r="E21" s="286"/>
      <c r="F21" s="286"/>
      <c r="G21" s="287"/>
      <c r="H21" s="287"/>
      <c r="I21" s="286"/>
      <c r="J21" s="286"/>
      <c r="K21" s="286"/>
      <c r="L21" s="286"/>
      <c r="M21" s="286"/>
      <c r="N21" s="286"/>
      <c r="O21" s="286"/>
      <c r="V21" s="286"/>
      <c r="W21" s="286"/>
      <c r="X21" s="283"/>
    </row>
    <row r="22" customHeight="1" spans="1:27">
      <c r="A22" s="286"/>
      <c r="B22" s="286"/>
      <c r="C22" s="286"/>
      <c r="D22" s="286"/>
      <c r="E22" s="286"/>
      <c r="F22" s="286"/>
      <c r="G22" s="287"/>
      <c r="H22" s="287"/>
      <c r="I22" s="286"/>
      <c r="J22" s="286"/>
      <c r="K22" s="286"/>
      <c r="L22" s="286"/>
      <c r="M22" s="286"/>
      <c r="N22" s="286"/>
      <c r="O22" s="286"/>
      <c r="V22" s="286"/>
      <c r="W22" s="286"/>
      <c r="X22" s="283"/>
    </row>
    <row r="23" customHeight="1" spans="1:27">
      <c r="A23" s="286"/>
      <c r="B23" s="286"/>
      <c r="C23" s="286"/>
      <c r="D23" s="286"/>
      <c r="E23" s="286"/>
      <c r="F23" s="286"/>
      <c r="G23" s="287"/>
      <c r="H23" s="287"/>
      <c r="I23" s="286"/>
      <c r="J23" s="286"/>
      <c r="K23" s="286"/>
      <c r="L23" s="286"/>
      <c r="M23" s="286"/>
      <c r="N23" s="286"/>
      <c r="O23" s="286"/>
      <c r="V23" s="286"/>
      <c r="W23" s="286"/>
      <c r="X23" s="283"/>
    </row>
    <row r="24" customHeight="1" spans="1:27">
      <c r="A24" s="288"/>
      <c r="B24" s="288"/>
      <c r="C24" s="288"/>
      <c r="D24" s="288"/>
      <c r="E24" s="288"/>
      <c r="F24" s="288"/>
      <c r="G24" s="289"/>
      <c r="H24" s="289"/>
      <c r="I24" s="288"/>
      <c r="J24" s="288"/>
      <c r="K24" s="288"/>
      <c r="L24" s="288"/>
      <c r="M24" s="288"/>
      <c r="N24" s="288"/>
      <c r="O24" s="288"/>
      <c r="V24" s="288"/>
      <c r="W24" s="288"/>
      <c r="X24" s="283"/>
    </row>
    <row r="25" customHeight="1" spans="1:27">
      <c r="A25" s="288"/>
      <c r="B25" s="288"/>
      <c r="C25" s="288"/>
      <c r="D25" s="288"/>
      <c r="E25" s="288"/>
      <c r="F25" s="288"/>
      <c r="G25" s="289"/>
      <c r="H25" s="289"/>
      <c r="I25" s="288"/>
      <c r="J25" s="288"/>
      <c r="K25" s="288"/>
      <c r="L25" s="288"/>
      <c r="M25" s="288"/>
      <c r="N25" s="288"/>
      <c r="O25" s="288"/>
      <c r="V25" s="288"/>
      <c r="W25" s="288"/>
      <c r="X25" s="283"/>
    </row>
    <row r="26" customHeight="1" spans="1:27">
      <c r="A26" s="286"/>
      <c r="B26" s="286"/>
      <c r="C26" s="286"/>
      <c r="D26" s="286"/>
      <c r="E26" s="286"/>
      <c r="F26" s="286"/>
      <c r="G26" s="287"/>
      <c r="H26" s="287"/>
      <c r="I26" s="286"/>
      <c r="J26" s="286"/>
      <c r="K26" s="286"/>
      <c r="L26" s="286"/>
      <c r="M26" s="286"/>
      <c r="N26" s="286"/>
      <c r="O26" s="286"/>
      <c r="V26" s="286"/>
      <c r="W26" s="286"/>
      <c r="X26" s="283"/>
    </row>
    <row r="27" customHeight="1" spans="1:27">
      <c r="A27" s="286"/>
      <c r="B27" s="286"/>
      <c r="C27" s="286"/>
      <c r="D27" s="286"/>
      <c r="E27" s="286"/>
      <c r="F27" s="286"/>
      <c r="G27" s="287"/>
      <c r="H27" s="287"/>
      <c r="I27" s="286"/>
      <c r="J27" s="286"/>
      <c r="K27" s="286"/>
      <c r="L27" s="286"/>
      <c r="M27" s="286"/>
      <c r="N27" s="286"/>
      <c r="O27" s="286"/>
      <c r="V27" s="286"/>
      <c r="W27" s="286"/>
      <c r="X27" s="283"/>
    </row>
    <row r="28" customHeight="1" spans="1:27">
      <c r="A28" s="286"/>
      <c r="B28" s="286"/>
      <c r="C28" s="286"/>
      <c r="D28" s="286"/>
      <c r="E28" s="286"/>
      <c r="F28" s="286"/>
      <c r="G28" s="287"/>
      <c r="H28" s="287"/>
      <c r="I28" s="286"/>
      <c r="J28" s="286"/>
      <c r="K28" s="286"/>
      <c r="L28" s="286"/>
      <c r="M28" s="286"/>
      <c r="N28" s="286"/>
      <c r="O28" s="286"/>
      <c r="V28" s="286"/>
      <c r="W28" s="286"/>
      <c r="X28" s="283"/>
    </row>
    <row r="29" customHeight="1" spans="1:27">
      <c r="A29" s="286"/>
      <c r="B29" s="286"/>
      <c r="C29" s="286"/>
      <c r="D29" s="286"/>
      <c r="E29" s="286"/>
      <c r="F29" s="286"/>
      <c r="G29" s="287"/>
      <c r="H29" s="287"/>
      <c r="I29" s="286"/>
      <c r="J29" s="286"/>
      <c r="K29" s="286"/>
      <c r="L29" s="286"/>
      <c r="M29" s="286"/>
      <c r="N29" s="286"/>
      <c r="O29" s="286"/>
      <c r="V29" s="286"/>
      <c r="W29" s="286"/>
      <c r="X29" s="283"/>
    </row>
    <row r="30" customHeight="1" spans="1:27">
      <c r="A30" s="286"/>
      <c r="B30" s="286"/>
      <c r="C30" s="286"/>
      <c r="D30" s="286"/>
      <c r="E30" s="286"/>
      <c r="F30" s="286"/>
      <c r="G30" s="287"/>
      <c r="H30" s="287"/>
      <c r="I30" s="286"/>
      <c r="J30" s="286"/>
      <c r="K30" s="286"/>
      <c r="L30" s="286"/>
      <c r="M30" s="286"/>
      <c r="N30" s="286"/>
      <c r="O30" s="286"/>
      <c r="V30" s="286"/>
      <c r="W30" s="286"/>
      <c r="X30" s="283"/>
    </row>
    <row r="31" customHeight="1" spans="1:27">
      <c r="A31" s="286"/>
      <c r="B31" s="286"/>
      <c r="C31" s="286"/>
      <c r="D31" s="286"/>
      <c r="E31" s="286"/>
      <c r="F31" s="286"/>
      <c r="G31" s="287"/>
      <c r="H31" s="287"/>
      <c r="I31" s="286"/>
      <c r="J31" s="286"/>
      <c r="K31" s="286"/>
      <c r="L31" s="286"/>
      <c r="M31" s="286"/>
      <c r="N31" s="286"/>
      <c r="O31" s="286"/>
      <c r="R31" s="2"/>
      <c r="V31" s="286"/>
      <c r="W31" s="286"/>
      <c r="X31" s="283"/>
    </row>
    <row r="32" customHeight="1" spans="1:27">
      <c r="G32" s="7"/>
      <c r="H32" s="7"/>
      <c r="N32" s="2"/>
      <c r="R32" s="2"/>
      <c r="X32" s="283"/>
    </row>
    <row r="33" customHeight="1" spans="1:24">
      <c r="A33" s="2"/>
      <c r="B33" s="2"/>
      <c r="C33" s="2"/>
      <c r="D33" s="2"/>
      <c r="E33" s="2"/>
      <c r="F33" s="2"/>
      <c r="G33" s="7"/>
      <c r="H33" s="7"/>
      <c r="I33" s="2"/>
      <c r="J33" s="2"/>
      <c r="K33" s="2"/>
      <c r="L33" s="2"/>
      <c r="M33" s="2"/>
      <c r="N33" s="2"/>
      <c r="O33" s="2"/>
      <c r="R33" s="2"/>
      <c r="V33" s="2"/>
      <c r="W33" s="2"/>
      <c r="X33" s="283"/>
    </row>
    <row r="34" customHeight="1" spans="1:24">
      <c r="G34" s="7"/>
      <c r="H34" s="7"/>
      <c r="N34" s="2"/>
      <c r="R34" s="2"/>
      <c r="X34" s="283"/>
    </row>
    <row r="35" customHeight="1" spans="1:24">
      <c r="A35" s="2"/>
      <c r="B35" s="2"/>
      <c r="C35" s="2"/>
      <c r="D35" s="2"/>
      <c r="E35" s="2"/>
      <c r="F35" s="2"/>
      <c r="G35" s="7"/>
      <c r="H35" s="7"/>
      <c r="I35" s="2"/>
      <c r="J35" s="2"/>
      <c r="K35" s="2"/>
      <c r="L35" s="2"/>
      <c r="M35" s="2"/>
      <c r="N35" s="2"/>
      <c r="O35" s="2"/>
      <c r="R35" s="2"/>
      <c r="V35" s="2"/>
      <c r="W35" s="2"/>
      <c r="X35" s="283"/>
    </row>
    <row r="36" customHeight="1" spans="1:24">
      <c r="A36" s="2"/>
      <c r="B36" s="2"/>
      <c r="C36" s="2"/>
      <c r="D36" s="2"/>
      <c r="E36" s="2"/>
      <c r="F36" s="2"/>
      <c r="G36" s="7"/>
      <c r="H36" s="7"/>
      <c r="I36" s="2"/>
      <c r="J36" s="2"/>
      <c r="K36" s="2"/>
      <c r="L36" s="2"/>
      <c r="M36" s="2"/>
      <c r="N36" s="2"/>
      <c r="O36" s="2"/>
      <c r="R36" s="2"/>
      <c r="V36" s="2"/>
      <c r="W36" s="2"/>
      <c r="X36" s="283"/>
    </row>
    <row r="37" customHeight="1" spans="1:24">
      <c r="G37" s="7"/>
      <c r="H37" s="7"/>
      <c r="N37" s="2"/>
      <c r="R37" s="2"/>
      <c r="X37" s="283"/>
    </row>
    <row r="38" customHeight="1" spans="1:24">
      <c r="G38" s="7"/>
      <c r="H38" s="7"/>
      <c r="N38" s="2"/>
      <c r="R38" s="2"/>
      <c r="X38" s="283"/>
    </row>
    <row r="39" customHeight="1" spans="1:24">
      <c r="G39" s="7"/>
      <c r="H39" s="7"/>
      <c r="N39" s="2"/>
      <c r="R39" s="2"/>
      <c r="X39" s="283"/>
    </row>
    <row r="40" customHeight="1" spans="1:24">
      <c r="G40" s="7"/>
      <c r="H40" s="7"/>
      <c r="N40" s="2"/>
      <c r="R40" s="2"/>
      <c r="X40" s="283"/>
    </row>
    <row r="41" customHeight="1" spans="1:24">
      <c r="G41" s="7"/>
      <c r="H41" s="7"/>
      <c r="N41" s="2"/>
      <c r="R41" s="2"/>
      <c r="X41" s="283"/>
    </row>
    <row r="42" customHeight="1" spans="1:24">
      <c r="G42" s="7"/>
      <c r="H42" s="7"/>
      <c r="N42" s="2"/>
      <c r="R42" s="2"/>
      <c r="X42" s="283"/>
    </row>
    <row r="43" customHeight="1" spans="1:24">
      <c r="G43" s="7"/>
      <c r="H43" s="7"/>
      <c r="N43" s="2"/>
      <c r="R43" s="2"/>
      <c r="X43" s="283"/>
    </row>
    <row r="44" customHeight="1" spans="1:24">
      <c r="G44" s="7"/>
      <c r="H44" s="7"/>
      <c r="N44" s="2"/>
      <c r="R44" s="2"/>
      <c r="X44" s="283"/>
    </row>
    <row r="45" customHeight="1" spans="1:24">
      <c r="G45" s="7"/>
      <c r="H45" s="7"/>
      <c r="N45" s="2"/>
      <c r="R45" s="2"/>
      <c r="X45" s="283"/>
    </row>
    <row r="46" customHeight="1" spans="1:24">
      <c r="G46" s="7"/>
      <c r="H46" s="7"/>
      <c r="N46" s="2"/>
      <c r="R46" s="2"/>
      <c r="X46" s="283"/>
    </row>
    <row r="47" customHeight="1" spans="1:24">
      <c r="G47" s="7"/>
      <c r="H47" s="7"/>
      <c r="N47" s="2"/>
      <c r="R47" s="2"/>
      <c r="X47" s="283"/>
    </row>
    <row r="48" customHeight="1" spans="1:24">
      <c r="G48" s="7"/>
      <c r="H48" s="7"/>
      <c r="N48" s="2"/>
      <c r="R48" s="2"/>
      <c r="X48" s="283"/>
    </row>
    <row r="49" customHeight="1" spans="7:24">
      <c r="G49" s="7"/>
      <c r="H49" s="7"/>
      <c r="N49" s="2"/>
      <c r="R49" s="2"/>
      <c r="X49" s="283"/>
    </row>
    <row r="50" customHeight="1" spans="7:24">
      <c r="G50" s="7"/>
      <c r="H50" s="7"/>
      <c r="N50" s="2"/>
      <c r="R50" s="2"/>
      <c r="X50" s="283"/>
    </row>
    <row r="51" customHeight="1" spans="7:24">
      <c r="G51" s="7"/>
      <c r="H51" s="7"/>
      <c r="N51" s="2"/>
      <c r="R51" s="2"/>
      <c r="X51" s="283"/>
    </row>
    <row r="52" customHeight="1" spans="7:24">
      <c r="G52" s="7"/>
      <c r="H52" s="7"/>
      <c r="N52" s="2"/>
      <c r="R52" s="2"/>
      <c r="X52" s="283"/>
    </row>
    <row r="53" customHeight="1" spans="7:24">
      <c r="G53" s="7"/>
      <c r="H53" s="7"/>
      <c r="N53" s="2"/>
      <c r="R53" s="2"/>
      <c r="X53" s="283"/>
    </row>
    <row r="54" customHeight="1" spans="7:24">
      <c r="G54" s="7"/>
      <c r="H54" s="7"/>
      <c r="N54" s="2"/>
      <c r="R54" s="2"/>
      <c r="X54" s="283"/>
    </row>
    <row r="55" customHeight="1" spans="7:24">
      <c r="G55" s="7"/>
      <c r="H55" s="7"/>
      <c r="N55" s="2"/>
      <c r="R55" s="2"/>
      <c r="X55" s="283"/>
    </row>
    <row r="56" customHeight="1" spans="7:24">
      <c r="G56" s="7"/>
      <c r="H56" s="7"/>
      <c r="N56" s="2"/>
      <c r="R56" s="2"/>
      <c r="X56" s="283"/>
    </row>
    <row r="57" customHeight="1" spans="7:24">
      <c r="G57" s="7"/>
      <c r="H57" s="7"/>
      <c r="N57" s="2"/>
      <c r="R57" s="2"/>
      <c r="X57" s="283"/>
    </row>
    <row r="58" customHeight="1" spans="7:24">
      <c r="G58" s="7"/>
      <c r="H58" s="7"/>
      <c r="N58" s="2"/>
      <c r="R58" s="2"/>
      <c r="X58" s="283"/>
    </row>
    <row r="59" customHeight="1" spans="7:24">
      <c r="G59" s="7"/>
      <c r="H59" s="7"/>
      <c r="N59" s="2"/>
      <c r="R59" s="2"/>
      <c r="X59" s="283"/>
    </row>
    <row r="60" customHeight="1" spans="7:24">
      <c r="G60" s="7"/>
      <c r="H60" s="7"/>
      <c r="N60" s="2"/>
      <c r="R60" s="2"/>
      <c r="X60" s="283"/>
    </row>
    <row r="61" customHeight="1" spans="7:24">
      <c r="G61" s="7"/>
      <c r="H61" s="7"/>
      <c r="N61" s="2"/>
      <c r="R61" s="2"/>
      <c r="X61" s="283"/>
    </row>
    <row r="62" customHeight="1" spans="7:24">
      <c r="G62" s="7"/>
      <c r="H62" s="7"/>
      <c r="N62" s="2"/>
      <c r="R62" s="2"/>
      <c r="X62" s="283"/>
    </row>
    <row r="63" customHeight="1" spans="7:24">
      <c r="G63" s="7"/>
      <c r="H63" s="7"/>
      <c r="N63" s="2"/>
      <c r="R63" s="2"/>
      <c r="X63" s="283"/>
    </row>
    <row r="64" customHeight="1" spans="7:24">
      <c r="G64" s="7"/>
      <c r="H64" s="7"/>
      <c r="N64" s="2"/>
      <c r="R64" s="2"/>
      <c r="X64" s="283"/>
    </row>
    <row r="65" customHeight="1" spans="7:24">
      <c r="G65" s="7"/>
      <c r="H65" s="7"/>
      <c r="N65" s="2"/>
      <c r="R65" s="2"/>
      <c r="X65" s="283"/>
    </row>
    <row r="66" customHeight="1" spans="7:24">
      <c r="G66" s="7"/>
      <c r="H66" s="7"/>
      <c r="N66" s="2"/>
      <c r="R66" s="2"/>
      <c r="X66" s="283"/>
    </row>
    <row r="67" customHeight="1" spans="7:24">
      <c r="G67" s="7"/>
      <c r="H67" s="7"/>
      <c r="N67" s="2"/>
      <c r="R67" s="2"/>
      <c r="X67" s="283"/>
    </row>
    <row r="68" customHeight="1" spans="7:24">
      <c r="G68" s="7"/>
      <c r="H68" s="7"/>
      <c r="N68" s="2"/>
      <c r="R68" s="2"/>
      <c r="X68" s="283"/>
    </row>
    <row r="69" customHeight="1" spans="7:24">
      <c r="G69" s="7"/>
      <c r="H69" s="7"/>
      <c r="N69" s="2"/>
      <c r="R69" s="2"/>
      <c r="X69" s="283"/>
    </row>
    <row r="70" customHeight="1" spans="7:24">
      <c r="G70" s="7"/>
      <c r="H70" s="7"/>
      <c r="N70" s="2"/>
      <c r="R70" s="2"/>
      <c r="X70" s="283"/>
    </row>
    <row r="71" customHeight="1" spans="7:24">
      <c r="G71" s="7"/>
      <c r="H71" s="7"/>
      <c r="N71" s="2"/>
      <c r="R71" s="2"/>
      <c r="X71" s="283"/>
    </row>
    <row r="72" customHeight="1" spans="7:24">
      <c r="G72" s="7"/>
      <c r="H72" s="7"/>
      <c r="N72" s="2"/>
      <c r="R72" s="2"/>
      <c r="X72" s="283"/>
    </row>
    <row r="73" customHeight="1" spans="7:24">
      <c r="G73" s="7"/>
      <c r="H73" s="7"/>
      <c r="N73" s="2"/>
      <c r="R73" s="2"/>
      <c r="X73" s="283"/>
    </row>
    <row r="74" customHeight="1" spans="7:24">
      <c r="G74" s="7"/>
      <c r="H74" s="7"/>
      <c r="N74" s="2"/>
      <c r="R74" s="2"/>
      <c r="X74" s="283"/>
    </row>
    <row r="75" customHeight="1" spans="7:24">
      <c r="G75" s="7"/>
      <c r="H75" s="7"/>
      <c r="N75" s="2"/>
      <c r="R75" s="2"/>
      <c r="X75" s="283"/>
    </row>
    <row r="76" customHeight="1" spans="7:24">
      <c r="G76" s="7"/>
      <c r="H76" s="7"/>
      <c r="N76" s="2"/>
      <c r="R76" s="2"/>
      <c r="X76" s="283"/>
    </row>
    <row r="77" customHeight="1" spans="7:24">
      <c r="G77" s="7"/>
      <c r="H77" s="7"/>
      <c r="N77" s="2"/>
      <c r="R77" s="2"/>
      <c r="X77" s="283"/>
    </row>
    <row r="78" customHeight="1" spans="7:24">
      <c r="G78" s="7"/>
      <c r="H78" s="7"/>
      <c r="N78" s="2"/>
      <c r="R78" s="2"/>
      <c r="X78" s="283"/>
    </row>
    <row r="79" customHeight="1" spans="7:24">
      <c r="G79" s="7"/>
      <c r="H79" s="7"/>
      <c r="N79" s="2"/>
      <c r="R79" s="2"/>
      <c r="X79" s="283"/>
    </row>
    <row r="80" customHeight="1" spans="7:24">
      <c r="G80" s="7"/>
      <c r="H80" s="7"/>
      <c r="N80" s="2"/>
      <c r="R80" s="2"/>
      <c r="X80" s="283"/>
    </row>
    <row r="81" customHeight="1" spans="7:24">
      <c r="G81" s="7"/>
      <c r="H81" s="7"/>
      <c r="N81" s="2"/>
      <c r="R81" s="2"/>
      <c r="X81" s="283"/>
    </row>
    <row r="82" customHeight="1" spans="7:24">
      <c r="G82" s="7"/>
      <c r="H82" s="7"/>
      <c r="N82" s="2"/>
      <c r="R82" s="2"/>
      <c r="X82" s="283"/>
    </row>
    <row r="83" customHeight="1" spans="7:24">
      <c r="G83" s="7"/>
      <c r="H83" s="7"/>
      <c r="N83" s="2"/>
      <c r="R83" s="2"/>
      <c r="X83" s="283"/>
    </row>
    <row r="84" customHeight="1" spans="7:24">
      <c r="G84" s="7"/>
      <c r="H84" s="7"/>
      <c r="N84" s="2"/>
      <c r="R84" s="2"/>
      <c r="X84" s="283"/>
    </row>
    <row r="85" customHeight="1" spans="7:24">
      <c r="G85" s="7"/>
      <c r="H85" s="7"/>
      <c r="N85" s="2"/>
      <c r="R85" s="2"/>
      <c r="X85" s="283"/>
    </row>
    <row r="86" customHeight="1" spans="7:24">
      <c r="G86" s="7"/>
      <c r="H86" s="7"/>
      <c r="N86" s="2"/>
      <c r="R86" s="2"/>
      <c r="X86" s="283"/>
    </row>
    <row r="87" customHeight="1" spans="7:24">
      <c r="G87" s="7"/>
      <c r="H87" s="7"/>
      <c r="N87" s="2"/>
      <c r="R87" s="2"/>
      <c r="X87" s="283"/>
    </row>
    <row r="88" customHeight="1" spans="7:24">
      <c r="G88" s="7"/>
      <c r="H88" s="7"/>
      <c r="N88" s="2"/>
      <c r="R88" s="2"/>
      <c r="X88" s="283"/>
    </row>
    <row r="89" customHeight="1" spans="7:24">
      <c r="G89" s="7"/>
      <c r="H89" s="7"/>
      <c r="N89" s="2"/>
      <c r="R89" s="2"/>
      <c r="X89" s="283"/>
    </row>
    <row r="90" customHeight="1" spans="7:24">
      <c r="G90" s="7"/>
      <c r="H90" s="7"/>
      <c r="N90" s="2"/>
      <c r="R90" s="2"/>
      <c r="X90" s="283"/>
    </row>
    <row r="91" customHeight="1" spans="7:24">
      <c r="G91" s="7"/>
      <c r="H91" s="7"/>
      <c r="N91" s="2"/>
      <c r="R91" s="2"/>
      <c r="X91" s="283"/>
    </row>
    <row r="92" customHeight="1" spans="7:24">
      <c r="G92" s="7"/>
      <c r="H92" s="7"/>
      <c r="N92" s="2"/>
      <c r="R92" s="2"/>
      <c r="X92" s="283"/>
    </row>
    <row r="93" customHeight="1" spans="7:24">
      <c r="G93" s="7"/>
      <c r="H93" s="7"/>
      <c r="N93" s="2"/>
      <c r="R93" s="2"/>
      <c r="X93" s="283"/>
    </row>
    <row r="94" customHeight="1" spans="7:24">
      <c r="G94" s="7"/>
      <c r="H94" s="7"/>
      <c r="N94" s="2"/>
      <c r="R94" s="2"/>
      <c r="X94" s="283"/>
    </row>
    <row r="95" customHeight="1" spans="7:24">
      <c r="G95" s="7"/>
      <c r="H95" s="7"/>
      <c r="N95" s="2"/>
      <c r="R95" s="2"/>
      <c r="X95" s="283"/>
    </row>
    <row r="96" customHeight="1" spans="7:24">
      <c r="G96" s="7"/>
      <c r="H96" s="7"/>
      <c r="N96" s="2"/>
      <c r="R96" s="2"/>
      <c r="X96" s="283"/>
    </row>
    <row r="97" customHeight="1" spans="7:24">
      <c r="G97" s="7"/>
      <c r="H97" s="7"/>
      <c r="N97" s="2"/>
      <c r="R97" s="2"/>
      <c r="X97" s="283"/>
    </row>
    <row r="98" customHeight="1" spans="7:24">
      <c r="G98" s="7"/>
      <c r="H98" s="7"/>
      <c r="N98" s="2"/>
      <c r="R98" s="2"/>
      <c r="X98" s="283"/>
    </row>
    <row r="99" customHeight="1" spans="7:24">
      <c r="G99" s="7"/>
      <c r="H99" s="7"/>
      <c r="N99" s="2"/>
      <c r="R99" s="2"/>
      <c r="X99" s="283"/>
    </row>
    <row r="100" customHeight="1" spans="7:24">
      <c r="G100" s="7"/>
      <c r="H100" s="7"/>
      <c r="N100" s="2"/>
      <c r="R100" s="2"/>
      <c r="X100" s="283"/>
    </row>
    <row r="101" customHeight="1" spans="7:24">
      <c r="G101" s="7"/>
      <c r="H101" s="7"/>
      <c r="N101" s="2"/>
      <c r="R101" s="2"/>
      <c r="X101" s="283"/>
    </row>
    <row r="102" customHeight="1" spans="7:24">
      <c r="G102" s="7"/>
      <c r="H102" s="7"/>
      <c r="N102" s="2"/>
      <c r="R102" s="2"/>
      <c r="X102" s="283"/>
    </row>
    <row r="103" customHeight="1" spans="7:24">
      <c r="G103" s="7"/>
      <c r="H103" s="7"/>
      <c r="N103" s="2"/>
      <c r="R103" s="2"/>
      <c r="X103" s="283"/>
    </row>
    <row r="104" customHeight="1" spans="7:24">
      <c r="G104" s="7"/>
      <c r="H104" s="7"/>
      <c r="N104" s="2"/>
      <c r="R104" s="2"/>
      <c r="X104" s="283"/>
    </row>
    <row r="105" customHeight="1" spans="7:24">
      <c r="G105" s="7"/>
      <c r="H105" s="7"/>
      <c r="N105" s="2"/>
      <c r="R105" s="2"/>
      <c r="X105" s="283"/>
    </row>
    <row r="106" customHeight="1" spans="7:24">
      <c r="G106" s="7"/>
      <c r="H106" s="7"/>
      <c r="N106" s="2"/>
      <c r="R106" s="2"/>
      <c r="X106" s="283"/>
    </row>
    <row r="107" customHeight="1" spans="7:24">
      <c r="G107" s="7"/>
      <c r="H107" s="7"/>
      <c r="N107" s="2"/>
      <c r="R107" s="2"/>
      <c r="X107" s="283"/>
    </row>
    <row r="108" customHeight="1" spans="7:24">
      <c r="G108" s="7"/>
      <c r="H108" s="7"/>
      <c r="N108" s="2"/>
      <c r="R108" s="2"/>
      <c r="X108" s="283"/>
    </row>
    <row r="109" customHeight="1" spans="7:24">
      <c r="G109" s="7"/>
      <c r="H109" s="7"/>
      <c r="N109" s="2"/>
      <c r="R109" s="2"/>
      <c r="X109" s="283"/>
    </row>
    <row r="110" customHeight="1" spans="7:24">
      <c r="G110" s="7"/>
      <c r="H110" s="7"/>
      <c r="N110" s="2"/>
      <c r="R110" s="2"/>
      <c r="X110" s="283"/>
    </row>
    <row r="111" customHeight="1" spans="7:24">
      <c r="G111" s="7"/>
      <c r="H111" s="7"/>
      <c r="N111" s="2"/>
      <c r="R111" s="2"/>
      <c r="X111" s="283"/>
    </row>
    <row r="112" customHeight="1" spans="7:24">
      <c r="G112" s="7"/>
      <c r="H112" s="7"/>
      <c r="N112" s="2"/>
      <c r="R112" s="2"/>
      <c r="X112" s="283"/>
    </row>
    <row r="113" customHeight="1" spans="7:24">
      <c r="G113" s="7"/>
      <c r="H113" s="7"/>
      <c r="N113" s="2"/>
      <c r="R113" s="2"/>
      <c r="X113" s="283"/>
    </row>
    <row r="114" customHeight="1" spans="7:24">
      <c r="G114" s="7"/>
      <c r="H114" s="7"/>
      <c r="N114" s="2"/>
      <c r="R114" s="2"/>
      <c r="X114" s="283"/>
    </row>
    <row r="115" customHeight="1" spans="7:24">
      <c r="G115" s="7"/>
      <c r="H115" s="7"/>
      <c r="N115" s="2"/>
      <c r="R115" s="2"/>
      <c r="X115" s="283"/>
    </row>
    <row r="116" customHeight="1" spans="7:24">
      <c r="G116" s="7"/>
      <c r="H116" s="7"/>
      <c r="N116" s="2"/>
      <c r="R116" s="2"/>
      <c r="X116" s="283"/>
    </row>
    <row r="117" customHeight="1" spans="7:24">
      <c r="G117" s="7"/>
      <c r="H117" s="7"/>
      <c r="N117" s="2"/>
      <c r="R117" s="2"/>
      <c r="X117" s="283"/>
    </row>
    <row r="118" customHeight="1" spans="7:24">
      <c r="G118" s="7"/>
      <c r="H118" s="7"/>
      <c r="N118" s="2"/>
      <c r="R118" s="2"/>
      <c r="X118" s="283"/>
    </row>
    <row r="119" customHeight="1" spans="7:24">
      <c r="G119" s="7"/>
      <c r="H119" s="7"/>
      <c r="N119" s="2"/>
      <c r="R119" s="2"/>
      <c r="X119" s="283"/>
    </row>
    <row r="120" customHeight="1" spans="7:24">
      <c r="G120" s="7"/>
      <c r="H120" s="7"/>
      <c r="N120" s="2"/>
      <c r="R120" s="2"/>
      <c r="X120" s="283"/>
    </row>
    <row r="121" customHeight="1" spans="7:24">
      <c r="G121" s="7"/>
      <c r="H121" s="7"/>
      <c r="N121" s="2"/>
      <c r="R121" s="2"/>
      <c r="X121" s="283"/>
    </row>
    <row r="122" customHeight="1" spans="7:24">
      <c r="G122" s="7"/>
      <c r="H122" s="7"/>
      <c r="N122" s="2"/>
      <c r="R122" s="2"/>
      <c r="X122" s="283"/>
    </row>
    <row r="123" customHeight="1" spans="7:24">
      <c r="G123" s="7"/>
      <c r="H123" s="7"/>
      <c r="N123" s="2"/>
      <c r="R123" s="2"/>
      <c r="X123" s="283"/>
    </row>
    <row r="124" customHeight="1" spans="7:24">
      <c r="G124" s="7"/>
      <c r="H124" s="7"/>
      <c r="N124" s="2"/>
      <c r="R124" s="2"/>
      <c r="X124" s="283"/>
    </row>
    <row r="125" customHeight="1" spans="7:24">
      <c r="G125" s="7"/>
      <c r="H125" s="7"/>
      <c r="N125" s="2"/>
      <c r="R125" s="2"/>
      <c r="X125" s="283"/>
    </row>
    <row r="126" customHeight="1" spans="7:24">
      <c r="G126" s="7"/>
      <c r="H126" s="7"/>
      <c r="N126" s="2"/>
      <c r="R126" s="2"/>
      <c r="X126" s="283"/>
    </row>
    <row r="127" customHeight="1" spans="7:24">
      <c r="G127" s="7"/>
      <c r="H127" s="7"/>
      <c r="N127" s="2"/>
      <c r="R127" s="2"/>
      <c r="X127" s="283"/>
    </row>
    <row r="128" customHeight="1" spans="7:24">
      <c r="G128" s="7"/>
      <c r="H128" s="7"/>
      <c r="N128" s="2"/>
      <c r="R128" s="2"/>
      <c r="X128" s="283"/>
    </row>
    <row r="129" customHeight="1" spans="7:24">
      <c r="G129" s="7"/>
      <c r="H129" s="7"/>
      <c r="N129" s="2"/>
      <c r="R129" s="2"/>
      <c r="X129" s="283"/>
    </row>
    <row r="130" customHeight="1" spans="7:24">
      <c r="G130" s="7"/>
      <c r="H130" s="7"/>
      <c r="N130" s="2"/>
      <c r="R130" s="2"/>
      <c r="X130" s="283"/>
    </row>
    <row r="131" customHeight="1" spans="7:24">
      <c r="G131" s="7"/>
      <c r="H131" s="7"/>
      <c r="N131" s="2"/>
      <c r="R131" s="2"/>
      <c r="X131" s="283"/>
    </row>
    <row r="132" customHeight="1" spans="7:24">
      <c r="G132" s="7"/>
      <c r="H132" s="7"/>
      <c r="N132" s="2"/>
      <c r="R132" s="2"/>
      <c r="X132" s="283"/>
    </row>
    <row r="133" customHeight="1" spans="7:24">
      <c r="G133" s="7"/>
      <c r="H133" s="7"/>
      <c r="N133" s="2"/>
      <c r="R133" s="2"/>
      <c r="X133" s="283"/>
    </row>
    <row r="134" customHeight="1" spans="7:24">
      <c r="G134" s="7"/>
      <c r="H134" s="7"/>
      <c r="N134" s="2"/>
      <c r="R134" s="2"/>
      <c r="X134" s="283"/>
    </row>
    <row r="135" customHeight="1" spans="7:24">
      <c r="G135" s="7"/>
      <c r="H135" s="7"/>
      <c r="N135" s="2"/>
      <c r="R135" s="2"/>
      <c r="X135" s="283"/>
    </row>
    <row r="136" customHeight="1" spans="7:24">
      <c r="G136" s="7"/>
      <c r="H136" s="7"/>
      <c r="N136" s="2"/>
      <c r="R136" s="2"/>
      <c r="X136" s="283"/>
    </row>
    <row r="137" customHeight="1" spans="7:24">
      <c r="G137" s="7"/>
      <c r="H137" s="7"/>
      <c r="N137" s="2"/>
      <c r="R137" s="2"/>
      <c r="X137" s="283"/>
    </row>
    <row r="138" customHeight="1" spans="7:24">
      <c r="G138" s="7"/>
      <c r="H138" s="7"/>
      <c r="N138" s="2"/>
      <c r="R138" s="2"/>
      <c r="X138" s="283"/>
    </row>
    <row r="139" customHeight="1" spans="7:24">
      <c r="G139" s="7"/>
      <c r="H139" s="7"/>
      <c r="N139" s="2"/>
      <c r="R139" s="2"/>
      <c r="X139" s="283"/>
    </row>
    <row r="140" customHeight="1" spans="7:24">
      <c r="G140" s="7"/>
      <c r="H140" s="7"/>
      <c r="N140" s="2"/>
      <c r="R140" s="2"/>
      <c r="X140" s="283"/>
    </row>
    <row r="141" customHeight="1" spans="7:24">
      <c r="G141" s="7"/>
      <c r="H141" s="7"/>
      <c r="N141" s="2"/>
      <c r="R141" s="2"/>
      <c r="X141" s="283"/>
    </row>
    <row r="142" customHeight="1" spans="7:24">
      <c r="G142" s="7"/>
      <c r="H142" s="7"/>
      <c r="N142" s="2"/>
      <c r="R142" s="2"/>
      <c r="X142" s="283"/>
    </row>
    <row r="143" customHeight="1" spans="7:24">
      <c r="G143" s="7"/>
      <c r="H143" s="7"/>
      <c r="N143" s="2"/>
      <c r="R143" s="2"/>
      <c r="X143" s="283"/>
    </row>
    <row r="144" customHeight="1" spans="7:24">
      <c r="G144" s="7"/>
      <c r="H144" s="7"/>
      <c r="N144" s="2"/>
      <c r="R144" s="2"/>
      <c r="X144" s="283"/>
    </row>
    <row r="145" customHeight="1" spans="7:24">
      <c r="G145" s="7"/>
      <c r="H145" s="7"/>
      <c r="N145" s="2"/>
      <c r="R145" s="2"/>
      <c r="X145" s="283"/>
    </row>
    <row r="146" customHeight="1" spans="7:24">
      <c r="G146" s="7"/>
      <c r="H146" s="7"/>
      <c r="N146" s="2"/>
      <c r="R146" s="2"/>
      <c r="X146" s="283"/>
    </row>
    <row r="147" customHeight="1" spans="7:24">
      <c r="G147" s="7"/>
      <c r="H147" s="7"/>
      <c r="N147" s="2"/>
      <c r="R147" s="2"/>
      <c r="X147" s="283"/>
    </row>
    <row r="148" customHeight="1" spans="7:24">
      <c r="G148" s="7"/>
      <c r="H148" s="7"/>
      <c r="N148" s="2"/>
      <c r="R148" s="2"/>
      <c r="X148" s="283"/>
    </row>
    <row r="149" customHeight="1" spans="7:24">
      <c r="G149" s="7"/>
      <c r="H149" s="7"/>
      <c r="N149" s="2"/>
      <c r="R149" s="2"/>
      <c r="X149" s="283"/>
    </row>
    <row r="150" customHeight="1" spans="7:24">
      <c r="G150" s="7"/>
      <c r="H150" s="7"/>
      <c r="N150" s="2"/>
      <c r="R150" s="2"/>
      <c r="X150" s="283"/>
    </row>
    <row r="151" customHeight="1" spans="7:24">
      <c r="G151" s="7"/>
      <c r="H151" s="7"/>
      <c r="N151" s="2"/>
      <c r="R151" s="2"/>
      <c r="X151" s="283"/>
    </row>
    <row r="152" customHeight="1" spans="7:24">
      <c r="G152" s="7"/>
      <c r="H152" s="7"/>
      <c r="N152" s="2"/>
      <c r="R152" s="2"/>
      <c r="X152" s="283"/>
    </row>
    <row r="153" customHeight="1" spans="7:24">
      <c r="G153" s="7"/>
      <c r="H153" s="7"/>
      <c r="N153" s="2"/>
      <c r="R153" s="2"/>
      <c r="X153" s="283"/>
    </row>
    <row r="154" customHeight="1" spans="7:24">
      <c r="G154" s="7"/>
      <c r="H154" s="7"/>
      <c r="N154" s="2"/>
      <c r="R154" s="2"/>
      <c r="X154" s="283"/>
    </row>
    <row r="155" customHeight="1" spans="7:24">
      <c r="G155" s="7"/>
      <c r="H155" s="7"/>
      <c r="N155" s="2"/>
      <c r="R155" s="2"/>
      <c r="X155" s="283"/>
    </row>
    <row r="156" customHeight="1" spans="7:24">
      <c r="G156" s="7"/>
      <c r="H156" s="7"/>
      <c r="N156" s="2"/>
      <c r="R156" s="2"/>
      <c r="X156" s="283"/>
    </row>
    <row r="157" customHeight="1" spans="7:24">
      <c r="G157" s="7"/>
      <c r="H157" s="7"/>
      <c r="N157" s="2"/>
      <c r="R157" s="2"/>
      <c r="X157" s="283"/>
    </row>
    <row r="158" customHeight="1" spans="7:24">
      <c r="G158" s="7"/>
      <c r="H158" s="7"/>
      <c r="N158" s="2"/>
      <c r="R158" s="2"/>
      <c r="X158" s="283"/>
    </row>
    <row r="159" customHeight="1" spans="7:24">
      <c r="G159" s="7"/>
      <c r="H159" s="7"/>
      <c r="N159" s="2"/>
      <c r="R159" s="2"/>
      <c r="X159" s="283"/>
    </row>
    <row r="160" customHeight="1" spans="7:24">
      <c r="G160" s="7"/>
      <c r="H160" s="7"/>
      <c r="N160" s="2"/>
      <c r="R160" s="2"/>
      <c r="X160" s="283"/>
    </row>
    <row r="161" customHeight="1" spans="7:24">
      <c r="G161" s="7"/>
      <c r="H161" s="7"/>
      <c r="N161" s="2"/>
      <c r="R161" s="2"/>
      <c r="X161" s="283"/>
    </row>
    <row r="162" customHeight="1" spans="7:24">
      <c r="G162" s="7"/>
      <c r="H162" s="7"/>
      <c r="N162" s="2"/>
      <c r="R162" s="2"/>
      <c r="X162" s="283"/>
    </row>
    <row r="163" customHeight="1" spans="7:24">
      <c r="G163" s="7"/>
      <c r="H163" s="7"/>
      <c r="N163" s="2"/>
      <c r="R163" s="2"/>
      <c r="X163" s="283"/>
    </row>
    <row r="164" customHeight="1" spans="7:24">
      <c r="G164" s="7"/>
      <c r="H164" s="7"/>
      <c r="N164" s="2"/>
      <c r="R164" s="2"/>
      <c r="X164" s="283"/>
    </row>
    <row r="165" customHeight="1" spans="7:24">
      <c r="G165" s="7"/>
      <c r="H165" s="7"/>
      <c r="N165" s="2"/>
      <c r="R165" s="2"/>
      <c r="X165" s="283"/>
    </row>
    <row r="166" customHeight="1" spans="7:24">
      <c r="G166" s="7"/>
      <c r="H166" s="7"/>
      <c r="N166" s="2"/>
      <c r="R166" s="2"/>
      <c r="X166" s="283"/>
    </row>
    <row r="167" customHeight="1" spans="7:24">
      <c r="G167" s="7"/>
      <c r="H167" s="7"/>
      <c r="N167" s="2"/>
      <c r="R167" s="2"/>
      <c r="X167" s="283"/>
    </row>
    <row r="168" customHeight="1" spans="7:24">
      <c r="G168" s="7"/>
      <c r="H168" s="7"/>
      <c r="N168" s="2"/>
      <c r="R168" s="2"/>
      <c r="X168" s="283"/>
    </row>
    <row r="169" customHeight="1" spans="7:24">
      <c r="G169" s="7"/>
      <c r="H169" s="7"/>
      <c r="N169" s="2"/>
      <c r="R169" s="2"/>
      <c r="X169" s="283"/>
    </row>
    <row r="170" customHeight="1" spans="7:24">
      <c r="G170" s="7"/>
      <c r="H170" s="7"/>
      <c r="N170" s="2"/>
      <c r="R170" s="2"/>
      <c r="X170" s="283"/>
    </row>
    <row r="171" customHeight="1" spans="7:24">
      <c r="G171" s="7"/>
      <c r="H171" s="7"/>
      <c r="N171" s="2"/>
      <c r="R171" s="2"/>
      <c r="X171" s="283"/>
    </row>
    <row r="172" customHeight="1" spans="7:24">
      <c r="G172" s="7"/>
      <c r="H172" s="7"/>
      <c r="N172" s="2"/>
      <c r="R172" s="2"/>
      <c r="X172" s="283"/>
    </row>
    <row r="173" customHeight="1" spans="7:24">
      <c r="G173" s="7"/>
      <c r="H173" s="7"/>
      <c r="N173" s="2"/>
      <c r="R173" s="2"/>
      <c r="X173" s="283"/>
    </row>
    <row r="174" customHeight="1" spans="7:24">
      <c r="G174" s="7"/>
      <c r="H174" s="7"/>
      <c r="N174" s="2"/>
      <c r="R174" s="2"/>
      <c r="X174" s="283"/>
    </row>
    <row r="175" customHeight="1" spans="7:24">
      <c r="G175" s="7"/>
      <c r="H175" s="7"/>
      <c r="N175" s="2"/>
      <c r="R175" s="2"/>
      <c r="X175" s="283"/>
    </row>
    <row r="176" customHeight="1" spans="7:24">
      <c r="G176" s="7"/>
      <c r="H176" s="7"/>
      <c r="N176" s="2"/>
      <c r="R176" s="2"/>
      <c r="X176" s="283"/>
    </row>
    <row r="177" customHeight="1" spans="7:24">
      <c r="G177" s="7"/>
      <c r="H177" s="7"/>
      <c r="N177" s="2"/>
      <c r="R177" s="2"/>
      <c r="X177" s="283"/>
    </row>
    <row r="178" customHeight="1" spans="7:24">
      <c r="G178" s="7"/>
      <c r="H178" s="7"/>
      <c r="N178" s="2"/>
      <c r="R178" s="2"/>
      <c r="X178" s="283"/>
    </row>
    <row r="179" customHeight="1" spans="7:24">
      <c r="G179" s="7"/>
      <c r="H179" s="7"/>
      <c r="N179" s="2"/>
      <c r="R179" s="2"/>
      <c r="X179" s="283"/>
    </row>
    <row r="180" customHeight="1" spans="7:24">
      <c r="G180" s="7"/>
      <c r="H180" s="7"/>
      <c r="N180" s="2"/>
      <c r="R180" s="2"/>
      <c r="X180" s="283"/>
    </row>
    <row r="181" customHeight="1" spans="7:24">
      <c r="G181" s="7"/>
      <c r="H181" s="7"/>
      <c r="N181" s="2"/>
      <c r="R181" s="2"/>
      <c r="X181" s="283"/>
    </row>
    <row r="182" customHeight="1" spans="7:24">
      <c r="G182" s="7"/>
      <c r="H182" s="7"/>
      <c r="N182" s="2"/>
      <c r="R182" s="2"/>
      <c r="X182" s="283"/>
    </row>
    <row r="183" customHeight="1" spans="7:24">
      <c r="G183" s="7"/>
      <c r="H183" s="7"/>
      <c r="N183" s="2"/>
      <c r="R183" s="2"/>
      <c r="X183" s="283"/>
    </row>
    <row r="184" customHeight="1" spans="7:24">
      <c r="G184" s="7"/>
      <c r="H184" s="7"/>
      <c r="N184" s="2"/>
      <c r="R184" s="2"/>
      <c r="X184" s="283"/>
    </row>
    <row r="185" customHeight="1" spans="7:24">
      <c r="G185" s="7"/>
      <c r="H185" s="7"/>
      <c r="N185" s="2"/>
      <c r="R185" s="2"/>
      <c r="X185" s="283"/>
    </row>
    <row r="186" customHeight="1" spans="7:24">
      <c r="G186" s="7"/>
      <c r="H186" s="7"/>
      <c r="N186" s="2"/>
      <c r="R186" s="2"/>
      <c r="X186" s="283"/>
    </row>
    <row r="187" customHeight="1" spans="7:24">
      <c r="G187" s="7"/>
      <c r="H187" s="7"/>
      <c r="N187" s="2"/>
      <c r="R187" s="2"/>
      <c r="X187" s="283"/>
    </row>
    <row r="188" customHeight="1" spans="7:24">
      <c r="G188" s="7"/>
      <c r="H188" s="7"/>
      <c r="N188" s="2"/>
      <c r="R188" s="2"/>
      <c r="X188" s="283"/>
    </row>
    <row r="189" customHeight="1" spans="7:24">
      <c r="G189" s="7"/>
      <c r="H189" s="7"/>
      <c r="N189" s="2"/>
      <c r="R189" s="2"/>
      <c r="X189" s="283"/>
    </row>
    <row r="190" customHeight="1" spans="7:24">
      <c r="G190" s="7"/>
      <c r="H190" s="7"/>
      <c r="N190" s="2"/>
      <c r="R190" s="2"/>
      <c r="X190" s="283"/>
    </row>
    <row r="191" customHeight="1" spans="7:24">
      <c r="G191" s="7"/>
      <c r="H191" s="7"/>
      <c r="N191" s="2"/>
      <c r="R191" s="2"/>
      <c r="X191" s="283"/>
    </row>
    <row r="192" customHeight="1" spans="7:24">
      <c r="G192" s="7"/>
      <c r="H192" s="7"/>
      <c r="N192" s="2"/>
      <c r="R192" s="2"/>
      <c r="X192" s="283"/>
    </row>
    <row r="193" customHeight="1" spans="7:24">
      <c r="G193" s="7"/>
      <c r="H193" s="7"/>
      <c r="N193" s="2"/>
      <c r="R193" s="2"/>
      <c r="X193" s="283"/>
    </row>
    <row r="194" customHeight="1" spans="7:24">
      <c r="G194" s="7"/>
      <c r="H194" s="7"/>
      <c r="N194" s="2"/>
      <c r="R194" s="2"/>
      <c r="X194" s="283"/>
    </row>
    <row r="195" customHeight="1" spans="7:24">
      <c r="G195" s="7"/>
      <c r="H195" s="7"/>
      <c r="N195" s="2"/>
      <c r="R195" s="2"/>
      <c r="X195" s="283"/>
    </row>
    <row r="196" customHeight="1" spans="7:24">
      <c r="G196" s="7"/>
      <c r="H196" s="7"/>
      <c r="N196" s="2"/>
      <c r="R196" s="2"/>
      <c r="X196" s="283"/>
    </row>
    <row r="197" customHeight="1" spans="7:24">
      <c r="G197" s="7"/>
      <c r="H197" s="7"/>
      <c r="N197" s="2"/>
      <c r="R197" s="2"/>
      <c r="X197" s="283"/>
    </row>
    <row r="198" customHeight="1" spans="7:24">
      <c r="G198" s="7"/>
      <c r="H198" s="7"/>
      <c r="N198" s="2"/>
      <c r="R198" s="2"/>
      <c r="X198" s="283"/>
    </row>
    <row r="199" customHeight="1" spans="7:24">
      <c r="G199" s="7"/>
      <c r="H199" s="7"/>
      <c r="N199" s="2"/>
      <c r="R199" s="2"/>
      <c r="X199" s="283"/>
    </row>
    <row r="200" customHeight="1" spans="7:24">
      <c r="G200" s="7"/>
      <c r="H200" s="7"/>
      <c r="N200" s="2"/>
      <c r="R200" s="2"/>
      <c r="X200" s="283"/>
    </row>
    <row r="201" customHeight="1" spans="7:24">
      <c r="G201" s="7"/>
      <c r="H201" s="7"/>
      <c r="N201" s="2"/>
      <c r="R201" s="2"/>
      <c r="X201" s="283"/>
    </row>
    <row r="202" customHeight="1" spans="7:24">
      <c r="G202" s="7"/>
      <c r="H202" s="7"/>
      <c r="N202" s="2"/>
      <c r="R202" s="2"/>
      <c r="X202" s="283"/>
    </row>
    <row r="203" customHeight="1" spans="7:24">
      <c r="G203" s="7"/>
      <c r="H203" s="7"/>
      <c r="N203" s="2"/>
      <c r="R203" s="2"/>
      <c r="X203" s="283"/>
    </row>
    <row r="204" customHeight="1" spans="7:24">
      <c r="G204" s="7"/>
      <c r="H204" s="7"/>
      <c r="N204" s="2"/>
      <c r="R204" s="2"/>
      <c r="X204" s="283"/>
    </row>
    <row r="205" customHeight="1" spans="7:24">
      <c r="G205" s="7"/>
      <c r="H205" s="7"/>
      <c r="N205" s="2"/>
      <c r="R205" s="2"/>
      <c r="X205" s="283"/>
    </row>
    <row r="206" customHeight="1" spans="7:24">
      <c r="G206" s="7"/>
      <c r="H206" s="7"/>
      <c r="N206" s="2"/>
      <c r="R206" s="2"/>
      <c r="X206" s="283"/>
    </row>
    <row r="207" customHeight="1" spans="7:24">
      <c r="G207" s="7"/>
      <c r="H207" s="7"/>
      <c r="N207" s="2"/>
      <c r="R207" s="2"/>
      <c r="X207" s="283"/>
    </row>
    <row r="208" customHeight="1" spans="7:24">
      <c r="G208" s="7"/>
      <c r="H208" s="7"/>
      <c r="N208" s="2"/>
      <c r="R208" s="2"/>
      <c r="X208" s="283"/>
    </row>
    <row r="209" customHeight="1" spans="7:24">
      <c r="G209" s="7"/>
      <c r="H209" s="7"/>
      <c r="N209" s="2"/>
      <c r="R209" s="2"/>
      <c r="X209" s="283"/>
    </row>
    <row r="210" customHeight="1" spans="7:24">
      <c r="G210" s="7"/>
      <c r="H210" s="7"/>
      <c r="N210" s="2"/>
      <c r="R210" s="2"/>
      <c r="X210" s="283"/>
    </row>
    <row r="211" customHeight="1" spans="7:24">
      <c r="G211" s="7"/>
      <c r="H211" s="7"/>
      <c r="N211" s="2"/>
      <c r="R211" s="2"/>
      <c r="X211" s="283"/>
    </row>
    <row r="212" customHeight="1" spans="7:24">
      <c r="G212" s="7"/>
      <c r="H212" s="7"/>
      <c r="N212" s="2"/>
      <c r="R212" s="2"/>
      <c r="X212" s="283"/>
    </row>
    <row r="213" customHeight="1" spans="7:24">
      <c r="G213" s="7"/>
      <c r="H213" s="7"/>
      <c r="N213" s="2"/>
      <c r="R213" s="2"/>
      <c r="X213" s="283"/>
    </row>
    <row r="214" customHeight="1" spans="7:24">
      <c r="G214" s="7"/>
      <c r="H214" s="7"/>
      <c r="N214" s="2"/>
      <c r="R214" s="2"/>
      <c r="X214" s="283"/>
    </row>
    <row r="215" customHeight="1" spans="7:24">
      <c r="G215" s="7"/>
      <c r="H215" s="7"/>
      <c r="N215" s="2"/>
      <c r="R215" s="2"/>
      <c r="X215" s="283"/>
    </row>
    <row r="216" customHeight="1" spans="7:24">
      <c r="G216" s="7"/>
      <c r="H216" s="7"/>
      <c r="N216" s="2"/>
      <c r="R216" s="2"/>
      <c r="X216" s="283"/>
    </row>
    <row r="217" customHeight="1" spans="7:24">
      <c r="G217" s="7"/>
      <c r="H217" s="7"/>
      <c r="N217" s="2"/>
      <c r="R217" s="2"/>
      <c r="X217" s="283"/>
    </row>
    <row r="218" customHeight="1" spans="7:24">
      <c r="G218" s="7"/>
      <c r="H218" s="7"/>
      <c r="N218" s="2"/>
      <c r="R218" s="2"/>
      <c r="X218" s="283"/>
    </row>
    <row r="219" customHeight="1" spans="7:24">
      <c r="G219" s="7"/>
      <c r="H219" s="7"/>
      <c r="N219" s="2"/>
      <c r="R219" s="2"/>
      <c r="X219" s="283"/>
    </row>
    <row r="220" customHeight="1" spans="7:24">
      <c r="G220" s="7"/>
      <c r="H220" s="7"/>
      <c r="N220" s="2"/>
      <c r="R220" s="2"/>
      <c r="X220" s="283"/>
    </row>
    <row r="221" customHeight="1" spans="7:24">
      <c r="G221" s="7"/>
      <c r="H221" s="7"/>
      <c r="N221" s="2"/>
      <c r="R221" s="2"/>
      <c r="X221" s="283"/>
    </row>
    <row r="222" customHeight="1" spans="7:24">
      <c r="G222" s="7"/>
      <c r="H222" s="7"/>
      <c r="N222" s="2"/>
      <c r="R222" s="2"/>
      <c r="X222" s="283"/>
    </row>
    <row r="223" customHeight="1" spans="7:24">
      <c r="G223" s="7"/>
      <c r="H223" s="7"/>
      <c r="N223" s="2"/>
      <c r="R223" s="2"/>
      <c r="X223" s="283"/>
    </row>
    <row r="224" customHeight="1" spans="7:24">
      <c r="G224" s="7"/>
      <c r="H224" s="7"/>
      <c r="N224" s="2"/>
      <c r="R224" s="2"/>
      <c r="X224" s="283"/>
    </row>
    <row r="225" customHeight="1" spans="7:24">
      <c r="G225" s="7"/>
      <c r="H225" s="7"/>
      <c r="N225" s="2"/>
      <c r="R225" s="2"/>
      <c r="X225" s="283"/>
    </row>
    <row r="226" customHeight="1" spans="7:24">
      <c r="G226" s="7"/>
      <c r="H226" s="7"/>
      <c r="N226" s="2"/>
      <c r="R226" s="2"/>
      <c r="X226" s="283"/>
    </row>
    <row r="227" customHeight="1" spans="7:24">
      <c r="G227" s="7"/>
      <c r="H227" s="7"/>
      <c r="N227" s="2"/>
      <c r="R227" s="2"/>
      <c r="X227" s="283"/>
    </row>
    <row r="228" customHeight="1" spans="7:24">
      <c r="G228" s="7"/>
      <c r="H228" s="7"/>
      <c r="N228" s="2"/>
      <c r="R228" s="2"/>
      <c r="X228" s="283"/>
    </row>
    <row r="229" customHeight="1" spans="7:24">
      <c r="G229" s="7"/>
      <c r="H229" s="7"/>
      <c r="N229" s="2"/>
      <c r="R229" s="2"/>
      <c r="X229" s="283"/>
    </row>
    <row r="230" customHeight="1" spans="7:24">
      <c r="G230" s="7"/>
      <c r="H230" s="7"/>
      <c r="N230" s="2"/>
      <c r="R230" s="2"/>
      <c r="X230" s="283"/>
    </row>
    <row r="231" customHeight="1" spans="7:24">
      <c r="G231" s="7"/>
      <c r="H231" s="7"/>
      <c r="N231" s="2"/>
      <c r="R231" s="2"/>
      <c r="X231" s="283"/>
    </row>
    <row r="232" customHeight="1" spans="7:24">
      <c r="G232" s="7"/>
      <c r="H232" s="7"/>
      <c r="N232" s="2"/>
      <c r="R232" s="2"/>
      <c r="X232" s="283"/>
    </row>
    <row r="233" customHeight="1" spans="7:24">
      <c r="G233" s="7"/>
      <c r="H233" s="7"/>
      <c r="N233" s="2"/>
      <c r="R233" s="2"/>
      <c r="X233" s="283"/>
    </row>
    <row r="234" customHeight="1" spans="7:24">
      <c r="G234" s="7"/>
      <c r="H234" s="7"/>
      <c r="N234" s="2"/>
      <c r="R234" s="2"/>
      <c r="X234" s="283"/>
    </row>
    <row r="235" customHeight="1" spans="7:24">
      <c r="G235" s="7"/>
      <c r="H235" s="7"/>
      <c r="N235" s="2"/>
      <c r="R235" s="2"/>
      <c r="X235" s="283"/>
    </row>
    <row r="236" customHeight="1" spans="7:24">
      <c r="G236" s="7"/>
      <c r="H236" s="7"/>
      <c r="N236" s="2"/>
      <c r="R236" s="2"/>
      <c r="X236" s="283"/>
    </row>
    <row r="237" customHeight="1" spans="7:24">
      <c r="G237" s="7"/>
      <c r="H237" s="7"/>
      <c r="N237" s="2"/>
      <c r="R237" s="2"/>
      <c r="X237" s="283"/>
    </row>
    <row r="238" customHeight="1" spans="7:24">
      <c r="G238" s="7"/>
      <c r="H238" s="7"/>
      <c r="N238" s="2"/>
      <c r="R238" s="2"/>
      <c r="X238" s="283"/>
    </row>
    <row r="239" customHeight="1" spans="7:24">
      <c r="G239" s="7"/>
      <c r="H239" s="7"/>
      <c r="N239" s="2"/>
      <c r="R239" s="2"/>
      <c r="X239" s="283"/>
    </row>
    <row r="240" customHeight="1" spans="7:24">
      <c r="G240" s="7"/>
      <c r="H240" s="7"/>
      <c r="N240" s="2"/>
      <c r="R240" s="2"/>
      <c r="X240" s="283"/>
    </row>
    <row r="241" customHeight="1" spans="7:24">
      <c r="G241" s="7"/>
      <c r="H241" s="7"/>
      <c r="N241" s="2"/>
      <c r="R241" s="2"/>
      <c r="X241" s="283"/>
    </row>
    <row r="242" customHeight="1" spans="7:24">
      <c r="G242" s="7"/>
      <c r="H242" s="7"/>
      <c r="N242" s="2"/>
      <c r="R242" s="2"/>
      <c r="X242" s="283"/>
    </row>
    <row r="243" customHeight="1" spans="7:24">
      <c r="G243" s="7"/>
      <c r="H243" s="7"/>
      <c r="N243" s="2"/>
      <c r="R243" s="2"/>
      <c r="X243" s="283"/>
    </row>
    <row r="244" customHeight="1" spans="7:24">
      <c r="G244" s="7"/>
      <c r="H244" s="7"/>
      <c r="N244" s="2"/>
      <c r="R244" s="2"/>
      <c r="X244" s="283"/>
    </row>
    <row r="245" customHeight="1" spans="7:24">
      <c r="G245" s="7"/>
      <c r="H245" s="7"/>
      <c r="N245" s="2"/>
      <c r="R245" s="2"/>
      <c r="X245" s="283"/>
    </row>
    <row r="246" customHeight="1" spans="7:24">
      <c r="G246" s="7"/>
      <c r="H246" s="7"/>
      <c r="N246" s="2"/>
      <c r="R246" s="2"/>
      <c r="X246" s="283"/>
    </row>
    <row r="247" customHeight="1" spans="7:24">
      <c r="G247" s="7"/>
      <c r="H247" s="7"/>
      <c r="N247" s="2"/>
      <c r="R247" s="2"/>
      <c r="X247" s="283"/>
    </row>
    <row r="248" customHeight="1" spans="7:24">
      <c r="G248" s="7"/>
      <c r="H248" s="7"/>
      <c r="N248" s="2"/>
      <c r="R248" s="2"/>
      <c r="X248" s="283"/>
    </row>
    <row r="249" customHeight="1" spans="7:24">
      <c r="G249" s="7"/>
      <c r="H249" s="7"/>
      <c r="N249" s="2"/>
      <c r="R249" s="2"/>
      <c r="X249" s="283"/>
    </row>
    <row r="250" customHeight="1" spans="7:24">
      <c r="G250" s="7"/>
      <c r="H250" s="7"/>
      <c r="N250" s="2"/>
      <c r="R250" s="2"/>
      <c r="X250" s="283"/>
    </row>
    <row r="251" customHeight="1" spans="7:24">
      <c r="G251" s="7"/>
      <c r="H251" s="7"/>
      <c r="N251" s="2"/>
      <c r="R251" s="2"/>
      <c r="X251" s="283"/>
    </row>
    <row r="252" customHeight="1" spans="7:24">
      <c r="G252" s="7"/>
      <c r="H252" s="7"/>
      <c r="N252" s="2"/>
      <c r="R252" s="2"/>
      <c r="X252" s="283"/>
    </row>
    <row r="253" customHeight="1" spans="7:24">
      <c r="G253" s="7"/>
      <c r="H253" s="7"/>
      <c r="N253" s="2"/>
      <c r="R253" s="2"/>
      <c r="X253" s="283"/>
    </row>
    <row r="254" customHeight="1" spans="7:24">
      <c r="G254" s="7"/>
      <c r="H254" s="7"/>
      <c r="N254" s="2"/>
      <c r="R254" s="2"/>
      <c r="X254" s="283"/>
    </row>
    <row r="255" customHeight="1" spans="7:24">
      <c r="G255" s="7"/>
      <c r="H255" s="7"/>
      <c r="N255" s="2"/>
      <c r="R255" s="2"/>
      <c r="X255" s="283"/>
    </row>
    <row r="256" customHeight="1" spans="7:24">
      <c r="G256" s="7"/>
      <c r="H256" s="7"/>
      <c r="N256" s="2"/>
      <c r="R256" s="2"/>
      <c r="X256" s="283"/>
    </row>
    <row r="257" customHeight="1" spans="7:24">
      <c r="G257" s="7"/>
      <c r="H257" s="7"/>
      <c r="N257" s="2"/>
      <c r="R257" s="2"/>
      <c r="X257" s="283"/>
    </row>
    <row r="258" customHeight="1" spans="7:24">
      <c r="G258" s="7"/>
      <c r="H258" s="7"/>
      <c r="N258" s="2"/>
      <c r="R258" s="2"/>
      <c r="X258" s="283"/>
    </row>
    <row r="259" customHeight="1" spans="7:24">
      <c r="G259" s="7"/>
      <c r="H259" s="7"/>
      <c r="N259" s="2"/>
      <c r="R259" s="2"/>
      <c r="X259" s="283"/>
    </row>
    <row r="260" customHeight="1" spans="7:24">
      <c r="G260" s="7"/>
      <c r="H260" s="7"/>
      <c r="N260" s="2"/>
      <c r="R260" s="2"/>
      <c r="X260" s="283"/>
    </row>
    <row r="261" customHeight="1" spans="7:24">
      <c r="G261" s="7"/>
      <c r="H261" s="7"/>
      <c r="N261" s="2"/>
      <c r="R261" s="2"/>
      <c r="X261" s="283"/>
    </row>
    <row r="262" customHeight="1" spans="7:24">
      <c r="G262" s="7"/>
      <c r="H262" s="7"/>
      <c r="N262" s="2"/>
      <c r="R262" s="2"/>
      <c r="X262" s="283"/>
    </row>
    <row r="263" customHeight="1" spans="7:24">
      <c r="G263" s="7"/>
      <c r="H263" s="7"/>
      <c r="N263" s="2"/>
      <c r="R263" s="2"/>
      <c r="X263" s="283"/>
    </row>
    <row r="264" customHeight="1" spans="7:24">
      <c r="G264" s="7"/>
      <c r="H264" s="7"/>
      <c r="N264" s="2"/>
      <c r="R264" s="2"/>
      <c r="X264" s="283"/>
    </row>
    <row r="265" customHeight="1" spans="7:24">
      <c r="G265" s="7"/>
      <c r="H265" s="7"/>
      <c r="N265" s="2"/>
      <c r="R265" s="2"/>
      <c r="X265" s="283"/>
    </row>
    <row r="266" customHeight="1" spans="7:24">
      <c r="G266" s="7"/>
      <c r="H266" s="7"/>
      <c r="N266" s="2"/>
      <c r="R266" s="2"/>
      <c r="X266" s="283"/>
    </row>
    <row r="267" customHeight="1" spans="7:24">
      <c r="G267" s="7"/>
      <c r="H267" s="7"/>
      <c r="N267" s="2"/>
      <c r="R267" s="2"/>
      <c r="X267" s="283"/>
    </row>
    <row r="268" customHeight="1" spans="7:24">
      <c r="G268" s="7"/>
      <c r="H268" s="7"/>
      <c r="N268" s="2"/>
      <c r="R268" s="2"/>
      <c r="X268" s="283"/>
    </row>
    <row r="269" customHeight="1" spans="7:24">
      <c r="G269" s="7"/>
      <c r="H269" s="7"/>
      <c r="N269" s="2"/>
      <c r="R269" s="2"/>
      <c r="X269" s="283"/>
    </row>
    <row r="270" customHeight="1" spans="7:24">
      <c r="G270" s="7"/>
      <c r="H270" s="7"/>
      <c r="N270" s="2"/>
      <c r="R270" s="2"/>
      <c r="X270" s="283"/>
    </row>
    <row r="271" customHeight="1" spans="7:24">
      <c r="G271" s="7"/>
      <c r="H271" s="7"/>
      <c r="N271" s="2"/>
      <c r="R271" s="2"/>
      <c r="X271" s="283"/>
    </row>
    <row r="272" customHeight="1" spans="7:24">
      <c r="G272" s="7"/>
      <c r="H272" s="7"/>
      <c r="N272" s="2"/>
      <c r="R272" s="2"/>
      <c r="X272" s="283"/>
    </row>
    <row r="273" customHeight="1" spans="7:24">
      <c r="G273" s="7"/>
      <c r="H273" s="7"/>
      <c r="N273" s="2"/>
      <c r="R273" s="2"/>
      <c r="X273" s="283"/>
    </row>
    <row r="274" customHeight="1" spans="7:24">
      <c r="G274" s="7"/>
      <c r="H274" s="7"/>
      <c r="N274" s="2"/>
      <c r="R274" s="2"/>
      <c r="X274" s="283"/>
    </row>
    <row r="275" customHeight="1" spans="7:24">
      <c r="G275" s="7"/>
      <c r="H275" s="7"/>
      <c r="N275" s="2"/>
      <c r="R275" s="2"/>
      <c r="X275" s="283"/>
    </row>
    <row r="276" customHeight="1" spans="7:24">
      <c r="G276" s="7"/>
      <c r="H276" s="7"/>
      <c r="N276" s="2"/>
      <c r="R276" s="2"/>
      <c r="X276" s="283"/>
    </row>
    <row r="277" customHeight="1" spans="7:24">
      <c r="G277" s="7"/>
      <c r="H277" s="7"/>
      <c r="N277" s="2"/>
      <c r="R277" s="2"/>
      <c r="X277" s="283"/>
    </row>
    <row r="278" customHeight="1" spans="7:24">
      <c r="G278" s="7"/>
      <c r="H278" s="7"/>
      <c r="N278" s="2"/>
      <c r="R278" s="2"/>
      <c r="X278" s="283"/>
    </row>
    <row r="279" customHeight="1" spans="7:24">
      <c r="G279" s="7"/>
      <c r="H279" s="7"/>
      <c r="N279" s="2"/>
      <c r="R279" s="2"/>
      <c r="X279" s="283"/>
    </row>
    <row r="280" customHeight="1" spans="7:24">
      <c r="G280" s="7"/>
      <c r="H280" s="7"/>
      <c r="N280" s="2"/>
      <c r="R280" s="2"/>
      <c r="X280" s="283"/>
    </row>
    <row r="281" customHeight="1" spans="7:24">
      <c r="G281" s="7"/>
      <c r="H281" s="7"/>
      <c r="N281" s="2"/>
      <c r="R281" s="2"/>
      <c r="X281" s="283"/>
    </row>
    <row r="282" customHeight="1" spans="7:24">
      <c r="G282" s="7"/>
      <c r="H282" s="7"/>
      <c r="N282" s="2"/>
      <c r="R282" s="2"/>
      <c r="X282" s="283"/>
    </row>
    <row r="283" customHeight="1" spans="7:24">
      <c r="G283" s="7"/>
      <c r="H283" s="7"/>
      <c r="N283" s="2"/>
      <c r="R283" s="2"/>
      <c r="X283" s="283"/>
    </row>
    <row r="284" customHeight="1" spans="7:24">
      <c r="G284" s="7"/>
      <c r="H284" s="7"/>
      <c r="N284" s="2"/>
      <c r="R284" s="2"/>
      <c r="X284" s="283"/>
    </row>
    <row r="285" customHeight="1" spans="7:24">
      <c r="G285" s="7"/>
      <c r="H285" s="7"/>
      <c r="N285" s="2"/>
      <c r="R285" s="2"/>
      <c r="X285" s="283"/>
    </row>
    <row r="286" customHeight="1" spans="7:24">
      <c r="G286" s="7"/>
      <c r="H286" s="7"/>
      <c r="N286" s="2"/>
      <c r="R286" s="2"/>
      <c r="X286" s="283"/>
    </row>
    <row r="287" customHeight="1" spans="7:24">
      <c r="G287" s="7"/>
      <c r="H287" s="7"/>
      <c r="N287" s="2"/>
      <c r="R287" s="2"/>
      <c r="X287" s="283"/>
    </row>
    <row r="288" customHeight="1" spans="7:24">
      <c r="G288" s="7"/>
      <c r="H288" s="7"/>
      <c r="N288" s="2"/>
      <c r="R288" s="2"/>
      <c r="X288" s="283"/>
    </row>
    <row r="289" customHeight="1" spans="7:24">
      <c r="G289" s="7"/>
      <c r="H289" s="7"/>
      <c r="N289" s="2"/>
      <c r="R289" s="2"/>
      <c r="X289" s="283"/>
    </row>
    <row r="290" customHeight="1" spans="7:24">
      <c r="G290" s="7"/>
      <c r="H290" s="7"/>
      <c r="N290" s="2"/>
      <c r="R290" s="2"/>
      <c r="X290" s="283"/>
    </row>
    <row r="291" customHeight="1" spans="7:24">
      <c r="G291" s="7"/>
      <c r="H291" s="7"/>
      <c r="N291" s="2"/>
      <c r="R291" s="2"/>
      <c r="X291" s="283"/>
    </row>
    <row r="292" customHeight="1" spans="7:24">
      <c r="G292" s="7"/>
      <c r="H292" s="7"/>
      <c r="N292" s="2"/>
      <c r="R292" s="2"/>
      <c r="X292" s="283"/>
    </row>
    <row r="293" customHeight="1" spans="7:24">
      <c r="G293" s="7"/>
      <c r="H293" s="7"/>
      <c r="N293" s="2"/>
      <c r="R293" s="2"/>
      <c r="X293" s="283"/>
    </row>
    <row r="294" customHeight="1" spans="7:24">
      <c r="G294" s="7"/>
      <c r="H294" s="7"/>
      <c r="N294" s="2"/>
      <c r="R294" s="2"/>
      <c r="X294" s="283"/>
    </row>
    <row r="295" customHeight="1" spans="7:24">
      <c r="G295" s="7"/>
      <c r="H295" s="7"/>
      <c r="N295" s="2"/>
      <c r="R295" s="2"/>
      <c r="X295" s="283"/>
    </row>
    <row r="296" customHeight="1" spans="7:24">
      <c r="G296" s="7"/>
      <c r="H296" s="7"/>
      <c r="N296" s="2"/>
      <c r="R296" s="2"/>
      <c r="X296" s="283"/>
    </row>
    <row r="297" customHeight="1" spans="7:24">
      <c r="G297" s="7"/>
      <c r="H297" s="7"/>
      <c r="N297" s="2"/>
      <c r="R297" s="2"/>
      <c r="X297" s="283"/>
    </row>
    <row r="298" customHeight="1" spans="7:24">
      <c r="G298" s="7"/>
      <c r="H298" s="7"/>
      <c r="N298" s="2"/>
      <c r="R298" s="2"/>
      <c r="X298" s="283"/>
    </row>
    <row r="299" customHeight="1" spans="7:24">
      <c r="G299" s="7"/>
      <c r="H299" s="7"/>
      <c r="N299" s="2"/>
      <c r="R299" s="2"/>
      <c r="X299" s="283"/>
    </row>
    <row r="300" customHeight="1" spans="7:24">
      <c r="G300" s="7"/>
      <c r="H300" s="7"/>
      <c r="N300" s="2"/>
      <c r="R300" s="2"/>
      <c r="X300" s="283"/>
    </row>
    <row r="301" customHeight="1" spans="7:24">
      <c r="G301" s="7"/>
      <c r="H301" s="7"/>
      <c r="N301" s="2"/>
      <c r="R301" s="2"/>
      <c r="X301" s="283"/>
    </row>
    <row r="302" customHeight="1" spans="7:24">
      <c r="G302" s="7"/>
      <c r="H302" s="7"/>
      <c r="N302" s="2"/>
      <c r="R302" s="2"/>
      <c r="X302" s="283"/>
    </row>
    <row r="303" customHeight="1" spans="7:24">
      <c r="G303" s="7"/>
      <c r="H303" s="7"/>
      <c r="N303" s="2"/>
      <c r="R303" s="2"/>
      <c r="X303" s="283"/>
    </row>
    <row r="304" customHeight="1" spans="7:24">
      <c r="G304" s="7"/>
      <c r="H304" s="7"/>
      <c r="N304" s="2"/>
      <c r="R304" s="2"/>
      <c r="X304" s="283"/>
    </row>
    <row r="305" customHeight="1" spans="7:24">
      <c r="G305" s="7"/>
      <c r="H305" s="7"/>
      <c r="N305" s="2"/>
      <c r="R305" s="2"/>
      <c r="X305" s="283"/>
    </row>
    <row r="306" customHeight="1" spans="7:24">
      <c r="G306" s="7"/>
      <c r="H306" s="7"/>
      <c r="N306" s="2"/>
      <c r="R306" s="2"/>
      <c r="X306" s="283"/>
    </row>
    <row r="307" customHeight="1" spans="7:24">
      <c r="G307" s="7"/>
      <c r="H307" s="7"/>
      <c r="N307" s="2"/>
      <c r="R307" s="2"/>
      <c r="X307" s="283"/>
    </row>
    <row r="308" customHeight="1" spans="7:24">
      <c r="G308" s="7"/>
      <c r="H308" s="7"/>
      <c r="N308" s="2"/>
      <c r="R308" s="2"/>
      <c r="X308" s="283"/>
    </row>
    <row r="309" customHeight="1" spans="7:24">
      <c r="G309" s="7"/>
      <c r="H309" s="7"/>
      <c r="N309" s="2"/>
      <c r="R309" s="2"/>
      <c r="X309" s="283"/>
    </row>
    <row r="310" customHeight="1" spans="7:24">
      <c r="G310" s="7"/>
      <c r="H310" s="7"/>
      <c r="N310" s="2"/>
      <c r="R310" s="2"/>
      <c r="X310" s="283"/>
    </row>
    <row r="311" customHeight="1" spans="7:24">
      <c r="G311" s="7"/>
      <c r="H311" s="7"/>
      <c r="N311" s="2"/>
      <c r="R311" s="2"/>
      <c r="X311" s="283"/>
    </row>
    <row r="312" customHeight="1" spans="7:24">
      <c r="G312" s="7"/>
      <c r="H312" s="7"/>
      <c r="N312" s="2"/>
      <c r="R312" s="2"/>
      <c r="X312" s="283"/>
    </row>
    <row r="313" customHeight="1" spans="7:24">
      <c r="G313" s="7"/>
      <c r="H313" s="7"/>
      <c r="N313" s="2"/>
      <c r="R313" s="2"/>
      <c r="X313" s="283"/>
    </row>
    <row r="314" customHeight="1" spans="7:24">
      <c r="G314" s="7"/>
      <c r="H314" s="7"/>
      <c r="N314" s="2"/>
      <c r="R314" s="2"/>
      <c r="X314" s="283"/>
    </row>
    <row r="315" customHeight="1" spans="7:24">
      <c r="G315" s="7"/>
      <c r="H315" s="7"/>
      <c r="N315" s="2"/>
      <c r="R315" s="2"/>
      <c r="X315" s="283"/>
    </row>
    <row r="316" customHeight="1" spans="7:24">
      <c r="G316" s="7"/>
      <c r="H316" s="7"/>
      <c r="N316" s="2"/>
      <c r="R316" s="2"/>
      <c r="X316" s="283"/>
    </row>
    <row r="317" customHeight="1" spans="7:24">
      <c r="G317" s="7"/>
      <c r="H317" s="7"/>
      <c r="N317" s="2"/>
      <c r="R317" s="2"/>
      <c r="X317" s="283"/>
    </row>
    <row r="318" customHeight="1" spans="7:24">
      <c r="G318" s="7"/>
      <c r="H318" s="7"/>
      <c r="N318" s="2"/>
      <c r="R318" s="2"/>
      <c r="X318" s="283"/>
    </row>
    <row r="319" customHeight="1" spans="7:24">
      <c r="G319" s="7"/>
      <c r="H319" s="7"/>
      <c r="N319" s="2"/>
      <c r="R319" s="2"/>
      <c r="X319" s="283"/>
    </row>
    <row r="320" customHeight="1" spans="7:24">
      <c r="G320" s="7"/>
      <c r="H320" s="7"/>
      <c r="N320" s="2"/>
      <c r="R320" s="2"/>
      <c r="X320" s="283"/>
    </row>
    <row r="321" customHeight="1" spans="7:24">
      <c r="G321" s="7"/>
      <c r="H321" s="7"/>
      <c r="N321" s="2"/>
      <c r="R321" s="2"/>
      <c r="X321" s="283"/>
    </row>
    <row r="322" customHeight="1" spans="7:24">
      <c r="G322" s="7"/>
      <c r="H322" s="7"/>
      <c r="N322" s="2"/>
      <c r="R322" s="2"/>
      <c r="X322" s="283"/>
    </row>
    <row r="323" customHeight="1" spans="7:24">
      <c r="G323" s="7"/>
      <c r="H323" s="7"/>
      <c r="N323" s="2"/>
      <c r="R323" s="2"/>
      <c r="X323" s="283"/>
    </row>
    <row r="324" customHeight="1" spans="7:24">
      <c r="G324" s="7"/>
      <c r="H324" s="7"/>
      <c r="N324" s="2"/>
      <c r="R324" s="2"/>
      <c r="X324" s="283"/>
    </row>
    <row r="325" customHeight="1" spans="7:24">
      <c r="G325" s="7"/>
      <c r="H325" s="7"/>
      <c r="N325" s="2"/>
      <c r="R325" s="2"/>
      <c r="X325" s="283"/>
    </row>
    <row r="326" customHeight="1" spans="7:24">
      <c r="G326" s="7"/>
      <c r="H326" s="7"/>
      <c r="N326" s="2"/>
      <c r="R326" s="2"/>
      <c r="X326" s="283"/>
    </row>
    <row r="327" customHeight="1" spans="7:24">
      <c r="G327" s="7"/>
      <c r="H327" s="7"/>
      <c r="N327" s="2"/>
      <c r="R327" s="2"/>
      <c r="X327" s="283"/>
    </row>
    <row r="328" customHeight="1" spans="7:24">
      <c r="G328" s="7"/>
      <c r="H328" s="7"/>
      <c r="N328" s="2"/>
      <c r="R328" s="2"/>
      <c r="X328" s="283"/>
    </row>
    <row r="329" customHeight="1" spans="7:24">
      <c r="G329" s="7"/>
      <c r="H329" s="7"/>
      <c r="N329" s="2"/>
      <c r="R329" s="2"/>
      <c r="X329" s="283"/>
    </row>
    <row r="330" customHeight="1" spans="7:24">
      <c r="G330" s="7"/>
      <c r="H330" s="7"/>
      <c r="N330" s="2"/>
      <c r="R330" s="2"/>
      <c r="X330" s="283"/>
    </row>
    <row r="331" customHeight="1" spans="7:24">
      <c r="G331" s="7"/>
      <c r="H331" s="7"/>
      <c r="N331" s="2"/>
      <c r="R331" s="2"/>
      <c r="X331" s="283"/>
    </row>
    <row r="332" customHeight="1" spans="7:24">
      <c r="G332" s="7"/>
      <c r="H332" s="7"/>
      <c r="N332" s="2"/>
      <c r="R332" s="2"/>
      <c r="X332" s="283"/>
    </row>
    <row r="333" customHeight="1" spans="7:24">
      <c r="G333" s="7"/>
      <c r="H333" s="7"/>
      <c r="N333" s="2"/>
      <c r="R333" s="2"/>
      <c r="X333" s="283"/>
    </row>
    <row r="334" customHeight="1" spans="7:24">
      <c r="G334" s="7"/>
      <c r="H334" s="7"/>
      <c r="N334" s="2"/>
      <c r="R334" s="2"/>
      <c r="X334" s="283"/>
    </row>
    <row r="335" customHeight="1" spans="7:24">
      <c r="G335" s="7"/>
      <c r="H335" s="7"/>
      <c r="N335" s="2"/>
      <c r="R335" s="2"/>
      <c r="X335" s="283"/>
    </row>
    <row r="336" customHeight="1" spans="7:24">
      <c r="G336" s="7"/>
      <c r="H336" s="7"/>
      <c r="N336" s="2"/>
      <c r="R336" s="2"/>
      <c r="X336" s="283"/>
    </row>
    <row r="337" customHeight="1" spans="7:24">
      <c r="G337" s="7"/>
      <c r="H337" s="7"/>
      <c r="N337" s="2"/>
      <c r="R337" s="2"/>
      <c r="X337" s="283"/>
    </row>
    <row r="338" customHeight="1" spans="7:24">
      <c r="G338" s="7"/>
      <c r="H338" s="7"/>
      <c r="N338" s="2"/>
      <c r="R338" s="2"/>
      <c r="X338" s="283"/>
    </row>
    <row r="339" customHeight="1" spans="7:24">
      <c r="G339" s="7"/>
      <c r="H339" s="7"/>
      <c r="N339" s="2"/>
      <c r="R339" s="2"/>
      <c r="X339" s="283"/>
    </row>
    <row r="340" customHeight="1" spans="7:24">
      <c r="G340" s="7"/>
      <c r="H340" s="7"/>
      <c r="N340" s="2"/>
      <c r="R340" s="2"/>
      <c r="X340" s="283"/>
    </row>
    <row r="341" customHeight="1" spans="7:24">
      <c r="G341" s="7"/>
      <c r="H341" s="7"/>
      <c r="N341" s="2"/>
      <c r="R341" s="2"/>
      <c r="X341" s="283"/>
    </row>
    <row r="342" customHeight="1" spans="7:24">
      <c r="G342" s="7"/>
      <c r="H342" s="7"/>
      <c r="N342" s="2"/>
      <c r="R342" s="2"/>
      <c r="X342" s="283"/>
    </row>
    <row r="343" customHeight="1" spans="7:24">
      <c r="G343" s="7"/>
      <c r="H343" s="7"/>
      <c r="N343" s="2"/>
      <c r="R343" s="2"/>
      <c r="X343" s="283"/>
    </row>
    <row r="344" customHeight="1" spans="7:24">
      <c r="G344" s="7"/>
      <c r="H344" s="7"/>
      <c r="N344" s="2"/>
      <c r="R344" s="2"/>
      <c r="X344" s="283"/>
    </row>
    <row r="345" customHeight="1" spans="7:24">
      <c r="G345" s="7"/>
      <c r="H345" s="7"/>
      <c r="N345" s="2"/>
      <c r="R345" s="2"/>
      <c r="X345" s="283"/>
    </row>
    <row r="346" customHeight="1" spans="7:24">
      <c r="G346" s="7"/>
      <c r="H346" s="7"/>
      <c r="N346" s="2"/>
      <c r="R346" s="2"/>
      <c r="X346" s="283"/>
    </row>
    <row r="347" customHeight="1" spans="7:24">
      <c r="G347" s="7"/>
      <c r="H347" s="7"/>
      <c r="N347" s="2"/>
      <c r="R347" s="2"/>
      <c r="X347" s="283"/>
    </row>
    <row r="348" customHeight="1" spans="7:24">
      <c r="G348" s="7"/>
      <c r="H348" s="7"/>
      <c r="N348" s="2"/>
      <c r="R348" s="2"/>
      <c r="X348" s="283"/>
    </row>
    <row r="349" customHeight="1" spans="7:24">
      <c r="G349" s="7"/>
      <c r="H349" s="7"/>
      <c r="N349" s="2"/>
      <c r="R349" s="2"/>
      <c r="X349" s="283"/>
    </row>
    <row r="350" customHeight="1" spans="7:24">
      <c r="G350" s="7"/>
      <c r="H350" s="7"/>
      <c r="N350" s="2"/>
      <c r="R350" s="2"/>
      <c r="X350" s="283"/>
    </row>
    <row r="351" customHeight="1" spans="7:24">
      <c r="G351" s="7"/>
      <c r="H351" s="7"/>
      <c r="N351" s="2"/>
      <c r="R351" s="2"/>
      <c r="X351" s="283"/>
    </row>
    <row r="352" customHeight="1" spans="7:24">
      <c r="G352" s="7"/>
      <c r="H352" s="7"/>
      <c r="N352" s="2"/>
      <c r="R352" s="2"/>
      <c r="X352" s="283"/>
    </row>
    <row r="353" customHeight="1" spans="7:24">
      <c r="G353" s="7"/>
      <c r="H353" s="7"/>
      <c r="N353" s="2"/>
      <c r="R353" s="2"/>
      <c r="X353" s="283"/>
    </row>
    <row r="354" customHeight="1" spans="7:24">
      <c r="G354" s="7"/>
      <c r="H354" s="7"/>
      <c r="N354" s="2"/>
      <c r="R354" s="2"/>
      <c r="X354" s="283"/>
    </row>
    <row r="355" customHeight="1" spans="7:24">
      <c r="G355" s="7"/>
      <c r="H355" s="7"/>
      <c r="N355" s="2"/>
      <c r="R355" s="2"/>
      <c r="X355" s="283"/>
    </row>
    <row r="356" customHeight="1" spans="7:24">
      <c r="G356" s="7"/>
      <c r="H356" s="7"/>
      <c r="N356" s="2"/>
      <c r="R356" s="2"/>
      <c r="X356" s="283"/>
    </row>
    <row r="357" customHeight="1" spans="7:24">
      <c r="G357" s="7"/>
      <c r="H357" s="7"/>
      <c r="N357" s="2"/>
      <c r="R357" s="2"/>
      <c r="X357" s="283"/>
    </row>
    <row r="358" customHeight="1" spans="7:24">
      <c r="G358" s="7"/>
      <c r="H358" s="7"/>
      <c r="N358" s="2"/>
      <c r="R358" s="2"/>
      <c r="X358" s="283"/>
    </row>
    <row r="359" customHeight="1" spans="7:24">
      <c r="G359" s="7"/>
      <c r="H359" s="7"/>
      <c r="N359" s="2"/>
      <c r="R359" s="2"/>
      <c r="X359" s="283"/>
    </row>
    <row r="360" customHeight="1" spans="7:24">
      <c r="G360" s="7"/>
      <c r="H360" s="7"/>
      <c r="N360" s="2"/>
      <c r="R360" s="2"/>
      <c r="X360" s="283"/>
    </row>
    <row r="361" customHeight="1" spans="7:24">
      <c r="G361" s="7"/>
      <c r="H361" s="7"/>
      <c r="N361" s="2"/>
      <c r="R361" s="2"/>
      <c r="X361" s="283"/>
    </row>
    <row r="362" customHeight="1" spans="7:24">
      <c r="G362" s="7"/>
      <c r="H362" s="7"/>
      <c r="N362" s="2"/>
      <c r="R362" s="2"/>
      <c r="X362" s="283"/>
    </row>
    <row r="363" customHeight="1" spans="7:24">
      <c r="G363" s="7"/>
      <c r="H363" s="7"/>
      <c r="N363" s="2"/>
      <c r="R363" s="2"/>
      <c r="X363" s="283"/>
    </row>
    <row r="364" customHeight="1" spans="7:24">
      <c r="G364" s="7"/>
      <c r="H364" s="7"/>
      <c r="N364" s="2"/>
      <c r="R364" s="2"/>
      <c r="X364" s="283"/>
    </row>
    <row r="365" customHeight="1" spans="7:24">
      <c r="G365" s="7"/>
      <c r="H365" s="7"/>
      <c r="N365" s="2"/>
      <c r="R365" s="2"/>
      <c r="X365" s="283"/>
    </row>
    <row r="366" customHeight="1" spans="7:24">
      <c r="G366" s="7"/>
      <c r="H366" s="7"/>
      <c r="N366" s="2"/>
      <c r="R366" s="2"/>
      <c r="X366" s="283"/>
    </row>
    <row r="367" customHeight="1" spans="7:24">
      <c r="G367" s="7"/>
      <c r="H367" s="7"/>
      <c r="N367" s="2"/>
      <c r="R367" s="2"/>
      <c r="X367" s="283"/>
    </row>
    <row r="368" customHeight="1" spans="7:24">
      <c r="G368" s="7"/>
      <c r="H368" s="7"/>
      <c r="N368" s="2"/>
      <c r="R368" s="2"/>
      <c r="X368" s="283"/>
    </row>
    <row r="369" customHeight="1" spans="7:24">
      <c r="G369" s="7"/>
      <c r="H369" s="7"/>
      <c r="N369" s="2"/>
      <c r="R369" s="2"/>
      <c r="X369" s="283"/>
    </row>
    <row r="370" customHeight="1" spans="7:24">
      <c r="G370" s="7"/>
      <c r="H370" s="7"/>
      <c r="N370" s="2"/>
      <c r="R370" s="2"/>
      <c r="X370" s="283"/>
    </row>
    <row r="371" customHeight="1" spans="7:24">
      <c r="G371" s="7"/>
      <c r="H371" s="7"/>
      <c r="N371" s="2"/>
      <c r="R371" s="2"/>
      <c r="X371" s="283"/>
    </row>
    <row r="372" customHeight="1" spans="7:24">
      <c r="G372" s="7"/>
      <c r="H372" s="7"/>
      <c r="N372" s="2"/>
      <c r="R372" s="2"/>
      <c r="X372" s="283"/>
    </row>
    <row r="373" customHeight="1" spans="7:24">
      <c r="G373" s="7"/>
      <c r="H373" s="7"/>
      <c r="N373" s="2"/>
      <c r="R373" s="2"/>
      <c r="X373" s="283"/>
    </row>
    <row r="374" customHeight="1" spans="7:24">
      <c r="G374" s="7"/>
      <c r="H374" s="7"/>
      <c r="N374" s="2"/>
      <c r="R374" s="2"/>
      <c r="X374" s="283"/>
    </row>
    <row r="375" customHeight="1" spans="7:24">
      <c r="G375" s="7"/>
      <c r="H375" s="7"/>
      <c r="N375" s="2"/>
      <c r="R375" s="2"/>
      <c r="X375" s="283"/>
    </row>
    <row r="376" customHeight="1" spans="7:24">
      <c r="G376" s="7"/>
      <c r="H376" s="7"/>
      <c r="N376" s="2"/>
      <c r="R376" s="2"/>
      <c r="X376" s="283"/>
    </row>
    <row r="377" customHeight="1" spans="7:24">
      <c r="G377" s="7"/>
      <c r="H377" s="7"/>
      <c r="N377" s="2"/>
      <c r="R377" s="2"/>
      <c r="X377" s="283"/>
    </row>
    <row r="378" customHeight="1" spans="7:24">
      <c r="G378" s="7"/>
      <c r="H378" s="7"/>
      <c r="N378" s="2"/>
      <c r="R378" s="2"/>
      <c r="X378" s="283"/>
    </row>
    <row r="379" customHeight="1" spans="7:24">
      <c r="G379" s="7"/>
      <c r="H379" s="7"/>
      <c r="N379" s="2"/>
      <c r="R379" s="2"/>
      <c r="X379" s="283"/>
    </row>
    <row r="380" customHeight="1" spans="7:24">
      <c r="G380" s="7"/>
      <c r="H380" s="7"/>
      <c r="N380" s="2"/>
      <c r="R380" s="2"/>
      <c r="X380" s="283"/>
    </row>
    <row r="381" customHeight="1" spans="7:24">
      <c r="G381" s="7"/>
      <c r="H381" s="7"/>
      <c r="N381" s="2"/>
      <c r="R381" s="2"/>
      <c r="X381" s="283"/>
    </row>
    <row r="382" customHeight="1" spans="7:24">
      <c r="G382" s="7"/>
      <c r="H382" s="7"/>
      <c r="N382" s="2"/>
      <c r="R382" s="2"/>
      <c r="X382" s="283"/>
    </row>
    <row r="383" customHeight="1" spans="7:24">
      <c r="G383" s="7"/>
      <c r="H383" s="7"/>
      <c r="N383" s="2"/>
      <c r="R383" s="2"/>
      <c r="X383" s="283"/>
    </row>
    <row r="384" customHeight="1" spans="7:24">
      <c r="G384" s="7"/>
      <c r="H384" s="7"/>
      <c r="N384" s="2"/>
      <c r="R384" s="2"/>
      <c r="X384" s="283"/>
    </row>
    <row r="385" customHeight="1" spans="7:24">
      <c r="G385" s="7"/>
      <c r="H385" s="7"/>
      <c r="N385" s="2"/>
      <c r="R385" s="2"/>
      <c r="X385" s="283"/>
    </row>
    <row r="386" customHeight="1" spans="7:24">
      <c r="G386" s="7"/>
      <c r="H386" s="7"/>
      <c r="N386" s="2"/>
      <c r="R386" s="2"/>
      <c r="X386" s="283"/>
    </row>
    <row r="387" customHeight="1" spans="7:24">
      <c r="G387" s="7"/>
      <c r="H387" s="7"/>
      <c r="N387" s="2"/>
      <c r="R387" s="2"/>
      <c r="X387" s="283"/>
    </row>
    <row r="388" customHeight="1" spans="7:24">
      <c r="G388" s="7"/>
      <c r="H388" s="7"/>
      <c r="N388" s="2"/>
      <c r="R388" s="2"/>
      <c r="X388" s="283"/>
    </row>
    <row r="389" customHeight="1" spans="7:24">
      <c r="G389" s="7"/>
      <c r="H389" s="7"/>
      <c r="N389" s="2"/>
      <c r="R389" s="2"/>
      <c r="X389" s="283"/>
    </row>
    <row r="390" customHeight="1" spans="7:24">
      <c r="G390" s="7"/>
      <c r="H390" s="7"/>
      <c r="N390" s="2"/>
      <c r="R390" s="2"/>
      <c r="X390" s="283"/>
    </row>
    <row r="391" customHeight="1" spans="7:24">
      <c r="G391" s="7"/>
      <c r="H391" s="7"/>
      <c r="N391" s="2"/>
      <c r="R391" s="2"/>
      <c r="X391" s="283"/>
    </row>
    <row r="392" customHeight="1" spans="7:24">
      <c r="G392" s="7"/>
      <c r="H392" s="7"/>
      <c r="N392" s="2"/>
      <c r="R392" s="2"/>
      <c r="X392" s="283"/>
    </row>
    <row r="393" customHeight="1" spans="7:24">
      <c r="G393" s="7"/>
      <c r="H393" s="7"/>
      <c r="N393" s="2"/>
      <c r="R393" s="2"/>
      <c r="X393" s="283"/>
    </row>
    <row r="394" customHeight="1" spans="7:24">
      <c r="G394" s="7"/>
      <c r="H394" s="7"/>
      <c r="N394" s="2"/>
      <c r="R394" s="2"/>
      <c r="X394" s="283"/>
    </row>
    <row r="395" customHeight="1" spans="7:24">
      <c r="G395" s="7"/>
      <c r="H395" s="7"/>
      <c r="N395" s="2"/>
      <c r="R395" s="2"/>
      <c r="X395" s="283"/>
    </row>
    <row r="396" customHeight="1" spans="7:24">
      <c r="G396" s="7"/>
      <c r="H396" s="7"/>
      <c r="N396" s="2"/>
      <c r="R396" s="2"/>
      <c r="X396" s="283"/>
    </row>
    <row r="397" customHeight="1" spans="7:24">
      <c r="G397" s="7"/>
      <c r="H397" s="7"/>
      <c r="N397" s="2"/>
      <c r="R397" s="2"/>
      <c r="X397" s="283"/>
    </row>
    <row r="398" customHeight="1" spans="7:24">
      <c r="G398" s="7"/>
      <c r="H398" s="7"/>
      <c r="N398" s="2"/>
      <c r="R398" s="2"/>
      <c r="X398" s="283"/>
    </row>
    <row r="399" customHeight="1" spans="7:24">
      <c r="G399" s="7"/>
      <c r="H399" s="7"/>
      <c r="N399" s="2"/>
      <c r="R399" s="2"/>
      <c r="X399" s="283"/>
    </row>
    <row r="400" customHeight="1" spans="7:24">
      <c r="G400" s="7"/>
      <c r="H400" s="7"/>
      <c r="N400" s="2"/>
      <c r="R400" s="2"/>
      <c r="X400" s="283"/>
    </row>
    <row r="401" customHeight="1" spans="7:24">
      <c r="G401" s="7"/>
      <c r="H401" s="7"/>
      <c r="N401" s="2"/>
      <c r="R401" s="2"/>
      <c r="X401" s="283"/>
    </row>
    <row r="402" customHeight="1" spans="7:24">
      <c r="G402" s="7"/>
      <c r="H402" s="7"/>
      <c r="N402" s="2"/>
      <c r="R402" s="2"/>
      <c r="X402" s="283"/>
    </row>
    <row r="403" customHeight="1" spans="7:24">
      <c r="G403" s="7"/>
      <c r="H403" s="7"/>
      <c r="N403" s="2"/>
      <c r="R403" s="2"/>
      <c r="X403" s="283"/>
    </row>
    <row r="404" customHeight="1" spans="7:24">
      <c r="G404" s="7"/>
      <c r="H404" s="7"/>
      <c r="N404" s="2"/>
      <c r="R404" s="2"/>
      <c r="X404" s="283"/>
    </row>
    <row r="405" customHeight="1" spans="7:24">
      <c r="G405" s="7"/>
      <c r="H405" s="7"/>
      <c r="N405" s="2"/>
      <c r="R405" s="2"/>
      <c r="X405" s="283"/>
    </row>
    <row r="406" customHeight="1" spans="7:24">
      <c r="G406" s="7"/>
      <c r="H406" s="7"/>
      <c r="N406" s="2"/>
      <c r="R406" s="2"/>
      <c r="X406" s="283"/>
    </row>
    <row r="407" customHeight="1" spans="7:24">
      <c r="G407" s="7"/>
      <c r="H407" s="7"/>
      <c r="N407" s="2"/>
      <c r="R407" s="2"/>
      <c r="X407" s="283"/>
    </row>
    <row r="408" customHeight="1" spans="7:24">
      <c r="G408" s="7"/>
      <c r="H408" s="7"/>
      <c r="N408" s="2"/>
      <c r="R408" s="2"/>
      <c r="X408" s="283"/>
    </row>
    <row r="409" customHeight="1" spans="7:24">
      <c r="G409" s="7"/>
      <c r="H409" s="7"/>
      <c r="N409" s="2"/>
      <c r="R409" s="2"/>
      <c r="X409" s="283"/>
    </row>
    <row r="410" customHeight="1" spans="7:24">
      <c r="G410" s="7"/>
      <c r="H410" s="7"/>
      <c r="N410" s="2"/>
      <c r="R410" s="2"/>
      <c r="X410" s="283"/>
    </row>
    <row r="411" customHeight="1" spans="7:24">
      <c r="G411" s="7"/>
      <c r="H411" s="7"/>
      <c r="N411" s="2"/>
      <c r="R411" s="2"/>
      <c r="X411" s="283"/>
    </row>
    <row r="412" customHeight="1" spans="7:24">
      <c r="G412" s="7"/>
      <c r="H412" s="7"/>
      <c r="N412" s="2"/>
      <c r="R412" s="2"/>
      <c r="X412" s="283"/>
    </row>
    <row r="413" customHeight="1" spans="7:24">
      <c r="G413" s="7"/>
      <c r="H413" s="7"/>
      <c r="N413" s="2"/>
      <c r="R413" s="2"/>
      <c r="X413" s="283"/>
    </row>
    <row r="414" customHeight="1" spans="7:24">
      <c r="G414" s="7"/>
      <c r="H414" s="7"/>
      <c r="N414" s="2"/>
      <c r="R414" s="2"/>
      <c r="X414" s="283"/>
    </row>
    <row r="415" customHeight="1" spans="7:24">
      <c r="G415" s="7"/>
      <c r="H415" s="7"/>
      <c r="N415" s="2"/>
      <c r="R415" s="2"/>
      <c r="X415" s="283"/>
    </row>
    <row r="416" customHeight="1" spans="7:24">
      <c r="G416" s="7"/>
      <c r="H416" s="7"/>
      <c r="N416" s="2"/>
      <c r="R416" s="2"/>
      <c r="X416" s="283"/>
    </row>
    <row r="417" customHeight="1" spans="7:24">
      <c r="G417" s="7"/>
      <c r="H417" s="7"/>
      <c r="N417" s="2"/>
      <c r="R417" s="2"/>
      <c r="X417" s="283"/>
    </row>
    <row r="418" customHeight="1" spans="7:24">
      <c r="G418" s="7"/>
      <c r="H418" s="7"/>
      <c r="N418" s="2"/>
      <c r="R418" s="2"/>
      <c r="X418" s="283"/>
    </row>
    <row r="419" customHeight="1" spans="7:24">
      <c r="G419" s="7"/>
      <c r="H419" s="7"/>
      <c r="N419" s="2"/>
      <c r="R419" s="2"/>
      <c r="X419" s="283"/>
    </row>
    <row r="420" customHeight="1" spans="7:24">
      <c r="G420" s="7"/>
      <c r="H420" s="7"/>
      <c r="N420" s="2"/>
      <c r="R420" s="2"/>
      <c r="X420" s="283"/>
    </row>
    <row r="421" customHeight="1" spans="7:24">
      <c r="G421" s="7"/>
      <c r="H421" s="7"/>
      <c r="N421" s="2"/>
      <c r="R421" s="2"/>
      <c r="X421" s="283"/>
    </row>
    <row r="422" customHeight="1" spans="7:24">
      <c r="G422" s="7"/>
      <c r="H422" s="7"/>
      <c r="N422" s="2"/>
      <c r="R422" s="2"/>
      <c r="X422" s="283"/>
    </row>
    <row r="423" customHeight="1" spans="7:24">
      <c r="G423" s="7"/>
      <c r="H423" s="7"/>
      <c r="N423" s="2"/>
      <c r="R423" s="2"/>
      <c r="X423" s="283"/>
    </row>
    <row r="424" customHeight="1" spans="7:24">
      <c r="G424" s="7"/>
      <c r="H424" s="7"/>
      <c r="N424" s="2"/>
      <c r="R424" s="2"/>
      <c r="X424" s="283"/>
    </row>
    <row r="425" customHeight="1" spans="7:24">
      <c r="G425" s="7"/>
      <c r="H425" s="7"/>
      <c r="N425" s="2"/>
      <c r="R425" s="2"/>
      <c r="X425" s="283"/>
    </row>
    <row r="426" customHeight="1" spans="7:24">
      <c r="G426" s="7"/>
      <c r="H426" s="7"/>
      <c r="N426" s="2"/>
      <c r="R426" s="2"/>
      <c r="X426" s="283"/>
    </row>
    <row r="427" customHeight="1" spans="7:24">
      <c r="G427" s="7"/>
      <c r="H427" s="7"/>
      <c r="N427" s="2"/>
      <c r="R427" s="2"/>
      <c r="X427" s="283"/>
    </row>
    <row r="428" customHeight="1" spans="7:24">
      <c r="G428" s="7"/>
      <c r="H428" s="7"/>
      <c r="N428" s="2"/>
      <c r="R428" s="2"/>
      <c r="X428" s="283"/>
    </row>
    <row r="429" customHeight="1" spans="7:24">
      <c r="G429" s="7"/>
      <c r="H429" s="7"/>
      <c r="N429" s="2"/>
      <c r="R429" s="2"/>
      <c r="X429" s="283"/>
    </row>
    <row r="430" customHeight="1" spans="7:24">
      <c r="G430" s="7"/>
      <c r="H430" s="7"/>
      <c r="N430" s="2"/>
      <c r="R430" s="2"/>
      <c r="X430" s="283"/>
    </row>
    <row r="431" customHeight="1" spans="7:24">
      <c r="G431" s="7"/>
      <c r="H431" s="7"/>
      <c r="N431" s="2"/>
      <c r="R431" s="2"/>
      <c r="X431" s="283"/>
    </row>
    <row r="432" customHeight="1" spans="7:24">
      <c r="G432" s="7"/>
      <c r="H432" s="7"/>
      <c r="N432" s="2"/>
      <c r="R432" s="2"/>
      <c r="X432" s="283"/>
    </row>
    <row r="433" customHeight="1" spans="7:24">
      <c r="G433" s="7"/>
      <c r="H433" s="7"/>
      <c r="N433" s="2"/>
      <c r="R433" s="2"/>
      <c r="X433" s="283"/>
    </row>
    <row r="434" customHeight="1" spans="7:24">
      <c r="G434" s="7"/>
      <c r="H434" s="7"/>
      <c r="N434" s="2"/>
      <c r="R434" s="2"/>
      <c r="X434" s="283"/>
    </row>
    <row r="435" customHeight="1" spans="7:24">
      <c r="G435" s="7"/>
      <c r="H435" s="7"/>
      <c r="N435" s="2"/>
      <c r="R435" s="2"/>
      <c r="X435" s="283"/>
    </row>
    <row r="436" customHeight="1" spans="7:24">
      <c r="G436" s="7"/>
      <c r="H436" s="7"/>
      <c r="N436" s="2"/>
      <c r="R436" s="2"/>
      <c r="X436" s="283"/>
    </row>
    <row r="437" customHeight="1" spans="7:24">
      <c r="G437" s="7"/>
      <c r="H437" s="7"/>
      <c r="N437" s="2"/>
      <c r="R437" s="2"/>
      <c r="X437" s="283"/>
    </row>
    <row r="438" customHeight="1" spans="7:24">
      <c r="G438" s="7"/>
      <c r="H438" s="7"/>
      <c r="N438" s="2"/>
      <c r="R438" s="2"/>
      <c r="X438" s="283"/>
    </row>
    <row r="439" customHeight="1" spans="7:24">
      <c r="G439" s="7"/>
      <c r="H439" s="7"/>
      <c r="N439" s="2"/>
      <c r="R439" s="2"/>
      <c r="X439" s="283"/>
    </row>
    <row r="440" customHeight="1" spans="7:24">
      <c r="G440" s="7"/>
      <c r="H440" s="7"/>
      <c r="N440" s="2"/>
      <c r="R440" s="2"/>
      <c r="X440" s="283"/>
    </row>
    <row r="441" customHeight="1" spans="7:24">
      <c r="G441" s="7"/>
      <c r="H441" s="7"/>
      <c r="N441" s="2"/>
      <c r="R441" s="2"/>
      <c r="X441" s="283"/>
    </row>
    <row r="442" customHeight="1" spans="7:24">
      <c r="G442" s="7"/>
      <c r="H442" s="7"/>
      <c r="N442" s="2"/>
      <c r="R442" s="2"/>
      <c r="X442" s="283"/>
    </row>
    <row r="443" customHeight="1" spans="7:24">
      <c r="G443" s="7"/>
      <c r="H443" s="7"/>
      <c r="N443" s="2"/>
      <c r="R443" s="2"/>
      <c r="X443" s="283"/>
    </row>
    <row r="444" customHeight="1" spans="7:24">
      <c r="G444" s="7"/>
      <c r="H444" s="7"/>
      <c r="N444" s="2"/>
      <c r="R444" s="2"/>
      <c r="X444" s="283"/>
    </row>
    <row r="445" customHeight="1" spans="7:24">
      <c r="G445" s="7"/>
      <c r="H445" s="7"/>
      <c r="N445" s="2"/>
      <c r="R445" s="2"/>
      <c r="X445" s="283"/>
    </row>
    <row r="446" customHeight="1" spans="7:24">
      <c r="G446" s="7"/>
      <c r="H446" s="7"/>
      <c r="N446" s="2"/>
      <c r="R446" s="2"/>
      <c r="X446" s="283"/>
    </row>
    <row r="447" customHeight="1" spans="7:24">
      <c r="G447" s="7"/>
      <c r="H447" s="7"/>
      <c r="N447" s="2"/>
      <c r="R447" s="2"/>
      <c r="X447" s="283"/>
    </row>
    <row r="448" customHeight="1" spans="7:24">
      <c r="G448" s="7"/>
      <c r="H448" s="7"/>
      <c r="N448" s="2"/>
      <c r="R448" s="2"/>
      <c r="X448" s="283"/>
    </row>
    <row r="449" customHeight="1" spans="7:24">
      <c r="G449" s="7"/>
      <c r="H449" s="7"/>
      <c r="N449" s="2"/>
      <c r="R449" s="2"/>
      <c r="X449" s="283"/>
    </row>
    <row r="450" customHeight="1" spans="7:24">
      <c r="G450" s="7"/>
      <c r="H450" s="7"/>
      <c r="N450" s="2"/>
      <c r="R450" s="2"/>
      <c r="X450" s="283"/>
    </row>
    <row r="451" customHeight="1" spans="7:24">
      <c r="G451" s="7"/>
      <c r="H451" s="7"/>
      <c r="N451" s="2"/>
      <c r="R451" s="2"/>
      <c r="X451" s="283"/>
    </row>
    <row r="452" customHeight="1" spans="7:24">
      <c r="G452" s="7"/>
      <c r="H452" s="7"/>
      <c r="N452" s="2"/>
      <c r="R452" s="2"/>
      <c r="X452" s="283"/>
    </row>
    <row r="453" customHeight="1" spans="7:24">
      <c r="G453" s="7"/>
      <c r="H453" s="7"/>
      <c r="N453" s="2"/>
      <c r="R453" s="2"/>
      <c r="X453" s="283"/>
    </row>
    <row r="454" customHeight="1" spans="7:24">
      <c r="G454" s="7"/>
      <c r="H454" s="7"/>
      <c r="N454" s="2"/>
      <c r="R454" s="2"/>
      <c r="X454" s="283"/>
    </row>
    <row r="455" customHeight="1" spans="7:24">
      <c r="G455" s="7"/>
      <c r="H455" s="7"/>
      <c r="N455" s="2"/>
      <c r="R455" s="2"/>
      <c r="X455" s="283"/>
    </row>
    <row r="456" customHeight="1" spans="7:24">
      <c r="G456" s="7"/>
      <c r="H456" s="7"/>
      <c r="N456" s="2"/>
      <c r="R456" s="2"/>
      <c r="X456" s="283"/>
    </row>
    <row r="457" customHeight="1" spans="7:24">
      <c r="G457" s="7"/>
      <c r="H457" s="7"/>
      <c r="N457" s="2"/>
      <c r="R457" s="2"/>
      <c r="X457" s="283"/>
    </row>
    <row r="458" customHeight="1" spans="7:24">
      <c r="G458" s="7"/>
      <c r="H458" s="7"/>
      <c r="N458" s="2"/>
      <c r="R458" s="2"/>
      <c r="X458" s="283"/>
    </row>
    <row r="459" customHeight="1" spans="7:24">
      <c r="G459" s="7"/>
      <c r="H459" s="7"/>
      <c r="N459" s="2"/>
      <c r="R459" s="2"/>
      <c r="X459" s="283"/>
    </row>
    <row r="460" customHeight="1" spans="7:24">
      <c r="G460" s="7"/>
      <c r="H460" s="7"/>
      <c r="N460" s="2"/>
      <c r="R460" s="2"/>
      <c r="X460" s="283"/>
    </row>
    <row r="461" customHeight="1" spans="7:24">
      <c r="G461" s="7"/>
      <c r="H461" s="7"/>
      <c r="N461" s="2"/>
      <c r="R461" s="2"/>
      <c r="X461" s="283"/>
    </row>
    <row r="462" customHeight="1" spans="7:24">
      <c r="G462" s="7"/>
      <c r="H462" s="7"/>
      <c r="N462" s="2"/>
      <c r="R462" s="2"/>
      <c r="X462" s="283"/>
    </row>
    <row r="463" customHeight="1" spans="7:24">
      <c r="G463" s="7"/>
      <c r="H463" s="7"/>
      <c r="N463" s="2"/>
      <c r="R463" s="2"/>
      <c r="X463" s="283"/>
    </row>
    <row r="464" customHeight="1" spans="7:24">
      <c r="G464" s="7"/>
      <c r="H464" s="7"/>
      <c r="N464" s="2"/>
      <c r="R464" s="2"/>
      <c r="X464" s="283"/>
    </row>
    <row r="465" customHeight="1" spans="7:24">
      <c r="G465" s="7"/>
      <c r="H465" s="7"/>
      <c r="N465" s="2"/>
      <c r="R465" s="2"/>
      <c r="X465" s="283"/>
    </row>
    <row r="466" customHeight="1" spans="7:24">
      <c r="G466" s="7"/>
      <c r="H466" s="7"/>
      <c r="N466" s="2"/>
      <c r="R466" s="2"/>
      <c r="X466" s="283"/>
    </row>
    <row r="467" customHeight="1" spans="7:24">
      <c r="G467" s="7"/>
      <c r="H467" s="7"/>
      <c r="N467" s="2"/>
      <c r="R467" s="2"/>
      <c r="X467" s="283"/>
    </row>
    <row r="468" customHeight="1" spans="7:24">
      <c r="G468" s="7"/>
      <c r="H468" s="7"/>
      <c r="N468" s="2"/>
      <c r="R468" s="2"/>
      <c r="X468" s="283"/>
    </row>
    <row r="469" customHeight="1" spans="7:24">
      <c r="G469" s="7"/>
      <c r="H469" s="7"/>
      <c r="N469" s="2"/>
      <c r="R469" s="2"/>
      <c r="X469" s="283"/>
    </row>
    <row r="470" customHeight="1" spans="7:24">
      <c r="G470" s="7"/>
      <c r="H470" s="7"/>
      <c r="N470" s="2"/>
      <c r="R470" s="2"/>
      <c r="X470" s="283"/>
    </row>
    <row r="471" customHeight="1" spans="7:24">
      <c r="G471" s="7"/>
      <c r="H471" s="7"/>
      <c r="N471" s="2"/>
      <c r="R471" s="2"/>
      <c r="X471" s="283"/>
    </row>
    <row r="472" customHeight="1" spans="7:24">
      <c r="G472" s="7"/>
      <c r="H472" s="7"/>
      <c r="N472" s="2"/>
      <c r="R472" s="2"/>
      <c r="X472" s="283"/>
    </row>
    <row r="473" customHeight="1" spans="7:24">
      <c r="G473" s="7"/>
      <c r="H473" s="7"/>
      <c r="N473" s="2"/>
      <c r="R473" s="2"/>
      <c r="X473" s="283"/>
    </row>
    <row r="474" customHeight="1" spans="7:24">
      <c r="G474" s="7"/>
      <c r="H474" s="7"/>
      <c r="N474" s="2"/>
      <c r="R474" s="2"/>
      <c r="X474" s="283"/>
    </row>
    <row r="475" customHeight="1" spans="7:24">
      <c r="G475" s="7"/>
      <c r="H475" s="7"/>
      <c r="N475" s="2"/>
      <c r="R475" s="2"/>
      <c r="X475" s="283"/>
    </row>
    <row r="476" customHeight="1" spans="7:24">
      <c r="G476" s="7"/>
      <c r="H476" s="7"/>
      <c r="N476" s="2"/>
      <c r="R476" s="2"/>
      <c r="X476" s="283"/>
    </row>
    <row r="477" customHeight="1" spans="7:24">
      <c r="G477" s="7"/>
      <c r="H477" s="7"/>
      <c r="N477" s="2"/>
      <c r="R477" s="2"/>
      <c r="X477" s="283"/>
    </row>
    <row r="478" customHeight="1" spans="7:24">
      <c r="G478" s="7"/>
      <c r="H478" s="7"/>
      <c r="N478" s="2"/>
      <c r="R478" s="2"/>
      <c r="X478" s="283"/>
    </row>
    <row r="479" customHeight="1" spans="7:24">
      <c r="G479" s="7"/>
      <c r="H479" s="7"/>
      <c r="N479" s="2"/>
      <c r="R479" s="2"/>
      <c r="X479" s="283"/>
    </row>
    <row r="480" customHeight="1" spans="7:24">
      <c r="G480" s="7"/>
      <c r="H480" s="7"/>
      <c r="N480" s="2"/>
      <c r="R480" s="2"/>
      <c r="X480" s="283"/>
    </row>
    <row r="481" customHeight="1" spans="7:24">
      <c r="G481" s="7"/>
      <c r="H481" s="7"/>
      <c r="N481" s="2"/>
      <c r="R481" s="2"/>
      <c r="X481" s="283"/>
    </row>
    <row r="482" customHeight="1" spans="7:24">
      <c r="G482" s="7"/>
      <c r="H482" s="7"/>
      <c r="N482" s="2"/>
      <c r="R482" s="2"/>
      <c r="X482" s="283"/>
    </row>
    <row r="483" customHeight="1" spans="7:24">
      <c r="G483" s="7"/>
      <c r="H483" s="7"/>
      <c r="N483" s="2"/>
      <c r="R483" s="2"/>
      <c r="X483" s="283"/>
    </row>
    <row r="484" customHeight="1" spans="7:24">
      <c r="G484" s="7"/>
      <c r="H484" s="7"/>
      <c r="N484" s="2"/>
      <c r="R484" s="2"/>
      <c r="X484" s="283"/>
    </row>
    <row r="485" customHeight="1" spans="7:24">
      <c r="G485" s="7"/>
      <c r="H485" s="7"/>
      <c r="N485" s="2"/>
      <c r="R485" s="2"/>
      <c r="X485" s="283"/>
    </row>
    <row r="486" customHeight="1" spans="7:24">
      <c r="G486" s="7"/>
      <c r="H486" s="7"/>
      <c r="N486" s="2"/>
      <c r="R486" s="2"/>
      <c r="X486" s="283"/>
    </row>
    <row r="487" customHeight="1" spans="7:24">
      <c r="G487" s="7"/>
      <c r="H487" s="7"/>
      <c r="N487" s="2"/>
      <c r="R487" s="2"/>
      <c r="X487" s="283"/>
    </row>
    <row r="488" customHeight="1" spans="7:24">
      <c r="G488" s="7"/>
      <c r="H488" s="7"/>
      <c r="N488" s="2"/>
      <c r="R488" s="2"/>
      <c r="X488" s="283"/>
    </row>
    <row r="489" customHeight="1" spans="7:24">
      <c r="G489" s="7"/>
      <c r="H489" s="7"/>
      <c r="N489" s="2"/>
      <c r="R489" s="2"/>
      <c r="X489" s="283"/>
    </row>
    <row r="490" customHeight="1" spans="7:24">
      <c r="G490" s="7"/>
      <c r="H490" s="7"/>
      <c r="N490" s="2"/>
      <c r="R490" s="2"/>
      <c r="X490" s="283"/>
    </row>
    <row r="491" customHeight="1" spans="7:24">
      <c r="G491" s="7"/>
      <c r="H491" s="7"/>
      <c r="N491" s="2"/>
      <c r="R491" s="2"/>
      <c r="X491" s="283"/>
    </row>
    <row r="492" customHeight="1" spans="7:24">
      <c r="G492" s="7"/>
      <c r="H492" s="7"/>
      <c r="N492" s="2"/>
      <c r="R492" s="2"/>
      <c r="X492" s="283"/>
    </row>
    <row r="493" customHeight="1" spans="7:24">
      <c r="G493" s="7"/>
      <c r="H493" s="7"/>
      <c r="N493" s="2"/>
      <c r="R493" s="2"/>
      <c r="X493" s="283"/>
    </row>
    <row r="494" customHeight="1" spans="7:24">
      <c r="G494" s="7"/>
      <c r="H494" s="7"/>
      <c r="N494" s="2"/>
      <c r="R494" s="2"/>
      <c r="X494" s="283"/>
    </row>
    <row r="495" customHeight="1" spans="7:24">
      <c r="G495" s="7"/>
      <c r="H495" s="7"/>
      <c r="N495" s="2"/>
      <c r="R495" s="2"/>
      <c r="X495" s="283"/>
    </row>
    <row r="496" customHeight="1" spans="7:24">
      <c r="G496" s="7"/>
      <c r="H496" s="7"/>
      <c r="N496" s="2"/>
      <c r="R496" s="2"/>
      <c r="X496" s="283"/>
    </row>
    <row r="497" customHeight="1" spans="7:24">
      <c r="G497" s="7"/>
      <c r="H497" s="7"/>
      <c r="N497" s="2"/>
      <c r="R497" s="2"/>
      <c r="X497" s="283"/>
    </row>
    <row r="498" customHeight="1" spans="7:24">
      <c r="G498" s="7"/>
      <c r="H498" s="7"/>
      <c r="N498" s="2"/>
      <c r="R498" s="2"/>
      <c r="X498" s="283"/>
    </row>
    <row r="499" customHeight="1" spans="7:24">
      <c r="G499" s="7"/>
      <c r="H499" s="7"/>
      <c r="N499" s="2"/>
      <c r="R499" s="2"/>
      <c r="X499" s="283"/>
    </row>
    <row r="500" customHeight="1" spans="7:24">
      <c r="G500" s="7"/>
      <c r="H500" s="7"/>
      <c r="N500" s="2"/>
      <c r="R500" s="2"/>
      <c r="X500" s="283"/>
    </row>
    <row r="501" customHeight="1" spans="7:24">
      <c r="G501" s="7"/>
      <c r="H501" s="7"/>
      <c r="N501" s="2"/>
      <c r="R501" s="2"/>
      <c r="X501" s="283"/>
    </row>
    <row r="502" customHeight="1" spans="7:24">
      <c r="G502" s="7"/>
      <c r="H502" s="7"/>
      <c r="N502" s="2"/>
      <c r="R502" s="2"/>
      <c r="X502" s="283"/>
    </row>
    <row r="503" customHeight="1" spans="7:24">
      <c r="G503" s="7"/>
      <c r="H503" s="7"/>
      <c r="N503" s="2"/>
      <c r="R503" s="2"/>
      <c r="X503" s="283"/>
    </row>
    <row r="504" customHeight="1" spans="7:24">
      <c r="G504" s="7"/>
      <c r="H504" s="7"/>
      <c r="N504" s="2"/>
      <c r="R504" s="2"/>
      <c r="X504" s="283"/>
    </row>
    <row r="505" customHeight="1" spans="7:24">
      <c r="G505" s="7"/>
      <c r="H505" s="7"/>
      <c r="N505" s="2"/>
      <c r="R505" s="2"/>
      <c r="X505" s="283"/>
    </row>
    <row r="506" customHeight="1" spans="7:24">
      <c r="G506" s="7"/>
      <c r="H506" s="7"/>
      <c r="N506" s="2"/>
      <c r="R506" s="2"/>
      <c r="X506" s="283"/>
    </row>
    <row r="507" customHeight="1" spans="7:24">
      <c r="G507" s="7"/>
      <c r="H507" s="7"/>
      <c r="N507" s="2"/>
      <c r="R507" s="2"/>
      <c r="X507" s="283"/>
    </row>
    <row r="508" customHeight="1" spans="7:24">
      <c r="G508" s="7"/>
      <c r="H508" s="7"/>
      <c r="N508" s="2"/>
      <c r="R508" s="2"/>
      <c r="X508" s="283"/>
    </row>
    <row r="509" customHeight="1" spans="7:24">
      <c r="G509" s="7"/>
      <c r="H509" s="7"/>
      <c r="N509" s="2"/>
      <c r="R509" s="2"/>
      <c r="X509" s="283"/>
    </row>
    <row r="510" customHeight="1" spans="7:24">
      <c r="G510" s="7"/>
      <c r="H510" s="7"/>
      <c r="N510" s="2"/>
      <c r="R510" s="2"/>
      <c r="X510" s="283"/>
    </row>
    <row r="511" customHeight="1" spans="7:24">
      <c r="G511" s="7"/>
      <c r="H511" s="7"/>
      <c r="N511" s="2"/>
      <c r="R511" s="2"/>
      <c r="X511" s="283"/>
    </row>
    <row r="512" customHeight="1" spans="7:24">
      <c r="G512" s="7"/>
      <c r="H512" s="7"/>
      <c r="N512" s="2"/>
      <c r="R512" s="2"/>
      <c r="X512" s="283"/>
    </row>
    <row r="513" customHeight="1" spans="7:24">
      <c r="G513" s="7"/>
      <c r="H513" s="7"/>
      <c r="N513" s="2"/>
      <c r="R513" s="2"/>
      <c r="X513" s="283"/>
    </row>
    <row r="514" customHeight="1" spans="7:24">
      <c r="G514" s="7"/>
      <c r="H514" s="7"/>
      <c r="N514" s="2"/>
      <c r="R514" s="2"/>
      <c r="X514" s="283"/>
    </row>
    <row r="515" customHeight="1" spans="7:24">
      <c r="G515" s="7"/>
      <c r="H515" s="7"/>
      <c r="N515" s="2"/>
      <c r="R515" s="2"/>
      <c r="X515" s="283"/>
    </row>
    <row r="516" customHeight="1" spans="7:24">
      <c r="G516" s="7"/>
      <c r="H516" s="7"/>
      <c r="N516" s="2"/>
      <c r="R516" s="2"/>
      <c r="X516" s="283"/>
    </row>
    <row r="517" customHeight="1" spans="7:24">
      <c r="G517" s="7"/>
      <c r="H517" s="7"/>
      <c r="N517" s="2"/>
      <c r="R517" s="2"/>
      <c r="X517" s="283"/>
    </row>
    <row r="518" customHeight="1" spans="7:24">
      <c r="G518" s="7"/>
      <c r="H518" s="7"/>
      <c r="N518" s="2"/>
      <c r="R518" s="2"/>
      <c r="X518" s="283"/>
    </row>
    <row r="519" customHeight="1" spans="7:24">
      <c r="G519" s="7"/>
      <c r="H519" s="7"/>
      <c r="N519" s="2"/>
      <c r="R519" s="2"/>
      <c r="X519" s="283"/>
    </row>
    <row r="520" customHeight="1" spans="7:24">
      <c r="G520" s="7"/>
      <c r="H520" s="7"/>
      <c r="N520" s="2"/>
      <c r="R520" s="2"/>
      <c r="X520" s="283"/>
    </row>
    <row r="521" customHeight="1" spans="7:24">
      <c r="G521" s="7"/>
      <c r="H521" s="7"/>
      <c r="N521" s="2"/>
      <c r="R521" s="2"/>
      <c r="X521" s="283"/>
    </row>
    <row r="522" customHeight="1" spans="7:24">
      <c r="G522" s="7"/>
      <c r="H522" s="7"/>
      <c r="N522" s="2"/>
      <c r="R522" s="2"/>
      <c r="X522" s="283"/>
    </row>
    <row r="523" customHeight="1" spans="7:24">
      <c r="G523" s="7"/>
      <c r="H523" s="7"/>
      <c r="N523" s="2"/>
      <c r="R523" s="2"/>
      <c r="X523" s="283"/>
    </row>
    <row r="524" customHeight="1" spans="7:24">
      <c r="G524" s="7"/>
      <c r="H524" s="7"/>
      <c r="N524" s="2"/>
      <c r="R524" s="2"/>
      <c r="X524" s="283"/>
    </row>
    <row r="525" customHeight="1" spans="7:24">
      <c r="G525" s="7"/>
      <c r="H525" s="7"/>
      <c r="N525" s="2"/>
      <c r="R525" s="2"/>
      <c r="X525" s="283"/>
    </row>
    <row r="526" customHeight="1" spans="7:24">
      <c r="G526" s="7"/>
      <c r="H526" s="7"/>
      <c r="N526" s="2"/>
      <c r="R526" s="2"/>
      <c r="X526" s="283"/>
    </row>
    <row r="527" customHeight="1" spans="7:24">
      <c r="G527" s="7"/>
      <c r="H527" s="7"/>
      <c r="N527" s="2"/>
      <c r="R527" s="2"/>
      <c r="X527" s="283"/>
    </row>
    <row r="528" customHeight="1" spans="7:24">
      <c r="G528" s="7"/>
      <c r="H528" s="7"/>
      <c r="N528" s="2"/>
      <c r="R528" s="2"/>
      <c r="X528" s="283"/>
    </row>
    <row r="529" customHeight="1" spans="7:24">
      <c r="G529" s="7"/>
      <c r="H529" s="7"/>
      <c r="N529" s="2"/>
      <c r="R529" s="2"/>
      <c r="X529" s="283"/>
    </row>
    <row r="530" customHeight="1" spans="7:24">
      <c r="G530" s="7"/>
      <c r="H530" s="7"/>
      <c r="N530" s="2"/>
      <c r="R530" s="2"/>
      <c r="X530" s="283"/>
    </row>
    <row r="531" customHeight="1" spans="7:24">
      <c r="G531" s="7"/>
      <c r="H531" s="7"/>
      <c r="N531" s="2"/>
      <c r="R531" s="2"/>
      <c r="X531" s="283"/>
    </row>
    <row r="532" customHeight="1" spans="7:24">
      <c r="G532" s="7"/>
      <c r="H532" s="7"/>
      <c r="N532" s="2"/>
      <c r="R532" s="2"/>
      <c r="X532" s="283"/>
    </row>
    <row r="533" customHeight="1" spans="7:24">
      <c r="G533" s="7"/>
      <c r="H533" s="7"/>
      <c r="N533" s="2"/>
      <c r="R533" s="2"/>
      <c r="X533" s="283"/>
    </row>
    <row r="534" customHeight="1" spans="7:24">
      <c r="G534" s="7"/>
      <c r="H534" s="7"/>
      <c r="N534" s="2"/>
      <c r="R534" s="2"/>
      <c r="X534" s="283"/>
    </row>
    <row r="535" customHeight="1" spans="7:24">
      <c r="G535" s="7"/>
      <c r="H535" s="7"/>
      <c r="N535" s="2"/>
      <c r="R535" s="2"/>
      <c r="X535" s="283"/>
    </row>
    <row r="536" customHeight="1" spans="7:24">
      <c r="G536" s="7"/>
      <c r="H536" s="7"/>
      <c r="N536" s="2"/>
      <c r="R536" s="2"/>
      <c r="X536" s="283"/>
    </row>
    <row r="537" customHeight="1" spans="7:24">
      <c r="G537" s="7"/>
      <c r="H537" s="7"/>
      <c r="N537" s="2"/>
      <c r="R537" s="2"/>
      <c r="X537" s="283"/>
    </row>
    <row r="538" customHeight="1" spans="7:24">
      <c r="G538" s="7"/>
      <c r="H538" s="7"/>
      <c r="N538" s="2"/>
      <c r="R538" s="2"/>
      <c r="X538" s="283"/>
    </row>
    <row r="539" customHeight="1" spans="7:24">
      <c r="G539" s="7"/>
      <c r="H539" s="7"/>
      <c r="N539" s="2"/>
      <c r="R539" s="2"/>
      <c r="X539" s="283"/>
    </row>
    <row r="540" customHeight="1" spans="7:24">
      <c r="G540" s="7"/>
      <c r="H540" s="7"/>
      <c r="N540" s="2"/>
      <c r="R540" s="2"/>
      <c r="X540" s="283"/>
    </row>
    <row r="541" customHeight="1" spans="7:24">
      <c r="G541" s="7"/>
      <c r="H541" s="7"/>
      <c r="N541" s="2"/>
      <c r="R541" s="2"/>
      <c r="X541" s="283"/>
    </row>
    <row r="542" customHeight="1" spans="7:24">
      <c r="G542" s="7"/>
      <c r="H542" s="7"/>
      <c r="N542" s="2"/>
      <c r="R542" s="2"/>
      <c r="X542" s="283"/>
    </row>
    <row r="543" customHeight="1" spans="7:24">
      <c r="G543" s="7"/>
      <c r="H543" s="7"/>
      <c r="N543" s="2"/>
      <c r="R543" s="2"/>
      <c r="X543" s="283"/>
    </row>
    <row r="544" customHeight="1" spans="7:24">
      <c r="G544" s="7"/>
      <c r="H544" s="7"/>
      <c r="N544" s="2"/>
      <c r="R544" s="2"/>
      <c r="X544" s="283"/>
    </row>
    <row r="545" customHeight="1" spans="7:24">
      <c r="G545" s="7"/>
      <c r="H545" s="7"/>
      <c r="N545" s="2"/>
      <c r="R545" s="2"/>
      <c r="X545" s="283"/>
    </row>
    <row r="546" customHeight="1" spans="7:24">
      <c r="G546" s="7"/>
      <c r="H546" s="7"/>
      <c r="N546" s="2"/>
      <c r="R546" s="2"/>
      <c r="X546" s="283"/>
    </row>
    <row r="547" customHeight="1" spans="7:24">
      <c r="G547" s="7"/>
      <c r="H547" s="7"/>
      <c r="N547" s="2"/>
      <c r="R547" s="2"/>
      <c r="X547" s="283"/>
    </row>
    <row r="548" customHeight="1" spans="7:24">
      <c r="G548" s="7"/>
      <c r="H548" s="7"/>
      <c r="N548" s="2"/>
      <c r="R548" s="2"/>
      <c r="X548" s="283"/>
    </row>
    <row r="549" customHeight="1" spans="7:24">
      <c r="G549" s="7"/>
      <c r="H549" s="7"/>
      <c r="N549" s="2"/>
      <c r="R549" s="2"/>
      <c r="X549" s="283"/>
    </row>
    <row r="550" customHeight="1" spans="7:24">
      <c r="G550" s="7"/>
      <c r="H550" s="7"/>
      <c r="N550" s="2"/>
      <c r="R550" s="2"/>
      <c r="X550" s="283"/>
    </row>
    <row r="551" customHeight="1" spans="7:24">
      <c r="G551" s="7"/>
      <c r="H551" s="7"/>
      <c r="N551" s="2"/>
      <c r="R551" s="2"/>
      <c r="X551" s="283"/>
    </row>
    <row r="552" customHeight="1" spans="7:24">
      <c r="G552" s="7"/>
      <c r="H552" s="7"/>
      <c r="N552" s="2"/>
      <c r="R552" s="2"/>
      <c r="X552" s="283"/>
    </row>
    <row r="553" customHeight="1" spans="7:24">
      <c r="G553" s="7"/>
      <c r="H553" s="7"/>
      <c r="N553" s="2"/>
      <c r="R553" s="2"/>
      <c r="X553" s="283"/>
    </row>
    <row r="554" customHeight="1" spans="7:24">
      <c r="G554" s="7"/>
      <c r="H554" s="7"/>
      <c r="N554" s="2"/>
      <c r="R554" s="2"/>
      <c r="X554" s="283"/>
    </row>
    <row r="555" customHeight="1" spans="7:24">
      <c r="G555" s="7"/>
      <c r="H555" s="7"/>
      <c r="N555" s="2"/>
      <c r="R555" s="2"/>
      <c r="X555" s="283"/>
    </row>
    <row r="556" customHeight="1" spans="7:24">
      <c r="G556" s="7"/>
      <c r="H556" s="7"/>
      <c r="N556" s="2"/>
      <c r="R556" s="2"/>
      <c r="X556" s="283"/>
    </row>
    <row r="557" customHeight="1" spans="7:24">
      <c r="G557" s="7"/>
      <c r="H557" s="7"/>
      <c r="N557" s="2"/>
      <c r="R557" s="2"/>
      <c r="X557" s="283"/>
    </row>
    <row r="558" customHeight="1" spans="7:24">
      <c r="G558" s="7"/>
      <c r="H558" s="7"/>
      <c r="N558" s="2"/>
      <c r="R558" s="2"/>
      <c r="X558" s="283"/>
    </row>
    <row r="559" customHeight="1" spans="7:24">
      <c r="G559" s="7"/>
      <c r="H559" s="7"/>
      <c r="N559" s="2"/>
      <c r="R559" s="2"/>
      <c r="X559" s="283"/>
    </row>
    <row r="560" customHeight="1" spans="7:24">
      <c r="G560" s="7"/>
      <c r="H560" s="7"/>
      <c r="N560" s="2"/>
      <c r="R560" s="2"/>
      <c r="X560" s="283"/>
    </row>
    <row r="561" customHeight="1" spans="7:24">
      <c r="G561" s="7"/>
      <c r="H561" s="7"/>
      <c r="N561" s="2"/>
      <c r="R561" s="2"/>
      <c r="X561" s="283"/>
    </row>
    <row r="562" customHeight="1" spans="7:24">
      <c r="G562" s="7"/>
      <c r="H562" s="7"/>
      <c r="N562" s="2"/>
      <c r="R562" s="2"/>
      <c r="X562" s="283"/>
    </row>
    <row r="563" customHeight="1" spans="7:24">
      <c r="G563" s="7"/>
      <c r="H563" s="7"/>
      <c r="N563" s="2"/>
      <c r="R563" s="2"/>
      <c r="X563" s="283"/>
    </row>
    <row r="564" customHeight="1" spans="7:24">
      <c r="G564" s="7"/>
      <c r="H564" s="7"/>
      <c r="N564" s="2"/>
      <c r="R564" s="2"/>
      <c r="X564" s="283"/>
    </row>
    <row r="565" customHeight="1" spans="7:24">
      <c r="G565" s="7"/>
      <c r="H565" s="7"/>
      <c r="N565" s="2"/>
      <c r="R565" s="2"/>
      <c r="X565" s="283"/>
    </row>
    <row r="566" customHeight="1" spans="7:24">
      <c r="G566" s="7"/>
      <c r="H566" s="7"/>
      <c r="N566" s="2"/>
      <c r="R566" s="2"/>
      <c r="X566" s="283"/>
    </row>
    <row r="567" customHeight="1" spans="7:24">
      <c r="G567" s="7"/>
      <c r="H567" s="7"/>
      <c r="N567" s="2"/>
      <c r="R567" s="2"/>
      <c r="X567" s="283"/>
    </row>
    <row r="568" customHeight="1" spans="7:24">
      <c r="G568" s="7"/>
      <c r="H568" s="7"/>
      <c r="N568" s="2"/>
      <c r="R568" s="2"/>
      <c r="X568" s="283"/>
    </row>
    <row r="569" customHeight="1" spans="7:24">
      <c r="G569" s="7"/>
      <c r="H569" s="7"/>
      <c r="N569" s="2"/>
      <c r="R569" s="2"/>
      <c r="X569" s="283"/>
    </row>
    <row r="570" customHeight="1" spans="7:24">
      <c r="G570" s="7"/>
      <c r="H570" s="7"/>
      <c r="N570" s="2"/>
      <c r="R570" s="2"/>
      <c r="X570" s="283"/>
    </row>
    <row r="571" customHeight="1" spans="7:24">
      <c r="G571" s="7"/>
      <c r="H571" s="7"/>
      <c r="N571" s="2"/>
      <c r="R571" s="2"/>
      <c r="X571" s="283"/>
    </row>
    <row r="572" customHeight="1" spans="7:24">
      <c r="G572" s="7"/>
      <c r="H572" s="7"/>
      <c r="N572" s="2"/>
      <c r="R572" s="2"/>
      <c r="X572" s="283"/>
    </row>
    <row r="573" customHeight="1" spans="7:24">
      <c r="G573" s="7"/>
      <c r="H573" s="7"/>
      <c r="N573" s="2"/>
      <c r="R573" s="2"/>
      <c r="X573" s="283"/>
    </row>
    <row r="574" customHeight="1" spans="7:24">
      <c r="G574" s="7"/>
      <c r="H574" s="7"/>
      <c r="N574" s="2"/>
      <c r="R574" s="2"/>
      <c r="X574" s="283"/>
    </row>
    <row r="575" customHeight="1" spans="7:24">
      <c r="G575" s="7"/>
      <c r="H575" s="7"/>
      <c r="N575" s="2"/>
      <c r="R575" s="2"/>
      <c r="X575" s="283"/>
    </row>
    <row r="576" customHeight="1" spans="7:24">
      <c r="G576" s="7"/>
      <c r="H576" s="7"/>
      <c r="N576" s="2"/>
      <c r="R576" s="2"/>
      <c r="X576" s="283"/>
    </row>
    <row r="577" customHeight="1" spans="7:24">
      <c r="G577" s="7"/>
      <c r="H577" s="7"/>
      <c r="N577" s="2"/>
      <c r="R577" s="2"/>
      <c r="X577" s="283"/>
    </row>
    <row r="578" customHeight="1" spans="7:24">
      <c r="G578" s="7"/>
      <c r="H578" s="7"/>
      <c r="N578" s="2"/>
      <c r="R578" s="2"/>
      <c r="X578" s="283"/>
    </row>
    <row r="579" customHeight="1" spans="7:24">
      <c r="G579" s="7"/>
      <c r="H579" s="7"/>
      <c r="N579" s="2"/>
      <c r="R579" s="2"/>
      <c r="X579" s="283"/>
    </row>
    <row r="580" customHeight="1" spans="7:24">
      <c r="G580" s="7"/>
      <c r="H580" s="7"/>
      <c r="N580" s="2"/>
      <c r="R580" s="2"/>
      <c r="X580" s="283"/>
    </row>
    <row r="581" customHeight="1" spans="7:24">
      <c r="G581" s="7"/>
      <c r="H581" s="7"/>
      <c r="N581" s="2"/>
      <c r="R581" s="2"/>
      <c r="X581" s="283"/>
    </row>
    <row r="582" customHeight="1" spans="7:24">
      <c r="G582" s="7"/>
      <c r="H582" s="7"/>
      <c r="N582" s="2"/>
      <c r="R582" s="2"/>
      <c r="X582" s="283"/>
    </row>
    <row r="583" customHeight="1" spans="7:24">
      <c r="G583" s="7"/>
      <c r="H583" s="7"/>
      <c r="N583" s="2"/>
      <c r="R583" s="2"/>
      <c r="X583" s="283"/>
    </row>
    <row r="584" customHeight="1" spans="7:24">
      <c r="G584" s="7"/>
      <c r="H584" s="7"/>
      <c r="N584" s="2"/>
      <c r="R584" s="2"/>
      <c r="X584" s="283"/>
    </row>
    <row r="585" customHeight="1" spans="7:24">
      <c r="G585" s="7"/>
      <c r="H585" s="7"/>
      <c r="N585" s="2"/>
      <c r="R585" s="2"/>
      <c r="X585" s="283"/>
    </row>
    <row r="586" customHeight="1" spans="7:24">
      <c r="G586" s="7"/>
      <c r="H586" s="7"/>
      <c r="N586" s="2"/>
      <c r="R586" s="2"/>
      <c r="X586" s="283"/>
    </row>
    <row r="587" customHeight="1" spans="7:24">
      <c r="G587" s="7"/>
      <c r="H587" s="7"/>
      <c r="N587" s="2"/>
      <c r="R587" s="2"/>
      <c r="X587" s="283"/>
    </row>
    <row r="588" customHeight="1" spans="7:24">
      <c r="G588" s="7"/>
      <c r="H588" s="7"/>
      <c r="N588" s="2"/>
      <c r="R588" s="2"/>
      <c r="X588" s="283"/>
    </row>
    <row r="589" customHeight="1" spans="7:24">
      <c r="G589" s="7"/>
      <c r="H589" s="7"/>
      <c r="N589" s="2"/>
      <c r="R589" s="2"/>
      <c r="X589" s="283"/>
    </row>
    <row r="590" customHeight="1" spans="7:24">
      <c r="G590" s="7"/>
      <c r="H590" s="7"/>
      <c r="N590" s="2"/>
      <c r="R590" s="2"/>
      <c r="X590" s="283"/>
    </row>
    <row r="591" customHeight="1" spans="7:24">
      <c r="G591" s="7"/>
      <c r="H591" s="7"/>
      <c r="N591" s="2"/>
      <c r="R591" s="2"/>
      <c r="X591" s="283"/>
    </row>
    <row r="592" customHeight="1" spans="7:24">
      <c r="G592" s="7"/>
      <c r="H592" s="7"/>
      <c r="N592" s="2"/>
      <c r="R592" s="2"/>
      <c r="X592" s="283"/>
    </row>
    <row r="593" customHeight="1" spans="7:24">
      <c r="G593" s="7"/>
      <c r="H593" s="7"/>
      <c r="N593" s="2"/>
      <c r="R593" s="2"/>
      <c r="X593" s="283"/>
    </row>
    <row r="594" customHeight="1" spans="7:24">
      <c r="G594" s="7"/>
      <c r="H594" s="7"/>
      <c r="N594" s="2"/>
      <c r="R594" s="2"/>
      <c r="X594" s="283"/>
    </row>
    <row r="595" customHeight="1" spans="7:24">
      <c r="G595" s="7"/>
      <c r="H595" s="7"/>
      <c r="N595" s="2"/>
      <c r="R595" s="2"/>
      <c r="X595" s="283"/>
    </row>
    <row r="596" customHeight="1" spans="7:24">
      <c r="G596" s="7"/>
      <c r="H596" s="7"/>
      <c r="N596" s="2"/>
      <c r="R596" s="2"/>
      <c r="X596" s="283"/>
    </row>
    <row r="597" customHeight="1" spans="7:24">
      <c r="G597" s="7"/>
      <c r="H597" s="7"/>
      <c r="N597" s="2"/>
      <c r="R597" s="2"/>
      <c r="X597" s="283"/>
    </row>
    <row r="598" customHeight="1" spans="7:24">
      <c r="G598" s="7"/>
      <c r="H598" s="7"/>
      <c r="N598" s="2"/>
      <c r="R598" s="2"/>
      <c r="X598" s="283"/>
    </row>
    <row r="599" customHeight="1" spans="7:24">
      <c r="G599" s="7"/>
      <c r="H599" s="7"/>
      <c r="N599" s="2"/>
      <c r="R599" s="2"/>
      <c r="X599" s="283"/>
    </row>
    <row r="600" customHeight="1" spans="7:24">
      <c r="G600" s="7"/>
      <c r="H600" s="7"/>
      <c r="N600" s="2"/>
      <c r="R600" s="2"/>
      <c r="X600" s="283"/>
    </row>
    <row r="601" customHeight="1" spans="7:24">
      <c r="G601" s="7"/>
      <c r="H601" s="7"/>
      <c r="N601" s="2"/>
      <c r="R601" s="2"/>
      <c r="X601" s="283"/>
    </row>
    <row r="602" customHeight="1" spans="7:24">
      <c r="G602" s="7"/>
      <c r="H602" s="7"/>
      <c r="N602" s="2"/>
      <c r="R602" s="2"/>
      <c r="X602" s="283"/>
    </row>
    <row r="603" customHeight="1" spans="7:24">
      <c r="G603" s="7"/>
      <c r="H603" s="7"/>
      <c r="N603" s="2"/>
      <c r="R603" s="2"/>
      <c r="X603" s="283"/>
    </row>
    <row r="604" customHeight="1" spans="7:24">
      <c r="G604" s="7"/>
      <c r="H604" s="7"/>
      <c r="N604" s="2"/>
      <c r="R604" s="2"/>
      <c r="X604" s="283"/>
    </row>
    <row r="605" customHeight="1" spans="7:24">
      <c r="G605" s="7"/>
      <c r="H605" s="7"/>
      <c r="N605" s="2"/>
      <c r="R605" s="2"/>
      <c r="X605" s="283"/>
    </row>
    <row r="606" customHeight="1" spans="7:24">
      <c r="G606" s="7"/>
      <c r="H606" s="7"/>
      <c r="N606" s="2"/>
      <c r="R606" s="2"/>
      <c r="X606" s="283"/>
    </row>
    <row r="607" customHeight="1" spans="7:24">
      <c r="G607" s="7"/>
      <c r="H607" s="7"/>
      <c r="N607" s="2"/>
      <c r="R607" s="2"/>
      <c r="X607" s="283"/>
    </row>
    <row r="608" customHeight="1" spans="7:24">
      <c r="G608" s="7"/>
      <c r="H608" s="7"/>
      <c r="N608" s="2"/>
      <c r="R608" s="2"/>
      <c r="X608" s="283"/>
    </row>
    <row r="609" customHeight="1" spans="7:24">
      <c r="G609" s="7"/>
      <c r="H609" s="7"/>
      <c r="N609" s="2"/>
      <c r="R609" s="2"/>
      <c r="X609" s="283"/>
    </row>
    <row r="610" customHeight="1" spans="7:24">
      <c r="G610" s="7"/>
      <c r="H610" s="7"/>
      <c r="N610" s="2"/>
      <c r="R610" s="2"/>
      <c r="X610" s="283"/>
    </row>
    <row r="611" customHeight="1" spans="7:24">
      <c r="G611" s="7"/>
      <c r="H611" s="7"/>
      <c r="N611" s="2"/>
      <c r="R611" s="2"/>
      <c r="X611" s="283"/>
    </row>
    <row r="612" customHeight="1" spans="7:24">
      <c r="G612" s="7"/>
      <c r="H612" s="7"/>
      <c r="N612" s="2"/>
      <c r="R612" s="2"/>
      <c r="X612" s="283"/>
    </row>
    <row r="613" customHeight="1" spans="7:24">
      <c r="G613" s="7"/>
      <c r="H613" s="7"/>
      <c r="N613" s="2"/>
      <c r="R613" s="2"/>
      <c r="X613" s="283"/>
    </row>
    <row r="614" customHeight="1" spans="7:24">
      <c r="G614" s="7"/>
      <c r="H614" s="7"/>
      <c r="N614" s="2"/>
      <c r="R614" s="2"/>
      <c r="X614" s="283"/>
    </row>
    <row r="615" customHeight="1" spans="7:24">
      <c r="G615" s="7"/>
      <c r="H615" s="7"/>
      <c r="N615" s="2"/>
      <c r="R615" s="2"/>
      <c r="X615" s="283"/>
    </row>
    <row r="616" customHeight="1" spans="7:24">
      <c r="G616" s="7"/>
      <c r="H616" s="7"/>
      <c r="N616" s="2"/>
      <c r="R616" s="2"/>
      <c r="X616" s="283"/>
    </row>
    <row r="617" customHeight="1" spans="7:24">
      <c r="G617" s="7"/>
      <c r="H617" s="7"/>
      <c r="N617" s="2"/>
      <c r="R617" s="2"/>
      <c r="X617" s="283"/>
    </row>
    <row r="618" customHeight="1" spans="7:24">
      <c r="G618" s="7"/>
      <c r="H618" s="7"/>
      <c r="N618" s="2"/>
      <c r="R618" s="2"/>
      <c r="X618" s="283"/>
    </row>
    <row r="619" customHeight="1" spans="7:24">
      <c r="G619" s="7"/>
      <c r="H619" s="7"/>
      <c r="N619" s="2"/>
      <c r="R619" s="2"/>
      <c r="X619" s="283"/>
    </row>
    <row r="620" customHeight="1" spans="7:24">
      <c r="G620" s="7"/>
      <c r="H620" s="7"/>
      <c r="N620" s="2"/>
      <c r="R620" s="2"/>
      <c r="X620" s="283"/>
    </row>
    <row r="621" customHeight="1" spans="7:24">
      <c r="G621" s="7"/>
      <c r="H621" s="7"/>
      <c r="N621" s="2"/>
      <c r="R621" s="2"/>
      <c r="X621" s="283"/>
    </row>
    <row r="622" customHeight="1" spans="7:24">
      <c r="G622" s="7"/>
      <c r="H622" s="7"/>
      <c r="N622" s="2"/>
      <c r="R622" s="2"/>
      <c r="X622" s="283"/>
    </row>
    <row r="623" customHeight="1" spans="7:24">
      <c r="G623" s="7"/>
      <c r="H623" s="7"/>
      <c r="N623" s="2"/>
      <c r="R623" s="2"/>
      <c r="X623" s="283"/>
    </row>
    <row r="624" customHeight="1" spans="7:24">
      <c r="G624" s="7"/>
      <c r="H624" s="7"/>
      <c r="N624" s="2"/>
      <c r="R624" s="2"/>
      <c r="X624" s="283"/>
    </row>
    <row r="625" customHeight="1" spans="7:24">
      <c r="G625" s="7"/>
      <c r="H625" s="7"/>
      <c r="N625" s="2"/>
      <c r="R625" s="2"/>
      <c r="X625" s="283"/>
    </row>
    <row r="626" customHeight="1" spans="7:24">
      <c r="G626" s="7"/>
      <c r="H626" s="7"/>
      <c r="N626" s="2"/>
      <c r="R626" s="2"/>
      <c r="X626" s="283"/>
    </row>
    <row r="627" customHeight="1" spans="7:24">
      <c r="G627" s="7"/>
      <c r="H627" s="7"/>
      <c r="N627" s="2"/>
      <c r="R627" s="2"/>
      <c r="X627" s="283"/>
    </row>
    <row r="628" customHeight="1" spans="7:24">
      <c r="G628" s="7"/>
      <c r="H628" s="7"/>
      <c r="N628" s="2"/>
      <c r="R628" s="2"/>
      <c r="X628" s="283"/>
    </row>
    <row r="629" customHeight="1" spans="7:24">
      <c r="G629" s="7"/>
      <c r="H629" s="7"/>
      <c r="N629" s="2"/>
      <c r="R629" s="2"/>
      <c r="X629" s="283"/>
    </row>
    <row r="630" customHeight="1" spans="7:24">
      <c r="G630" s="7"/>
      <c r="H630" s="7"/>
      <c r="N630" s="2"/>
      <c r="R630" s="2"/>
      <c r="X630" s="283"/>
    </row>
    <row r="631" customHeight="1" spans="7:24">
      <c r="G631" s="7"/>
      <c r="H631" s="7"/>
      <c r="N631" s="2"/>
      <c r="R631" s="2"/>
      <c r="X631" s="283"/>
    </row>
    <row r="632" customHeight="1" spans="7:24">
      <c r="G632" s="7"/>
      <c r="H632" s="7"/>
      <c r="N632" s="2"/>
      <c r="R632" s="2"/>
      <c r="X632" s="283"/>
    </row>
    <row r="633" customHeight="1" spans="7:24">
      <c r="G633" s="7"/>
      <c r="H633" s="7"/>
      <c r="N633" s="2"/>
      <c r="R633" s="2"/>
      <c r="X633" s="283"/>
    </row>
    <row r="634" customHeight="1" spans="7:24">
      <c r="G634" s="7"/>
      <c r="H634" s="7"/>
      <c r="N634" s="2"/>
      <c r="R634" s="2"/>
      <c r="X634" s="283"/>
    </row>
    <row r="635" customHeight="1" spans="7:24">
      <c r="G635" s="7"/>
      <c r="H635" s="7"/>
      <c r="N635" s="2"/>
      <c r="R635" s="2"/>
      <c r="X635" s="283"/>
    </row>
    <row r="636" customHeight="1" spans="7:24">
      <c r="G636" s="7"/>
      <c r="H636" s="7"/>
      <c r="N636" s="2"/>
      <c r="R636" s="2"/>
      <c r="X636" s="283"/>
    </row>
    <row r="637" customHeight="1" spans="7:24">
      <c r="G637" s="7"/>
      <c r="H637" s="7"/>
      <c r="N637" s="2"/>
      <c r="R637" s="2"/>
      <c r="X637" s="283"/>
    </row>
    <row r="638" customHeight="1" spans="7:24">
      <c r="G638" s="7"/>
      <c r="H638" s="7"/>
      <c r="N638" s="2"/>
      <c r="R638" s="2"/>
      <c r="X638" s="283"/>
    </row>
    <row r="639" customHeight="1" spans="7:24">
      <c r="G639" s="7"/>
      <c r="H639" s="7"/>
      <c r="N639" s="2"/>
      <c r="R639" s="2"/>
      <c r="X639" s="283"/>
    </row>
    <row r="640" customHeight="1" spans="7:24">
      <c r="G640" s="7"/>
      <c r="H640" s="7"/>
      <c r="N640" s="2"/>
      <c r="R640" s="2"/>
      <c r="X640" s="283"/>
    </row>
    <row r="641" customHeight="1" spans="7:24">
      <c r="G641" s="7"/>
      <c r="H641" s="7"/>
      <c r="N641" s="2"/>
      <c r="R641" s="2"/>
      <c r="X641" s="283"/>
    </row>
    <row r="642" customHeight="1" spans="7:24">
      <c r="G642" s="7"/>
      <c r="H642" s="7"/>
      <c r="N642" s="2"/>
      <c r="R642" s="2"/>
      <c r="X642" s="283"/>
    </row>
    <row r="643" customHeight="1" spans="7:24">
      <c r="G643" s="7"/>
      <c r="H643" s="7"/>
      <c r="N643" s="2"/>
      <c r="R643" s="2"/>
      <c r="X643" s="283"/>
    </row>
    <row r="644" customHeight="1" spans="7:24">
      <c r="G644" s="7"/>
      <c r="H644" s="7"/>
      <c r="N644" s="2"/>
      <c r="R644" s="2"/>
      <c r="X644" s="283"/>
    </row>
    <row r="645" customHeight="1" spans="7:24">
      <c r="G645" s="7"/>
      <c r="H645" s="7"/>
      <c r="N645" s="2"/>
      <c r="R645" s="2"/>
      <c r="X645" s="283"/>
    </row>
    <row r="646" customHeight="1" spans="7:24">
      <c r="G646" s="7"/>
      <c r="H646" s="7"/>
      <c r="N646" s="2"/>
      <c r="R646" s="2"/>
      <c r="X646" s="283"/>
    </row>
    <row r="647" customHeight="1" spans="7:24">
      <c r="G647" s="7"/>
      <c r="H647" s="7"/>
      <c r="N647" s="2"/>
      <c r="R647" s="2"/>
      <c r="X647" s="283"/>
    </row>
    <row r="648" customHeight="1" spans="7:24">
      <c r="G648" s="7"/>
      <c r="H648" s="7"/>
      <c r="N648" s="2"/>
      <c r="R648" s="2"/>
      <c r="X648" s="283"/>
    </row>
    <row r="649" customHeight="1" spans="7:24">
      <c r="G649" s="7"/>
      <c r="H649" s="7"/>
      <c r="N649" s="2"/>
      <c r="R649" s="2"/>
      <c r="X649" s="283"/>
    </row>
    <row r="650" customHeight="1" spans="7:24">
      <c r="G650" s="7"/>
      <c r="H650" s="7"/>
      <c r="N650" s="2"/>
      <c r="R650" s="2"/>
      <c r="X650" s="283"/>
    </row>
    <row r="651" customHeight="1" spans="7:24">
      <c r="G651" s="7"/>
      <c r="H651" s="7"/>
      <c r="N651" s="2"/>
      <c r="R651" s="2"/>
      <c r="X651" s="283"/>
    </row>
    <row r="652" customHeight="1" spans="7:24">
      <c r="G652" s="7"/>
      <c r="H652" s="7"/>
      <c r="N652" s="2"/>
      <c r="R652" s="2"/>
      <c r="X652" s="283"/>
    </row>
    <row r="653" customHeight="1" spans="7:24">
      <c r="G653" s="7"/>
      <c r="H653" s="7"/>
      <c r="N653" s="2"/>
      <c r="R653" s="2"/>
      <c r="X653" s="283"/>
    </row>
    <row r="654" customHeight="1" spans="7:24">
      <c r="G654" s="7"/>
      <c r="H654" s="7"/>
      <c r="N654" s="2"/>
      <c r="R654" s="2"/>
      <c r="X654" s="283"/>
    </row>
    <row r="655" customHeight="1" spans="7:24">
      <c r="G655" s="7"/>
      <c r="H655" s="7"/>
      <c r="N655" s="2"/>
      <c r="R655" s="2"/>
      <c r="X655" s="283"/>
    </row>
    <row r="656" customHeight="1" spans="7:24">
      <c r="G656" s="7"/>
      <c r="H656" s="7"/>
      <c r="N656" s="2"/>
      <c r="R656" s="2"/>
      <c r="X656" s="283"/>
    </row>
    <row r="657" customHeight="1" spans="7:24">
      <c r="G657" s="7"/>
      <c r="H657" s="7"/>
      <c r="N657" s="2"/>
      <c r="R657" s="2"/>
      <c r="X657" s="283"/>
    </row>
    <row r="658" customHeight="1" spans="7:24">
      <c r="G658" s="7"/>
      <c r="H658" s="7"/>
      <c r="N658" s="2"/>
      <c r="R658" s="2"/>
      <c r="X658" s="283"/>
    </row>
    <row r="659" customHeight="1" spans="7:24">
      <c r="G659" s="7"/>
      <c r="H659" s="7"/>
      <c r="N659" s="2"/>
      <c r="R659" s="2"/>
      <c r="X659" s="283"/>
    </row>
    <row r="660" customHeight="1" spans="7:24">
      <c r="G660" s="7"/>
      <c r="H660" s="7"/>
      <c r="N660" s="2"/>
      <c r="R660" s="2"/>
      <c r="X660" s="283"/>
    </row>
    <row r="661" customHeight="1" spans="7:24">
      <c r="G661" s="7"/>
      <c r="H661" s="7"/>
      <c r="N661" s="2"/>
      <c r="R661" s="2"/>
      <c r="X661" s="283"/>
    </row>
    <row r="662" customHeight="1" spans="7:24">
      <c r="G662" s="7"/>
      <c r="H662" s="7"/>
      <c r="N662" s="2"/>
      <c r="R662" s="2"/>
      <c r="X662" s="283"/>
    </row>
    <row r="663" customHeight="1" spans="7:24">
      <c r="G663" s="7"/>
      <c r="H663" s="7"/>
      <c r="N663" s="2"/>
      <c r="R663" s="2"/>
      <c r="X663" s="283"/>
    </row>
    <row r="664" customHeight="1" spans="7:24">
      <c r="G664" s="7"/>
      <c r="H664" s="7"/>
      <c r="N664" s="2"/>
      <c r="R664" s="2"/>
      <c r="X664" s="283"/>
    </row>
    <row r="665" customHeight="1" spans="7:24">
      <c r="G665" s="7"/>
      <c r="H665" s="7"/>
      <c r="N665" s="2"/>
      <c r="R665" s="2"/>
      <c r="X665" s="283"/>
    </row>
    <row r="666" customHeight="1" spans="7:24">
      <c r="G666" s="7"/>
      <c r="H666" s="7"/>
      <c r="N666" s="2"/>
      <c r="R666" s="2"/>
      <c r="X666" s="283"/>
    </row>
    <row r="667" customHeight="1" spans="7:24">
      <c r="G667" s="7"/>
      <c r="H667" s="7"/>
      <c r="N667" s="2"/>
      <c r="R667" s="2"/>
      <c r="X667" s="283"/>
    </row>
    <row r="668" customHeight="1" spans="7:24">
      <c r="G668" s="7"/>
      <c r="H668" s="7"/>
      <c r="N668" s="2"/>
      <c r="R668" s="2"/>
      <c r="X668" s="283"/>
    </row>
    <row r="669" customHeight="1" spans="7:24">
      <c r="G669" s="7"/>
      <c r="H669" s="7"/>
      <c r="N669" s="2"/>
      <c r="R669" s="2"/>
      <c r="X669" s="283"/>
    </row>
    <row r="670" customHeight="1" spans="7:24">
      <c r="G670" s="7"/>
      <c r="H670" s="7"/>
      <c r="N670" s="2"/>
      <c r="R670" s="2"/>
      <c r="X670" s="283"/>
    </row>
    <row r="671" customHeight="1" spans="7:24">
      <c r="G671" s="7"/>
      <c r="H671" s="7"/>
      <c r="N671" s="2"/>
      <c r="R671" s="2"/>
      <c r="X671" s="283"/>
    </row>
    <row r="672" customHeight="1" spans="7:24">
      <c r="G672" s="7"/>
      <c r="H672" s="7"/>
      <c r="N672" s="2"/>
      <c r="R672" s="2"/>
      <c r="X672" s="283"/>
    </row>
    <row r="673" customHeight="1" spans="7:24">
      <c r="G673" s="7"/>
      <c r="H673" s="7"/>
      <c r="N673" s="2"/>
      <c r="R673" s="2"/>
      <c r="X673" s="283"/>
    </row>
    <row r="674" customHeight="1" spans="7:24">
      <c r="G674" s="7"/>
      <c r="H674" s="7"/>
      <c r="N674" s="2"/>
      <c r="R674" s="2"/>
      <c r="X674" s="283"/>
    </row>
    <row r="675" customHeight="1" spans="7:24">
      <c r="G675" s="7"/>
      <c r="H675" s="7"/>
      <c r="N675" s="2"/>
      <c r="R675" s="2"/>
      <c r="X675" s="283"/>
    </row>
    <row r="676" customHeight="1" spans="7:24">
      <c r="G676" s="7"/>
      <c r="H676" s="7"/>
      <c r="N676" s="2"/>
      <c r="R676" s="2"/>
      <c r="X676" s="283"/>
    </row>
    <row r="677" customHeight="1" spans="7:24">
      <c r="G677" s="7"/>
      <c r="H677" s="7"/>
      <c r="N677" s="2"/>
      <c r="R677" s="2"/>
      <c r="X677" s="283"/>
    </row>
    <row r="678" customHeight="1" spans="7:24">
      <c r="G678" s="7"/>
      <c r="H678" s="7"/>
      <c r="N678" s="2"/>
      <c r="R678" s="2"/>
      <c r="X678" s="283"/>
    </row>
    <row r="679" customHeight="1" spans="7:24">
      <c r="G679" s="7"/>
      <c r="H679" s="7"/>
      <c r="N679" s="2"/>
      <c r="R679" s="2"/>
      <c r="X679" s="283"/>
    </row>
    <row r="680" customHeight="1" spans="7:24">
      <c r="G680" s="7"/>
      <c r="H680" s="7"/>
      <c r="N680" s="2"/>
      <c r="R680" s="2"/>
      <c r="X680" s="283"/>
    </row>
    <row r="681" customHeight="1" spans="7:24">
      <c r="G681" s="7"/>
      <c r="H681" s="7"/>
      <c r="N681" s="2"/>
      <c r="R681" s="2"/>
      <c r="X681" s="283"/>
    </row>
    <row r="682" customHeight="1" spans="7:24">
      <c r="G682" s="7"/>
      <c r="H682" s="7"/>
      <c r="N682" s="2"/>
      <c r="R682" s="2"/>
      <c r="X682" s="283"/>
    </row>
    <row r="683" customHeight="1" spans="7:24">
      <c r="G683" s="7"/>
      <c r="H683" s="7"/>
      <c r="N683" s="2"/>
      <c r="R683" s="2"/>
      <c r="X683" s="283"/>
    </row>
    <row r="684" customHeight="1" spans="7:24">
      <c r="G684" s="7"/>
      <c r="H684" s="7"/>
      <c r="N684" s="2"/>
      <c r="R684" s="2"/>
      <c r="X684" s="283"/>
    </row>
    <row r="685" customHeight="1" spans="7:24">
      <c r="G685" s="7"/>
      <c r="H685" s="7"/>
      <c r="N685" s="2"/>
      <c r="R685" s="2"/>
      <c r="X685" s="283"/>
    </row>
    <row r="686" customHeight="1" spans="7:24">
      <c r="G686" s="7"/>
      <c r="H686" s="7"/>
      <c r="N686" s="2"/>
      <c r="R686" s="2"/>
      <c r="X686" s="283"/>
    </row>
    <row r="687" customHeight="1" spans="7:24">
      <c r="G687" s="7"/>
      <c r="H687" s="7"/>
      <c r="N687" s="2"/>
      <c r="R687" s="2"/>
      <c r="X687" s="283"/>
    </row>
    <row r="688" customHeight="1" spans="7:24">
      <c r="G688" s="7"/>
      <c r="H688" s="7"/>
      <c r="N688" s="2"/>
      <c r="R688" s="2"/>
      <c r="X688" s="283"/>
    </row>
    <row r="689" customHeight="1" spans="7:24">
      <c r="G689" s="7"/>
      <c r="H689" s="7"/>
      <c r="N689" s="2"/>
      <c r="R689" s="2"/>
      <c r="X689" s="283"/>
    </row>
    <row r="690" customHeight="1" spans="7:24">
      <c r="G690" s="7"/>
      <c r="H690" s="7"/>
      <c r="N690" s="2"/>
      <c r="R690" s="2"/>
      <c r="X690" s="283"/>
    </row>
    <row r="691" customHeight="1" spans="7:24">
      <c r="G691" s="7"/>
      <c r="H691" s="7"/>
      <c r="N691" s="2"/>
      <c r="R691" s="2"/>
      <c r="X691" s="283"/>
    </row>
    <row r="692" customHeight="1" spans="7:24">
      <c r="G692" s="7"/>
      <c r="H692" s="7"/>
      <c r="N692" s="2"/>
      <c r="R692" s="2"/>
      <c r="X692" s="283"/>
    </row>
    <row r="693" customHeight="1" spans="7:24">
      <c r="G693" s="7"/>
      <c r="H693" s="7"/>
      <c r="N693" s="2"/>
      <c r="R693" s="2"/>
      <c r="X693" s="283"/>
    </row>
    <row r="694" customHeight="1" spans="7:24">
      <c r="G694" s="7"/>
      <c r="H694" s="7"/>
      <c r="N694" s="2"/>
      <c r="R694" s="2"/>
      <c r="X694" s="283"/>
    </row>
    <row r="695" customHeight="1" spans="7:24">
      <c r="G695" s="7"/>
      <c r="H695" s="7"/>
      <c r="N695" s="2"/>
      <c r="R695" s="2"/>
      <c r="X695" s="283"/>
    </row>
    <row r="696" customHeight="1" spans="7:24">
      <c r="G696" s="7"/>
      <c r="H696" s="7"/>
      <c r="N696" s="2"/>
      <c r="R696" s="2"/>
      <c r="X696" s="283"/>
    </row>
    <row r="697" customHeight="1" spans="7:24">
      <c r="G697" s="7"/>
      <c r="H697" s="7"/>
      <c r="N697" s="2"/>
      <c r="R697" s="2"/>
      <c r="X697" s="283"/>
    </row>
    <row r="698" customHeight="1" spans="7:24">
      <c r="G698" s="7"/>
      <c r="H698" s="7"/>
      <c r="N698" s="2"/>
      <c r="R698" s="2"/>
      <c r="X698" s="283"/>
    </row>
    <row r="699" customHeight="1" spans="7:24">
      <c r="G699" s="7"/>
      <c r="H699" s="7"/>
      <c r="N699" s="2"/>
      <c r="R699" s="2"/>
      <c r="X699" s="283"/>
    </row>
    <row r="700" customHeight="1" spans="7:24">
      <c r="G700" s="7"/>
      <c r="H700" s="7"/>
      <c r="N700" s="2"/>
      <c r="R700" s="2"/>
      <c r="X700" s="283"/>
    </row>
    <row r="701" customHeight="1" spans="7:24">
      <c r="G701" s="7"/>
      <c r="H701" s="7"/>
      <c r="N701" s="2"/>
      <c r="R701" s="2"/>
      <c r="X701" s="283"/>
    </row>
    <row r="702" customHeight="1" spans="7:24">
      <c r="G702" s="7"/>
      <c r="H702" s="7"/>
      <c r="N702" s="2"/>
      <c r="R702" s="2"/>
      <c r="X702" s="283"/>
    </row>
    <row r="703" customHeight="1" spans="7:24">
      <c r="G703" s="7"/>
      <c r="H703" s="7"/>
      <c r="N703" s="2"/>
      <c r="R703" s="2"/>
      <c r="X703" s="283"/>
    </row>
    <row r="704" customHeight="1" spans="7:24">
      <c r="G704" s="7"/>
      <c r="H704" s="7"/>
      <c r="N704" s="2"/>
      <c r="R704" s="2"/>
      <c r="X704" s="283"/>
    </row>
    <row r="705" customHeight="1" spans="7:24">
      <c r="G705" s="7"/>
      <c r="H705" s="7"/>
      <c r="N705" s="2"/>
      <c r="R705" s="2"/>
      <c r="X705" s="283"/>
    </row>
    <row r="706" customHeight="1" spans="7:24">
      <c r="G706" s="7"/>
      <c r="H706" s="7"/>
      <c r="N706" s="2"/>
      <c r="R706" s="2"/>
      <c r="X706" s="283"/>
    </row>
    <row r="707" customHeight="1" spans="7:24">
      <c r="G707" s="7"/>
      <c r="H707" s="7"/>
      <c r="N707" s="2"/>
      <c r="R707" s="2"/>
      <c r="X707" s="283"/>
    </row>
    <row r="708" customHeight="1" spans="7:24">
      <c r="G708" s="7"/>
      <c r="H708" s="7"/>
      <c r="N708" s="2"/>
      <c r="R708" s="2"/>
      <c r="X708" s="283"/>
    </row>
    <row r="709" customHeight="1" spans="7:24">
      <c r="G709" s="7"/>
      <c r="H709" s="7"/>
      <c r="N709" s="2"/>
      <c r="R709" s="2"/>
      <c r="X709" s="283"/>
    </row>
    <row r="710" customHeight="1" spans="7:24">
      <c r="G710" s="7"/>
      <c r="H710" s="7"/>
      <c r="N710" s="2"/>
      <c r="R710" s="2"/>
      <c r="X710" s="283"/>
    </row>
    <row r="711" customHeight="1" spans="7:24">
      <c r="G711" s="7"/>
      <c r="H711" s="7"/>
      <c r="N711" s="2"/>
      <c r="R711" s="2"/>
      <c r="X711" s="283"/>
    </row>
    <row r="712" customHeight="1" spans="7:24">
      <c r="G712" s="7"/>
      <c r="H712" s="7"/>
      <c r="N712" s="2"/>
      <c r="R712" s="2"/>
      <c r="X712" s="283"/>
    </row>
    <row r="713" customHeight="1" spans="7:24">
      <c r="G713" s="7"/>
      <c r="H713" s="7"/>
      <c r="N713" s="2"/>
      <c r="R713" s="2"/>
      <c r="X713" s="283"/>
    </row>
    <row r="714" customHeight="1" spans="7:24">
      <c r="G714" s="7"/>
      <c r="H714" s="7"/>
      <c r="N714" s="2"/>
      <c r="R714" s="2"/>
      <c r="X714" s="283"/>
    </row>
    <row r="715" customHeight="1" spans="7:24">
      <c r="G715" s="7"/>
      <c r="H715" s="7"/>
      <c r="N715" s="2"/>
      <c r="R715" s="2"/>
      <c r="X715" s="283"/>
    </row>
    <row r="716" customHeight="1" spans="7:24">
      <c r="G716" s="7"/>
      <c r="H716" s="7"/>
      <c r="N716" s="2"/>
      <c r="R716" s="2"/>
      <c r="X716" s="283"/>
    </row>
    <row r="717" customHeight="1" spans="7:24">
      <c r="G717" s="7"/>
      <c r="H717" s="7"/>
      <c r="N717" s="2"/>
      <c r="R717" s="2"/>
      <c r="X717" s="283"/>
    </row>
    <row r="718" customHeight="1" spans="7:24">
      <c r="G718" s="7"/>
      <c r="H718" s="7"/>
      <c r="N718" s="2"/>
      <c r="R718" s="2"/>
      <c r="X718" s="283"/>
    </row>
    <row r="719" customHeight="1" spans="7:24">
      <c r="G719" s="7"/>
      <c r="H719" s="7"/>
      <c r="N719" s="2"/>
      <c r="R719" s="2"/>
      <c r="X719" s="283"/>
    </row>
    <row r="720" customHeight="1" spans="7:24">
      <c r="G720" s="7"/>
      <c r="H720" s="7"/>
      <c r="N720" s="2"/>
      <c r="R720" s="2"/>
      <c r="X720" s="283"/>
    </row>
    <row r="721" customHeight="1" spans="7:24">
      <c r="G721" s="7"/>
      <c r="H721" s="7"/>
      <c r="N721" s="2"/>
      <c r="R721" s="2"/>
      <c r="X721" s="283"/>
    </row>
    <row r="722" customHeight="1" spans="7:24">
      <c r="G722" s="7"/>
      <c r="H722" s="7"/>
      <c r="N722" s="2"/>
      <c r="R722" s="2"/>
      <c r="X722" s="283"/>
    </row>
    <row r="723" customHeight="1" spans="7:24">
      <c r="G723" s="7"/>
      <c r="H723" s="7"/>
      <c r="N723" s="2"/>
      <c r="R723" s="2"/>
      <c r="X723" s="283"/>
    </row>
    <row r="724" customHeight="1" spans="7:24">
      <c r="G724" s="7"/>
      <c r="H724" s="7"/>
      <c r="N724" s="2"/>
      <c r="R724" s="2"/>
      <c r="X724" s="283"/>
    </row>
    <row r="725" customHeight="1" spans="7:24">
      <c r="G725" s="7"/>
      <c r="H725" s="7"/>
      <c r="N725" s="2"/>
      <c r="R725" s="2"/>
      <c r="X725" s="283"/>
    </row>
    <row r="726" customHeight="1" spans="7:24">
      <c r="G726" s="7"/>
      <c r="H726" s="7"/>
      <c r="N726" s="2"/>
      <c r="R726" s="2"/>
      <c r="X726" s="283"/>
    </row>
    <row r="727" customHeight="1" spans="7:24">
      <c r="G727" s="7"/>
      <c r="H727" s="7"/>
      <c r="N727" s="2"/>
      <c r="R727" s="2"/>
      <c r="X727" s="283"/>
    </row>
    <row r="728" customHeight="1" spans="7:24">
      <c r="G728" s="7"/>
      <c r="H728" s="7"/>
      <c r="N728" s="2"/>
      <c r="R728" s="2"/>
      <c r="X728" s="283"/>
    </row>
    <row r="729" customHeight="1" spans="7:24">
      <c r="G729" s="7"/>
      <c r="H729" s="7"/>
      <c r="N729" s="2"/>
      <c r="R729" s="2"/>
      <c r="X729" s="283"/>
    </row>
    <row r="730" customHeight="1" spans="7:24">
      <c r="G730" s="7"/>
      <c r="H730" s="7"/>
      <c r="N730" s="2"/>
      <c r="R730" s="2"/>
      <c r="X730" s="283"/>
    </row>
    <row r="731" customHeight="1" spans="7:24">
      <c r="G731" s="7"/>
      <c r="H731" s="7"/>
      <c r="N731" s="2"/>
      <c r="R731" s="2"/>
      <c r="X731" s="283"/>
    </row>
    <row r="732" customHeight="1" spans="7:24">
      <c r="G732" s="7"/>
      <c r="H732" s="7"/>
      <c r="N732" s="2"/>
      <c r="R732" s="2"/>
      <c r="X732" s="283"/>
    </row>
    <row r="733" customHeight="1" spans="7:24">
      <c r="G733" s="7"/>
      <c r="H733" s="7"/>
      <c r="N733" s="2"/>
      <c r="R733" s="2"/>
      <c r="X733" s="283"/>
    </row>
    <row r="734" customHeight="1" spans="7:24">
      <c r="G734" s="7"/>
      <c r="H734" s="7"/>
      <c r="N734" s="2"/>
      <c r="R734" s="2"/>
      <c r="X734" s="283"/>
    </row>
    <row r="735" customHeight="1" spans="7:24">
      <c r="G735" s="7"/>
      <c r="H735" s="7"/>
      <c r="N735" s="2"/>
      <c r="R735" s="2"/>
      <c r="X735" s="283"/>
    </row>
    <row r="736" customHeight="1" spans="7:24">
      <c r="G736" s="7"/>
      <c r="H736" s="7"/>
      <c r="N736" s="2"/>
      <c r="R736" s="2"/>
      <c r="X736" s="283"/>
    </row>
    <row r="737" customHeight="1" spans="7:24">
      <c r="G737" s="7"/>
      <c r="H737" s="7"/>
      <c r="N737" s="2"/>
      <c r="R737" s="2"/>
      <c r="X737" s="283"/>
    </row>
    <row r="738" customHeight="1" spans="7:24">
      <c r="G738" s="7"/>
      <c r="H738" s="7"/>
      <c r="N738" s="2"/>
      <c r="R738" s="2"/>
      <c r="X738" s="283"/>
    </row>
    <row r="739" customHeight="1" spans="7:24">
      <c r="G739" s="7"/>
      <c r="H739" s="7"/>
      <c r="N739" s="2"/>
      <c r="R739" s="2"/>
      <c r="X739" s="283"/>
    </row>
    <row r="740" customHeight="1" spans="7:24">
      <c r="G740" s="7"/>
      <c r="H740" s="7"/>
      <c r="N740" s="2"/>
      <c r="R740" s="2"/>
      <c r="X740" s="283"/>
    </row>
    <row r="741" customHeight="1" spans="7:24">
      <c r="G741" s="7"/>
      <c r="H741" s="7"/>
      <c r="N741" s="2"/>
      <c r="R741" s="2"/>
      <c r="X741" s="283"/>
    </row>
    <row r="742" customHeight="1" spans="7:24">
      <c r="G742" s="7"/>
      <c r="H742" s="7"/>
      <c r="N742" s="2"/>
      <c r="R742" s="2"/>
      <c r="X742" s="283"/>
    </row>
    <row r="743" customHeight="1" spans="7:24">
      <c r="G743" s="7"/>
      <c r="H743" s="7"/>
      <c r="N743" s="2"/>
      <c r="R743" s="2"/>
      <c r="X743" s="283"/>
    </row>
    <row r="744" customHeight="1" spans="7:24">
      <c r="G744" s="7"/>
      <c r="H744" s="7"/>
      <c r="N744" s="2"/>
      <c r="R744" s="2"/>
      <c r="X744" s="283"/>
    </row>
    <row r="745" customHeight="1" spans="7:24">
      <c r="G745" s="7"/>
      <c r="H745" s="7"/>
      <c r="N745" s="2"/>
      <c r="R745" s="2"/>
      <c r="X745" s="283"/>
    </row>
    <row r="746" customHeight="1" spans="7:24">
      <c r="G746" s="7"/>
      <c r="H746" s="7"/>
      <c r="N746" s="2"/>
      <c r="R746" s="2"/>
      <c r="X746" s="283"/>
    </row>
    <row r="747" customHeight="1" spans="7:24">
      <c r="G747" s="7"/>
      <c r="H747" s="7"/>
      <c r="N747" s="2"/>
      <c r="R747" s="2"/>
      <c r="X747" s="283"/>
    </row>
    <row r="748" customHeight="1" spans="7:24">
      <c r="G748" s="7"/>
      <c r="H748" s="7"/>
      <c r="N748" s="2"/>
      <c r="R748" s="2"/>
      <c r="X748" s="283"/>
    </row>
    <row r="749" customHeight="1" spans="7:24">
      <c r="G749" s="7"/>
      <c r="H749" s="7"/>
      <c r="N749" s="2"/>
      <c r="R749" s="2"/>
      <c r="X749" s="283"/>
    </row>
    <row r="750" customHeight="1" spans="7:24">
      <c r="G750" s="7"/>
      <c r="H750" s="7"/>
      <c r="N750" s="2"/>
      <c r="R750" s="2"/>
      <c r="X750" s="283"/>
    </row>
    <row r="751" customHeight="1" spans="7:24">
      <c r="G751" s="7"/>
      <c r="H751" s="7"/>
      <c r="N751" s="2"/>
      <c r="R751" s="2"/>
      <c r="X751" s="283"/>
    </row>
    <row r="752" customHeight="1" spans="7:24">
      <c r="G752" s="7"/>
      <c r="H752" s="7"/>
      <c r="N752" s="2"/>
      <c r="R752" s="2"/>
      <c r="X752" s="283"/>
    </row>
    <row r="753" customHeight="1" spans="7:24">
      <c r="G753" s="7"/>
      <c r="H753" s="7"/>
      <c r="N753" s="2"/>
      <c r="R753" s="2"/>
      <c r="X753" s="283"/>
    </row>
    <row r="754" customHeight="1" spans="7:24">
      <c r="G754" s="7"/>
      <c r="H754" s="7"/>
      <c r="N754" s="2"/>
      <c r="R754" s="2"/>
      <c r="X754" s="283"/>
    </row>
    <row r="755" customHeight="1" spans="7:24">
      <c r="G755" s="7"/>
      <c r="H755" s="7"/>
      <c r="N755" s="2"/>
      <c r="R755" s="2"/>
      <c r="X755" s="283"/>
    </row>
    <row r="756" customHeight="1" spans="7:24">
      <c r="G756" s="7"/>
      <c r="H756" s="7"/>
      <c r="N756" s="2"/>
      <c r="R756" s="2"/>
      <c r="X756" s="283"/>
    </row>
    <row r="757" customHeight="1" spans="7:24">
      <c r="G757" s="7"/>
      <c r="H757" s="7"/>
      <c r="N757" s="2"/>
      <c r="R757" s="2"/>
      <c r="X757" s="283"/>
    </row>
    <row r="758" customHeight="1" spans="7:24">
      <c r="G758" s="7"/>
      <c r="H758" s="7"/>
      <c r="N758" s="2"/>
      <c r="R758" s="2"/>
      <c r="X758" s="283"/>
    </row>
    <row r="759" customHeight="1" spans="7:24">
      <c r="G759" s="7"/>
      <c r="H759" s="7"/>
      <c r="N759" s="2"/>
      <c r="R759" s="2"/>
      <c r="X759" s="283"/>
    </row>
    <row r="760" customHeight="1" spans="7:24">
      <c r="G760" s="7"/>
      <c r="H760" s="7"/>
      <c r="N760" s="2"/>
      <c r="R760" s="2"/>
      <c r="X760" s="283"/>
    </row>
    <row r="761" customHeight="1" spans="7:24">
      <c r="G761" s="7"/>
      <c r="H761" s="7"/>
      <c r="N761" s="2"/>
      <c r="R761" s="2"/>
      <c r="X761" s="283"/>
    </row>
    <row r="762" customHeight="1" spans="7:24">
      <c r="G762" s="7"/>
      <c r="H762" s="7"/>
      <c r="N762" s="2"/>
      <c r="R762" s="2"/>
      <c r="X762" s="283"/>
    </row>
    <row r="763" customHeight="1" spans="7:24">
      <c r="G763" s="7"/>
      <c r="H763" s="7"/>
      <c r="N763" s="2"/>
      <c r="R763" s="2"/>
      <c r="X763" s="283"/>
    </row>
    <row r="764" customHeight="1" spans="7:24">
      <c r="G764" s="7"/>
      <c r="H764" s="7"/>
      <c r="N764" s="2"/>
      <c r="R764" s="2"/>
      <c r="X764" s="283"/>
    </row>
    <row r="765" customHeight="1" spans="7:24">
      <c r="G765" s="7"/>
      <c r="H765" s="7"/>
      <c r="N765" s="2"/>
      <c r="R765" s="2"/>
      <c r="X765" s="283"/>
    </row>
    <row r="766" customHeight="1" spans="7:24">
      <c r="G766" s="7"/>
      <c r="H766" s="7"/>
      <c r="N766" s="2"/>
      <c r="R766" s="2"/>
      <c r="X766" s="283"/>
    </row>
    <row r="767" customHeight="1" spans="7:24">
      <c r="G767" s="7"/>
      <c r="H767" s="7"/>
      <c r="N767" s="2"/>
      <c r="R767" s="2"/>
      <c r="X767" s="283"/>
    </row>
    <row r="768" customHeight="1" spans="7:24">
      <c r="G768" s="7"/>
      <c r="H768" s="7"/>
      <c r="N768" s="2"/>
      <c r="R768" s="2"/>
      <c r="X768" s="283"/>
    </row>
    <row r="769" customHeight="1" spans="7:24">
      <c r="G769" s="7"/>
      <c r="H769" s="7"/>
      <c r="N769" s="2"/>
      <c r="R769" s="2"/>
      <c r="X769" s="283"/>
    </row>
    <row r="770" customHeight="1" spans="7:24">
      <c r="G770" s="7"/>
      <c r="H770" s="7"/>
      <c r="N770" s="2"/>
      <c r="R770" s="2"/>
      <c r="X770" s="283"/>
    </row>
    <row r="771" customHeight="1" spans="7:24">
      <c r="G771" s="7"/>
      <c r="H771" s="7"/>
      <c r="N771" s="2"/>
      <c r="R771" s="2"/>
      <c r="X771" s="283"/>
    </row>
    <row r="772" customHeight="1" spans="7:24">
      <c r="G772" s="7"/>
      <c r="H772" s="7"/>
      <c r="N772" s="2"/>
      <c r="R772" s="2"/>
      <c r="X772" s="283"/>
    </row>
    <row r="773" customHeight="1" spans="7:24">
      <c r="G773" s="7"/>
      <c r="H773" s="7"/>
      <c r="N773" s="2"/>
      <c r="R773" s="2"/>
      <c r="X773" s="283"/>
    </row>
    <row r="774" customHeight="1" spans="7:24">
      <c r="G774" s="7"/>
      <c r="H774" s="7"/>
      <c r="N774" s="2"/>
      <c r="R774" s="2"/>
      <c r="X774" s="283"/>
    </row>
    <row r="775" customHeight="1" spans="7:24">
      <c r="G775" s="7"/>
      <c r="H775" s="7"/>
      <c r="N775" s="2"/>
      <c r="R775" s="2"/>
      <c r="X775" s="283"/>
    </row>
    <row r="776" customHeight="1" spans="7:24">
      <c r="G776" s="7"/>
      <c r="H776" s="7"/>
      <c r="N776" s="2"/>
      <c r="R776" s="2"/>
      <c r="X776" s="283"/>
    </row>
    <row r="777" customHeight="1" spans="7:24">
      <c r="G777" s="7"/>
      <c r="H777" s="7"/>
      <c r="N777" s="2"/>
      <c r="R777" s="2"/>
      <c r="X777" s="283"/>
    </row>
    <row r="778" customHeight="1" spans="7:24">
      <c r="G778" s="7"/>
      <c r="H778" s="7"/>
      <c r="N778" s="2"/>
      <c r="R778" s="2"/>
      <c r="X778" s="283"/>
    </row>
    <row r="779" customHeight="1" spans="7:24">
      <c r="G779" s="7"/>
      <c r="H779" s="7"/>
      <c r="N779" s="2"/>
      <c r="R779" s="2"/>
      <c r="X779" s="283"/>
    </row>
    <row r="780" customHeight="1" spans="7:24">
      <c r="G780" s="7"/>
      <c r="H780" s="7"/>
      <c r="N780" s="2"/>
      <c r="R780" s="2"/>
      <c r="X780" s="283"/>
    </row>
    <row r="781" customHeight="1" spans="7:24">
      <c r="G781" s="7"/>
      <c r="H781" s="7"/>
      <c r="N781" s="2"/>
      <c r="R781" s="2"/>
      <c r="X781" s="283"/>
    </row>
    <row r="782" customHeight="1" spans="7:24">
      <c r="G782" s="7"/>
      <c r="H782" s="7"/>
      <c r="N782" s="2"/>
      <c r="R782" s="2"/>
      <c r="X782" s="283"/>
    </row>
    <row r="783" customHeight="1" spans="7:24">
      <c r="G783" s="7"/>
      <c r="H783" s="7"/>
      <c r="N783" s="2"/>
      <c r="R783" s="2"/>
      <c r="X783" s="283"/>
    </row>
    <row r="784" customHeight="1" spans="7:24">
      <c r="G784" s="7"/>
      <c r="H784" s="7"/>
      <c r="N784" s="2"/>
      <c r="R784" s="2"/>
      <c r="X784" s="283"/>
    </row>
    <row r="785" customHeight="1" spans="7:24">
      <c r="G785" s="7"/>
      <c r="H785" s="7"/>
      <c r="N785" s="2"/>
      <c r="R785" s="2"/>
      <c r="X785" s="283"/>
    </row>
    <row r="786" customHeight="1" spans="7:24">
      <c r="G786" s="7"/>
      <c r="H786" s="7"/>
      <c r="N786" s="2"/>
      <c r="R786" s="2"/>
      <c r="X786" s="283"/>
    </row>
    <row r="787" customHeight="1" spans="7:24">
      <c r="G787" s="7"/>
      <c r="H787" s="7"/>
      <c r="N787" s="2"/>
      <c r="R787" s="2"/>
      <c r="X787" s="283"/>
    </row>
    <row r="788" customHeight="1" spans="7:24">
      <c r="G788" s="7"/>
      <c r="H788" s="7"/>
      <c r="N788" s="2"/>
      <c r="R788" s="2"/>
      <c r="X788" s="283"/>
    </row>
    <row r="789" customHeight="1" spans="7:24">
      <c r="G789" s="7"/>
      <c r="H789" s="7"/>
      <c r="N789" s="2"/>
      <c r="R789" s="2"/>
      <c r="X789" s="283"/>
    </row>
    <row r="790" customHeight="1" spans="7:24">
      <c r="G790" s="7"/>
      <c r="H790" s="7"/>
      <c r="N790" s="2"/>
      <c r="R790" s="2"/>
      <c r="X790" s="283"/>
    </row>
    <row r="791" customHeight="1" spans="7:24">
      <c r="G791" s="7"/>
      <c r="H791" s="7"/>
      <c r="N791" s="2"/>
      <c r="R791" s="2"/>
      <c r="X791" s="283"/>
    </row>
    <row r="792" customHeight="1" spans="7:24">
      <c r="G792" s="7"/>
      <c r="H792" s="7"/>
      <c r="N792" s="2"/>
      <c r="R792" s="2"/>
      <c r="X792" s="283"/>
    </row>
    <row r="793" customHeight="1" spans="7:24">
      <c r="G793" s="7"/>
      <c r="H793" s="7"/>
      <c r="N793" s="2"/>
      <c r="R793" s="2"/>
      <c r="X793" s="283"/>
    </row>
    <row r="794" customHeight="1" spans="7:24">
      <c r="G794" s="7"/>
      <c r="H794" s="7"/>
      <c r="N794" s="2"/>
      <c r="R794" s="2"/>
      <c r="X794" s="283"/>
    </row>
    <row r="795" customHeight="1" spans="7:24">
      <c r="G795" s="7"/>
      <c r="H795" s="7"/>
      <c r="N795" s="2"/>
      <c r="R795" s="2"/>
      <c r="X795" s="283"/>
    </row>
    <row r="796" customHeight="1" spans="7:24">
      <c r="G796" s="7"/>
      <c r="H796" s="7"/>
      <c r="N796" s="2"/>
      <c r="R796" s="2"/>
      <c r="X796" s="283"/>
    </row>
    <row r="797" customHeight="1" spans="7:24">
      <c r="G797" s="7"/>
      <c r="H797" s="7"/>
      <c r="N797" s="2"/>
      <c r="R797" s="2"/>
      <c r="X797" s="283"/>
    </row>
    <row r="798" customHeight="1" spans="7:24">
      <c r="G798" s="7"/>
      <c r="H798" s="7"/>
      <c r="N798" s="2"/>
      <c r="R798" s="2"/>
      <c r="X798" s="283"/>
    </row>
    <row r="799" customHeight="1" spans="7:24">
      <c r="G799" s="7"/>
      <c r="H799" s="7"/>
      <c r="N799" s="2"/>
      <c r="R799" s="2"/>
      <c r="X799" s="283"/>
    </row>
    <row r="800" customHeight="1" spans="7:24">
      <c r="G800" s="7"/>
      <c r="H800" s="7"/>
      <c r="N800" s="2"/>
      <c r="R800" s="2"/>
      <c r="X800" s="283"/>
    </row>
    <row r="801" customHeight="1" spans="7:24">
      <c r="G801" s="7"/>
      <c r="H801" s="7"/>
      <c r="N801" s="2"/>
      <c r="R801" s="2"/>
      <c r="X801" s="283"/>
    </row>
    <row r="802" customHeight="1" spans="7:24">
      <c r="G802" s="7"/>
      <c r="H802" s="7"/>
      <c r="N802" s="2"/>
      <c r="R802" s="2"/>
      <c r="X802" s="283"/>
    </row>
    <row r="803" customHeight="1" spans="7:24">
      <c r="G803" s="7"/>
      <c r="H803" s="7"/>
      <c r="N803" s="2"/>
      <c r="R803" s="2"/>
      <c r="X803" s="283"/>
    </row>
    <row r="804" customHeight="1" spans="7:24">
      <c r="G804" s="7"/>
      <c r="H804" s="7"/>
      <c r="N804" s="2"/>
      <c r="R804" s="2"/>
      <c r="X804" s="283"/>
    </row>
    <row r="805" customHeight="1" spans="7:24">
      <c r="G805" s="7"/>
      <c r="H805" s="7"/>
      <c r="N805" s="2"/>
      <c r="R805" s="2"/>
      <c r="X805" s="283"/>
    </row>
    <row r="806" customHeight="1" spans="7:24">
      <c r="G806" s="7"/>
      <c r="H806" s="7"/>
      <c r="N806" s="2"/>
      <c r="R806" s="2"/>
      <c r="X806" s="283"/>
    </row>
    <row r="807" customHeight="1" spans="7:24">
      <c r="G807" s="7"/>
      <c r="H807" s="7"/>
      <c r="N807" s="2"/>
      <c r="R807" s="2"/>
      <c r="X807" s="283"/>
    </row>
    <row r="808" customHeight="1" spans="7:24">
      <c r="G808" s="7"/>
      <c r="H808" s="7"/>
      <c r="N808" s="2"/>
      <c r="R808" s="2"/>
      <c r="X808" s="283"/>
    </row>
    <row r="809" customHeight="1" spans="7:24">
      <c r="G809" s="7"/>
      <c r="H809" s="7"/>
      <c r="N809" s="2"/>
      <c r="R809" s="2"/>
      <c r="X809" s="283"/>
    </row>
    <row r="810" customHeight="1" spans="7:24">
      <c r="G810" s="7"/>
      <c r="H810" s="7"/>
      <c r="N810" s="2"/>
      <c r="R810" s="2"/>
      <c r="X810" s="283"/>
    </row>
    <row r="811" customHeight="1" spans="7:24">
      <c r="G811" s="7"/>
      <c r="H811" s="7"/>
      <c r="N811" s="2"/>
      <c r="R811" s="2"/>
      <c r="X811" s="283"/>
    </row>
    <row r="812" customHeight="1" spans="7:24">
      <c r="G812" s="7"/>
      <c r="H812" s="7"/>
      <c r="N812" s="2"/>
      <c r="R812" s="2"/>
      <c r="X812" s="283"/>
    </row>
    <row r="813" customHeight="1" spans="7:24">
      <c r="G813" s="7"/>
      <c r="H813" s="7"/>
      <c r="N813" s="2"/>
      <c r="R813" s="2"/>
      <c r="X813" s="283"/>
    </row>
    <row r="814" customHeight="1" spans="7:24">
      <c r="G814" s="7"/>
      <c r="H814" s="7"/>
      <c r="N814" s="2"/>
      <c r="R814" s="2"/>
      <c r="X814" s="283"/>
    </row>
    <row r="815" customHeight="1" spans="7:24">
      <c r="G815" s="7"/>
      <c r="H815" s="7"/>
      <c r="N815" s="2"/>
      <c r="R815" s="2"/>
      <c r="X815" s="283"/>
    </row>
    <row r="816" customHeight="1" spans="7:24">
      <c r="G816" s="7"/>
      <c r="H816" s="7"/>
      <c r="N816" s="2"/>
      <c r="R816" s="2"/>
      <c r="X816" s="283"/>
    </row>
    <row r="817" customHeight="1" spans="7:24">
      <c r="G817" s="7"/>
      <c r="H817" s="7"/>
      <c r="N817" s="2"/>
      <c r="R817" s="2"/>
      <c r="X817" s="283"/>
    </row>
    <row r="818" customHeight="1" spans="7:24">
      <c r="G818" s="7"/>
      <c r="H818" s="7"/>
      <c r="N818" s="2"/>
      <c r="R818" s="2"/>
      <c r="X818" s="283"/>
    </row>
    <row r="819" customHeight="1" spans="7:24">
      <c r="G819" s="7"/>
      <c r="H819" s="7"/>
      <c r="N819" s="2"/>
      <c r="R819" s="2"/>
      <c r="X819" s="283"/>
    </row>
    <row r="820" customHeight="1" spans="7:24">
      <c r="G820" s="7"/>
      <c r="H820" s="7"/>
      <c r="N820" s="2"/>
      <c r="R820" s="2"/>
      <c r="X820" s="283"/>
    </row>
    <row r="821" customHeight="1" spans="7:24">
      <c r="G821" s="7"/>
      <c r="H821" s="7"/>
      <c r="N821" s="2"/>
      <c r="R821" s="2"/>
      <c r="X821" s="283"/>
    </row>
    <row r="822" customHeight="1" spans="7:24">
      <c r="G822" s="7"/>
      <c r="H822" s="7"/>
      <c r="N822" s="2"/>
      <c r="R822" s="2"/>
      <c r="X822" s="283"/>
    </row>
    <row r="823" customHeight="1" spans="7:24">
      <c r="G823" s="7"/>
      <c r="H823" s="7"/>
      <c r="N823" s="2"/>
      <c r="R823" s="2"/>
      <c r="X823" s="283"/>
    </row>
    <row r="824" customHeight="1" spans="7:24">
      <c r="G824" s="7"/>
      <c r="H824" s="7"/>
      <c r="N824" s="2"/>
      <c r="R824" s="2"/>
      <c r="X824" s="283"/>
    </row>
    <row r="825" customHeight="1" spans="7:24">
      <c r="G825" s="7"/>
      <c r="H825" s="7"/>
      <c r="N825" s="2"/>
      <c r="R825" s="2"/>
      <c r="X825" s="283"/>
    </row>
    <row r="826" customHeight="1" spans="7:24">
      <c r="G826" s="7"/>
      <c r="H826" s="7"/>
      <c r="N826" s="2"/>
      <c r="R826" s="2"/>
      <c r="X826" s="283"/>
    </row>
    <row r="827" customHeight="1" spans="7:24">
      <c r="G827" s="7"/>
      <c r="H827" s="7"/>
      <c r="N827" s="2"/>
      <c r="R827" s="2"/>
      <c r="X827" s="283"/>
    </row>
    <row r="828" customHeight="1" spans="7:24">
      <c r="G828" s="7"/>
      <c r="H828" s="7"/>
      <c r="N828" s="2"/>
      <c r="R828" s="2"/>
      <c r="X828" s="283"/>
    </row>
    <row r="829" customHeight="1" spans="7:24">
      <c r="G829" s="7"/>
      <c r="H829" s="7"/>
      <c r="N829" s="2"/>
      <c r="R829" s="2"/>
      <c r="X829" s="283"/>
    </row>
    <row r="830" customHeight="1" spans="7:24">
      <c r="G830" s="7"/>
      <c r="H830" s="7"/>
      <c r="N830" s="2"/>
      <c r="R830" s="2"/>
      <c r="X830" s="283"/>
    </row>
    <row r="831" customHeight="1" spans="7:24">
      <c r="G831" s="7"/>
      <c r="H831" s="7"/>
      <c r="N831" s="2"/>
      <c r="R831" s="2"/>
      <c r="X831" s="283"/>
    </row>
    <row r="832" customHeight="1" spans="7:24">
      <c r="G832" s="7"/>
      <c r="H832" s="7"/>
      <c r="N832" s="2"/>
      <c r="R832" s="2"/>
      <c r="X832" s="283"/>
    </row>
    <row r="833" customHeight="1" spans="7:24">
      <c r="G833" s="7"/>
      <c r="H833" s="7"/>
      <c r="N833" s="2"/>
      <c r="R833" s="2"/>
      <c r="X833" s="283"/>
    </row>
    <row r="834" customHeight="1" spans="7:24">
      <c r="G834" s="7"/>
      <c r="H834" s="7"/>
      <c r="N834" s="2"/>
      <c r="R834" s="2"/>
      <c r="X834" s="283"/>
    </row>
    <row r="835" customHeight="1" spans="7:24">
      <c r="G835" s="7"/>
      <c r="H835" s="7"/>
      <c r="N835" s="2"/>
      <c r="R835" s="2"/>
      <c r="X835" s="283"/>
    </row>
    <row r="836" customHeight="1" spans="7:24">
      <c r="G836" s="7"/>
      <c r="H836" s="7"/>
      <c r="N836" s="2"/>
      <c r="R836" s="2"/>
      <c r="X836" s="283"/>
    </row>
    <row r="837" customHeight="1" spans="7:24">
      <c r="G837" s="7"/>
      <c r="H837" s="7"/>
      <c r="N837" s="2"/>
      <c r="R837" s="2"/>
      <c r="X837" s="283"/>
    </row>
    <row r="838" customHeight="1" spans="7:24">
      <c r="G838" s="7"/>
      <c r="H838" s="7"/>
      <c r="N838" s="2"/>
      <c r="R838" s="2"/>
      <c r="X838" s="283"/>
    </row>
    <row r="839" customHeight="1" spans="7:24">
      <c r="G839" s="7"/>
      <c r="H839" s="7"/>
      <c r="N839" s="2"/>
      <c r="R839" s="2"/>
      <c r="X839" s="283"/>
    </row>
    <row r="840" customHeight="1" spans="7:24">
      <c r="G840" s="7"/>
      <c r="H840" s="7"/>
      <c r="N840" s="2"/>
      <c r="R840" s="2"/>
      <c r="X840" s="283"/>
    </row>
    <row r="841" customHeight="1" spans="7:24">
      <c r="G841" s="7"/>
      <c r="H841" s="7"/>
      <c r="N841" s="2"/>
      <c r="R841" s="2"/>
      <c r="X841" s="283"/>
    </row>
    <row r="842" customHeight="1" spans="7:24">
      <c r="G842" s="7"/>
      <c r="H842" s="7"/>
      <c r="N842" s="2"/>
      <c r="R842" s="2"/>
      <c r="X842" s="283"/>
    </row>
    <row r="843" customHeight="1" spans="7:24">
      <c r="G843" s="7"/>
      <c r="H843" s="7"/>
      <c r="N843" s="2"/>
      <c r="R843" s="2"/>
      <c r="X843" s="283"/>
    </row>
    <row r="844" customHeight="1" spans="7:24">
      <c r="G844" s="7"/>
      <c r="H844" s="7"/>
      <c r="N844" s="2"/>
      <c r="R844" s="2"/>
      <c r="X844" s="283"/>
    </row>
    <row r="845" customHeight="1" spans="7:24">
      <c r="G845" s="7"/>
      <c r="H845" s="7"/>
      <c r="N845" s="2"/>
      <c r="R845" s="2"/>
      <c r="X845" s="283"/>
    </row>
    <row r="846" customHeight="1" spans="7:24">
      <c r="G846" s="7"/>
      <c r="H846" s="7"/>
      <c r="N846" s="2"/>
      <c r="R846" s="2"/>
      <c r="X846" s="283"/>
    </row>
    <row r="847" customHeight="1" spans="7:24">
      <c r="G847" s="7"/>
      <c r="H847" s="7"/>
      <c r="N847" s="2"/>
      <c r="R847" s="2"/>
      <c r="X847" s="283"/>
    </row>
    <row r="848" customHeight="1" spans="7:24">
      <c r="G848" s="7"/>
      <c r="H848" s="7"/>
      <c r="N848" s="2"/>
      <c r="R848" s="2"/>
      <c r="X848" s="283"/>
    </row>
    <row r="849" customHeight="1" spans="7:24">
      <c r="G849" s="7"/>
      <c r="H849" s="7"/>
      <c r="N849" s="2"/>
      <c r="R849" s="2"/>
      <c r="X849" s="283"/>
    </row>
    <row r="850" customHeight="1" spans="7:24">
      <c r="G850" s="7"/>
      <c r="H850" s="7"/>
      <c r="N850" s="2"/>
      <c r="R850" s="2"/>
      <c r="X850" s="283"/>
    </row>
    <row r="851" customHeight="1" spans="7:24">
      <c r="G851" s="7"/>
      <c r="H851" s="7"/>
      <c r="N851" s="2"/>
      <c r="R851" s="2"/>
      <c r="X851" s="283"/>
    </row>
    <row r="852" customHeight="1" spans="7:24">
      <c r="G852" s="7"/>
      <c r="H852" s="7"/>
      <c r="N852" s="2"/>
      <c r="R852" s="2"/>
      <c r="X852" s="283"/>
    </row>
    <row r="853" customHeight="1" spans="7:24">
      <c r="G853" s="7"/>
      <c r="H853" s="7"/>
      <c r="N853" s="2"/>
      <c r="R853" s="2"/>
      <c r="X853" s="283"/>
    </row>
    <row r="854" customHeight="1" spans="7:24">
      <c r="G854" s="7"/>
      <c r="H854" s="7"/>
      <c r="N854" s="2"/>
      <c r="R854" s="2"/>
      <c r="X854" s="283"/>
    </row>
    <row r="855" customHeight="1" spans="7:24">
      <c r="G855" s="7"/>
      <c r="H855" s="7"/>
      <c r="N855" s="2"/>
      <c r="R855" s="2"/>
      <c r="X855" s="283"/>
    </row>
    <row r="856" customHeight="1" spans="7:24">
      <c r="G856" s="7"/>
      <c r="H856" s="7"/>
      <c r="N856" s="2"/>
      <c r="R856" s="2"/>
      <c r="X856" s="283"/>
    </row>
    <row r="857" customHeight="1" spans="7:24">
      <c r="G857" s="7"/>
      <c r="H857" s="7"/>
      <c r="N857" s="2"/>
      <c r="R857" s="2"/>
      <c r="X857" s="283"/>
    </row>
    <row r="858" customHeight="1" spans="7:24">
      <c r="G858" s="7"/>
      <c r="H858" s="7"/>
      <c r="N858" s="2"/>
      <c r="R858" s="2"/>
      <c r="X858" s="283"/>
    </row>
    <row r="859" customHeight="1" spans="7:24">
      <c r="G859" s="7"/>
      <c r="H859" s="7"/>
      <c r="N859" s="2"/>
      <c r="R859" s="2"/>
      <c r="X859" s="283"/>
    </row>
    <row r="860" customHeight="1" spans="7:24">
      <c r="G860" s="7"/>
      <c r="H860" s="7"/>
      <c r="N860" s="2"/>
      <c r="R860" s="2"/>
      <c r="X860" s="283"/>
    </row>
    <row r="861" customHeight="1" spans="7:24">
      <c r="G861" s="7"/>
      <c r="H861" s="7"/>
      <c r="N861" s="2"/>
      <c r="R861" s="2"/>
      <c r="X861" s="283"/>
    </row>
    <row r="862" customHeight="1" spans="7:24">
      <c r="G862" s="7"/>
      <c r="H862" s="7"/>
      <c r="N862" s="2"/>
      <c r="R862" s="2"/>
      <c r="X862" s="283"/>
    </row>
    <row r="863" customHeight="1" spans="7:24">
      <c r="G863" s="7"/>
      <c r="H863" s="7"/>
      <c r="N863" s="2"/>
      <c r="R863" s="2"/>
      <c r="X863" s="283"/>
    </row>
    <row r="864" customHeight="1" spans="7:24">
      <c r="G864" s="7"/>
      <c r="H864" s="7"/>
      <c r="N864" s="2"/>
      <c r="R864" s="2"/>
      <c r="X864" s="283"/>
    </row>
    <row r="865" customHeight="1" spans="7:24">
      <c r="G865" s="7"/>
      <c r="H865" s="7"/>
      <c r="N865" s="2"/>
      <c r="R865" s="2"/>
      <c r="X865" s="283"/>
    </row>
    <row r="866" customHeight="1" spans="7:24">
      <c r="G866" s="7"/>
      <c r="H866" s="7"/>
      <c r="N866" s="2"/>
      <c r="R866" s="2"/>
      <c r="X866" s="283"/>
    </row>
    <row r="867" customHeight="1" spans="7:24">
      <c r="G867" s="7"/>
      <c r="H867" s="7"/>
      <c r="N867" s="2"/>
      <c r="R867" s="2"/>
      <c r="X867" s="283"/>
    </row>
    <row r="868" customHeight="1" spans="7:24">
      <c r="G868" s="7"/>
      <c r="H868" s="7"/>
      <c r="N868" s="2"/>
      <c r="R868" s="2"/>
      <c r="X868" s="283"/>
    </row>
    <row r="869" customHeight="1" spans="7:24">
      <c r="G869" s="7"/>
      <c r="H869" s="7"/>
      <c r="N869" s="2"/>
      <c r="R869" s="2"/>
      <c r="X869" s="283"/>
    </row>
    <row r="870" customHeight="1" spans="7:24">
      <c r="G870" s="7"/>
      <c r="H870" s="7"/>
      <c r="N870" s="2"/>
      <c r="R870" s="2"/>
      <c r="X870" s="283"/>
    </row>
    <row r="871" customHeight="1" spans="7:24">
      <c r="G871" s="7"/>
      <c r="H871" s="7"/>
      <c r="N871" s="2"/>
      <c r="R871" s="2"/>
      <c r="X871" s="283"/>
    </row>
    <row r="872" customHeight="1" spans="7:24">
      <c r="G872" s="7"/>
      <c r="H872" s="7"/>
      <c r="N872" s="2"/>
      <c r="R872" s="2"/>
      <c r="X872" s="283"/>
    </row>
    <row r="873" customHeight="1" spans="7:24">
      <c r="G873" s="7"/>
      <c r="H873" s="7"/>
      <c r="N873" s="2"/>
      <c r="R873" s="2"/>
      <c r="X873" s="283"/>
    </row>
    <row r="874" customHeight="1" spans="7:24">
      <c r="G874" s="7"/>
      <c r="H874" s="7"/>
      <c r="N874" s="2"/>
      <c r="R874" s="2"/>
      <c r="X874" s="283"/>
    </row>
    <row r="875" customHeight="1" spans="7:24">
      <c r="G875" s="7"/>
      <c r="H875" s="7"/>
      <c r="N875" s="2"/>
      <c r="R875" s="2"/>
      <c r="X875" s="283"/>
    </row>
    <row r="876" customHeight="1" spans="7:24">
      <c r="G876" s="7"/>
      <c r="H876" s="7"/>
      <c r="N876" s="2"/>
      <c r="R876" s="2"/>
      <c r="X876" s="283"/>
    </row>
    <row r="877" customHeight="1" spans="7:24">
      <c r="G877" s="7"/>
      <c r="H877" s="7"/>
      <c r="N877" s="2"/>
      <c r="R877" s="2"/>
      <c r="X877" s="283"/>
    </row>
    <row r="878" customHeight="1" spans="7:24">
      <c r="G878" s="7"/>
      <c r="H878" s="7"/>
      <c r="N878" s="2"/>
      <c r="R878" s="2"/>
      <c r="X878" s="283"/>
    </row>
    <row r="879" customHeight="1" spans="7:24">
      <c r="G879" s="7"/>
      <c r="H879" s="7"/>
      <c r="N879" s="2"/>
      <c r="R879" s="2"/>
      <c r="X879" s="283"/>
    </row>
    <row r="880" customHeight="1" spans="7:24">
      <c r="G880" s="7"/>
      <c r="H880" s="7"/>
      <c r="N880" s="2"/>
      <c r="R880" s="2"/>
      <c r="X880" s="283"/>
    </row>
    <row r="881" customHeight="1" spans="7:24">
      <c r="G881" s="7"/>
      <c r="H881" s="7"/>
      <c r="N881" s="2"/>
      <c r="R881" s="2"/>
      <c r="X881" s="283"/>
    </row>
    <row r="882" customHeight="1" spans="7:24">
      <c r="G882" s="7"/>
      <c r="H882" s="7"/>
      <c r="N882" s="2"/>
      <c r="R882" s="2"/>
      <c r="X882" s="283"/>
    </row>
    <row r="883" customHeight="1" spans="7:24">
      <c r="G883" s="7"/>
      <c r="H883" s="7"/>
      <c r="N883" s="2"/>
      <c r="R883" s="2"/>
      <c r="X883" s="283"/>
    </row>
    <row r="884" customHeight="1" spans="7:24">
      <c r="G884" s="7"/>
      <c r="H884" s="7"/>
      <c r="N884" s="2"/>
      <c r="R884" s="2"/>
      <c r="X884" s="283"/>
    </row>
    <row r="885" customHeight="1" spans="7:24">
      <c r="G885" s="7"/>
      <c r="H885" s="7"/>
      <c r="N885" s="2"/>
      <c r="R885" s="2"/>
      <c r="X885" s="283"/>
    </row>
    <row r="886" customHeight="1" spans="7:24">
      <c r="G886" s="7"/>
      <c r="H886" s="7"/>
      <c r="N886" s="2"/>
      <c r="R886" s="2"/>
      <c r="X886" s="283"/>
    </row>
    <row r="887" customHeight="1" spans="7:24">
      <c r="G887" s="7"/>
      <c r="H887" s="7"/>
      <c r="N887" s="2"/>
      <c r="R887" s="2"/>
      <c r="X887" s="283"/>
    </row>
    <row r="888" customHeight="1" spans="7:24">
      <c r="G888" s="7"/>
      <c r="H888" s="7"/>
      <c r="N888" s="2"/>
      <c r="R888" s="2"/>
      <c r="X888" s="283"/>
    </row>
    <row r="889" customHeight="1" spans="7:24">
      <c r="G889" s="7"/>
      <c r="H889" s="7"/>
      <c r="N889" s="2"/>
      <c r="R889" s="2"/>
      <c r="X889" s="283"/>
    </row>
    <row r="890" customHeight="1" spans="7:24">
      <c r="G890" s="7"/>
      <c r="H890" s="7"/>
      <c r="N890" s="2"/>
      <c r="R890" s="2"/>
      <c r="X890" s="283"/>
    </row>
    <row r="891" customHeight="1" spans="7:24">
      <c r="G891" s="7"/>
      <c r="H891" s="7"/>
      <c r="N891" s="2"/>
      <c r="R891" s="2"/>
      <c r="X891" s="283"/>
    </row>
    <row r="892" customHeight="1" spans="7:24">
      <c r="G892" s="7"/>
      <c r="H892" s="7"/>
      <c r="N892" s="2"/>
      <c r="R892" s="2"/>
      <c r="X892" s="283"/>
    </row>
    <row r="893" customHeight="1" spans="7:24">
      <c r="G893" s="7"/>
      <c r="H893" s="7"/>
      <c r="N893" s="2"/>
      <c r="R893" s="2"/>
      <c r="X893" s="283"/>
    </row>
    <row r="894" customHeight="1" spans="7:24">
      <c r="G894" s="7"/>
      <c r="H894" s="7"/>
      <c r="N894" s="2"/>
      <c r="R894" s="2"/>
      <c r="X894" s="283"/>
    </row>
    <row r="895" customHeight="1" spans="7:24">
      <c r="G895" s="7"/>
      <c r="H895" s="7"/>
      <c r="N895" s="2"/>
      <c r="R895" s="2"/>
      <c r="X895" s="283"/>
    </row>
    <row r="896" customHeight="1" spans="7:24">
      <c r="G896" s="7"/>
      <c r="H896" s="7"/>
      <c r="N896" s="2"/>
      <c r="R896" s="2"/>
      <c r="X896" s="283"/>
    </row>
    <row r="897" customHeight="1" spans="7:24">
      <c r="G897" s="7"/>
      <c r="H897" s="7"/>
      <c r="N897" s="2"/>
      <c r="R897" s="2"/>
      <c r="X897" s="283"/>
    </row>
    <row r="898" customHeight="1" spans="7:24">
      <c r="G898" s="7"/>
      <c r="H898" s="7"/>
      <c r="N898" s="2"/>
      <c r="R898" s="2"/>
      <c r="X898" s="283"/>
    </row>
    <row r="899" customHeight="1" spans="7:24">
      <c r="G899" s="7"/>
      <c r="H899" s="7"/>
      <c r="N899" s="2"/>
      <c r="R899" s="2"/>
      <c r="X899" s="283"/>
    </row>
    <row r="900" customHeight="1" spans="7:24">
      <c r="G900" s="7"/>
      <c r="H900" s="7"/>
      <c r="N900" s="2"/>
      <c r="R900" s="2"/>
      <c r="X900" s="283"/>
    </row>
    <row r="901" customHeight="1" spans="7:24">
      <c r="G901" s="7"/>
      <c r="H901" s="7"/>
      <c r="N901" s="2"/>
      <c r="R901" s="2"/>
      <c r="X901" s="283"/>
    </row>
    <row r="902" customHeight="1" spans="7:24">
      <c r="G902" s="7"/>
      <c r="H902" s="7"/>
      <c r="N902" s="2"/>
      <c r="R902" s="2"/>
      <c r="X902" s="283"/>
    </row>
    <row r="903" customHeight="1" spans="7:24">
      <c r="G903" s="7"/>
      <c r="H903" s="7"/>
      <c r="N903" s="2"/>
      <c r="R903" s="2"/>
      <c r="X903" s="283"/>
    </row>
    <row r="904" customHeight="1" spans="7:24">
      <c r="G904" s="7"/>
      <c r="H904" s="7"/>
      <c r="N904" s="2"/>
      <c r="R904" s="2"/>
      <c r="X904" s="283"/>
    </row>
    <row r="905" customHeight="1" spans="7:24">
      <c r="G905" s="7"/>
      <c r="H905" s="7"/>
      <c r="N905" s="2"/>
      <c r="R905" s="2"/>
      <c r="X905" s="283"/>
    </row>
    <row r="906" customHeight="1" spans="7:24">
      <c r="G906" s="7"/>
      <c r="H906" s="7"/>
      <c r="N906" s="2"/>
      <c r="R906" s="2"/>
      <c r="X906" s="283"/>
    </row>
    <row r="907" customHeight="1" spans="7:24">
      <c r="G907" s="7"/>
      <c r="H907" s="7"/>
      <c r="N907" s="2"/>
      <c r="R907" s="2"/>
      <c r="X907" s="283"/>
    </row>
    <row r="908" customHeight="1" spans="7:24">
      <c r="G908" s="7"/>
      <c r="H908" s="7"/>
      <c r="N908" s="2"/>
      <c r="R908" s="2"/>
      <c r="X908" s="283"/>
    </row>
    <row r="909" customHeight="1" spans="7:24">
      <c r="G909" s="7"/>
      <c r="H909" s="7"/>
      <c r="N909" s="2"/>
      <c r="R909" s="2"/>
      <c r="X909" s="283"/>
    </row>
    <row r="910" customHeight="1" spans="7:24">
      <c r="G910" s="7"/>
      <c r="H910" s="7"/>
      <c r="N910" s="2"/>
      <c r="R910" s="2"/>
      <c r="X910" s="283"/>
    </row>
    <row r="911" customHeight="1" spans="7:24">
      <c r="G911" s="7"/>
      <c r="H911" s="7"/>
      <c r="N911" s="2"/>
      <c r="R911" s="2"/>
      <c r="X911" s="283"/>
    </row>
    <row r="912" customHeight="1" spans="7:24">
      <c r="G912" s="7"/>
      <c r="H912" s="7"/>
      <c r="N912" s="2"/>
      <c r="R912" s="2"/>
      <c r="X912" s="283"/>
    </row>
    <row r="913" customHeight="1" spans="7:24">
      <c r="G913" s="7"/>
      <c r="H913" s="7"/>
      <c r="N913" s="2"/>
      <c r="R913" s="2"/>
      <c r="X913" s="283"/>
    </row>
    <row r="914" customHeight="1" spans="7:24">
      <c r="G914" s="7"/>
      <c r="H914" s="7"/>
      <c r="N914" s="2"/>
      <c r="R914" s="2"/>
      <c r="X914" s="283"/>
    </row>
    <row r="915" customHeight="1" spans="7:24">
      <c r="G915" s="7"/>
      <c r="H915" s="7"/>
      <c r="N915" s="2"/>
      <c r="R915" s="2"/>
      <c r="X915" s="283"/>
    </row>
    <row r="916" customHeight="1" spans="7:24">
      <c r="G916" s="7"/>
      <c r="H916" s="7"/>
      <c r="N916" s="2"/>
      <c r="R916" s="2"/>
      <c r="X916" s="283"/>
    </row>
    <row r="917" customHeight="1" spans="7:24">
      <c r="G917" s="7"/>
      <c r="H917" s="7"/>
      <c r="N917" s="2"/>
      <c r="R917" s="2"/>
      <c r="X917" s="283"/>
    </row>
    <row r="918" customHeight="1" spans="7:24">
      <c r="G918" s="7"/>
      <c r="H918" s="7"/>
      <c r="N918" s="2"/>
      <c r="R918" s="2"/>
      <c r="X918" s="283"/>
    </row>
    <row r="919" customHeight="1" spans="7:24">
      <c r="G919" s="7"/>
      <c r="H919" s="7"/>
      <c r="N919" s="2"/>
      <c r="R919" s="2"/>
      <c r="X919" s="283"/>
    </row>
    <row r="920" customHeight="1" spans="7:24">
      <c r="G920" s="7"/>
      <c r="H920" s="7"/>
      <c r="N920" s="2"/>
      <c r="R920" s="2"/>
      <c r="X920" s="283"/>
    </row>
    <row r="921" customHeight="1" spans="7:24">
      <c r="G921" s="7"/>
      <c r="H921" s="7"/>
      <c r="N921" s="2"/>
      <c r="R921" s="2"/>
      <c r="X921" s="283"/>
    </row>
    <row r="922" customHeight="1" spans="7:24">
      <c r="G922" s="7"/>
      <c r="H922" s="7"/>
      <c r="N922" s="2"/>
      <c r="R922" s="2"/>
      <c r="X922" s="283"/>
    </row>
    <row r="923" customHeight="1" spans="7:24">
      <c r="G923" s="7"/>
      <c r="H923" s="7"/>
      <c r="N923" s="2"/>
      <c r="R923" s="2"/>
      <c r="X923" s="283"/>
    </row>
    <row r="924" customHeight="1" spans="7:24">
      <c r="G924" s="7"/>
      <c r="H924" s="7"/>
      <c r="N924" s="2"/>
      <c r="R924" s="2"/>
      <c r="X924" s="283"/>
    </row>
    <row r="925" customHeight="1" spans="7:24">
      <c r="G925" s="7"/>
      <c r="H925" s="7"/>
      <c r="N925" s="2"/>
      <c r="R925" s="2"/>
      <c r="X925" s="283"/>
    </row>
    <row r="926" customHeight="1" spans="7:24">
      <c r="G926" s="7"/>
      <c r="H926" s="7"/>
      <c r="N926" s="2"/>
      <c r="R926" s="2"/>
      <c r="X926" s="283"/>
    </row>
    <row r="927" customHeight="1" spans="7:24">
      <c r="G927" s="7"/>
      <c r="H927" s="7"/>
      <c r="N927" s="2"/>
      <c r="R927" s="2"/>
      <c r="X927" s="283"/>
    </row>
    <row r="928" customHeight="1" spans="7:24">
      <c r="G928" s="7"/>
      <c r="H928" s="7"/>
      <c r="N928" s="2"/>
      <c r="R928" s="2"/>
      <c r="X928" s="283"/>
    </row>
    <row r="929" customHeight="1" spans="7:24">
      <c r="G929" s="7"/>
      <c r="H929" s="7"/>
      <c r="N929" s="2"/>
      <c r="R929" s="2"/>
      <c r="X929" s="283"/>
    </row>
    <row r="930" customHeight="1" spans="7:24">
      <c r="G930" s="7"/>
      <c r="H930" s="7"/>
      <c r="N930" s="2"/>
      <c r="R930" s="2"/>
      <c r="X930" s="283"/>
    </row>
    <row r="931" customHeight="1" spans="7:24">
      <c r="G931" s="7"/>
      <c r="H931" s="7"/>
      <c r="N931" s="2"/>
      <c r="R931" s="2"/>
      <c r="X931" s="283"/>
    </row>
    <row r="932" customHeight="1" spans="7:24">
      <c r="G932" s="7"/>
      <c r="H932" s="7"/>
      <c r="N932" s="2"/>
      <c r="R932" s="2"/>
      <c r="X932" s="283"/>
    </row>
    <row r="933" customHeight="1" spans="7:24">
      <c r="G933" s="7"/>
      <c r="H933" s="7"/>
      <c r="N933" s="2"/>
      <c r="R933" s="2"/>
      <c r="X933" s="283"/>
    </row>
    <row r="934" customHeight="1" spans="7:24">
      <c r="G934" s="7"/>
      <c r="H934" s="7"/>
      <c r="N934" s="2"/>
      <c r="R934" s="2"/>
      <c r="X934" s="283"/>
    </row>
    <row r="935" customHeight="1" spans="7:24">
      <c r="G935" s="7"/>
      <c r="H935" s="7"/>
      <c r="N935" s="2"/>
      <c r="R935" s="2"/>
      <c r="X935" s="283"/>
    </row>
    <row r="936" customHeight="1" spans="7:24">
      <c r="G936" s="7"/>
      <c r="H936" s="7"/>
      <c r="N936" s="2"/>
      <c r="R936" s="2"/>
      <c r="X936" s="283"/>
    </row>
    <row r="937" customHeight="1" spans="7:24">
      <c r="G937" s="7"/>
      <c r="H937" s="7"/>
      <c r="N937" s="2"/>
      <c r="R937" s="2"/>
      <c r="X937" s="283"/>
    </row>
    <row r="938" customHeight="1" spans="7:24">
      <c r="G938" s="7"/>
      <c r="H938" s="7"/>
      <c r="N938" s="2"/>
      <c r="R938" s="2"/>
      <c r="X938" s="283"/>
    </row>
    <row r="939" customHeight="1" spans="7:24">
      <c r="G939" s="7"/>
      <c r="H939" s="7"/>
      <c r="N939" s="2"/>
      <c r="R939" s="2"/>
      <c r="X939" s="283"/>
    </row>
    <row r="940" customHeight="1" spans="7:24">
      <c r="G940" s="7"/>
      <c r="H940" s="7"/>
      <c r="N940" s="2"/>
      <c r="R940" s="2"/>
      <c r="X940" s="283"/>
    </row>
    <row r="941" customHeight="1" spans="7:24">
      <c r="G941" s="7"/>
      <c r="H941" s="7"/>
      <c r="N941" s="2"/>
      <c r="R941" s="2"/>
      <c r="X941" s="283"/>
    </row>
    <row r="942" customHeight="1" spans="7:24">
      <c r="G942" s="7"/>
      <c r="H942" s="7"/>
      <c r="N942" s="2"/>
      <c r="R942" s="2"/>
      <c r="X942" s="283"/>
    </row>
    <row r="943" customHeight="1" spans="7:24">
      <c r="G943" s="7"/>
      <c r="H943" s="7"/>
      <c r="N943" s="2"/>
      <c r="R943" s="2"/>
      <c r="X943" s="283"/>
    </row>
    <row r="944" customHeight="1" spans="7:24">
      <c r="G944" s="7"/>
      <c r="H944" s="7"/>
      <c r="N944" s="2"/>
      <c r="R944" s="2"/>
      <c r="X944" s="283"/>
    </row>
    <row r="945" customHeight="1" spans="7:24">
      <c r="G945" s="7"/>
      <c r="H945" s="7"/>
      <c r="N945" s="2"/>
      <c r="R945" s="2"/>
      <c r="X945" s="283"/>
    </row>
    <row r="946" customHeight="1" spans="7:24">
      <c r="G946" s="7"/>
      <c r="H946" s="7"/>
      <c r="N946" s="2"/>
      <c r="R946" s="2"/>
      <c r="X946" s="283"/>
    </row>
    <row r="947" customHeight="1" spans="7:24">
      <c r="G947" s="7"/>
      <c r="H947" s="7"/>
      <c r="N947" s="2"/>
      <c r="R947" s="2"/>
      <c r="X947" s="283"/>
    </row>
    <row r="948" customHeight="1" spans="7:24">
      <c r="G948" s="7"/>
      <c r="H948" s="7"/>
      <c r="N948" s="2"/>
      <c r="R948" s="2"/>
      <c r="X948" s="283"/>
    </row>
    <row r="949" customHeight="1" spans="7:24">
      <c r="G949" s="7"/>
      <c r="H949" s="7"/>
      <c r="N949" s="2"/>
      <c r="R949" s="2"/>
      <c r="X949" s="283"/>
    </row>
    <row r="950" customHeight="1" spans="7:24">
      <c r="G950" s="7"/>
      <c r="H950" s="7"/>
      <c r="N950" s="2"/>
      <c r="R950" s="2"/>
      <c r="X950" s="283"/>
    </row>
    <row r="951" customHeight="1" spans="7:24">
      <c r="G951" s="7"/>
      <c r="H951" s="7"/>
      <c r="N951" s="2"/>
      <c r="R951" s="2"/>
      <c r="X951" s="283"/>
    </row>
    <row r="952" customHeight="1" spans="7:24">
      <c r="G952" s="7"/>
      <c r="H952" s="7"/>
      <c r="N952" s="2"/>
      <c r="R952" s="2"/>
      <c r="X952" s="283"/>
    </row>
    <row r="953" customHeight="1" spans="7:24">
      <c r="G953" s="7"/>
      <c r="H953" s="7"/>
      <c r="N953" s="2"/>
      <c r="R953" s="2"/>
      <c r="X953" s="283"/>
    </row>
    <row r="954" customHeight="1" spans="7:24">
      <c r="G954" s="7"/>
      <c r="H954" s="7"/>
      <c r="N954" s="2"/>
      <c r="R954" s="2"/>
      <c r="X954" s="283"/>
    </row>
    <row r="955" customHeight="1" spans="7:24">
      <c r="G955" s="7"/>
      <c r="H955" s="7"/>
      <c r="N955" s="2"/>
      <c r="R955" s="2"/>
      <c r="X955" s="283"/>
    </row>
    <row r="956" customHeight="1" spans="7:24">
      <c r="G956" s="7"/>
      <c r="H956" s="7"/>
      <c r="N956" s="2"/>
      <c r="R956" s="2"/>
      <c r="X956" s="283"/>
    </row>
    <row r="957" customHeight="1" spans="7:24">
      <c r="G957" s="7"/>
      <c r="H957" s="7"/>
      <c r="N957" s="2"/>
      <c r="R957" s="2"/>
      <c r="X957" s="283"/>
    </row>
    <row r="958" customHeight="1" spans="7:24">
      <c r="G958" s="7"/>
      <c r="H958" s="7"/>
      <c r="N958" s="2"/>
      <c r="R958" s="2"/>
      <c r="X958" s="283"/>
    </row>
    <row r="959" customHeight="1" spans="7:24">
      <c r="G959" s="7"/>
      <c r="H959" s="7"/>
      <c r="N959" s="2"/>
      <c r="R959" s="2"/>
      <c r="X959" s="283"/>
    </row>
    <row r="960" customHeight="1" spans="7:24">
      <c r="G960" s="7"/>
      <c r="H960" s="7"/>
      <c r="N960" s="2"/>
      <c r="R960" s="2"/>
      <c r="X960" s="283"/>
    </row>
    <row r="961" customHeight="1" spans="7:24">
      <c r="G961" s="7"/>
      <c r="H961" s="7"/>
      <c r="N961" s="2"/>
      <c r="R961" s="2"/>
      <c r="X961" s="283"/>
    </row>
    <row r="962" customHeight="1" spans="7:24">
      <c r="G962" s="7"/>
      <c r="H962" s="7"/>
      <c r="N962" s="2"/>
      <c r="R962" s="2"/>
      <c r="X962" s="283"/>
    </row>
    <row r="963" customHeight="1" spans="7:24">
      <c r="G963" s="7"/>
      <c r="H963" s="7"/>
      <c r="N963" s="2"/>
      <c r="R963" s="2"/>
      <c r="X963" s="283"/>
    </row>
    <row r="964" customHeight="1" spans="7:24">
      <c r="G964" s="7"/>
      <c r="H964" s="7"/>
      <c r="N964" s="2"/>
      <c r="R964" s="2"/>
      <c r="X964" s="283"/>
    </row>
    <row r="965" customHeight="1" spans="7:24">
      <c r="G965" s="7"/>
      <c r="H965" s="7"/>
      <c r="N965" s="2"/>
      <c r="R965" s="2"/>
      <c r="X965" s="283"/>
    </row>
    <row r="966" customHeight="1" spans="7:24">
      <c r="G966" s="7"/>
      <c r="H966" s="7"/>
      <c r="N966" s="2"/>
      <c r="R966" s="2"/>
      <c r="X966" s="283"/>
    </row>
    <row r="967" customHeight="1" spans="7:24">
      <c r="G967" s="7"/>
      <c r="H967" s="7"/>
      <c r="N967" s="2"/>
      <c r="R967" s="2"/>
      <c r="X967" s="283"/>
    </row>
    <row r="968" customHeight="1" spans="7:24">
      <c r="G968" s="7"/>
      <c r="H968" s="7"/>
      <c r="N968" s="2"/>
      <c r="R968" s="2"/>
      <c r="X968" s="283"/>
    </row>
    <row r="969" customHeight="1" spans="7:24">
      <c r="G969" s="7"/>
      <c r="H969" s="7"/>
      <c r="N969" s="2"/>
      <c r="R969" s="2"/>
      <c r="X969" s="283"/>
    </row>
    <row r="970" customHeight="1" spans="7:24">
      <c r="G970" s="7"/>
      <c r="H970" s="7"/>
      <c r="N970" s="2"/>
      <c r="R970" s="2"/>
      <c r="X970" s="283"/>
    </row>
    <row r="971" customHeight="1" spans="7:24">
      <c r="G971" s="7"/>
      <c r="H971" s="7"/>
      <c r="N971" s="2"/>
      <c r="R971" s="2"/>
      <c r="X971" s="283"/>
    </row>
    <row r="972" customHeight="1" spans="7:24">
      <c r="G972" s="7"/>
      <c r="H972" s="7"/>
      <c r="N972" s="2"/>
      <c r="R972" s="2"/>
      <c r="X972" s="283"/>
    </row>
    <row r="973" customHeight="1" spans="7:24">
      <c r="G973" s="7"/>
      <c r="H973" s="7"/>
      <c r="N973" s="2"/>
      <c r="R973" s="2"/>
      <c r="X973" s="283"/>
    </row>
    <row r="974" customHeight="1" spans="7:24">
      <c r="G974" s="7"/>
      <c r="H974" s="7"/>
      <c r="N974" s="2"/>
      <c r="R974" s="2"/>
      <c r="X974" s="283"/>
    </row>
    <row r="975" customHeight="1" spans="7:24">
      <c r="G975" s="7"/>
      <c r="H975" s="7"/>
      <c r="N975" s="2"/>
      <c r="R975" s="2"/>
      <c r="X975" s="283"/>
    </row>
    <row r="976" customHeight="1" spans="7:24">
      <c r="G976" s="7"/>
      <c r="H976" s="7"/>
      <c r="N976" s="2"/>
      <c r="R976" s="2"/>
      <c r="X976" s="283"/>
    </row>
    <row r="977" customHeight="1" spans="7:24">
      <c r="G977" s="7"/>
      <c r="H977" s="7"/>
      <c r="N977" s="2"/>
      <c r="R977" s="2"/>
      <c r="X977" s="283"/>
    </row>
    <row r="978" customHeight="1" spans="7:24">
      <c r="G978" s="7"/>
      <c r="H978" s="7"/>
      <c r="N978" s="2"/>
      <c r="R978" s="2"/>
      <c r="X978" s="283"/>
    </row>
    <row r="979" customHeight="1" spans="7:24">
      <c r="G979" s="7"/>
      <c r="H979" s="7"/>
      <c r="N979" s="2"/>
      <c r="R979" s="2"/>
      <c r="X979" s="283"/>
    </row>
    <row r="980" customHeight="1" spans="7:24">
      <c r="G980" s="7"/>
      <c r="H980" s="7"/>
      <c r="N980" s="2"/>
      <c r="R980" s="2"/>
      <c r="X980" s="283"/>
    </row>
    <row r="981" customHeight="1" spans="7:24">
      <c r="G981" s="7"/>
      <c r="H981" s="7"/>
      <c r="N981" s="2"/>
      <c r="R981" s="2"/>
      <c r="X981" s="283"/>
    </row>
    <row r="982" customHeight="1" spans="7:24">
      <c r="G982" s="7"/>
      <c r="H982" s="7"/>
      <c r="N982" s="2"/>
      <c r="R982" s="2"/>
      <c r="X982" s="283"/>
    </row>
    <row r="983" customHeight="1" spans="7:24">
      <c r="G983" s="7"/>
      <c r="H983" s="7"/>
      <c r="N983" s="2"/>
      <c r="R983" s="2"/>
      <c r="X983" s="283"/>
    </row>
    <row r="984" customHeight="1" spans="7:24">
      <c r="G984" s="7"/>
      <c r="H984" s="7"/>
      <c r="N984" s="2"/>
      <c r="R984" s="2"/>
      <c r="X984" s="283"/>
    </row>
    <row r="985" customHeight="1" spans="7:24">
      <c r="G985" s="7"/>
      <c r="H985" s="7"/>
      <c r="N985" s="2"/>
      <c r="R985" s="2"/>
      <c r="X985" s="283"/>
    </row>
    <row r="986" customHeight="1" spans="7:24">
      <c r="G986" s="7"/>
      <c r="H986" s="7"/>
      <c r="N986" s="2"/>
      <c r="R986" s="2"/>
      <c r="X986" s="283"/>
    </row>
    <row r="987" customHeight="1" spans="7:24">
      <c r="G987" s="7"/>
      <c r="H987" s="7"/>
      <c r="N987" s="2"/>
      <c r="R987" s="2"/>
      <c r="X987" s="283"/>
    </row>
    <row r="988" customHeight="1" spans="7:24">
      <c r="G988" s="7"/>
      <c r="H988" s="7"/>
      <c r="N988" s="2"/>
      <c r="R988" s="2"/>
      <c r="X988" s="283"/>
    </row>
    <row r="989" customHeight="1" spans="7:24">
      <c r="G989" s="7"/>
      <c r="H989" s="7"/>
      <c r="N989" s="2"/>
      <c r="R989" s="2"/>
      <c r="X989" s="283"/>
    </row>
    <row r="990" customHeight="1" spans="7:24">
      <c r="G990" s="7"/>
      <c r="H990" s="7"/>
      <c r="N990" s="2"/>
      <c r="R990" s="2"/>
      <c r="X990" s="283"/>
    </row>
    <row r="991" customHeight="1" spans="7:24">
      <c r="G991" s="7"/>
      <c r="H991" s="7"/>
      <c r="N991" s="2"/>
      <c r="R991" s="2"/>
      <c r="X991" s="283"/>
    </row>
    <row r="992" customHeight="1" spans="7:24">
      <c r="G992" s="7"/>
      <c r="H992" s="7"/>
      <c r="N992" s="2"/>
      <c r="R992" s="2"/>
      <c r="X992" s="283"/>
    </row>
    <row r="993" customHeight="1" spans="7:24">
      <c r="G993" s="7"/>
      <c r="H993" s="7"/>
      <c r="N993" s="2"/>
      <c r="R993" s="2"/>
      <c r="X993" s="283"/>
    </row>
    <row r="994" customHeight="1" spans="7:24">
      <c r="G994" s="7"/>
      <c r="H994" s="7"/>
      <c r="N994" s="2"/>
      <c r="R994" s="2"/>
      <c r="X994" s="283"/>
    </row>
    <row r="995" customHeight="1" spans="7:24">
      <c r="G995" s="7"/>
      <c r="H995" s="7"/>
      <c r="N995" s="2"/>
      <c r="R995" s="2"/>
      <c r="X995" s="283"/>
    </row>
    <row r="996" customHeight="1" spans="7:24">
      <c r="G996" s="7"/>
      <c r="H996" s="7"/>
      <c r="N996" s="2"/>
      <c r="R996" s="2"/>
      <c r="X996" s="283"/>
    </row>
    <row r="997" customHeight="1" spans="7:24">
      <c r="G997" s="7"/>
      <c r="H997" s="7"/>
      <c r="N997" s="2"/>
      <c r="R997" s="2"/>
      <c r="X997" s="283"/>
    </row>
    <row r="998" customHeight="1" spans="7:24">
      <c r="G998" s="7"/>
      <c r="H998" s="7"/>
      <c r="N998" s="2"/>
      <c r="R998" s="2"/>
      <c r="X998" s="283"/>
    </row>
    <row r="999" customHeight="1" spans="7:24">
      <c r="G999" s="7"/>
      <c r="H999" s="7"/>
      <c r="N999" s="2"/>
      <c r="R999" s="2"/>
      <c r="X999" s="283"/>
    </row>
    <row r="1000" customHeight="1" spans="7:24">
      <c r="G1000" s="7"/>
      <c r="H1000" s="7"/>
      <c r="N1000" s="2"/>
      <c r="R1000" s="2"/>
      <c r="X1000" s="283"/>
    </row>
    <row r="1001" customHeight="1" spans="7:24">
      <c r="G1001" s="7"/>
      <c r="H1001" s="7"/>
      <c r="N1001" s="2"/>
      <c r="R1001" s="2"/>
      <c r="X1001" s="283"/>
    </row>
    <row r="1002" customHeight="1" spans="7:24">
      <c r="G1002" s="7"/>
      <c r="H1002" s="7"/>
      <c r="N1002" s="2"/>
      <c r="R1002" s="2"/>
      <c r="X1002" s="283"/>
    </row>
    <row r="1003" customHeight="1" spans="7:24">
      <c r="G1003" s="7"/>
      <c r="H1003" s="7"/>
      <c r="N1003" s="2"/>
      <c r="R1003" s="2"/>
      <c r="X1003" s="283"/>
    </row>
    <row r="1004" customHeight="1" spans="7:24">
      <c r="G1004" s="7"/>
      <c r="H1004" s="7"/>
      <c r="N1004" s="2"/>
      <c r="R1004" s="2"/>
      <c r="X1004" s="283"/>
    </row>
  </sheetData>
  <mergeCells count="8">
    <mergeCell ref="C3:C5"/>
    <mergeCell ref="D3:D5"/>
    <mergeCell ref="D6:D8"/>
    <mergeCell ref="D10:D11"/>
    <mergeCell ref="G6:G8"/>
    <mergeCell ref="G11:G12"/>
    <mergeCell ref="H6:H8"/>
    <mergeCell ref="H10:H12"/>
  </mergeCells>
  <hyperlinks>
    <hyperlink ref="R5" r:id="rId1" display="https://docs.google.com/spreadsheets/d/16jGoDh7z3Kmlwt-orMqajDxRwK_3c3To7mBYY7VOi4U"/>
    <hyperlink ref="N10" r:id="rId2" display="https://docs.google.com/presentation/d/1PL80y4AV-KJJ9sBkFThgvwM_bUQhkMD0SuLlX4Rgdz0/edit"/>
    <hyperlink ref="O10" r:id="rId3" location="slide=id.g50baacd4e4_0_0" display="https://docs.google.com/presentation/d/1Skmetjcp0XPuKzNQL11R3T14lnOEjOdF7hwsJgdvcM0/edit#slide=id.g50baacd4e4_0_0&#10;&#10;https://sites.google.com/a/valeo.com/cdv-rnd-dsf-ap-platform/"/>
    <hyperlink ref="R10" r:id="rId4" display="https://docs.google.com/spreadsheets/d/1T9GfTxZG2_aBX4xdD4msr1wkS3rzd6s8vTD9o4ZXyWw"/>
    <hyperlink ref="Y10" r:id="rId5" location="gid=0" display="https://docs.google.com/spreadsheets/d/16VJQ1T0XvwYjdzulcH2tFic_sGmi92AmbbgwnovVTcI/edit#gid=0"/>
    <hyperlink ref="O11" r:id="rId6" display="https://sites.google.com/a/valeo.com/as-ad-function-platform-site/6-platform-strategy/component-roadmap"/>
    <hyperlink ref="R11" r:id="rId7" display="https://docs.google.com/spreadsheets/d/1K8ZiNY-ok_6hc29cmgVaLRGbC9FG3aUDwU7zmhfIfXs"/>
    <hyperlink ref="Y11" r:id="rId5" location="gid=0" display="https://docs.google.com/spreadsheets/d/16VJQ1T0XvwYjdzulcH2tFic_sGmi92AmbbgwnovVTcI/edit#gid=0"/>
    <hyperlink ref="N13" r:id="rId8" location="slide=id.g133fc0a1c31_8_266" display="https://docs.google.com/presentation/d/1jp2hQqTYx54tDKHcKJFXaAKwV6evpFTXb5EsGGaj5Ts/edit#slide=id.g133fc0a1c31_8_266"/>
    <hyperlink ref="R13" r:id="rId9" display="https://docs.google.com/spreadsheets/d/16h2qWBrkROxmuLZ7ZO_D7PF8v3ReAnDYpXv2zAPh-ew"/>
    <hyperlink ref="Y13" r:id="rId10" location="gid=1034345993" display="https://docs.google.com/spreadsheets/d/18sR34GU-UGnAjtu_l9lY7b048ZquJLN-dy0btJfaxE4/edit?hl=de&amp;forcehl=1#gid=1034345993"/>
    <hyperlink ref="O14" r:id="rId11" display="https://sites.google.com/a/valeo.com/las-platform/home"/>
    <hyperlink ref="O15" r:id="rId12" display="https://docs.google.com/presentation/d/185SYcYSsQSEdw2q5nwNS_WvLJBo8D35TBMmsG8QHJjA/edit"/>
    <hyperlink ref="O17" r:id="rId13" location="slide=id.g217a646190c_0_0" display="https://docs.google.com/presentation/d/189KpwAC7PYGnMRCZERYuKDvmw2S2pO4u1PJvFVCn9DU/edit#slide=id.g217a646190c_0_0"/>
    <hyperlink ref="B19" r:id="rId14" location="slide=id.gf4890688bc_0_0" display="CDV_UN_Regulation_Analyses - Google Präsentationen"/>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51"/>
  <sheetViews>
    <sheetView workbookViewId="0">
      <pane ySplit="2" topLeftCell="A3" activePane="bottomLeft" state="frozen"/>
      <selection/>
      <selection pane="bottomLeft" activeCell="B4" sqref="B4"/>
    </sheetView>
  </sheetViews>
  <sheetFormatPr defaultColWidth="12.6283185840708" defaultRowHeight="15.75" customHeight="1"/>
  <cols>
    <col min="1" max="1" width="18.1327433628319" customWidth="1"/>
    <col min="2" max="2" width="15.3805309734513" customWidth="1"/>
    <col min="3" max="3" width="19.2477876106195" customWidth="1"/>
    <col min="4" max="4" width="13.7522123893805" customWidth="1"/>
    <col min="5" max="5" width="14.3805309734513" customWidth="1"/>
    <col min="6" max="6" width="12" customWidth="1"/>
    <col min="7" max="7" width="20.3805309734513" customWidth="1"/>
    <col min="8" max="8" width="30.6283185840708" customWidth="1"/>
    <col min="9" max="9" width="24.1327433628319" customWidth="1"/>
    <col min="10" max="10" width="46.2477876106195" customWidth="1"/>
    <col min="11" max="11" width="40.8761061946903" customWidth="1"/>
    <col min="12" max="12" width="55" customWidth="1"/>
    <col min="13" max="13" width="13" customWidth="1"/>
    <col min="14" max="14" width="20.3805309734513" customWidth="1"/>
    <col min="15" max="16" width="21.2477876106195" customWidth="1"/>
    <col min="17" max="17" width="11.5044247787611" customWidth="1"/>
    <col min="18" max="18" width="26.3805309734513" customWidth="1"/>
    <col min="19" max="19" width="34.3805309734513" customWidth="1"/>
    <col min="20" max="20" width="28.6283185840708" customWidth="1"/>
    <col min="21" max="21" width="49.8761061946903" customWidth="1"/>
    <col min="22" max="22" width="34.3805309734513" customWidth="1"/>
    <col min="23" max="25" width="7.6283185840708" customWidth="1"/>
  </cols>
  <sheetData>
    <row r="1" customHeight="1" spans="1:25">
      <c r="A1" s="169" t="s">
        <v>2988</v>
      </c>
      <c r="B1" s="190"/>
      <c r="C1" s="190"/>
      <c r="D1" s="190"/>
      <c r="E1" s="190"/>
      <c r="F1" s="190"/>
      <c r="G1" s="190"/>
      <c r="H1" s="190"/>
      <c r="I1" s="190"/>
      <c r="J1" s="189"/>
      <c r="K1" s="189"/>
      <c r="L1" s="189"/>
      <c r="M1" s="190"/>
      <c r="N1" s="190"/>
      <c r="O1" s="190"/>
      <c r="P1" s="190"/>
      <c r="Q1" s="190"/>
      <c r="R1" s="189"/>
      <c r="S1" s="190"/>
      <c r="T1" s="189"/>
      <c r="U1" s="189"/>
      <c r="V1" s="190"/>
      <c r="W1" s="48"/>
      <c r="X1" s="48"/>
      <c r="Y1" s="48"/>
    </row>
    <row r="2" customHeight="1" spans="1:25">
      <c r="A2" s="191" t="s">
        <v>459</v>
      </c>
      <c r="B2" s="192" t="s">
        <v>460</v>
      </c>
      <c r="C2" s="191" t="s">
        <v>462</v>
      </c>
      <c r="D2" s="192" t="s">
        <v>18</v>
      </c>
      <c r="E2" s="192" t="s">
        <v>463</v>
      </c>
      <c r="F2" s="191" t="s">
        <v>464</v>
      </c>
      <c r="G2" s="192" t="s">
        <v>465</v>
      </c>
      <c r="H2" s="191" t="s">
        <v>466</v>
      </c>
      <c r="I2" s="191" t="s">
        <v>467</v>
      </c>
      <c r="J2" s="193" t="s">
        <v>468</v>
      </c>
      <c r="K2" s="193" t="s">
        <v>469</v>
      </c>
      <c r="L2" s="193" t="s">
        <v>470</v>
      </c>
      <c r="M2" s="191" t="s">
        <v>471</v>
      </c>
      <c r="N2" s="191" t="s">
        <v>472</v>
      </c>
      <c r="O2" s="192" t="s">
        <v>17</v>
      </c>
      <c r="P2" s="191" t="s">
        <v>473</v>
      </c>
      <c r="Q2" s="191" t="s">
        <v>474</v>
      </c>
      <c r="R2" s="193" t="s">
        <v>461</v>
      </c>
      <c r="S2" s="191" t="s">
        <v>475</v>
      </c>
      <c r="T2" s="193" t="s">
        <v>478</v>
      </c>
      <c r="U2" s="193" t="s">
        <v>479</v>
      </c>
      <c r="V2" s="192" t="s">
        <v>480</v>
      </c>
      <c r="W2" s="190"/>
      <c r="X2" s="190"/>
      <c r="Y2" s="190"/>
    </row>
    <row r="3" customHeight="1" spans="1:25">
      <c r="A3" s="194">
        <v>5</v>
      </c>
      <c r="B3" s="195" t="s">
        <v>481</v>
      </c>
      <c r="C3" s="194"/>
      <c r="D3" s="195"/>
      <c r="E3" s="195"/>
      <c r="F3" s="194"/>
      <c r="G3" s="195"/>
      <c r="H3" s="194"/>
      <c r="I3" s="194"/>
      <c r="J3" s="196" t="s">
        <v>2989</v>
      </c>
      <c r="K3" s="197"/>
      <c r="L3" s="197"/>
      <c r="M3" s="194"/>
      <c r="N3" s="194"/>
      <c r="O3" s="195"/>
      <c r="P3" s="194"/>
      <c r="Q3" s="194"/>
      <c r="R3" s="197"/>
      <c r="S3" s="194"/>
      <c r="T3" s="197"/>
      <c r="U3" s="197"/>
      <c r="V3" s="195"/>
      <c r="W3" s="48"/>
      <c r="X3" s="48"/>
      <c r="Y3" s="48"/>
    </row>
    <row r="4" customHeight="1" spans="1:25">
      <c r="A4" s="194">
        <v>366</v>
      </c>
      <c r="B4" s="195" t="s">
        <v>481</v>
      </c>
      <c r="C4" s="194"/>
      <c r="D4" s="195"/>
      <c r="E4" s="195"/>
      <c r="F4" s="194"/>
      <c r="G4" s="195"/>
      <c r="H4" s="194"/>
      <c r="I4" s="194"/>
      <c r="J4" s="196" t="s">
        <v>2990</v>
      </c>
      <c r="K4" s="197"/>
      <c r="L4" s="197"/>
      <c r="M4" s="194"/>
      <c r="N4" s="194"/>
      <c r="O4" s="195"/>
      <c r="P4" s="194"/>
      <c r="Q4" s="194"/>
      <c r="R4" s="197"/>
      <c r="S4" s="194"/>
      <c r="T4" s="197"/>
      <c r="U4" s="197"/>
      <c r="V4" s="195"/>
      <c r="W4" s="48"/>
      <c r="X4" s="48"/>
      <c r="Y4" s="48"/>
    </row>
    <row r="5" customHeight="1" spans="1:25">
      <c r="A5" s="198">
        <v>367</v>
      </c>
      <c r="B5" s="199" t="s">
        <v>481</v>
      </c>
      <c r="C5" s="198"/>
      <c r="D5" s="199"/>
      <c r="E5" s="199"/>
      <c r="F5" s="198"/>
      <c r="G5" s="199"/>
      <c r="H5" s="198"/>
      <c r="I5" s="198"/>
      <c r="J5" s="200" t="s">
        <v>534</v>
      </c>
      <c r="K5" s="200"/>
      <c r="L5" s="200"/>
      <c r="M5" s="198"/>
      <c r="N5" s="198"/>
      <c r="O5" s="199"/>
      <c r="P5" s="198"/>
      <c r="Q5" s="198"/>
      <c r="R5" s="200"/>
      <c r="S5" s="198"/>
      <c r="T5" s="200"/>
      <c r="U5" s="200"/>
      <c r="V5" s="199"/>
      <c r="W5" s="48"/>
      <c r="X5" s="48"/>
      <c r="Y5" s="48"/>
    </row>
    <row r="6" customHeight="1" spans="1:25">
      <c r="A6" s="198">
        <v>368</v>
      </c>
      <c r="B6" s="199" t="s">
        <v>481</v>
      </c>
      <c r="C6" s="198" t="s">
        <v>537</v>
      </c>
      <c r="D6" s="199" t="s">
        <v>535</v>
      </c>
      <c r="E6" s="199" t="s">
        <v>538</v>
      </c>
      <c r="F6" s="198" t="s">
        <v>539</v>
      </c>
      <c r="G6" s="199" t="s">
        <v>540</v>
      </c>
      <c r="H6" s="198"/>
      <c r="I6" s="198" t="s">
        <v>541</v>
      </c>
      <c r="J6" s="201" t="s">
        <v>542</v>
      </c>
      <c r="K6" s="200" t="s">
        <v>543</v>
      </c>
      <c r="L6" s="200" t="s">
        <v>2991</v>
      </c>
      <c r="M6" s="198" t="s">
        <v>545</v>
      </c>
      <c r="N6" s="198"/>
      <c r="O6" s="199"/>
      <c r="P6" s="198" t="s">
        <v>2992</v>
      </c>
      <c r="Q6" s="198"/>
      <c r="R6" s="200" t="s">
        <v>536</v>
      </c>
      <c r="S6" s="198" t="s">
        <v>2993</v>
      </c>
      <c r="T6" s="200" t="s">
        <v>2994</v>
      </c>
      <c r="U6" s="200" t="s">
        <v>2995</v>
      </c>
      <c r="V6" s="199"/>
      <c r="W6" s="48"/>
      <c r="X6" s="48"/>
      <c r="Y6" s="48"/>
    </row>
    <row r="7" customHeight="1" spans="1:25">
      <c r="A7" s="198">
        <v>556</v>
      </c>
      <c r="B7" s="199" t="s">
        <v>481</v>
      </c>
      <c r="C7" s="198" t="s">
        <v>537</v>
      </c>
      <c r="D7" s="199" t="s">
        <v>535</v>
      </c>
      <c r="E7" s="199" t="s">
        <v>538</v>
      </c>
      <c r="F7" s="198" t="s">
        <v>539</v>
      </c>
      <c r="G7" s="199" t="s">
        <v>540</v>
      </c>
      <c r="H7" s="198"/>
      <c r="I7" s="198" t="s">
        <v>541</v>
      </c>
      <c r="J7" s="201" t="s">
        <v>551</v>
      </c>
      <c r="K7" s="200" t="s">
        <v>552</v>
      </c>
      <c r="L7" s="200" t="s">
        <v>2996</v>
      </c>
      <c r="M7" s="198" t="s">
        <v>554</v>
      </c>
      <c r="N7" s="198">
        <v>2023</v>
      </c>
      <c r="O7" s="199"/>
      <c r="P7" s="198" t="s">
        <v>555</v>
      </c>
      <c r="Q7" s="202" t="s">
        <v>556</v>
      </c>
      <c r="R7" s="200" t="s">
        <v>536</v>
      </c>
      <c r="S7" s="198" t="s">
        <v>2993</v>
      </c>
      <c r="T7" s="200" t="s">
        <v>2994</v>
      </c>
      <c r="U7" s="200" t="s">
        <v>2995</v>
      </c>
      <c r="V7" s="199"/>
      <c r="W7" s="48"/>
      <c r="X7" s="48"/>
      <c r="Y7" s="48"/>
    </row>
    <row r="8" customHeight="1" spans="1:25">
      <c r="A8" s="198">
        <v>369</v>
      </c>
      <c r="B8" s="199" t="s">
        <v>481</v>
      </c>
      <c r="C8" s="198" t="s">
        <v>558</v>
      </c>
      <c r="D8" s="199" t="s">
        <v>557</v>
      </c>
      <c r="E8" s="199" t="s">
        <v>538</v>
      </c>
      <c r="F8" s="198" t="s">
        <v>539</v>
      </c>
      <c r="G8" s="199" t="s">
        <v>540</v>
      </c>
      <c r="H8" s="198"/>
      <c r="I8" s="198" t="s">
        <v>541</v>
      </c>
      <c r="J8" s="201" t="s">
        <v>559</v>
      </c>
      <c r="K8" s="200" t="s">
        <v>560</v>
      </c>
      <c r="L8" s="200" t="s">
        <v>561</v>
      </c>
      <c r="M8" s="203">
        <v>45800</v>
      </c>
      <c r="N8" s="204"/>
      <c r="O8" s="199"/>
      <c r="P8" s="198"/>
      <c r="Q8" s="198"/>
      <c r="R8" s="200" t="s">
        <v>536</v>
      </c>
      <c r="S8" s="198" t="s">
        <v>2993</v>
      </c>
      <c r="T8" s="200" t="s">
        <v>2994</v>
      </c>
      <c r="U8" s="200" t="s">
        <v>2995</v>
      </c>
      <c r="V8" s="199"/>
      <c r="W8" s="48"/>
      <c r="X8" s="48"/>
      <c r="Y8" s="48"/>
    </row>
    <row r="9" customHeight="1" spans="1:25">
      <c r="A9" s="198">
        <v>371</v>
      </c>
      <c r="B9" s="199" t="s">
        <v>481</v>
      </c>
      <c r="C9" s="198" t="s">
        <v>563</v>
      </c>
      <c r="D9" s="199" t="s">
        <v>557</v>
      </c>
      <c r="E9" s="199" t="s">
        <v>538</v>
      </c>
      <c r="F9" s="198" t="s">
        <v>539</v>
      </c>
      <c r="G9" s="199" t="s">
        <v>540</v>
      </c>
      <c r="H9" s="198"/>
      <c r="I9" s="198" t="s">
        <v>541</v>
      </c>
      <c r="J9" s="201" t="s">
        <v>564</v>
      </c>
      <c r="K9" s="200" t="s">
        <v>2997</v>
      </c>
      <c r="L9" s="200" t="s">
        <v>566</v>
      </c>
      <c r="M9" s="203">
        <v>45765</v>
      </c>
      <c r="N9" s="205"/>
      <c r="O9" s="199"/>
      <c r="P9" s="198"/>
      <c r="Q9" s="198"/>
      <c r="R9" s="200"/>
      <c r="S9" s="198" t="s">
        <v>2993</v>
      </c>
      <c r="T9" s="200" t="s">
        <v>2994</v>
      </c>
      <c r="U9" s="200" t="s">
        <v>2995</v>
      </c>
      <c r="V9" s="199"/>
      <c r="W9" s="48"/>
      <c r="X9" s="48"/>
      <c r="Y9" s="48"/>
    </row>
    <row r="10" customHeight="1" spans="1:25">
      <c r="A10" s="198">
        <v>370</v>
      </c>
      <c r="B10" s="199" t="s">
        <v>481</v>
      </c>
      <c r="C10" s="198" t="s">
        <v>563</v>
      </c>
      <c r="D10" s="199" t="s">
        <v>557</v>
      </c>
      <c r="E10" s="199" t="s">
        <v>538</v>
      </c>
      <c r="F10" s="198" t="s">
        <v>539</v>
      </c>
      <c r="G10" s="199" t="s">
        <v>540</v>
      </c>
      <c r="H10" s="198"/>
      <c r="I10" s="198" t="s">
        <v>541</v>
      </c>
      <c r="J10" s="201" t="s">
        <v>567</v>
      </c>
      <c r="K10" s="200"/>
      <c r="L10" s="200" t="s">
        <v>2998</v>
      </c>
      <c r="M10" s="198" t="s">
        <v>2999</v>
      </c>
      <c r="N10" s="198"/>
      <c r="O10" s="199"/>
      <c r="P10" s="198"/>
      <c r="Q10" s="202" t="s">
        <v>570</v>
      </c>
      <c r="R10" s="200" t="s">
        <v>536</v>
      </c>
      <c r="S10" s="198" t="s">
        <v>2993</v>
      </c>
      <c r="T10" s="200" t="s">
        <v>2994</v>
      </c>
      <c r="U10" s="200" t="s">
        <v>2995</v>
      </c>
      <c r="V10" s="199"/>
      <c r="W10" s="48"/>
      <c r="X10" s="48"/>
      <c r="Y10" s="48"/>
    </row>
    <row r="11" customHeight="1" spans="1:25">
      <c r="A11" s="194">
        <v>226</v>
      </c>
      <c r="B11" s="195" t="s">
        <v>481</v>
      </c>
      <c r="C11" s="194"/>
      <c r="D11" s="195"/>
      <c r="E11" s="195"/>
      <c r="F11" s="194"/>
      <c r="G11" s="195"/>
      <c r="H11" s="194"/>
      <c r="I11" s="194"/>
      <c r="J11" s="196" t="s">
        <v>3000</v>
      </c>
      <c r="K11" s="197"/>
      <c r="L11" s="197"/>
      <c r="M11" s="194"/>
      <c r="N11" s="194"/>
      <c r="O11" s="195"/>
      <c r="P11" s="194"/>
      <c r="Q11" s="194"/>
      <c r="R11" s="197"/>
      <c r="S11" s="194"/>
      <c r="T11" s="197"/>
      <c r="U11" s="197"/>
      <c r="V11" s="195"/>
      <c r="W11" s="48"/>
      <c r="X11" s="48"/>
      <c r="Y11" s="48"/>
    </row>
    <row r="12" customHeight="1" spans="1:25">
      <c r="A12" s="194">
        <v>239</v>
      </c>
      <c r="B12" s="195" t="s">
        <v>481</v>
      </c>
      <c r="C12" s="194"/>
      <c r="D12" s="195"/>
      <c r="E12" s="195"/>
      <c r="F12" s="194"/>
      <c r="G12" s="195"/>
      <c r="H12" s="194"/>
      <c r="I12" s="194"/>
      <c r="J12" s="196" t="s">
        <v>3001</v>
      </c>
      <c r="K12" s="197"/>
      <c r="L12" s="197"/>
      <c r="M12" s="194"/>
      <c r="N12" s="194"/>
      <c r="O12" s="195"/>
      <c r="P12" s="194"/>
      <c r="Q12" s="194"/>
      <c r="R12" s="197"/>
      <c r="S12" s="194"/>
      <c r="T12" s="197"/>
      <c r="U12" s="197"/>
      <c r="V12" s="195"/>
      <c r="W12" s="48"/>
      <c r="X12" s="48"/>
      <c r="Y12" s="48"/>
    </row>
    <row r="13" customHeight="1" spans="1:25">
      <c r="A13" s="198">
        <v>520</v>
      </c>
      <c r="B13" s="199" t="s">
        <v>481</v>
      </c>
      <c r="C13" s="198" t="s">
        <v>3002</v>
      </c>
      <c r="D13" s="199" t="s">
        <v>535</v>
      </c>
      <c r="E13" s="199" t="s">
        <v>576</v>
      </c>
      <c r="F13" s="198"/>
      <c r="G13" s="199"/>
      <c r="H13" s="198"/>
      <c r="I13" s="198" t="s">
        <v>577</v>
      </c>
      <c r="J13" s="201" t="s">
        <v>578</v>
      </c>
      <c r="K13" s="200"/>
      <c r="L13" s="200"/>
      <c r="M13" s="198">
        <v>10.2022</v>
      </c>
      <c r="N13" s="198"/>
      <c r="O13" s="199"/>
      <c r="P13" s="198" t="s">
        <v>579</v>
      </c>
      <c r="Q13" s="198"/>
      <c r="R13" s="200" t="s">
        <v>574</v>
      </c>
      <c r="S13" s="198"/>
      <c r="T13" s="200" t="s">
        <v>3003</v>
      </c>
      <c r="U13" s="200"/>
      <c r="V13" s="199"/>
      <c r="W13" s="48"/>
      <c r="X13" s="48"/>
      <c r="Y13" s="48"/>
    </row>
    <row r="14" customHeight="1" spans="1:25">
      <c r="A14" s="198">
        <v>319</v>
      </c>
      <c r="B14" s="199" t="s">
        <v>481</v>
      </c>
      <c r="C14" s="198" t="s">
        <v>581</v>
      </c>
      <c r="D14" s="199" t="s">
        <v>557</v>
      </c>
      <c r="E14" s="199" t="s">
        <v>576</v>
      </c>
      <c r="F14" s="198"/>
      <c r="G14" s="199"/>
      <c r="H14" s="198"/>
      <c r="I14" s="198" t="s">
        <v>577</v>
      </c>
      <c r="J14" s="201" t="s">
        <v>582</v>
      </c>
      <c r="K14" s="200" t="s">
        <v>583</v>
      </c>
      <c r="L14" s="200" t="s">
        <v>584</v>
      </c>
      <c r="M14" s="203">
        <v>45973</v>
      </c>
      <c r="N14" s="205"/>
      <c r="O14" s="199"/>
      <c r="P14" s="198" t="s">
        <v>585</v>
      </c>
      <c r="Q14" s="202" t="s">
        <v>586</v>
      </c>
      <c r="R14" s="200" t="s">
        <v>574</v>
      </c>
      <c r="S14" s="198"/>
      <c r="T14" s="200" t="s">
        <v>3003</v>
      </c>
      <c r="U14" s="200"/>
      <c r="V14" s="199"/>
      <c r="W14" s="48"/>
      <c r="X14" s="48"/>
      <c r="Y14" s="48"/>
    </row>
    <row r="15" customHeight="1" spans="1:25">
      <c r="A15" s="198">
        <v>318</v>
      </c>
      <c r="B15" s="199" t="s">
        <v>481</v>
      </c>
      <c r="C15" s="198" t="s">
        <v>3004</v>
      </c>
      <c r="D15" s="199" t="s">
        <v>557</v>
      </c>
      <c r="E15" s="199" t="s">
        <v>576</v>
      </c>
      <c r="F15" s="198"/>
      <c r="G15" s="199"/>
      <c r="H15" s="198"/>
      <c r="I15" s="198" t="s">
        <v>577</v>
      </c>
      <c r="J15" s="201" t="s">
        <v>3005</v>
      </c>
      <c r="K15" s="200" t="s">
        <v>589</v>
      </c>
      <c r="L15" s="200" t="s">
        <v>590</v>
      </c>
      <c r="M15" s="203">
        <v>45675</v>
      </c>
      <c r="N15" s="205"/>
      <c r="O15" s="199"/>
      <c r="P15" s="198" t="s">
        <v>591</v>
      </c>
      <c r="Q15" s="202" t="s">
        <v>592</v>
      </c>
      <c r="R15" s="200" t="s">
        <v>574</v>
      </c>
      <c r="S15" s="198"/>
      <c r="T15" s="200" t="s">
        <v>3003</v>
      </c>
      <c r="U15" s="200"/>
      <c r="V15" s="199"/>
      <c r="W15" s="48"/>
      <c r="X15" s="48"/>
      <c r="Y15" s="48"/>
    </row>
    <row r="16" customHeight="1" spans="1:25">
      <c r="A16" s="198">
        <v>142</v>
      </c>
      <c r="B16" s="199" t="s">
        <v>481</v>
      </c>
      <c r="C16" s="198" t="s">
        <v>3006</v>
      </c>
      <c r="D16" s="199" t="s">
        <v>557</v>
      </c>
      <c r="E16" s="199" t="s">
        <v>576</v>
      </c>
      <c r="F16" s="198"/>
      <c r="G16" s="199"/>
      <c r="H16" s="198"/>
      <c r="I16" s="198" t="s">
        <v>577</v>
      </c>
      <c r="J16" s="201" t="s">
        <v>595</v>
      </c>
      <c r="K16" s="201" t="s">
        <v>596</v>
      </c>
      <c r="L16" s="200" t="s">
        <v>3007</v>
      </c>
      <c r="M16" s="203">
        <v>45946</v>
      </c>
      <c r="N16" s="205"/>
      <c r="O16" s="199"/>
      <c r="P16" s="198" t="s">
        <v>598</v>
      </c>
      <c r="Q16" s="202" t="s">
        <v>599</v>
      </c>
      <c r="R16" s="200" t="s">
        <v>3008</v>
      </c>
      <c r="S16" s="198"/>
      <c r="T16" s="200" t="s">
        <v>3003</v>
      </c>
      <c r="U16" s="200"/>
      <c r="V16" s="199"/>
      <c r="W16" s="48"/>
      <c r="X16" s="48"/>
      <c r="Y16" s="48"/>
    </row>
    <row r="17" customHeight="1" spans="1:25">
      <c r="A17" s="198">
        <v>144</v>
      </c>
      <c r="B17" s="199" t="s">
        <v>481</v>
      </c>
      <c r="C17" s="198" t="s">
        <v>3006</v>
      </c>
      <c r="D17" s="199" t="s">
        <v>557</v>
      </c>
      <c r="E17" s="199" t="s">
        <v>538</v>
      </c>
      <c r="F17" s="198"/>
      <c r="G17" s="199"/>
      <c r="H17" s="198"/>
      <c r="I17" s="198" t="s">
        <v>577</v>
      </c>
      <c r="J17" s="201" t="s">
        <v>600</v>
      </c>
      <c r="K17" s="201" t="s">
        <v>601</v>
      </c>
      <c r="L17" s="200" t="s">
        <v>3009</v>
      </c>
      <c r="M17" s="203">
        <v>45946</v>
      </c>
      <c r="N17" s="205"/>
      <c r="O17" s="199"/>
      <c r="P17" s="198"/>
      <c r="Q17" s="202" t="s">
        <v>599</v>
      </c>
      <c r="R17" s="200" t="s">
        <v>3008</v>
      </c>
      <c r="S17" s="198" t="s">
        <v>3010</v>
      </c>
      <c r="T17" s="200" t="s">
        <v>3003</v>
      </c>
      <c r="U17" s="200"/>
      <c r="V17" s="199"/>
      <c r="W17" s="48"/>
      <c r="X17" s="48"/>
      <c r="Y17" s="48"/>
    </row>
    <row r="18" customHeight="1" spans="1:25">
      <c r="A18" s="198">
        <v>145</v>
      </c>
      <c r="B18" s="199" t="s">
        <v>481</v>
      </c>
      <c r="C18" s="198" t="s">
        <v>3006</v>
      </c>
      <c r="D18" s="199" t="s">
        <v>557</v>
      </c>
      <c r="E18" s="199" t="s">
        <v>538</v>
      </c>
      <c r="F18" s="198"/>
      <c r="G18" s="199"/>
      <c r="H18" s="198"/>
      <c r="I18" s="198" t="s">
        <v>577</v>
      </c>
      <c r="J18" s="201" t="s">
        <v>603</v>
      </c>
      <c r="K18" s="201" t="s">
        <v>604</v>
      </c>
      <c r="L18" s="200" t="s">
        <v>605</v>
      </c>
      <c r="M18" s="205">
        <v>45946</v>
      </c>
      <c r="N18" s="205"/>
      <c r="O18" s="199"/>
      <c r="P18" s="198"/>
      <c r="Q18" s="202" t="s">
        <v>599</v>
      </c>
      <c r="R18" s="200" t="s">
        <v>3008</v>
      </c>
      <c r="S18" s="198" t="s">
        <v>3010</v>
      </c>
      <c r="T18" s="200" t="s">
        <v>3011</v>
      </c>
      <c r="U18" s="200"/>
      <c r="V18" s="199"/>
      <c r="W18" s="48"/>
      <c r="X18" s="48"/>
      <c r="Y18" s="48"/>
    </row>
    <row r="19" customHeight="1" spans="1:25">
      <c r="A19" s="198">
        <v>143</v>
      </c>
      <c r="B19" s="199" t="s">
        <v>481</v>
      </c>
      <c r="C19" s="198" t="s">
        <v>3006</v>
      </c>
      <c r="D19" s="199" t="s">
        <v>557</v>
      </c>
      <c r="E19" s="199" t="s">
        <v>608</v>
      </c>
      <c r="F19" s="198"/>
      <c r="G19" s="199"/>
      <c r="H19" s="198"/>
      <c r="I19" s="198" t="s">
        <v>609</v>
      </c>
      <c r="J19" s="201" t="s">
        <v>3012</v>
      </c>
      <c r="K19" s="201" t="s">
        <v>611</v>
      </c>
      <c r="L19" s="200" t="s">
        <v>3013</v>
      </c>
      <c r="M19" s="205">
        <v>45946</v>
      </c>
      <c r="N19" s="205"/>
      <c r="O19" s="199"/>
      <c r="P19" s="198"/>
      <c r="Q19" s="202" t="s">
        <v>599</v>
      </c>
      <c r="R19" s="200" t="s">
        <v>3014</v>
      </c>
      <c r="S19" s="198"/>
      <c r="T19" s="200"/>
      <c r="U19" s="200"/>
      <c r="V19" s="199"/>
      <c r="W19" s="48"/>
      <c r="X19" s="48"/>
      <c r="Y19" s="48"/>
    </row>
    <row r="20" customHeight="1" spans="1:25">
      <c r="A20" s="198">
        <v>199</v>
      </c>
      <c r="B20" s="199" t="s">
        <v>481</v>
      </c>
      <c r="C20" s="198" t="s">
        <v>3015</v>
      </c>
      <c r="D20" s="199" t="s">
        <v>557</v>
      </c>
      <c r="E20" s="199" t="s">
        <v>608</v>
      </c>
      <c r="F20" s="198"/>
      <c r="G20" s="199"/>
      <c r="H20" s="198"/>
      <c r="I20" s="198" t="s">
        <v>577</v>
      </c>
      <c r="J20" s="201" t="s">
        <v>614</v>
      </c>
      <c r="K20" s="200" t="s">
        <v>615</v>
      </c>
      <c r="L20" s="200" t="s">
        <v>3016</v>
      </c>
      <c r="M20" s="198" t="s">
        <v>3017</v>
      </c>
      <c r="N20" s="198" t="s">
        <v>3017</v>
      </c>
      <c r="O20" s="199"/>
      <c r="P20" s="198" t="s">
        <v>617</v>
      </c>
      <c r="Q20" s="202" t="s">
        <v>618</v>
      </c>
      <c r="R20" s="200" t="s">
        <v>3008</v>
      </c>
      <c r="S20" s="198"/>
      <c r="T20" s="200"/>
      <c r="U20" s="200"/>
      <c r="V20" s="199"/>
      <c r="W20" s="48"/>
      <c r="X20" s="48"/>
      <c r="Y20" s="48"/>
    </row>
    <row r="21" customHeight="1" spans="1:25">
      <c r="A21" s="198">
        <v>190</v>
      </c>
      <c r="B21" s="199" t="s">
        <v>481</v>
      </c>
      <c r="C21" s="198" t="s">
        <v>3015</v>
      </c>
      <c r="D21" s="199" t="s">
        <v>557</v>
      </c>
      <c r="E21" s="199" t="s">
        <v>576</v>
      </c>
      <c r="F21" s="198"/>
      <c r="G21" s="199"/>
      <c r="H21" s="198"/>
      <c r="I21" s="198" t="s">
        <v>577</v>
      </c>
      <c r="J21" s="201" t="s">
        <v>619</v>
      </c>
      <c r="K21" s="200" t="s">
        <v>3018</v>
      </c>
      <c r="L21" s="200" t="s">
        <v>3019</v>
      </c>
      <c r="M21" s="203">
        <v>46004</v>
      </c>
      <c r="N21" s="205">
        <v>45914</v>
      </c>
      <c r="O21" s="199"/>
      <c r="P21" s="198" t="s">
        <v>622</v>
      </c>
      <c r="Q21" s="202" t="s">
        <v>623</v>
      </c>
      <c r="R21" s="200" t="s">
        <v>3008</v>
      </c>
      <c r="S21" s="198"/>
      <c r="T21" s="200" t="s">
        <v>3020</v>
      </c>
      <c r="U21" s="200"/>
      <c r="V21" s="199"/>
      <c r="W21" s="48"/>
      <c r="X21" s="48"/>
      <c r="Y21" s="48"/>
    </row>
    <row r="22" customHeight="1" spans="1:25">
      <c r="A22" s="198">
        <v>65</v>
      </c>
      <c r="B22" s="199" t="s">
        <v>481</v>
      </c>
      <c r="C22" s="198" t="s">
        <v>3015</v>
      </c>
      <c r="D22" s="199" t="s">
        <v>557</v>
      </c>
      <c r="E22" s="199" t="s">
        <v>576</v>
      </c>
      <c r="F22" s="198"/>
      <c r="G22" s="199"/>
      <c r="H22" s="198"/>
      <c r="I22" s="198" t="s">
        <v>577</v>
      </c>
      <c r="J22" s="201" t="s">
        <v>625</v>
      </c>
      <c r="K22" s="200" t="s">
        <v>626</v>
      </c>
      <c r="L22" s="200" t="s">
        <v>3021</v>
      </c>
      <c r="M22" s="203">
        <v>45761</v>
      </c>
      <c r="N22" s="203">
        <v>45825</v>
      </c>
      <c r="O22" s="199"/>
      <c r="P22" s="198" t="s">
        <v>628</v>
      </c>
      <c r="Q22" s="202" t="s">
        <v>629</v>
      </c>
      <c r="R22" s="200" t="s">
        <v>3008</v>
      </c>
      <c r="S22" s="198"/>
      <c r="T22" s="200" t="s">
        <v>3020</v>
      </c>
      <c r="U22" s="200"/>
      <c r="V22" s="199"/>
      <c r="W22" s="48"/>
      <c r="X22" s="48"/>
      <c r="Y22" s="48"/>
    </row>
    <row r="23" customHeight="1" spans="1:25">
      <c r="A23" s="198">
        <v>69</v>
      </c>
      <c r="B23" s="199" t="s">
        <v>481</v>
      </c>
      <c r="C23" s="198" t="s">
        <v>3022</v>
      </c>
      <c r="D23" s="199" t="s">
        <v>630</v>
      </c>
      <c r="E23" s="199" t="s">
        <v>608</v>
      </c>
      <c r="F23" s="198"/>
      <c r="G23" s="199"/>
      <c r="H23" s="198"/>
      <c r="I23" s="198"/>
      <c r="J23" s="201" t="s">
        <v>633</v>
      </c>
      <c r="K23" s="200" t="s">
        <v>3023</v>
      </c>
      <c r="L23" s="200" t="s">
        <v>3024</v>
      </c>
      <c r="M23" s="203">
        <v>45824</v>
      </c>
      <c r="N23" s="205"/>
      <c r="O23" s="199"/>
      <c r="P23" s="198" t="s">
        <v>617</v>
      </c>
      <c r="Q23" s="202" t="s">
        <v>636</v>
      </c>
      <c r="R23" s="200" t="s">
        <v>3025</v>
      </c>
      <c r="S23" s="198"/>
      <c r="T23" s="200"/>
      <c r="U23" s="200"/>
      <c r="V23" s="199"/>
      <c r="W23" s="48"/>
      <c r="X23" s="48"/>
      <c r="Y23" s="48"/>
    </row>
    <row r="24" customHeight="1" spans="1:25">
      <c r="A24" s="194">
        <v>240</v>
      </c>
      <c r="B24" s="195" t="s">
        <v>481</v>
      </c>
      <c r="C24" s="194"/>
      <c r="D24" s="195"/>
      <c r="E24" s="195"/>
      <c r="F24" s="194"/>
      <c r="G24" s="195"/>
      <c r="H24" s="194"/>
      <c r="I24" s="194"/>
      <c r="J24" s="196" t="s">
        <v>3026</v>
      </c>
      <c r="K24" s="197"/>
      <c r="L24" s="197"/>
      <c r="M24" s="194"/>
      <c r="N24" s="194"/>
      <c r="O24" s="195"/>
      <c r="P24" s="194"/>
      <c r="Q24" s="194"/>
      <c r="R24" s="197"/>
      <c r="S24" s="194"/>
      <c r="T24" s="197"/>
      <c r="U24" s="197"/>
      <c r="V24" s="195"/>
      <c r="W24" s="48"/>
      <c r="X24" s="48"/>
      <c r="Y24" s="48"/>
    </row>
    <row r="25" customHeight="1" spans="1:25">
      <c r="A25" s="198">
        <v>146</v>
      </c>
      <c r="B25" s="199" t="s">
        <v>481</v>
      </c>
      <c r="C25" s="198" t="s">
        <v>3006</v>
      </c>
      <c r="D25" s="199" t="s">
        <v>557</v>
      </c>
      <c r="E25" s="199" t="s">
        <v>576</v>
      </c>
      <c r="F25" s="198"/>
      <c r="G25" s="199"/>
      <c r="H25" s="198"/>
      <c r="I25" s="198" t="s">
        <v>577</v>
      </c>
      <c r="J25" s="201" t="s">
        <v>3027</v>
      </c>
      <c r="K25" s="200" t="s">
        <v>639</v>
      </c>
      <c r="L25" s="200" t="s">
        <v>640</v>
      </c>
      <c r="M25" s="205">
        <v>45946</v>
      </c>
      <c r="N25" s="203">
        <v>45903</v>
      </c>
      <c r="O25" s="199"/>
      <c r="P25" s="198" t="s">
        <v>598</v>
      </c>
      <c r="Q25" s="202" t="s">
        <v>599</v>
      </c>
      <c r="R25" s="200" t="s">
        <v>3008</v>
      </c>
      <c r="S25" s="198"/>
      <c r="T25" s="200" t="s">
        <v>3028</v>
      </c>
      <c r="U25" s="200"/>
      <c r="V25" s="199"/>
      <c r="W25" s="48"/>
      <c r="X25" s="48"/>
      <c r="Y25" s="48"/>
    </row>
    <row r="26" customHeight="1" spans="1:25">
      <c r="A26" s="198">
        <v>147</v>
      </c>
      <c r="B26" s="199" t="s">
        <v>481</v>
      </c>
      <c r="C26" s="198" t="s">
        <v>3006</v>
      </c>
      <c r="D26" s="199" t="s">
        <v>557</v>
      </c>
      <c r="E26" s="199" t="s">
        <v>576</v>
      </c>
      <c r="F26" s="198"/>
      <c r="G26" s="199"/>
      <c r="H26" s="198"/>
      <c r="I26" s="198" t="s">
        <v>577</v>
      </c>
      <c r="J26" s="201" t="s">
        <v>3029</v>
      </c>
      <c r="K26" s="200" t="s">
        <v>643</v>
      </c>
      <c r="L26" s="200" t="s">
        <v>644</v>
      </c>
      <c r="M26" s="205">
        <v>45946</v>
      </c>
      <c r="N26" s="203">
        <v>45700</v>
      </c>
      <c r="O26" s="199"/>
      <c r="P26" s="198" t="s">
        <v>598</v>
      </c>
      <c r="Q26" s="202" t="s">
        <v>599</v>
      </c>
      <c r="R26" s="200" t="s">
        <v>3008</v>
      </c>
      <c r="S26" s="198"/>
      <c r="T26" s="200" t="s">
        <v>3028</v>
      </c>
      <c r="U26" s="200"/>
      <c r="V26" s="199"/>
      <c r="W26" s="48"/>
      <c r="X26" s="48"/>
      <c r="Y26" s="48"/>
    </row>
    <row r="27" customHeight="1" spans="1:25">
      <c r="A27" s="198">
        <v>189</v>
      </c>
      <c r="B27" s="199" t="s">
        <v>481</v>
      </c>
      <c r="C27" s="198" t="s">
        <v>3015</v>
      </c>
      <c r="D27" s="199" t="s">
        <v>557</v>
      </c>
      <c r="E27" s="199" t="s">
        <v>576</v>
      </c>
      <c r="F27" s="198"/>
      <c r="G27" s="199"/>
      <c r="H27" s="198"/>
      <c r="I27" s="198" t="s">
        <v>577</v>
      </c>
      <c r="J27" s="201" t="s">
        <v>3030</v>
      </c>
      <c r="K27" s="200" t="s">
        <v>646</v>
      </c>
      <c r="L27" s="200" t="s">
        <v>3031</v>
      </c>
      <c r="M27" s="203">
        <v>45978</v>
      </c>
      <c r="N27" s="203">
        <v>45978</v>
      </c>
      <c r="O27" s="199"/>
      <c r="P27" s="198" t="s">
        <v>648</v>
      </c>
      <c r="Q27" s="202" t="s">
        <v>649</v>
      </c>
      <c r="R27" s="200" t="s">
        <v>3008</v>
      </c>
      <c r="S27" s="198"/>
      <c r="T27" s="200" t="s">
        <v>3028</v>
      </c>
      <c r="U27" s="200"/>
      <c r="V27" s="199"/>
      <c r="W27" s="48"/>
      <c r="X27" s="48"/>
      <c r="Y27" s="48"/>
    </row>
    <row r="28" customHeight="1" spans="1:25">
      <c r="A28" s="198">
        <v>188</v>
      </c>
      <c r="B28" s="199" t="s">
        <v>481</v>
      </c>
      <c r="C28" s="198" t="s">
        <v>3015</v>
      </c>
      <c r="D28" s="199" t="s">
        <v>557</v>
      </c>
      <c r="E28" s="199" t="s">
        <v>576</v>
      </c>
      <c r="F28" s="198"/>
      <c r="G28" s="199"/>
      <c r="H28" s="198"/>
      <c r="I28" s="198" t="s">
        <v>577</v>
      </c>
      <c r="J28" s="201" t="s">
        <v>3032</v>
      </c>
      <c r="K28" s="200" t="s">
        <v>651</v>
      </c>
      <c r="L28" s="200" t="s">
        <v>3033</v>
      </c>
      <c r="M28" s="203">
        <v>46004</v>
      </c>
      <c r="N28" s="203">
        <v>45914</v>
      </c>
      <c r="O28" s="199"/>
      <c r="P28" s="198" t="s">
        <v>617</v>
      </c>
      <c r="Q28" s="202" t="s">
        <v>653</v>
      </c>
      <c r="R28" s="200" t="s">
        <v>3008</v>
      </c>
      <c r="S28" s="198"/>
      <c r="T28" s="200" t="s">
        <v>3028</v>
      </c>
      <c r="U28" s="200"/>
      <c r="V28" s="199"/>
      <c r="W28" s="48"/>
      <c r="X28" s="48"/>
      <c r="Y28" s="48"/>
    </row>
    <row r="29" customHeight="1" spans="1:25">
      <c r="A29" s="194">
        <v>241</v>
      </c>
      <c r="B29" s="195" t="s">
        <v>481</v>
      </c>
      <c r="C29" s="194"/>
      <c r="D29" s="195"/>
      <c r="E29" s="195"/>
      <c r="F29" s="194"/>
      <c r="G29" s="195"/>
      <c r="H29" s="194"/>
      <c r="I29" s="194"/>
      <c r="J29" s="196" t="s">
        <v>3034</v>
      </c>
      <c r="K29" s="197"/>
      <c r="L29" s="197"/>
      <c r="M29" s="194"/>
      <c r="N29" s="194"/>
      <c r="O29" s="195"/>
      <c r="P29" s="194"/>
      <c r="Q29" s="194"/>
      <c r="R29" s="197"/>
      <c r="S29" s="194"/>
      <c r="T29" s="197"/>
      <c r="U29" s="197"/>
      <c r="V29" s="195"/>
      <c r="W29" s="48"/>
      <c r="X29" s="48"/>
      <c r="Y29" s="48"/>
    </row>
    <row r="30" customHeight="1" spans="1:25">
      <c r="A30" s="198">
        <v>148</v>
      </c>
      <c r="B30" s="199" t="s">
        <v>481</v>
      </c>
      <c r="C30" s="198" t="s">
        <v>3006</v>
      </c>
      <c r="D30" s="199" t="s">
        <v>557</v>
      </c>
      <c r="E30" s="199" t="s">
        <v>576</v>
      </c>
      <c r="F30" s="198"/>
      <c r="G30" s="199"/>
      <c r="H30" s="198"/>
      <c r="I30" s="198" t="s">
        <v>577</v>
      </c>
      <c r="J30" s="201" t="s">
        <v>3035</v>
      </c>
      <c r="K30" s="200" t="s">
        <v>656</v>
      </c>
      <c r="L30" s="200" t="s">
        <v>657</v>
      </c>
      <c r="M30" s="203"/>
      <c r="N30" s="203">
        <v>45947</v>
      </c>
      <c r="O30" s="199"/>
      <c r="P30" s="198" t="s">
        <v>658</v>
      </c>
      <c r="Q30" s="202" t="s">
        <v>659</v>
      </c>
      <c r="R30" s="200" t="s">
        <v>3008</v>
      </c>
      <c r="S30" s="198"/>
      <c r="T30" s="200" t="s">
        <v>3028</v>
      </c>
      <c r="U30" s="200"/>
      <c r="V30" s="199"/>
      <c r="W30" s="48"/>
      <c r="X30" s="48"/>
      <c r="Y30" s="48"/>
    </row>
    <row r="31" customHeight="1" spans="1:25">
      <c r="A31" s="198">
        <v>195</v>
      </c>
      <c r="B31" s="199" t="s">
        <v>481</v>
      </c>
      <c r="C31" s="198" t="s">
        <v>3015</v>
      </c>
      <c r="D31" s="199" t="s">
        <v>557</v>
      </c>
      <c r="E31" s="199" t="s">
        <v>576</v>
      </c>
      <c r="F31" s="198"/>
      <c r="G31" s="199"/>
      <c r="H31" s="198"/>
      <c r="I31" s="198" t="s">
        <v>577</v>
      </c>
      <c r="J31" s="201" t="s">
        <v>3036</v>
      </c>
      <c r="K31" s="200" t="s">
        <v>661</v>
      </c>
      <c r="L31" s="200" t="s">
        <v>3037</v>
      </c>
      <c r="M31" s="203">
        <v>45812</v>
      </c>
      <c r="N31" s="203">
        <v>45812</v>
      </c>
      <c r="O31" s="199"/>
      <c r="P31" s="198" t="s">
        <v>663</v>
      </c>
      <c r="Q31" s="202" t="s">
        <v>664</v>
      </c>
      <c r="R31" s="200" t="s">
        <v>3008</v>
      </c>
      <c r="S31" s="198"/>
      <c r="T31" s="200" t="s">
        <v>3028</v>
      </c>
      <c r="U31" s="200"/>
      <c r="V31" s="199"/>
      <c r="W31" s="48"/>
      <c r="X31" s="48"/>
      <c r="Y31" s="48"/>
    </row>
    <row r="32" customHeight="1" spans="1:25">
      <c r="A32" s="198">
        <v>638</v>
      </c>
      <c r="B32" s="199" t="s">
        <v>481</v>
      </c>
      <c r="C32" s="198" t="s">
        <v>968</v>
      </c>
      <c r="D32" s="199" t="s">
        <v>557</v>
      </c>
      <c r="E32" s="199" t="s">
        <v>576</v>
      </c>
      <c r="F32" s="198"/>
      <c r="G32" s="199"/>
      <c r="H32" s="198"/>
      <c r="I32" s="198" t="s">
        <v>577</v>
      </c>
      <c r="J32" s="201" t="s">
        <v>3038</v>
      </c>
      <c r="K32" s="200" t="s">
        <v>3039</v>
      </c>
      <c r="L32" s="200" t="s">
        <v>3040</v>
      </c>
      <c r="M32" s="203">
        <v>46006</v>
      </c>
      <c r="N32" s="203"/>
      <c r="O32" s="199"/>
      <c r="P32" s="198" t="s">
        <v>2325</v>
      </c>
      <c r="Q32" s="198"/>
      <c r="R32" s="200" t="s">
        <v>574</v>
      </c>
      <c r="S32" s="198"/>
      <c r="T32" s="200" t="s">
        <v>3028</v>
      </c>
      <c r="U32" s="200"/>
      <c r="V32" s="199"/>
      <c r="W32" s="48"/>
      <c r="X32" s="48"/>
      <c r="Y32" s="48"/>
    </row>
    <row r="33" customHeight="1" spans="1:25">
      <c r="A33" s="198">
        <v>639</v>
      </c>
      <c r="B33" s="199" t="s">
        <v>481</v>
      </c>
      <c r="C33" s="198" t="s">
        <v>968</v>
      </c>
      <c r="D33" s="199" t="s">
        <v>557</v>
      </c>
      <c r="E33" s="199" t="s">
        <v>576</v>
      </c>
      <c r="F33" s="198"/>
      <c r="G33" s="199"/>
      <c r="H33" s="198"/>
      <c r="I33" s="198" t="s">
        <v>577</v>
      </c>
      <c r="J33" s="201" t="s">
        <v>3041</v>
      </c>
      <c r="K33" s="200" t="s">
        <v>3042</v>
      </c>
      <c r="L33" s="200" t="s">
        <v>3043</v>
      </c>
      <c r="M33" s="203">
        <v>45733</v>
      </c>
      <c r="N33" s="203"/>
      <c r="O33" s="199"/>
      <c r="P33" s="198" t="s">
        <v>2328</v>
      </c>
      <c r="Q33" s="198"/>
      <c r="R33" s="200" t="s">
        <v>574</v>
      </c>
      <c r="S33" s="198"/>
      <c r="T33" s="200" t="s">
        <v>3028</v>
      </c>
      <c r="U33" s="200"/>
      <c r="V33" s="199"/>
      <c r="W33" s="48"/>
      <c r="X33" s="48"/>
      <c r="Y33" s="48"/>
    </row>
    <row r="34" customHeight="1" spans="1:25">
      <c r="A34" s="198">
        <v>633</v>
      </c>
      <c r="B34" s="199" t="s">
        <v>481</v>
      </c>
      <c r="C34" s="198" t="s">
        <v>69</v>
      </c>
      <c r="D34" s="199" t="s">
        <v>557</v>
      </c>
      <c r="E34" s="199" t="s">
        <v>576</v>
      </c>
      <c r="F34" s="198"/>
      <c r="G34" s="199"/>
      <c r="H34" s="198"/>
      <c r="I34" s="198" t="s">
        <v>577</v>
      </c>
      <c r="J34" s="201" t="s">
        <v>3044</v>
      </c>
      <c r="K34" s="200" t="s">
        <v>3045</v>
      </c>
      <c r="L34" s="200" t="s">
        <v>3046</v>
      </c>
      <c r="M34" s="203">
        <v>45856</v>
      </c>
      <c r="N34" s="203"/>
      <c r="O34" s="199"/>
      <c r="P34" s="198" t="s">
        <v>2319</v>
      </c>
      <c r="Q34" s="202" t="s">
        <v>3047</v>
      </c>
      <c r="R34" s="200" t="s">
        <v>574</v>
      </c>
      <c r="S34" s="198"/>
      <c r="T34" s="200" t="s">
        <v>3028</v>
      </c>
      <c r="U34" s="200"/>
      <c r="V34" s="199"/>
      <c r="W34" s="48"/>
      <c r="X34" s="48"/>
      <c r="Y34" s="48"/>
    </row>
    <row r="35" customHeight="1" spans="1:25">
      <c r="A35" s="198">
        <v>632</v>
      </c>
      <c r="B35" s="199" t="s">
        <v>481</v>
      </c>
      <c r="C35" s="198" t="s">
        <v>11</v>
      </c>
      <c r="D35" s="199" t="s">
        <v>557</v>
      </c>
      <c r="E35" s="199" t="s">
        <v>576</v>
      </c>
      <c r="F35" s="198"/>
      <c r="G35" s="199"/>
      <c r="H35" s="198"/>
      <c r="I35" s="198" t="s">
        <v>577</v>
      </c>
      <c r="J35" s="201" t="s">
        <v>3048</v>
      </c>
      <c r="K35" s="200"/>
      <c r="L35" s="200" t="s">
        <v>3049</v>
      </c>
      <c r="M35" s="203">
        <v>45920</v>
      </c>
      <c r="N35" s="203"/>
      <c r="O35" s="199"/>
      <c r="P35" s="198" t="s">
        <v>3050</v>
      </c>
      <c r="Q35" s="202" t="s">
        <v>3051</v>
      </c>
      <c r="R35" s="200" t="s">
        <v>574</v>
      </c>
      <c r="S35" s="198"/>
      <c r="T35" s="200" t="s">
        <v>3028</v>
      </c>
      <c r="U35" s="200"/>
      <c r="V35" s="199"/>
      <c r="W35" s="48"/>
      <c r="X35" s="48"/>
      <c r="Y35" s="48"/>
    </row>
    <row r="36" customHeight="1" spans="1:25">
      <c r="A36" s="198">
        <v>635</v>
      </c>
      <c r="B36" s="199" t="s">
        <v>481</v>
      </c>
      <c r="C36" s="198" t="s">
        <v>103</v>
      </c>
      <c r="D36" s="199" t="s">
        <v>557</v>
      </c>
      <c r="E36" s="199" t="s">
        <v>576</v>
      </c>
      <c r="F36" s="198"/>
      <c r="G36" s="199"/>
      <c r="H36" s="198"/>
      <c r="I36" s="198" t="s">
        <v>577</v>
      </c>
      <c r="J36" s="201" t="s">
        <v>3052</v>
      </c>
      <c r="K36" s="200"/>
      <c r="L36" s="200"/>
      <c r="M36" s="203">
        <v>45738</v>
      </c>
      <c r="N36" s="203"/>
      <c r="O36" s="199"/>
      <c r="P36" s="198" t="s">
        <v>2445</v>
      </c>
      <c r="Q36" s="198"/>
      <c r="R36" s="200" t="s">
        <v>574</v>
      </c>
      <c r="S36" s="198"/>
      <c r="T36" s="200"/>
      <c r="U36" s="200"/>
      <c r="V36" s="199"/>
      <c r="W36" s="48"/>
      <c r="X36" s="48"/>
      <c r="Y36" s="48"/>
    </row>
    <row r="37" customHeight="1" spans="1:25">
      <c r="A37" s="198">
        <v>637</v>
      </c>
      <c r="B37" s="199" t="s">
        <v>481</v>
      </c>
      <c r="C37" s="198" t="s">
        <v>769</v>
      </c>
      <c r="D37" s="199" t="s">
        <v>557</v>
      </c>
      <c r="E37" s="199" t="s">
        <v>576</v>
      </c>
      <c r="F37" s="198"/>
      <c r="G37" s="199"/>
      <c r="H37" s="198"/>
      <c r="I37" s="198" t="s">
        <v>577</v>
      </c>
      <c r="J37" s="201" t="s">
        <v>3053</v>
      </c>
      <c r="K37" s="200"/>
      <c r="L37" s="200"/>
      <c r="M37" s="203">
        <v>45831</v>
      </c>
      <c r="N37" s="203"/>
      <c r="O37" s="199"/>
      <c r="P37" s="198" t="s">
        <v>2471</v>
      </c>
      <c r="Q37" s="198"/>
      <c r="R37" s="200" t="s">
        <v>574</v>
      </c>
      <c r="S37" s="198"/>
      <c r="T37" s="200"/>
      <c r="U37" s="200"/>
      <c r="V37" s="199"/>
      <c r="W37" s="48"/>
      <c r="X37" s="48"/>
      <c r="Y37" s="48"/>
    </row>
    <row r="38" customHeight="1" spans="1:25">
      <c r="A38" s="198">
        <v>644</v>
      </c>
      <c r="B38" s="199" t="s">
        <v>481</v>
      </c>
      <c r="C38" s="198" t="s">
        <v>103</v>
      </c>
      <c r="D38" s="199" t="s">
        <v>557</v>
      </c>
      <c r="E38" s="199" t="s">
        <v>576</v>
      </c>
      <c r="F38" s="198"/>
      <c r="G38" s="199"/>
      <c r="H38" s="198"/>
      <c r="I38" s="198" t="s">
        <v>577</v>
      </c>
      <c r="J38" s="201" t="s">
        <v>3054</v>
      </c>
      <c r="K38" s="200"/>
      <c r="L38" s="201" t="s">
        <v>3055</v>
      </c>
      <c r="M38" s="203"/>
      <c r="N38" s="203"/>
      <c r="O38" s="199"/>
      <c r="P38" s="198" t="s">
        <v>2680</v>
      </c>
      <c r="Q38" s="198"/>
      <c r="R38" s="200" t="s">
        <v>574</v>
      </c>
      <c r="S38" s="198"/>
      <c r="T38" s="200"/>
      <c r="U38" s="200"/>
      <c r="V38" s="199"/>
      <c r="W38" s="48"/>
      <c r="X38" s="48"/>
      <c r="Y38" s="48"/>
    </row>
    <row r="39" customHeight="1" spans="1:25">
      <c r="A39" s="198">
        <v>645</v>
      </c>
      <c r="B39" s="199" t="s">
        <v>481</v>
      </c>
      <c r="C39" s="198" t="s">
        <v>103</v>
      </c>
      <c r="D39" s="199" t="s">
        <v>848</v>
      </c>
      <c r="E39" s="199" t="s">
        <v>608</v>
      </c>
      <c r="F39" s="198"/>
      <c r="G39" s="199"/>
      <c r="H39" s="198"/>
      <c r="I39" s="198" t="s">
        <v>577</v>
      </c>
      <c r="J39" s="201" t="s">
        <v>3056</v>
      </c>
      <c r="K39" s="200" t="s">
        <v>3057</v>
      </c>
      <c r="L39" s="200" t="s">
        <v>3058</v>
      </c>
      <c r="M39" s="203">
        <v>45918</v>
      </c>
      <c r="N39" s="203">
        <v>45676</v>
      </c>
      <c r="O39" s="199"/>
      <c r="P39" s="198" t="s">
        <v>3059</v>
      </c>
      <c r="Q39" s="198"/>
      <c r="R39" s="200" t="s">
        <v>574</v>
      </c>
      <c r="S39" s="198"/>
      <c r="T39" s="200"/>
      <c r="U39" s="200"/>
      <c r="V39" s="199"/>
      <c r="W39" s="48"/>
      <c r="X39" s="48"/>
      <c r="Y39" s="48"/>
    </row>
    <row r="40" customHeight="1" spans="1:25">
      <c r="A40" s="194">
        <v>302</v>
      </c>
      <c r="B40" s="195" t="s">
        <v>481</v>
      </c>
      <c r="C40" s="194"/>
      <c r="D40" s="195"/>
      <c r="E40" s="195"/>
      <c r="F40" s="194"/>
      <c r="G40" s="195"/>
      <c r="H40" s="194"/>
      <c r="I40" s="194"/>
      <c r="J40" s="196" t="s">
        <v>3060</v>
      </c>
      <c r="K40" s="197"/>
      <c r="L40" s="197"/>
      <c r="M40" s="194"/>
      <c r="N40" s="206"/>
      <c r="O40" s="195"/>
      <c r="P40" s="194"/>
      <c r="Q40" s="194"/>
      <c r="R40" s="197" t="s">
        <v>3061</v>
      </c>
      <c r="S40" s="194"/>
      <c r="T40" s="197"/>
      <c r="U40" s="197"/>
      <c r="V40" s="195"/>
      <c r="W40" s="48"/>
      <c r="X40" s="48"/>
      <c r="Y40" s="48"/>
    </row>
    <row r="41" customHeight="1" spans="1:25">
      <c r="A41" s="198">
        <v>151</v>
      </c>
      <c r="B41" s="199" t="s">
        <v>481</v>
      </c>
      <c r="C41" s="198" t="s">
        <v>537</v>
      </c>
      <c r="D41" s="199" t="s">
        <v>667</v>
      </c>
      <c r="E41" s="199" t="s">
        <v>576</v>
      </c>
      <c r="F41" s="198"/>
      <c r="G41" s="199"/>
      <c r="H41" s="198"/>
      <c r="I41" s="198" t="s">
        <v>668</v>
      </c>
      <c r="J41" s="201" t="s">
        <v>669</v>
      </c>
      <c r="K41" s="200" t="s">
        <v>670</v>
      </c>
      <c r="L41" s="200" t="s">
        <v>3062</v>
      </c>
      <c r="M41" s="203">
        <v>45882</v>
      </c>
      <c r="N41" s="207"/>
      <c r="O41" s="199"/>
      <c r="P41" s="198" t="s">
        <v>672</v>
      </c>
      <c r="Q41" s="202" t="s">
        <v>673</v>
      </c>
      <c r="R41" s="200" t="s">
        <v>3061</v>
      </c>
      <c r="S41" s="198"/>
      <c r="T41" s="200" t="s">
        <v>674</v>
      </c>
      <c r="U41" s="200"/>
      <c r="V41" s="199"/>
      <c r="W41" s="48"/>
      <c r="X41" s="48"/>
      <c r="Y41" s="48"/>
    </row>
    <row r="42" customHeight="1" spans="1:25">
      <c r="A42" s="198">
        <v>156</v>
      </c>
      <c r="B42" s="199" t="s">
        <v>481</v>
      </c>
      <c r="C42" s="198" t="s">
        <v>537</v>
      </c>
      <c r="D42" s="199" t="s">
        <v>667</v>
      </c>
      <c r="E42" s="199" t="s">
        <v>576</v>
      </c>
      <c r="F42" s="198"/>
      <c r="G42" s="199"/>
      <c r="H42" s="198"/>
      <c r="I42" s="198" t="s">
        <v>668</v>
      </c>
      <c r="J42" s="201" t="s">
        <v>675</v>
      </c>
      <c r="K42" s="200" t="s">
        <v>676</v>
      </c>
      <c r="L42" s="200" t="s">
        <v>677</v>
      </c>
      <c r="M42" s="203">
        <v>45791</v>
      </c>
      <c r="N42" s="205"/>
      <c r="O42" s="199"/>
      <c r="P42" s="198" t="s">
        <v>672</v>
      </c>
      <c r="Q42" s="202" t="s">
        <v>678</v>
      </c>
      <c r="R42" s="200" t="s">
        <v>3061</v>
      </c>
      <c r="S42" s="198"/>
      <c r="T42" s="200" t="s">
        <v>3011</v>
      </c>
      <c r="U42" s="200"/>
      <c r="V42" s="199"/>
      <c r="W42" s="48"/>
      <c r="X42" s="48"/>
      <c r="Y42" s="48"/>
    </row>
    <row r="43" customHeight="1" spans="1:25">
      <c r="A43" s="198">
        <v>193</v>
      </c>
      <c r="B43" s="199" t="s">
        <v>481</v>
      </c>
      <c r="C43" s="198" t="s">
        <v>3063</v>
      </c>
      <c r="D43" s="199" t="s">
        <v>557</v>
      </c>
      <c r="E43" s="199" t="s">
        <v>576</v>
      </c>
      <c r="F43" s="198"/>
      <c r="G43" s="199"/>
      <c r="H43" s="198"/>
      <c r="I43" s="198" t="s">
        <v>668</v>
      </c>
      <c r="J43" s="201" t="s">
        <v>680</v>
      </c>
      <c r="K43" s="200" t="s">
        <v>681</v>
      </c>
      <c r="L43" s="200" t="s">
        <v>682</v>
      </c>
      <c r="M43" s="205">
        <v>45764</v>
      </c>
      <c r="N43" s="203">
        <v>45757</v>
      </c>
      <c r="O43" s="199"/>
      <c r="P43" s="198" t="s">
        <v>683</v>
      </c>
      <c r="Q43" s="202" t="s">
        <v>684</v>
      </c>
      <c r="R43" s="200" t="s">
        <v>3061</v>
      </c>
      <c r="S43" s="198" t="s">
        <v>3064</v>
      </c>
      <c r="T43" s="200" t="s">
        <v>3065</v>
      </c>
      <c r="U43" s="200"/>
      <c r="V43" s="199"/>
      <c r="W43" s="48"/>
      <c r="X43" s="48"/>
      <c r="Y43" s="48"/>
    </row>
    <row r="44" customHeight="1" spans="1:25">
      <c r="A44" s="194">
        <v>227</v>
      </c>
      <c r="B44" s="195" t="s">
        <v>481</v>
      </c>
      <c r="C44" s="194"/>
      <c r="D44" s="195"/>
      <c r="E44" s="195"/>
      <c r="F44" s="194"/>
      <c r="G44" s="195"/>
      <c r="H44" s="194"/>
      <c r="I44" s="194"/>
      <c r="J44" s="196" t="s">
        <v>3066</v>
      </c>
      <c r="K44" s="197"/>
      <c r="L44" s="197"/>
      <c r="M44" s="194"/>
      <c r="N44" s="194"/>
      <c r="O44" s="195"/>
      <c r="P44" s="194"/>
      <c r="Q44" s="194"/>
      <c r="R44" s="197"/>
      <c r="S44" s="194"/>
      <c r="T44" s="197"/>
      <c r="U44" s="197"/>
      <c r="V44" s="195"/>
      <c r="W44" s="48"/>
      <c r="X44" s="48"/>
      <c r="Y44" s="48"/>
    </row>
    <row r="45" customHeight="1" spans="1:25">
      <c r="A45" s="198">
        <v>56</v>
      </c>
      <c r="B45" s="199" t="s">
        <v>481</v>
      </c>
      <c r="C45" s="198" t="s">
        <v>558</v>
      </c>
      <c r="D45" s="199" t="s">
        <v>557</v>
      </c>
      <c r="E45" s="199" t="s">
        <v>538</v>
      </c>
      <c r="F45" s="198"/>
      <c r="G45" s="199"/>
      <c r="H45" s="198"/>
      <c r="I45" s="198" t="s">
        <v>609</v>
      </c>
      <c r="J45" s="201" t="s">
        <v>3067</v>
      </c>
      <c r="K45" s="200" t="s">
        <v>690</v>
      </c>
      <c r="L45" s="200" t="s">
        <v>3068</v>
      </c>
      <c r="M45" s="203">
        <v>45702</v>
      </c>
      <c r="N45" s="198"/>
      <c r="O45" s="199"/>
      <c r="P45" s="198" t="s">
        <v>692</v>
      </c>
      <c r="Q45" s="202" t="s">
        <v>693</v>
      </c>
      <c r="R45" s="200" t="s">
        <v>3069</v>
      </c>
      <c r="S45" s="198"/>
      <c r="T45" s="200" t="s">
        <v>674</v>
      </c>
      <c r="U45" s="200"/>
      <c r="V45" s="199"/>
      <c r="W45" s="48"/>
      <c r="X45" s="48"/>
      <c r="Y45" s="48"/>
    </row>
    <row r="46" customHeight="1" spans="1:25">
      <c r="A46" s="198">
        <v>95</v>
      </c>
      <c r="B46" s="199" t="s">
        <v>481</v>
      </c>
      <c r="C46" s="198" t="s">
        <v>558</v>
      </c>
      <c r="D46" s="199" t="s">
        <v>557</v>
      </c>
      <c r="E46" s="199" t="s">
        <v>538</v>
      </c>
      <c r="F46" s="198"/>
      <c r="G46" s="199"/>
      <c r="H46" s="198"/>
      <c r="I46" s="198" t="s">
        <v>694</v>
      </c>
      <c r="J46" s="201" t="s">
        <v>695</v>
      </c>
      <c r="K46" s="200" t="s">
        <v>696</v>
      </c>
      <c r="L46" s="200" t="s">
        <v>3070</v>
      </c>
      <c r="M46" s="203">
        <v>45702</v>
      </c>
      <c r="N46" s="205"/>
      <c r="O46" s="199"/>
      <c r="P46" s="198" t="s">
        <v>698</v>
      </c>
      <c r="Q46" s="202" t="s">
        <v>699</v>
      </c>
      <c r="R46" s="200" t="s">
        <v>3008</v>
      </c>
      <c r="S46" s="198"/>
      <c r="T46" s="200" t="s">
        <v>674</v>
      </c>
      <c r="U46" s="200"/>
      <c r="V46" s="199"/>
      <c r="W46" s="48"/>
      <c r="X46" s="48"/>
      <c r="Y46" s="48"/>
    </row>
    <row r="47" customHeight="1" spans="1:25">
      <c r="A47" s="198">
        <v>177</v>
      </c>
      <c r="B47" s="199" t="s">
        <v>481</v>
      </c>
      <c r="C47" s="198" t="s">
        <v>558</v>
      </c>
      <c r="D47" s="199" t="s">
        <v>557</v>
      </c>
      <c r="E47" s="199" t="s">
        <v>538</v>
      </c>
      <c r="F47" s="198"/>
      <c r="G47" s="199" t="s">
        <v>540</v>
      </c>
      <c r="H47" s="198"/>
      <c r="I47" s="198" t="s">
        <v>694</v>
      </c>
      <c r="J47" s="201" t="s">
        <v>700</v>
      </c>
      <c r="K47" s="200" t="s">
        <v>701</v>
      </c>
      <c r="L47" s="200" t="s">
        <v>3071</v>
      </c>
      <c r="M47" s="203">
        <v>45817</v>
      </c>
      <c r="N47" s="198"/>
      <c r="O47" s="199"/>
      <c r="P47" s="198" t="s">
        <v>703</v>
      </c>
      <c r="Q47" s="198"/>
      <c r="R47" s="200" t="s">
        <v>536</v>
      </c>
      <c r="S47" s="198" t="s">
        <v>3072</v>
      </c>
      <c r="T47" s="200" t="s">
        <v>674</v>
      </c>
      <c r="U47" s="200" t="s">
        <v>3073</v>
      </c>
      <c r="V47" s="199"/>
      <c r="W47" s="48"/>
      <c r="X47" s="48"/>
      <c r="Y47" s="48"/>
    </row>
    <row r="48" customHeight="1" spans="1:25">
      <c r="A48" s="198">
        <v>155</v>
      </c>
      <c r="B48" s="199" t="s">
        <v>481</v>
      </c>
      <c r="C48" s="198" t="s">
        <v>3006</v>
      </c>
      <c r="D48" s="199" t="s">
        <v>557</v>
      </c>
      <c r="E48" s="199" t="s">
        <v>538</v>
      </c>
      <c r="F48" s="198"/>
      <c r="G48" s="199"/>
      <c r="H48" s="198"/>
      <c r="I48" s="198" t="s">
        <v>694</v>
      </c>
      <c r="J48" s="201" t="s">
        <v>707</v>
      </c>
      <c r="K48" s="200" t="s">
        <v>3074</v>
      </c>
      <c r="L48" s="208" t="s">
        <v>3075</v>
      </c>
      <c r="M48" s="203">
        <v>45946</v>
      </c>
      <c r="N48" s="203">
        <v>45915</v>
      </c>
      <c r="O48" s="199"/>
      <c r="P48" s="198" t="s">
        <v>710</v>
      </c>
      <c r="Q48" s="198"/>
      <c r="R48" s="200" t="s">
        <v>706</v>
      </c>
      <c r="S48" s="198"/>
      <c r="T48" s="200" t="s">
        <v>674</v>
      </c>
      <c r="U48" s="200"/>
      <c r="V48" s="199"/>
      <c r="W48" s="48"/>
      <c r="X48" s="48"/>
      <c r="Y48" s="48"/>
    </row>
    <row r="49" customHeight="1" spans="1:25">
      <c r="A49" s="198">
        <v>192</v>
      </c>
      <c r="B49" s="199" t="s">
        <v>481</v>
      </c>
      <c r="C49" s="198" t="s">
        <v>3063</v>
      </c>
      <c r="D49" s="199" t="s">
        <v>557</v>
      </c>
      <c r="E49" s="199" t="s">
        <v>538</v>
      </c>
      <c r="F49" s="198"/>
      <c r="G49" s="199"/>
      <c r="H49" s="198"/>
      <c r="I49" s="198" t="s">
        <v>694</v>
      </c>
      <c r="J49" s="201" t="s">
        <v>711</v>
      </c>
      <c r="K49" s="200" t="s">
        <v>3076</v>
      </c>
      <c r="L49" s="200" t="s">
        <v>3077</v>
      </c>
      <c r="M49" s="203">
        <v>45764</v>
      </c>
      <c r="N49" s="203">
        <v>45816</v>
      </c>
      <c r="O49" s="199"/>
      <c r="P49" s="198" t="s">
        <v>714</v>
      </c>
      <c r="Q49" s="202" t="s">
        <v>715</v>
      </c>
      <c r="R49" s="200" t="s">
        <v>3061</v>
      </c>
      <c r="S49" s="198"/>
      <c r="T49" s="200" t="s">
        <v>674</v>
      </c>
      <c r="U49" s="200"/>
      <c r="V49" s="199"/>
      <c r="W49" s="48"/>
      <c r="X49" s="48"/>
      <c r="Y49" s="48"/>
    </row>
    <row r="50" customHeight="1" spans="1:25">
      <c r="A50" s="198">
        <v>448</v>
      </c>
      <c r="B50" s="199" t="s">
        <v>481</v>
      </c>
      <c r="C50" s="198" t="s">
        <v>105</v>
      </c>
      <c r="D50" s="199" t="s">
        <v>557</v>
      </c>
      <c r="E50" s="199" t="s">
        <v>576</v>
      </c>
      <c r="F50" s="198"/>
      <c r="G50" s="199"/>
      <c r="H50" s="198"/>
      <c r="I50" s="198" t="s">
        <v>694</v>
      </c>
      <c r="J50" s="201" t="s">
        <v>3078</v>
      </c>
      <c r="K50" s="200" t="s">
        <v>718</v>
      </c>
      <c r="L50" s="200" t="s">
        <v>3079</v>
      </c>
      <c r="M50" s="198"/>
      <c r="N50" s="205"/>
      <c r="O50" s="199" t="s">
        <v>3080</v>
      </c>
      <c r="P50" s="198"/>
      <c r="Q50" s="198"/>
      <c r="R50" s="200" t="s">
        <v>3081</v>
      </c>
      <c r="S50" s="198"/>
      <c r="T50" s="200" t="s">
        <v>3082</v>
      </c>
      <c r="U50" s="200"/>
      <c r="V50" s="199"/>
      <c r="W50" s="48"/>
      <c r="X50" s="48"/>
      <c r="Y50" s="48"/>
    </row>
    <row r="51" customHeight="1" spans="1:25">
      <c r="A51" s="194">
        <v>244</v>
      </c>
      <c r="B51" s="195" t="s">
        <v>481</v>
      </c>
      <c r="C51" s="194"/>
      <c r="D51" s="195"/>
      <c r="E51" s="195"/>
      <c r="F51" s="194"/>
      <c r="G51" s="195"/>
      <c r="H51" s="194"/>
      <c r="I51" s="194"/>
      <c r="J51" s="196" t="s">
        <v>3083</v>
      </c>
      <c r="K51" s="197"/>
      <c r="L51" s="197"/>
      <c r="M51" s="194"/>
      <c r="N51" s="194"/>
      <c r="O51" s="195"/>
      <c r="P51" s="194"/>
      <c r="Q51" s="194"/>
      <c r="R51" s="197"/>
      <c r="S51" s="194"/>
      <c r="T51" s="197"/>
      <c r="U51" s="197"/>
      <c r="V51" s="195"/>
      <c r="W51" s="48"/>
      <c r="X51" s="48"/>
      <c r="Y51" s="48"/>
    </row>
    <row r="52" customHeight="1" spans="1:25">
      <c r="A52" s="198">
        <v>89</v>
      </c>
      <c r="B52" s="199" t="s">
        <v>481</v>
      </c>
      <c r="C52" s="198" t="s">
        <v>558</v>
      </c>
      <c r="D52" s="199" t="s">
        <v>557</v>
      </c>
      <c r="E52" s="199" t="s">
        <v>538</v>
      </c>
      <c r="F52" s="198" t="s">
        <v>539</v>
      </c>
      <c r="G52" s="199" t="s">
        <v>540</v>
      </c>
      <c r="H52" s="198"/>
      <c r="I52" s="198" t="s">
        <v>722</v>
      </c>
      <c r="J52" s="201" t="s">
        <v>723</v>
      </c>
      <c r="K52" s="200" t="s">
        <v>724</v>
      </c>
      <c r="L52" s="200" t="s">
        <v>3084</v>
      </c>
      <c r="M52" s="203">
        <v>45819</v>
      </c>
      <c r="N52" s="198"/>
      <c r="O52" s="199"/>
      <c r="P52" s="198" t="s">
        <v>726</v>
      </c>
      <c r="Q52" s="198"/>
      <c r="R52" s="200" t="s">
        <v>536</v>
      </c>
      <c r="S52" s="198" t="s">
        <v>3085</v>
      </c>
      <c r="T52" s="200" t="s">
        <v>2994</v>
      </c>
      <c r="U52" s="200" t="s">
        <v>3086</v>
      </c>
      <c r="V52" s="199"/>
      <c r="W52" s="48"/>
      <c r="X52" s="48"/>
      <c r="Y52" s="48"/>
    </row>
    <row r="53" customHeight="1" spans="1:25">
      <c r="A53" s="198">
        <v>161</v>
      </c>
      <c r="B53" s="199" t="s">
        <v>481</v>
      </c>
      <c r="C53" s="198" t="s">
        <v>558</v>
      </c>
      <c r="D53" s="199" t="s">
        <v>557</v>
      </c>
      <c r="E53" s="199" t="s">
        <v>538</v>
      </c>
      <c r="F53" s="198" t="s">
        <v>539</v>
      </c>
      <c r="G53" s="199" t="s">
        <v>540</v>
      </c>
      <c r="H53" s="198"/>
      <c r="I53" s="198" t="s">
        <v>722</v>
      </c>
      <c r="J53" s="201" t="s">
        <v>3087</v>
      </c>
      <c r="K53" s="200" t="s">
        <v>730</v>
      </c>
      <c r="L53" s="200"/>
      <c r="M53" s="198" t="s">
        <v>731</v>
      </c>
      <c r="N53" s="198"/>
      <c r="O53" s="199"/>
      <c r="P53" s="198" t="s">
        <v>732</v>
      </c>
      <c r="Q53" s="198"/>
      <c r="R53" s="200" t="s">
        <v>536</v>
      </c>
      <c r="S53" s="198" t="s">
        <v>3085</v>
      </c>
      <c r="T53" s="200" t="s">
        <v>2994</v>
      </c>
      <c r="U53" s="200" t="s">
        <v>3086</v>
      </c>
      <c r="V53" s="199"/>
      <c r="W53" s="48"/>
      <c r="X53" s="48"/>
      <c r="Y53" s="48"/>
    </row>
    <row r="54" customHeight="1" spans="1:25">
      <c r="A54" s="198">
        <v>198</v>
      </c>
      <c r="B54" s="199" t="s">
        <v>481</v>
      </c>
      <c r="C54" s="198" t="s">
        <v>558</v>
      </c>
      <c r="D54" s="199" t="s">
        <v>557</v>
      </c>
      <c r="E54" s="199" t="s">
        <v>538</v>
      </c>
      <c r="F54" s="198" t="s">
        <v>539</v>
      </c>
      <c r="G54" s="199" t="s">
        <v>540</v>
      </c>
      <c r="H54" s="198"/>
      <c r="I54" s="198" t="s">
        <v>722</v>
      </c>
      <c r="J54" s="201" t="s">
        <v>733</v>
      </c>
      <c r="K54" s="200" t="s">
        <v>734</v>
      </c>
      <c r="L54" s="200" t="s">
        <v>3088</v>
      </c>
      <c r="M54" s="203">
        <v>45978</v>
      </c>
      <c r="N54" s="203">
        <v>46008</v>
      </c>
      <c r="O54" s="199"/>
      <c r="P54" s="198" t="s">
        <v>736</v>
      </c>
      <c r="Q54" s="198"/>
      <c r="R54" s="200" t="s">
        <v>536</v>
      </c>
      <c r="S54" s="198" t="s">
        <v>3085</v>
      </c>
      <c r="T54" s="200" t="s">
        <v>2994</v>
      </c>
      <c r="U54" s="200" t="s">
        <v>3086</v>
      </c>
      <c r="V54" s="199"/>
      <c r="W54" s="48"/>
      <c r="X54" s="48"/>
      <c r="Y54" s="48"/>
    </row>
    <row r="55" customHeight="1" spans="1:25">
      <c r="A55" s="198">
        <v>602</v>
      </c>
      <c r="B55" s="199" t="s">
        <v>481</v>
      </c>
      <c r="C55" s="198" t="s">
        <v>105</v>
      </c>
      <c r="D55" s="199" t="s">
        <v>557</v>
      </c>
      <c r="E55" s="199" t="s">
        <v>538</v>
      </c>
      <c r="F55" s="198" t="s">
        <v>539</v>
      </c>
      <c r="G55" s="199" t="s">
        <v>540</v>
      </c>
      <c r="H55" s="198"/>
      <c r="I55" s="198" t="s">
        <v>722</v>
      </c>
      <c r="J55" s="201" t="s">
        <v>3089</v>
      </c>
      <c r="K55" s="200" t="s">
        <v>3090</v>
      </c>
      <c r="L55" s="200" t="s">
        <v>3091</v>
      </c>
      <c r="M55" s="203">
        <v>45731</v>
      </c>
      <c r="N55" s="204"/>
      <c r="O55" s="199" t="s">
        <v>3092</v>
      </c>
      <c r="P55" s="198"/>
      <c r="Q55" s="198"/>
      <c r="R55" s="200" t="s">
        <v>536</v>
      </c>
      <c r="S55" s="198" t="s">
        <v>3085</v>
      </c>
      <c r="T55" s="200" t="s">
        <v>2994</v>
      </c>
      <c r="U55" s="200" t="s">
        <v>3086</v>
      </c>
      <c r="V55" s="199"/>
      <c r="W55" s="48"/>
      <c r="X55" s="48"/>
      <c r="Y55" s="48"/>
    </row>
    <row r="56" customHeight="1" spans="1:25">
      <c r="A56" s="198">
        <v>376</v>
      </c>
      <c r="B56" s="199" t="s">
        <v>481</v>
      </c>
      <c r="C56" s="198" t="s">
        <v>558</v>
      </c>
      <c r="D56" s="199" t="s">
        <v>557</v>
      </c>
      <c r="E56" s="199" t="s">
        <v>538</v>
      </c>
      <c r="F56" s="198"/>
      <c r="G56" s="199"/>
      <c r="H56" s="198"/>
      <c r="I56" s="198" t="s">
        <v>722</v>
      </c>
      <c r="J56" s="201" t="s">
        <v>3093</v>
      </c>
      <c r="K56" s="200" t="s">
        <v>738</v>
      </c>
      <c r="L56" s="200" t="s">
        <v>739</v>
      </c>
      <c r="M56" s="203">
        <v>45856</v>
      </c>
      <c r="N56" s="198"/>
      <c r="O56" s="199"/>
      <c r="P56" s="198"/>
      <c r="Q56" s="198"/>
      <c r="R56" s="200" t="s">
        <v>536</v>
      </c>
      <c r="S56" s="198"/>
      <c r="T56" s="200" t="s">
        <v>3065</v>
      </c>
      <c r="U56" s="200"/>
      <c r="V56" s="199"/>
      <c r="W56" s="48"/>
      <c r="X56" s="48"/>
      <c r="Y56" s="48"/>
    </row>
    <row r="57" customHeight="1" spans="1:25">
      <c r="A57" s="198">
        <v>303</v>
      </c>
      <c r="B57" s="199" t="s">
        <v>481</v>
      </c>
      <c r="C57" s="198" t="s">
        <v>103</v>
      </c>
      <c r="D57" s="199" t="s">
        <v>557</v>
      </c>
      <c r="E57" s="199" t="s">
        <v>608</v>
      </c>
      <c r="F57" s="198" t="s">
        <v>539</v>
      </c>
      <c r="G57" s="199" t="s">
        <v>740</v>
      </c>
      <c r="H57" s="198"/>
      <c r="I57" s="198" t="s">
        <v>722</v>
      </c>
      <c r="J57" s="201" t="s">
        <v>3094</v>
      </c>
      <c r="K57" s="200" t="s">
        <v>742</v>
      </c>
      <c r="L57" s="200"/>
      <c r="M57" s="203">
        <v>46002</v>
      </c>
      <c r="N57" s="205"/>
      <c r="O57" s="199"/>
      <c r="P57" s="198" t="s">
        <v>617</v>
      </c>
      <c r="Q57" s="198"/>
      <c r="R57" s="200" t="s">
        <v>536</v>
      </c>
      <c r="S57" s="198" t="s">
        <v>3085</v>
      </c>
      <c r="T57" s="200" t="s">
        <v>744</v>
      </c>
      <c r="U57" s="200"/>
      <c r="V57" s="199"/>
      <c r="W57" s="48"/>
      <c r="X57" s="48"/>
      <c r="Y57" s="48"/>
    </row>
    <row r="58" customHeight="1" spans="1:25">
      <c r="A58" s="194">
        <v>228</v>
      </c>
      <c r="B58" s="195" t="s">
        <v>481</v>
      </c>
      <c r="C58" s="194"/>
      <c r="D58" s="195"/>
      <c r="E58" s="195"/>
      <c r="F58" s="194"/>
      <c r="G58" s="195"/>
      <c r="H58" s="194"/>
      <c r="I58" s="194"/>
      <c r="J58" s="196" t="s">
        <v>3095</v>
      </c>
      <c r="K58" s="197"/>
      <c r="L58" s="197"/>
      <c r="M58" s="194"/>
      <c r="N58" s="206"/>
      <c r="O58" s="195"/>
      <c r="P58" s="194"/>
      <c r="Q58" s="194"/>
      <c r="R58" s="197"/>
      <c r="S58" s="194"/>
      <c r="T58" s="197"/>
      <c r="U58" s="197"/>
      <c r="V58" s="195"/>
      <c r="W58" s="48"/>
      <c r="X58" s="48"/>
      <c r="Y58" s="48"/>
    </row>
    <row r="59" customHeight="1" spans="1:25">
      <c r="A59" s="194">
        <v>229</v>
      </c>
      <c r="B59" s="195" t="s">
        <v>481</v>
      </c>
      <c r="C59" s="194"/>
      <c r="D59" s="195"/>
      <c r="E59" s="195"/>
      <c r="F59" s="194"/>
      <c r="G59" s="195"/>
      <c r="H59" s="194"/>
      <c r="I59" s="194"/>
      <c r="J59" s="196" t="s">
        <v>3096</v>
      </c>
      <c r="K59" s="197"/>
      <c r="L59" s="197"/>
      <c r="M59" s="194"/>
      <c r="N59" s="194"/>
      <c r="O59" s="195"/>
      <c r="P59" s="194"/>
      <c r="Q59" s="194"/>
      <c r="R59" s="197"/>
      <c r="S59" s="194"/>
      <c r="T59" s="197"/>
      <c r="U59" s="197"/>
      <c r="V59" s="195"/>
      <c r="W59" s="48"/>
      <c r="X59" s="48"/>
      <c r="Y59" s="48"/>
    </row>
    <row r="60" customHeight="1" spans="1:25">
      <c r="A60" s="198">
        <v>116</v>
      </c>
      <c r="B60" s="199" t="s">
        <v>481</v>
      </c>
      <c r="C60" s="198" t="s">
        <v>3097</v>
      </c>
      <c r="D60" s="199"/>
      <c r="E60" s="199" t="s">
        <v>608</v>
      </c>
      <c r="F60" s="198"/>
      <c r="G60" s="199"/>
      <c r="H60" s="198"/>
      <c r="I60" s="198"/>
      <c r="J60" s="201" t="s">
        <v>3098</v>
      </c>
      <c r="K60" s="200"/>
      <c r="L60" s="200"/>
      <c r="M60" s="198"/>
      <c r="N60" s="198"/>
      <c r="O60" s="199"/>
      <c r="P60" s="198"/>
      <c r="Q60" s="198"/>
      <c r="R60" s="200" t="s">
        <v>536</v>
      </c>
      <c r="S60" s="198"/>
      <c r="T60" s="200"/>
      <c r="U60" s="200"/>
      <c r="V60" s="199"/>
      <c r="W60" s="48"/>
      <c r="X60" s="48"/>
      <c r="Y60" s="48"/>
    </row>
    <row r="61" customHeight="1" spans="1:25">
      <c r="A61" s="198">
        <v>154</v>
      </c>
      <c r="B61" s="199" t="s">
        <v>481</v>
      </c>
      <c r="C61" s="198" t="s">
        <v>3063</v>
      </c>
      <c r="D61" s="199" t="s">
        <v>557</v>
      </c>
      <c r="E61" s="199" t="s">
        <v>608</v>
      </c>
      <c r="F61" s="198"/>
      <c r="G61" s="199"/>
      <c r="H61" s="198"/>
      <c r="I61" s="198"/>
      <c r="J61" s="201" t="s">
        <v>3099</v>
      </c>
      <c r="K61" s="200" t="s">
        <v>750</v>
      </c>
      <c r="L61" s="200" t="s">
        <v>751</v>
      </c>
      <c r="M61" s="198"/>
      <c r="N61" s="205"/>
      <c r="O61" s="199"/>
      <c r="P61" s="198" t="s">
        <v>617</v>
      </c>
      <c r="Q61" s="198"/>
      <c r="R61" s="200" t="s">
        <v>536</v>
      </c>
      <c r="S61" s="198"/>
      <c r="T61" s="200"/>
      <c r="U61" s="200"/>
      <c r="V61" s="199"/>
      <c r="W61" s="48"/>
      <c r="X61" s="48"/>
      <c r="Y61" s="48"/>
    </row>
    <row r="62" customHeight="1" spans="1:25">
      <c r="A62" s="198">
        <v>351</v>
      </c>
      <c r="B62" s="199" t="s">
        <v>481</v>
      </c>
      <c r="C62" s="198" t="s">
        <v>558</v>
      </c>
      <c r="D62" s="199" t="s">
        <v>557</v>
      </c>
      <c r="E62" s="199" t="s">
        <v>538</v>
      </c>
      <c r="F62" s="198"/>
      <c r="G62" s="199" t="s">
        <v>540</v>
      </c>
      <c r="H62" s="198"/>
      <c r="I62" s="198" t="s">
        <v>752</v>
      </c>
      <c r="J62" s="201" t="s">
        <v>753</v>
      </c>
      <c r="K62" s="200" t="s">
        <v>754</v>
      </c>
      <c r="L62" s="200" t="s">
        <v>3100</v>
      </c>
      <c r="M62" s="203">
        <v>45795</v>
      </c>
      <c r="N62" s="203">
        <v>45920</v>
      </c>
      <c r="O62" s="199"/>
      <c r="P62" s="198" t="s">
        <v>756</v>
      </c>
      <c r="Q62" s="198"/>
      <c r="R62" s="200" t="s">
        <v>536</v>
      </c>
      <c r="S62" s="198" t="s">
        <v>3101</v>
      </c>
      <c r="T62" s="200" t="s">
        <v>3102</v>
      </c>
      <c r="U62" s="200" t="s">
        <v>3103</v>
      </c>
      <c r="V62" s="199"/>
      <c r="W62" s="48"/>
      <c r="X62" s="48"/>
      <c r="Y62" s="48"/>
    </row>
    <row r="63" customHeight="1" spans="1:25">
      <c r="A63" s="198">
        <v>352</v>
      </c>
      <c r="B63" s="199" t="s">
        <v>539</v>
      </c>
      <c r="C63" s="198" t="s">
        <v>558</v>
      </c>
      <c r="D63" s="199" t="s">
        <v>557</v>
      </c>
      <c r="E63" s="199" t="s">
        <v>608</v>
      </c>
      <c r="F63" s="198"/>
      <c r="G63" s="199"/>
      <c r="H63" s="198"/>
      <c r="I63" s="198" t="s">
        <v>752</v>
      </c>
      <c r="J63" s="201" t="s">
        <v>3104</v>
      </c>
      <c r="K63" s="200" t="s">
        <v>761</v>
      </c>
      <c r="L63" s="200" t="s">
        <v>762</v>
      </c>
      <c r="M63" s="198"/>
      <c r="N63" s="203">
        <v>45860</v>
      </c>
      <c r="O63" s="199"/>
      <c r="P63" s="198" t="s">
        <v>763</v>
      </c>
      <c r="Q63" s="198"/>
      <c r="R63" s="200" t="s">
        <v>536</v>
      </c>
      <c r="S63" s="198"/>
      <c r="T63" s="200" t="s">
        <v>764</v>
      </c>
      <c r="U63" s="200" t="s">
        <v>765</v>
      </c>
      <c r="V63" s="199"/>
      <c r="W63" s="48"/>
      <c r="X63" s="48"/>
      <c r="Y63" s="48"/>
    </row>
    <row r="64" customHeight="1" spans="1:25">
      <c r="A64" s="198">
        <v>305</v>
      </c>
      <c r="B64" s="199" t="s">
        <v>481</v>
      </c>
      <c r="C64" s="198" t="s">
        <v>105</v>
      </c>
      <c r="D64" s="199" t="s">
        <v>557</v>
      </c>
      <c r="E64" s="199" t="s">
        <v>608</v>
      </c>
      <c r="F64" s="198"/>
      <c r="G64" s="199"/>
      <c r="H64" s="198"/>
      <c r="I64" s="198"/>
      <c r="J64" s="201" t="s">
        <v>3105</v>
      </c>
      <c r="K64" s="200" t="s">
        <v>3106</v>
      </c>
      <c r="L64" s="200" t="s">
        <v>3107</v>
      </c>
      <c r="M64" s="203">
        <v>45918</v>
      </c>
      <c r="N64" s="198"/>
      <c r="O64" s="199"/>
      <c r="P64" s="198" t="s">
        <v>617</v>
      </c>
      <c r="Q64" s="198"/>
      <c r="R64" s="200" t="s">
        <v>536</v>
      </c>
      <c r="S64" s="198"/>
      <c r="T64" s="200"/>
      <c r="U64" s="200" t="s">
        <v>765</v>
      </c>
      <c r="V64" s="199"/>
      <c r="W64" s="48"/>
      <c r="X64" s="48"/>
      <c r="Y64" s="48"/>
    </row>
    <row r="65" customHeight="1" spans="1:25">
      <c r="A65" s="198">
        <v>395</v>
      </c>
      <c r="B65" s="199" t="s">
        <v>481</v>
      </c>
      <c r="C65" s="198" t="s">
        <v>769</v>
      </c>
      <c r="D65" s="199" t="s">
        <v>557</v>
      </c>
      <c r="E65" s="199" t="s">
        <v>608</v>
      </c>
      <c r="F65" s="198"/>
      <c r="G65" s="199"/>
      <c r="H65" s="198"/>
      <c r="I65" s="198"/>
      <c r="J65" s="201" t="s">
        <v>3108</v>
      </c>
      <c r="K65" s="200" t="s">
        <v>771</v>
      </c>
      <c r="L65" s="200" t="s">
        <v>3109</v>
      </c>
      <c r="M65" s="203">
        <v>46010</v>
      </c>
      <c r="N65" s="198"/>
      <c r="O65" s="199"/>
      <c r="P65" s="198" t="s">
        <v>773</v>
      </c>
      <c r="Q65" s="198"/>
      <c r="R65" s="200" t="s">
        <v>536</v>
      </c>
      <c r="S65" s="198"/>
      <c r="T65" s="200" t="s">
        <v>3110</v>
      </c>
      <c r="U65" s="200" t="s">
        <v>765</v>
      </c>
      <c r="V65" s="199"/>
      <c r="W65" s="48"/>
      <c r="X65" s="48"/>
      <c r="Y65" s="48"/>
    </row>
    <row r="66" customHeight="1" spans="1:25">
      <c r="A66" s="194">
        <v>230</v>
      </c>
      <c r="B66" s="195" t="s">
        <v>481</v>
      </c>
      <c r="C66" s="194"/>
      <c r="D66" s="195"/>
      <c r="E66" s="195"/>
      <c r="F66" s="194"/>
      <c r="G66" s="195"/>
      <c r="H66" s="194"/>
      <c r="I66" s="194"/>
      <c r="J66" s="196" t="s">
        <v>3111</v>
      </c>
      <c r="K66" s="197"/>
      <c r="L66" s="197"/>
      <c r="M66" s="194"/>
      <c r="N66" s="194"/>
      <c r="O66" s="195"/>
      <c r="P66" s="194"/>
      <c r="Q66" s="194"/>
      <c r="R66" s="197"/>
      <c r="S66" s="194"/>
      <c r="T66" s="197"/>
      <c r="U66" s="197"/>
      <c r="V66" s="195"/>
      <c r="W66" s="48"/>
      <c r="X66" s="48"/>
      <c r="Y66" s="48"/>
    </row>
    <row r="67" customHeight="1" spans="1:25">
      <c r="A67" s="198">
        <v>304</v>
      </c>
      <c r="B67" s="199" t="s">
        <v>481</v>
      </c>
      <c r="C67" s="198" t="s">
        <v>537</v>
      </c>
      <c r="D67" s="199" t="s">
        <v>630</v>
      </c>
      <c r="E67" s="199" t="s">
        <v>538</v>
      </c>
      <c r="F67" s="198" t="s">
        <v>539</v>
      </c>
      <c r="G67" s="199" t="s">
        <v>540</v>
      </c>
      <c r="H67" s="198"/>
      <c r="I67" s="198" t="s">
        <v>722</v>
      </c>
      <c r="J67" s="201" t="s">
        <v>3112</v>
      </c>
      <c r="K67" s="200" t="s">
        <v>778</v>
      </c>
      <c r="L67" s="200" t="s">
        <v>779</v>
      </c>
      <c r="M67" s="198"/>
      <c r="N67" s="198"/>
      <c r="O67" s="199"/>
      <c r="P67" s="198" t="s">
        <v>617</v>
      </c>
      <c r="Q67" s="198"/>
      <c r="R67" s="200" t="s">
        <v>3113</v>
      </c>
      <c r="S67" s="198" t="s">
        <v>3085</v>
      </c>
      <c r="T67" s="200" t="s">
        <v>2994</v>
      </c>
      <c r="U67" s="200" t="s">
        <v>3086</v>
      </c>
      <c r="V67" s="199"/>
      <c r="W67" s="48"/>
      <c r="X67" s="48"/>
      <c r="Y67" s="48"/>
    </row>
    <row r="68" customHeight="1" spans="1:25">
      <c r="A68" s="198">
        <v>83</v>
      </c>
      <c r="B68" s="199" t="s">
        <v>539</v>
      </c>
      <c r="C68" s="198" t="s">
        <v>780</v>
      </c>
      <c r="D68" s="199" t="s">
        <v>557</v>
      </c>
      <c r="E68" s="199" t="s">
        <v>608</v>
      </c>
      <c r="F68" s="198"/>
      <c r="G68" s="199"/>
      <c r="H68" s="198"/>
      <c r="I68" s="198" t="s">
        <v>722</v>
      </c>
      <c r="J68" s="201" t="s">
        <v>781</v>
      </c>
      <c r="K68" s="200" t="s">
        <v>782</v>
      </c>
      <c r="L68" s="200" t="s">
        <v>3114</v>
      </c>
      <c r="M68" s="203">
        <v>45822</v>
      </c>
      <c r="N68" s="205">
        <v>45822</v>
      </c>
      <c r="O68" s="199"/>
      <c r="P68" s="198" t="s">
        <v>784</v>
      </c>
      <c r="Q68" s="198"/>
      <c r="R68" s="200" t="s">
        <v>3113</v>
      </c>
      <c r="S68" s="198" t="s">
        <v>3085</v>
      </c>
      <c r="T68" s="200" t="s">
        <v>674</v>
      </c>
      <c r="U68" s="200"/>
      <c r="V68" s="199"/>
      <c r="W68" s="48"/>
      <c r="X68" s="48"/>
      <c r="Y68" s="48"/>
    </row>
    <row r="69" customHeight="1" spans="1:25">
      <c r="A69" s="198">
        <v>361</v>
      </c>
      <c r="B69" s="199" t="s">
        <v>481</v>
      </c>
      <c r="C69" s="198" t="s">
        <v>563</v>
      </c>
      <c r="D69" s="199" t="s">
        <v>557</v>
      </c>
      <c r="E69" s="199" t="s">
        <v>538</v>
      </c>
      <c r="F69" s="198"/>
      <c r="G69" s="199"/>
      <c r="H69" s="198"/>
      <c r="I69" s="198" t="s">
        <v>786</v>
      </c>
      <c r="J69" s="201" t="s">
        <v>787</v>
      </c>
      <c r="K69" s="200" t="s">
        <v>788</v>
      </c>
      <c r="L69" s="200" t="s">
        <v>789</v>
      </c>
      <c r="M69" s="198">
        <v>2011</v>
      </c>
      <c r="N69" s="198"/>
      <c r="O69" s="199"/>
      <c r="P69" s="198" t="s">
        <v>790</v>
      </c>
      <c r="Q69" s="198"/>
      <c r="R69" s="200" t="s">
        <v>3115</v>
      </c>
      <c r="S69" s="198"/>
      <c r="T69" s="200" t="s">
        <v>3028</v>
      </c>
      <c r="U69" s="200" t="s">
        <v>3116</v>
      </c>
      <c r="V69" s="199"/>
      <c r="W69" s="48"/>
      <c r="X69" s="48"/>
      <c r="Y69" s="48"/>
    </row>
    <row r="70" customHeight="1" spans="1:25">
      <c r="A70" s="198">
        <v>521</v>
      </c>
      <c r="B70" s="199" t="s">
        <v>481</v>
      </c>
      <c r="C70" s="198"/>
      <c r="D70" s="199" t="s">
        <v>557</v>
      </c>
      <c r="E70" s="199" t="s">
        <v>608</v>
      </c>
      <c r="F70" s="198"/>
      <c r="G70" s="199"/>
      <c r="H70" s="198"/>
      <c r="I70" s="198" t="s">
        <v>786</v>
      </c>
      <c r="J70" s="201" t="s">
        <v>792</v>
      </c>
      <c r="K70" s="200" t="s">
        <v>793</v>
      </c>
      <c r="L70" s="200" t="s">
        <v>3117</v>
      </c>
      <c r="M70" s="198">
        <v>2018</v>
      </c>
      <c r="N70" s="205"/>
      <c r="O70" s="199" t="s">
        <v>795</v>
      </c>
      <c r="P70" s="198" t="s">
        <v>617</v>
      </c>
      <c r="Q70" s="198"/>
      <c r="R70" s="200" t="s">
        <v>3115</v>
      </c>
      <c r="S70" s="198"/>
      <c r="T70" s="200" t="s">
        <v>3028</v>
      </c>
      <c r="U70" s="200" t="s">
        <v>3116</v>
      </c>
      <c r="V70" s="199"/>
      <c r="W70" s="48"/>
      <c r="X70" s="48"/>
      <c r="Y70" s="48"/>
    </row>
    <row r="71" customHeight="1" spans="1:25">
      <c r="A71" s="198">
        <v>362</v>
      </c>
      <c r="B71" s="199" t="s">
        <v>481</v>
      </c>
      <c r="C71" s="198" t="s">
        <v>103</v>
      </c>
      <c r="D71" s="199" t="s">
        <v>557</v>
      </c>
      <c r="E71" s="199" t="s">
        <v>538</v>
      </c>
      <c r="F71" s="198"/>
      <c r="G71" s="199"/>
      <c r="H71" s="198"/>
      <c r="I71" s="198" t="s">
        <v>786</v>
      </c>
      <c r="J71" s="201" t="s">
        <v>796</v>
      </c>
      <c r="K71" s="200" t="s">
        <v>797</v>
      </c>
      <c r="L71" s="200" t="s">
        <v>798</v>
      </c>
      <c r="M71" s="198"/>
      <c r="N71" s="207"/>
      <c r="O71" s="199"/>
      <c r="P71" s="198" t="s">
        <v>799</v>
      </c>
      <c r="Q71" s="198"/>
      <c r="R71" s="200" t="s">
        <v>3115</v>
      </c>
      <c r="S71" s="198"/>
      <c r="T71" s="200" t="s">
        <v>3028</v>
      </c>
      <c r="U71" s="200" t="s">
        <v>3116</v>
      </c>
      <c r="V71" s="199"/>
      <c r="W71" s="48"/>
      <c r="X71" s="48"/>
      <c r="Y71" s="48"/>
    </row>
    <row r="72" customHeight="1" spans="1:25">
      <c r="A72" s="198">
        <v>554</v>
      </c>
      <c r="B72" s="199" t="s">
        <v>539</v>
      </c>
      <c r="C72" s="198" t="s">
        <v>780</v>
      </c>
      <c r="D72" s="199" t="s">
        <v>557</v>
      </c>
      <c r="E72" s="199" t="s">
        <v>576</v>
      </c>
      <c r="F72" s="198"/>
      <c r="G72" s="199"/>
      <c r="H72" s="198"/>
      <c r="I72" s="198" t="s">
        <v>722</v>
      </c>
      <c r="J72" s="201" t="s">
        <v>801</v>
      </c>
      <c r="K72" s="200" t="s">
        <v>802</v>
      </c>
      <c r="L72" s="200" t="s">
        <v>3118</v>
      </c>
      <c r="M72" s="198" t="s">
        <v>3119</v>
      </c>
      <c r="N72" s="205">
        <v>45831</v>
      </c>
      <c r="O72" s="199"/>
      <c r="P72" s="198"/>
      <c r="Q72" s="198"/>
      <c r="R72" s="200" t="s">
        <v>800</v>
      </c>
      <c r="S72" s="198"/>
      <c r="T72" s="200" t="s">
        <v>3028</v>
      </c>
      <c r="U72" s="200"/>
      <c r="V72" s="199"/>
      <c r="W72" s="48"/>
      <c r="X72" s="48"/>
      <c r="Y72" s="48"/>
    </row>
    <row r="73" customHeight="1" spans="1:25">
      <c r="A73" s="194">
        <v>231</v>
      </c>
      <c r="B73" s="195" t="s">
        <v>481</v>
      </c>
      <c r="C73" s="194"/>
      <c r="D73" s="195"/>
      <c r="E73" s="195"/>
      <c r="F73" s="194"/>
      <c r="G73" s="195"/>
      <c r="H73" s="194"/>
      <c r="I73" s="194"/>
      <c r="J73" s="196" t="s">
        <v>3120</v>
      </c>
      <c r="K73" s="197"/>
      <c r="L73" s="197"/>
      <c r="M73" s="194"/>
      <c r="N73" s="194"/>
      <c r="O73" s="195"/>
      <c r="P73" s="194"/>
      <c r="Q73" s="194"/>
      <c r="R73" s="197"/>
      <c r="S73" s="194"/>
      <c r="T73" s="197"/>
      <c r="U73" s="197"/>
      <c r="V73" s="195"/>
      <c r="W73" s="48"/>
      <c r="X73" s="48"/>
      <c r="Y73" s="48"/>
    </row>
    <row r="74" customHeight="1" spans="1:25">
      <c r="A74" s="198">
        <v>261</v>
      </c>
      <c r="B74" s="199" t="s">
        <v>481</v>
      </c>
      <c r="C74" s="198" t="s">
        <v>780</v>
      </c>
      <c r="D74" s="199" t="s">
        <v>557</v>
      </c>
      <c r="E74" s="199" t="s">
        <v>608</v>
      </c>
      <c r="F74" s="198"/>
      <c r="G74" s="199"/>
      <c r="H74" s="198"/>
      <c r="I74" s="198" t="s">
        <v>807</v>
      </c>
      <c r="J74" s="201" t="s">
        <v>808</v>
      </c>
      <c r="K74" s="200" t="s">
        <v>3121</v>
      </c>
      <c r="L74" s="200" t="s">
        <v>3122</v>
      </c>
      <c r="M74" s="198" t="s">
        <v>3123</v>
      </c>
      <c r="N74" s="198"/>
      <c r="O74" s="199"/>
      <c r="P74" s="198"/>
      <c r="Q74" s="198"/>
      <c r="R74" s="200" t="s">
        <v>806</v>
      </c>
      <c r="S74" s="198"/>
      <c r="T74" s="200"/>
      <c r="U74" s="200"/>
      <c r="V74" s="199"/>
      <c r="W74" s="48"/>
      <c r="X74" s="48"/>
      <c r="Y74" s="48"/>
    </row>
    <row r="75" customHeight="1" spans="1:25">
      <c r="A75" s="198">
        <v>176</v>
      </c>
      <c r="B75" s="199" t="s">
        <v>539</v>
      </c>
      <c r="C75" s="198" t="s">
        <v>780</v>
      </c>
      <c r="D75" s="199" t="s">
        <v>557</v>
      </c>
      <c r="E75" s="199" t="s">
        <v>538</v>
      </c>
      <c r="F75" s="198"/>
      <c r="G75" s="199"/>
      <c r="H75" s="198"/>
      <c r="I75" s="198" t="s">
        <v>807</v>
      </c>
      <c r="J75" s="201" t="s">
        <v>813</v>
      </c>
      <c r="K75" s="200" t="s">
        <v>3124</v>
      </c>
      <c r="L75" s="200" t="s">
        <v>815</v>
      </c>
      <c r="M75" s="198" t="s">
        <v>3125</v>
      </c>
      <c r="N75" s="203">
        <v>45884</v>
      </c>
      <c r="O75" s="199"/>
      <c r="P75" s="198" t="s">
        <v>817</v>
      </c>
      <c r="Q75" s="198"/>
      <c r="R75" s="200" t="s">
        <v>3126</v>
      </c>
      <c r="S75" s="198"/>
      <c r="T75" s="200" t="s">
        <v>3127</v>
      </c>
      <c r="U75" s="200" t="s">
        <v>819</v>
      </c>
      <c r="V75" s="199"/>
      <c r="W75" s="48"/>
      <c r="X75" s="48"/>
      <c r="Y75" s="48"/>
    </row>
    <row r="76" customHeight="1" spans="1:25">
      <c r="A76" s="198">
        <v>186</v>
      </c>
      <c r="B76" s="199" t="s">
        <v>539</v>
      </c>
      <c r="C76" s="198" t="s">
        <v>780</v>
      </c>
      <c r="D76" s="199" t="s">
        <v>557</v>
      </c>
      <c r="E76" s="199" t="s">
        <v>608</v>
      </c>
      <c r="F76" s="198"/>
      <c r="G76" s="199"/>
      <c r="H76" s="198"/>
      <c r="I76" s="198" t="s">
        <v>807</v>
      </c>
      <c r="J76" s="201" t="s">
        <v>820</v>
      </c>
      <c r="K76" s="200" t="s">
        <v>3124</v>
      </c>
      <c r="L76" s="200" t="s">
        <v>815</v>
      </c>
      <c r="M76" s="198" t="s">
        <v>3128</v>
      </c>
      <c r="N76" s="203">
        <v>45824</v>
      </c>
      <c r="O76" s="199"/>
      <c r="P76" s="198" t="s">
        <v>822</v>
      </c>
      <c r="Q76" s="198"/>
      <c r="R76" s="200" t="s">
        <v>3126</v>
      </c>
      <c r="S76" s="198"/>
      <c r="T76" s="200" t="s">
        <v>3127</v>
      </c>
      <c r="U76" s="200" t="s">
        <v>819</v>
      </c>
      <c r="V76" s="199"/>
      <c r="W76" s="48"/>
      <c r="X76" s="48"/>
      <c r="Y76" s="48"/>
    </row>
    <row r="77" customHeight="1" spans="1:25">
      <c r="A77" s="198">
        <v>162</v>
      </c>
      <c r="B77" s="199" t="s">
        <v>481</v>
      </c>
      <c r="C77" s="198" t="s">
        <v>563</v>
      </c>
      <c r="D77" s="199" t="s">
        <v>557</v>
      </c>
      <c r="E77" s="199" t="s">
        <v>608</v>
      </c>
      <c r="F77" s="198"/>
      <c r="G77" s="199"/>
      <c r="H77" s="198"/>
      <c r="I77" s="198" t="s">
        <v>807</v>
      </c>
      <c r="J77" s="201" t="s">
        <v>823</v>
      </c>
      <c r="K77" s="200" t="s">
        <v>824</v>
      </c>
      <c r="L77" s="200" t="s">
        <v>3129</v>
      </c>
      <c r="M77" s="203">
        <v>45947</v>
      </c>
      <c r="N77" s="198" t="s">
        <v>3130</v>
      </c>
      <c r="O77" s="199"/>
      <c r="P77" s="198" t="s">
        <v>826</v>
      </c>
      <c r="Q77" s="202" t="s">
        <v>827</v>
      </c>
      <c r="R77" s="200" t="s">
        <v>536</v>
      </c>
      <c r="S77" s="198"/>
      <c r="T77" s="200" t="s">
        <v>764</v>
      </c>
      <c r="U77" s="200" t="s">
        <v>828</v>
      </c>
      <c r="V77" s="199"/>
      <c r="W77" s="48"/>
      <c r="X77" s="48"/>
      <c r="Y77" s="48"/>
    </row>
    <row r="78" customHeight="1" spans="1:25">
      <c r="A78" s="198">
        <v>134</v>
      </c>
      <c r="B78" s="199" t="s">
        <v>481</v>
      </c>
      <c r="C78" s="198" t="s">
        <v>103</v>
      </c>
      <c r="D78" s="199" t="s">
        <v>557</v>
      </c>
      <c r="E78" s="199" t="s">
        <v>608</v>
      </c>
      <c r="F78" s="198"/>
      <c r="G78" s="199"/>
      <c r="H78" s="198"/>
      <c r="I78" s="198" t="s">
        <v>807</v>
      </c>
      <c r="J78" s="201" t="s">
        <v>829</v>
      </c>
      <c r="K78" s="200" t="s">
        <v>830</v>
      </c>
      <c r="L78" s="200" t="s">
        <v>3131</v>
      </c>
      <c r="M78" s="203">
        <v>45909</v>
      </c>
      <c r="N78" s="203">
        <v>45669</v>
      </c>
      <c r="O78" s="199"/>
      <c r="P78" s="198" t="s">
        <v>617</v>
      </c>
      <c r="Q78" s="198"/>
      <c r="R78" s="200" t="s">
        <v>3132</v>
      </c>
      <c r="S78" s="198"/>
      <c r="T78" s="200"/>
      <c r="U78" s="200"/>
      <c r="V78" s="199"/>
      <c r="W78" s="48"/>
      <c r="X78" s="48"/>
      <c r="Y78" s="48"/>
    </row>
    <row r="79" customHeight="1" spans="1:25">
      <c r="A79" s="198">
        <v>135</v>
      </c>
      <c r="B79" s="199" t="s">
        <v>481</v>
      </c>
      <c r="C79" s="198" t="s">
        <v>103</v>
      </c>
      <c r="D79" s="199" t="s">
        <v>557</v>
      </c>
      <c r="E79" s="199" t="s">
        <v>608</v>
      </c>
      <c r="F79" s="198"/>
      <c r="G79" s="199"/>
      <c r="H79" s="198"/>
      <c r="I79" s="198" t="s">
        <v>807</v>
      </c>
      <c r="J79" s="201" t="s">
        <v>832</v>
      </c>
      <c r="K79" s="200" t="s">
        <v>833</v>
      </c>
      <c r="L79" s="200" t="s">
        <v>3133</v>
      </c>
      <c r="M79" s="203">
        <v>45724</v>
      </c>
      <c r="N79" s="203">
        <v>45666</v>
      </c>
      <c r="O79" s="199"/>
      <c r="P79" s="198" t="s">
        <v>617</v>
      </c>
      <c r="Q79" s="202" t="s">
        <v>835</v>
      </c>
      <c r="R79" s="200" t="s">
        <v>536</v>
      </c>
      <c r="S79" s="198"/>
      <c r="T79" s="200"/>
      <c r="U79" s="200"/>
      <c r="V79" s="199"/>
      <c r="W79" s="48"/>
      <c r="X79" s="48"/>
      <c r="Y79" s="48"/>
    </row>
    <row r="80" customHeight="1" spans="1:25">
      <c r="A80" s="194">
        <v>232</v>
      </c>
      <c r="B80" s="195" t="s">
        <v>481</v>
      </c>
      <c r="C80" s="194"/>
      <c r="D80" s="195"/>
      <c r="E80" s="195"/>
      <c r="F80" s="194"/>
      <c r="G80" s="195"/>
      <c r="H80" s="194"/>
      <c r="I80" s="194"/>
      <c r="J80" s="196" t="s">
        <v>3134</v>
      </c>
      <c r="K80" s="197"/>
      <c r="L80" s="197"/>
      <c r="M80" s="194"/>
      <c r="N80" s="194"/>
      <c r="O80" s="195"/>
      <c r="P80" s="194"/>
      <c r="Q80" s="194"/>
      <c r="R80" s="197"/>
      <c r="S80" s="194"/>
      <c r="T80" s="197"/>
      <c r="U80" s="197"/>
      <c r="V80" s="195"/>
      <c r="W80" s="48"/>
      <c r="X80" s="48"/>
      <c r="Y80" s="48"/>
    </row>
    <row r="81" customHeight="1" spans="1:25">
      <c r="A81" s="198">
        <v>420</v>
      </c>
      <c r="B81" s="199" t="s">
        <v>539</v>
      </c>
      <c r="C81" s="198" t="s">
        <v>780</v>
      </c>
      <c r="D81" s="199" t="s">
        <v>557</v>
      </c>
      <c r="E81" s="199" t="s">
        <v>576</v>
      </c>
      <c r="F81" s="198"/>
      <c r="G81" s="199"/>
      <c r="H81" s="198"/>
      <c r="I81" s="198" t="s">
        <v>349</v>
      </c>
      <c r="J81" s="201" t="s">
        <v>838</v>
      </c>
      <c r="K81" s="200" t="s">
        <v>3135</v>
      </c>
      <c r="L81" s="200" t="s">
        <v>3136</v>
      </c>
      <c r="M81" s="198" t="s">
        <v>3137</v>
      </c>
      <c r="N81" s="198" t="s">
        <v>3138</v>
      </c>
      <c r="O81" s="199"/>
      <c r="P81" s="198" t="s">
        <v>843</v>
      </c>
      <c r="Q81" s="198"/>
      <c r="R81" s="200" t="s">
        <v>3139</v>
      </c>
      <c r="S81" s="198"/>
      <c r="T81" s="200" t="s">
        <v>674</v>
      </c>
      <c r="U81" s="200"/>
      <c r="V81" s="199"/>
      <c r="W81" s="48"/>
      <c r="X81" s="48"/>
      <c r="Y81" s="48"/>
    </row>
    <row r="82" customHeight="1" spans="1:25">
      <c r="A82" s="198">
        <v>610</v>
      </c>
      <c r="B82" s="199" t="s">
        <v>481</v>
      </c>
      <c r="C82" s="198" t="s">
        <v>105</v>
      </c>
      <c r="D82" s="199" t="s">
        <v>557</v>
      </c>
      <c r="E82" s="199" t="s">
        <v>576</v>
      </c>
      <c r="F82" s="198"/>
      <c r="G82" s="199"/>
      <c r="H82" s="198"/>
      <c r="I82" s="198" t="s">
        <v>349</v>
      </c>
      <c r="J82" s="201" t="s">
        <v>3140</v>
      </c>
      <c r="K82" s="200" t="s">
        <v>3141</v>
      </c>
      <c r="L82" s="200" t="s">
        <v>3142</v>
      </c>
      <c r="M82" s="203">
        <v>45713</v>
      </c>
      <c r="N82" s="205"/>
      <c r="O82" s="199" t="s">
        <v>1126</v>
      </c>
      <c r="P82" s="198"/>
      <c r="Q82" s="198"/>
      <c r="R82" s="200" t="s">
        <v>3139</v>
      </c>
      <c r="S82" s="198"/>
      <c r="T82" s="200" t="s">
        <v>674</v>
      </c>
      <c r="U82" s="200"/>
      <c r="V82" s="199"/>
      <c r="W82" s="48"/>
      <c r="X82" s="48"/>
      <c r="Y82" s="48"/>
    </row>
    <row r="83" customHeight="1" spans="1:25">
      <c r="A83" s="198">
        <v>559</v>
      </c>
      <c r="B83" s="199" t="s">
        <v>481</v>
      </c>
      <c r="C83" s="198" t="s">
        <v>103</v>
      </c>
      <c r="D83" s="199" t="s">
        <v>557</v>
      </c>
      <c r="E83" s="199" t="s">
        <v>576</v>
      </c>
      <c r="F83" s="198"/>
      <c r="G83" s="199"/>
      <c r="H83" s="198"/>
      <c r="I83" s="198" t="s">
        <v>349</v>
      </c>
      <c r="J83" s="201" t="s">
        <v>845</v>
      </c>
      <c r="K83" s="200" t="s">
        <v>846</v>
      </c>
      <c r="L83" s="200" t="s">
        <v>3143</v>
      </c>
      <c r="M83" s="203">
        <v>46011</v>
      </c>
      <c r="N83" s="203">
        <v>45679</v>
      </c>
      <c r="O83" s="199"/>
      <c r="P83" s="198"/>
      <c r="Q83" s="198"/>
      <c r="R83" s="200" t="s">
        <v>3144</v>
      </c>
      <c r="S83" s="198"/>
      <c r="T83" s="200" t="s">
        <v>674</v>
      </c>
      <c r="U83" s="200"/>
      <c r="V83" s="199"/>
      <c r="W83" s="48"/>
      <c r="X83" s="48"/>
      <c r="Y83" s="48"/>
    </row>
    <row r="84" customHeight="1" spans="1:25">
      <c r="A84" s="198">
        <v>560</v>
      </c>
      <c r="B84" s="199" t="s">
        <v>481</v>
      </c>
      <c r="C84" s="198" t="s">
        <v>103</v>
      </c>
      <c r="D84" s="199" t="s">
        <v>848</v>
      </c>
      <c r="E84" s="199" t="s">
        <v>608</v>
      </c>
      <c r="F84" s="198"/>
      <c r="G84" s="199"/>
      <c r="H84" s="198" t="s">
        <v>3145</v>
      </c>
      <c r="I84" s="198" t="s">
        <v>850</v>
      </c>
      <c r="J84" s="201" t="s">
        <v>851</v>
      </c>
      <c r="K84" s="200" t="s">
        <v>852</v>
      </c>
      <c r="L84" s="200" t="s">
        <v>3146</v>
      </c>
      <c r="M84" s="203">
        <v>45828</v>
      </c>
      <c r="N84" s="203">
        <v>46011</v>
      </c>
      <c r="O84" s="199"/>
      <c r="P84" s="198" t="s">
        <v>2367</v>
      </c>
      <c r="Q84" s="198"/>
      <c r="R84" s="200" t="s">
        <v>3144</v>
      </c>
      <c r="S84" s="198"/>
      <c r="T84" s="200"/>
      <c r="U84" s="200"/>
      <c r="V84" s="199"/>
      <c r="W84" s="48"/>
      <c r="X84" s="48"/>
      <c r="Y84" s="48"/>
    </row>
    <row r="85" customHeight="1" spans="1:25">
      <c r="A85" s="198">
        <v>586</v>
      </c>
      <c r="B85" s="199" t="s">
        <v>481</v>
      </c>
      <c r="C85" s="198" t="s">
        <v>103</v>
      </c>
      <c r="D85" s="199" t="s">
        <v>557</v>
      </c>
      <c r="E85" s="199" t="s">
        <v>576</v>
      </c>
      <c r="F85" s="198"/>
      <c r="G85" s="199"/>
      <c r="H85" s="198"/>
      <c r="I85" s="198" t="s">
        <v>355</v>
      </c>
      <c r="J85" s="201" t="s">
        <v>3147</v>
      </c>
      <c r="K85" s="200" t="s">
        <v>3148</v>
      </c>
      <c r="L85" s="200"/>
      <c r="M85" s="198"/>
      <c r="N85" s="198"/>
      <c r="O85" s="199"/>
      <c r="P85" s="198" t="s">
        <v>2492</v>
      </c>
      <c r="Q85" s="198"/>
      <c r="R85" s="200" t="s">
        <v>1174</v>
      </c>
      <c r="S85" s="198"/>
      <c r="T85" s="200"/>
      <c r="U85" s="200"/>
      <c r="V85" s="199"/>
      <c r="W85" s="48"/>
      <c r="X85" s="48"/>
      <c r="Y85" s="48"/>
    </row>
    <row r="86" customHeight="1" spans="1:25">
      <c r="A86" s="198">
        <v>595</v>
      </c>
      <c r="B86" s="199" t="s">
        <v>481</v>
      </c>
      <c r="C86" s="198" t="s">
        <v>103</v>
      </c>
      <c r="D86" s="199" t="s">
        <v>848</v>
      </c>
      <c r="E86" s="199" t="s">
        <v>576</v>
      </c>
      <c r="F86" s="198"/>
      <c r="G86" s="199"/>
      <c r="H86" s="198"/>
      <c r="I86" s="198" t="s">
        <v>3149</v>
      </c>
      <c r="J86" s="201" t="s">
        <v>3150</v>
      </c>
      <c r="K86" s="200" t="s">
        <v>3151</v>
      </c>
      <c r="L86" s="200"/>
      <c r="M86" s="198"/>
      <c r="N86" s="205"/>
      <c r="O86" s="199"/>
      <c r="P86" s="198" t="s">
        <v>2484</v>
      </c>
      <c r="Q86" s="198"/>
      <c r="R86" s="200" t="s">
        <v>1174</v>
      </c>
      <c r="S86" s="198"/>
      <c r="T86" s="200"/>
      <c r="U86" s="200"/>
      <c r="V86" s="199"/>
      <c r="W86" s="48"/>
      <c r="X86" s="48"/>
      <c r="Y86" s="48"/>
    </row>
    <row r="87" customHeight="1" spans="1:25">
      <c r="A87" s="194">
        <v>234</v>
      </c>
      <c r="B87" s="195" t="s">
        <v>481</v>
      </c>
      <c r="C87" s="194"/>
      <c r="D87" s="195"/>
      <c r="E87" s="195"/>
      <c r="F87" s="194"/>
      <c r="G87" s="195"/>
      <c r="H87" s="194"/>
      <c r="I87" s="194"/>
      <c r="J87" s="196" t="s">
        <v>3152</v>
      </c>
      <c r="K87" s="197"/>
      <c r="L87" s="197"/>
      <c r="M87" s="194"/>
      <c r="N87" s="194"/>
      <c r="O87" s="195"/>
      <c r="P87" s="194"/>
      <c r="Q87" s="194"/>
      <c r="R87" s="197"/>
      <c r="S87" s="194"/>
      <c r="T87" s="197"/>
      <c r="U87" s="197"/>
      <c r="V87" s="195"/>
      <c r="W87" s="48"/>
      <c r="X87" s="48"/>
      <c r="Y87" s="48"/>
    </row>
    <row r="88" customHeight="1" spans="1:25">
      <c r="A88" s="198">
        <v>179</v>
      </c>
      <c r="B88" s="199" t="s">
        <v>481</v>
      </c>
      <c r="C88" s="198" t="s">
        <v>780</v>
      </c>
      <c r="D88" s="199" t="s">
        <v>557</v>
      </c>
      <c r="E88" s="199" t="s">
        <v>608</v>
      </c>
      <c r="F88" s="198"/>
      <c r="G88" s="199"/>
      <c r="H88" s="198"/>
      <c r="I88" s="198" t="s">
        <v>856</v>
      </c>
      <c r="J88" s="201" t="s">
        <v>857</v>
      </c>
      <c r="K88" s="200" t="s">
        <v>3153</v>
      </c>
      <c r="L88" s="200" t="s">
        <v>3154</v>
      </c>
      <c r="M88" s="198" t="s">
        <v>3155</v>
      </c>
      <c r="N88" s="203">
        <v>45978</v>
      </c>
      <c r="O88" s="199"/>
      <c r="P88" s="198" t="s">
        <v>861</v>
      </c>
      <c r="Q88" s="198"/>
      <c r="R88" s="200" t="s">
        <v>3156</v>
      </c>
      <c r="S88" s="198"/>
      <c r="T88" s="200" t="s">
        <v>764</v>
      </c>
      <c r="U88" s="200"/>
      <c r="V88" s="199"/>
      <c r="W88" s="48"/>
      <c r="X88" s="48"/>
      <c r="Y88" s="48"/>
    </row>
    <row r="89" customHeight="1" spans="1:25">
      <c r="A89" s="198">
        <v>180</v>
      </c>
      <c r="B89" s="199" t="s">
        <v>481</v>
      </c>
      <c r="C89" s="198" t="s">
        <v>780</v>
      </c>
      <c r="D89" s="199" t="s">
        <v>557</v>
      </c>
      <c r="E89" s="199" t="s">
        <v>608</v>
      </c>
      <c r="F89" s="198"/>
      <c r="G89" s="199"/>
      <c r="H89" s="198"/>
      <c r="I89" s="198" t="s">
        <v>856</v>
      </c>
      <c r="J89" s="201" t="s">
        <v>3157</v>
      </c>
      <c r="K89" s="200" t="s">
        <v>3153</v>
      </c>
      <c r="L89" s="200" t="s">
        <v>863</v>
      </c>
      <c r="M89" s="198" t="s">
        <v>3158</v>
      </c>
      <c r="N89" s="205">
        <v>45825</v>
      </c>
      <c r="O89" s="199"/>
      <c r="P89" s="198" t="s">
        <v>865</v>
      </c>
      <c r="Q89" s="198"/>
      <c r="R89" s="200" t="s">
        <v>3156</v>
      </c>
      <c r="S89" s="198"/>
      <c r="T89" s="200" t="s">
        <v>764</v>
      </c>
      <c r="U89" s="200"/>
      <c r="V89" s="199"/>
      <c r="W89" s="48"/>
      <c r="X89" s="48"/>
      <c r="Y89" s="48"/>
    </row>
    <row r="90" customHeight="1" spans="1:25">
      <c r="A90" s="198">
        <v>200</v>
      </c>
      <c r="B90" s="199" t="s">
        <v>481</v>
      </c>
      <c r="C90" s="198" t="s">
        <v>563</v>
      </c>
      <c r="D90" s="199" t="s">
        <v>557</v>
      </c>
      <c r="E90" s="199" t="s">
        <v>608</v>
      </c>
      <c r="F90" s="198"/>
      <c r="G90" s="199"/>
      <c r="H90" s="198"/>
      <c r="I90" s="198" t="s">
        <v>856</v>
      </c>
      <c r="J90" s="201" t="s">
        <v>867</v>
      </c>
      <c r="K90" s="200" t="s">
        <v>868</v>
      </c>
      <c r="L90" s="200" t="s">
        <v>3159</v>
      </c>
      <c r="M90" s="203">
        <v>45946</v>
      </c>
      <c r="N90" s="203">
        <v>45913</v>
      </c>
      <c r="O90" s="199"/>
      <c r="P90" s="198" t="s">
        <v>870</v>
      </c>
      <c r="Q90" s="198"/>
      <c r="R90" s="200" t="s">
        <v>3160</v>
      </c>
      <c r="S90" s="198"/>
      <c r="T90" s="200" t="s">
        <v>764</v>
      </c>
      <c r="U90" s="200"/>
      <c r="V90" s="199"/>
      <c r="W90" s="48"/>
      <c r="X90" s="48"/>
      <c r="Y90" s="48"/>
    </row>
    <row r="91" customHeight="1" spans="1:25">
      <c r="A91" s="194">
        <v>233</v>
      </c>
      <c r="B91" s="195" t="s">
        <v>481</v>
      </c>
      <c r="C91" s="194"/>
      <c r="D91" s="195"/>
      <c r="E91" s="195"/>
      <c r="F91" s="194"/>
      <c r="G91" s="195"/>
      <c r="H91" s="194"/>
      <c r="I91" s="194"/>
      <c r="J91" s="196" t="s">
        <v>3161</v>
      </c>
      <c r="K91" s="197"/>
      <c r="L91" s="197"/>
      <c r="M91" s="194"/>
      <c r="N91" s="209"/>
      <c r="O91" s="195"/>
      <c r="P91" s="194"/>
      <c r="Q91" s="194"/>
      <c r="R91" s="197"/>
      <c r="S91" s="194"/>
      <c r="T91" s="197"/>
      <c r="U91" s="197"/>
      <c r="V91" s="195"/>
      <c r="W91" s="48"/>
      <c r="X91" s="48"/>
      <c r="Y91" s="48"/>
    </row>
    <row r="92" customHeight="1" spans="1:25">
      <c r="A92" s="194">
        <v>338</v>
      </c>
      <c r="B92" s="195" t="s">
        <v>481</v>
      </c>
      <c r="C92" s="194"/>
      <c r="D92" s="195"/>
      <c r="E92" s="195"/>
      <c r="F92" s="194"/>
      <c r="G92" s="195"/>
      <c r="H92" s="194"/>
      <c r="I92" s="194"/>
      <c r="J92" s="196" t="s">
        <v>3162</v>
      </c>
      <c r="K92" s="197"/>
      <c r="L92" s="197"/>
      <c r="M92" s="194"/>
      <c r="N92" s="206"/>
      <c r="O92" s="195"/>
      <c r="P92" s="194"/>
      <c r="Q92" s="194"/>
      <c r="R92" s="197"/>
      <c r="S92" s="194"/>
      <c r="T92" s="197"/>
      <c r="U92" s="197"/>
      <c r="V92" s="195"/>
      <c r="W92" s="48"/>
      <c r="X92" s="48"/>
      <c r="Y92" s="48"/>
    </row>
    <row r="93" customHeight="1" spans="1:25">
      <c r="A93" s="198">
        <v>400</v>
      </c>
      <c r="B93" s="199" t="s">
        <v>539</v>
      </c>
      <c r="C93" s="198" t="s">
        <v>780</v>
      </c>
      <c r="D93" s="199" t="s">
        <v>557</v>
      </c>
      <c r="E93" s="199" t="s">
        <v>538</v>
      </c>
      <c r="F93" s="198" t="s">
        <v>539</v>
      </c>
      <c r="G93" s="199" t="s">
        <v>540</v>
      </c>
      <c r="H93" s="198"/>
      <c r="I93" s="198" t="s">
        <v>609</v>
      </c>
      <c r="J93" s="201" t="s">
        <v>873</v>
      </c>
      <c r="K93" s="200" t="s">
        <v>3163</v>
      </c>
      <c r="L93" s="200" t="s">
        <v>3164</v>
      </c>
      <c r="M93" s="198" t="s">
        <v>3165</v>
      </c>
      <c r="N93" s="203">
        <v>45922</v>
      </c>
      <c r="O93" s="199"/>
      <c r="P93" s="198" t="s">
        <v>877</v>
      </c>
      <c r="Q93" s="198"/>
      <c r="R93" s="200" t="s">
        <v>3113</v>
      </c>
      <c r="S93" s="198" t="s">
        <v>878</v>
      </c>
      <c r="T93" s="200" t="s">
        <v>3166</v>
      </c>
      <c r="U93" s="200" t="s">
        <v>3167</v>
      </c>
      <c r="V93" s="199"/>
      <c r="W93" s="48"/>
      <c r="X93" s="48"/>
      <c r="Y93" s="48"/>
    </row>
    <row r="94" customHeight="1" spans="1:25">
      <c r="A94" s="198">
        <v>309</v>
      </c>
      <c r="B94" s="199" t="s">
        <v>481</v>
      </c>
      <c r="C94" s="198" t="s">
        <v>103</v>
      </c>
      <c r="D94" s="199" t="s">
        <v>557</v>
      </c>
      <c r="E94" s="199" t="s">
        <v>538</v>
      </c>
      <c r="F94" s="198"/>
      <c r="G94" s="199"/>
      <c r="H94" s="198"/>
      <c r="I94" s="198" t="s">
        <v>609</v>
      </c>
      <c r="J94" s="201" t="s">
        <v>883</v>
      </c>
      <c r="K94" s="200" t="s">
        <v>3168</v>
      </c>
      <c r="L94" s="200" t="s">
        <v>3169</v>
      </c>
      <c r="M94" s="203">
        <v>45675</v>
      </c>
      <c r="N94" s="203">
        <v>45678</v>
      </c>
      <c r="O94" s="199"/>
      <c r="P94" s="198" t="s">
        <v>886</v>
      </c>
      <c r="Q94" s="198"/>
      <c r="R94" s="200" t="s">
        <v>3170</v>
      </c>
      <c r="S94" s="198" t="s">
        <v>878</v>
      </c>
      <c r="T94" s="200" t="s">
        <v>3171</v>
      </c>
      <c r="U94" s="200" t="s">
        <v>3172</v>
      </c>
      <c r="V94" s="199"/>
      <c r="W94" s="48"/>
      <c r="X94" s="48"/>
      <c r="Y94" s="48"/>
    </row>
    <row r="95" customHeight="1" spans="1:25">
      <c r="A95" s="198">
        <v>140</v>
      </c>
      <c r="B95" s="199" t="s">
        <v>481</v>
      </c>
      <c r="C95" s="198" t="s">
        <v>103</v>
      </c>
      <c r="D95" s="199" t="s">
        <v>557</v>
      </c>
      <c r="E95" s="199" t="s">
        <v>608</v>
      </c>
      <c r="F95" s="198"/>
      <c r="G95" s="199"/>
      <c r="H95" s="198"/>
      <c r="I95" s="198" t="s">
        <v>609</v>
      </c>
      <c r="J95" s="201" t="s">
        <v>3173</v>
      </c>
      <c r="K95" s="200" t="s">
        <v>890</v>
      </c>
      <c r="L95" s="200" t="s">
        <v>3174</v>
      </c>
      <c r="M95" s="198" t="s">
        <v>3175</v>
      </c>
      <c r="N95" s="198" t="s">
        <v>3176</v>
      </c>
      <c r="O95" s="199"/>
      <c r="P95" s="198" t="s">
        <v>1790</v>
      </c>
      <c r="Q95" s="198"/>
      <c r="R95" s="200" t="s">
        <v>3177</v>
      </c>
      <c r="S95" s="198" t="s">
        <v>878</v>
      </c>
      <c r="T95" s="200" t="s">
        <v>3127</v>
      </c>
      <c r="U95" s="200"/>
      <c r="V95" s="199"/>
      <c r="W95" s="48"/>
      <c r="X95" s="48"/>
      <c r="Y95" s="48"/>
    </row>
    <row r="96" customHeight="1" spans="1:25">
      <c r="A96" s="198">
        <v>173</v>
      </c>
      <c r="B96" s="199" t="s">
        <v>481</v>
      </c>
      <c r="C96" s="198" t="s">
        <v>105</v>
      </c>
      <c r="D96" s="199" t="s">
        <v>557</v>
      </c>
      <c r="E96" s="199" t="s">
        <v>608</v>
      </c>
      <c r="F96" s="198"/>
      <c r="G96" s="199"/>
      <c r="H96" s="198"/>
      <c r="I96" s="198" t="s">
        <v>609</v>
      </c>
      <c r="J96" s="201" t="s">
        <v>892</v>
      </c>
      <c r="K96" s="200" t="s">
        <v>893</v>
      </c>
      <c r="L96" s="200" t="s">
        <v>3178</v>
      </c>
      <c r="M96" s="198" t="s">
        <v>3179</v>
      </c>
      <c r="N96" s="198" t="s">
        <v>896</v>
      </c>
      <c r="O96" s="199" t="s">
        <v>3080</v>
      </c>
      <c r="P96" s="198" t="s">
        <v>897</v>
      </c>
      <c r="Q96" s="198"/>
      <c r="R96" s="200" t="s">
        <v>3170</v>
      </c>
      <c r="S96" s="198" t="s">
        <v>878</v>
      </c>
      <c r="T96" s="200" t="s">
        <v>3127</v>
      </c>
      <c r="U96" s="200"/>
      <c r="V96" s="199"/>
      <c r="W96" s="48"/>
      <c r="X96" s="48"/>
      <c r="Y96" s="48"/>
    </row>
    <row r="97" customHeight="1" spans="1:25">
      <c r="A97" s="194">
        <v>339</v>
      </c>
      <c r="B97" s="195" t="s">
        <v>481</v>
      </c>
      <c r="C97" s="194"/>
      <c r="D97" s="195"/>
      <c r="E97" s="195"/>
      <c r="F97" s="194"/>
      <c r="G97" s="195"/>
      <c r="H97" s="194"/>
      <c r="I97" s="194"/>
      <c r="J97" s="196" t="s">
        <v>3180</v>
      </c>
      <c r="K97" s="197"/>
      <c r="L97" s="197"/>
      <c r="M97" s="194"/>
      <c r="N97" s="206"/>
      <c r="O97" s="195"/>
      <c r="P97" s="194"/>
      <c r="Q97" s="194"/>
      <c r="R97" s="197"/>
      <c r="S97" s="194"/>
      <c r="T97" s="197"/>
      <c r="U97" s="197"/>
      <c r="V97" s="195"/>
      <c r="W97" s="48"/>
      <c r="X97" s="48"/>
      <c r="Y97" s="48"/>
    </row>
    <row r="98" customHeight="1" spans="1:25">
      <c r="A98" s="198">
        <v>136</v>
      </c>
      <c r="B98" s="199" t="s">
        <v>481</v>
      </c>
      <c r="C98" s="198" t="s">
        <v>103</v>
      </c>
      <c r="D98" s="199" t="s">
        <v>557</v>
      </c>
      <c r="E98" s="199" t="s">
        <v>538</v>
      </c>
      <c r="F98" s="198"/>
      <c r="G98" s="199"/>
      <c r="H98" s="198"/>
      <c r="I98" s="198" t="s">
        <v>609</v>
      </c>
      <c r="J98" s="201" t="s">
        <v>3181</v>
      </c>
      <c r="K98" s="200" t="s">
        <v>900</v>
      </c>
      <c r="L98" s="200" t="s">
        <v>901</v>
      </c>
      <c r="M98" s="203">
        <v>45849</v>
      </c>
      <c r="N98" s="203">
        <v>45669</v>
      </c>
      <c r="O98" s="199"/>
      <c r="P98" s="198" t="s">
        <v>902</v>
      </c>
      <c r="Q98" s="198"/>
      <c r="R98" s="200" t="s">
        <v>574</v>
      </c>
      <c r="S98" s="198" t="s">
        <v>878</v>
      </c>
      <c r="T98" s="200" t="s">
        <v>3011</v>
      </c>
      <c r="U98" s="200"/>
      <c r="V98" s="199"/>
      <c r="W98" s="48"/>
      <c r="X98" s="48"/>
      <c r="Y98" s="48"/>
    </row>
    <row r="99" customHeight="1" spans="1:25">
      <c r="A99" s="198">
        <v>139</v>
      </c>
      <c r="B99" s="199" t="s">
        <v>481</v>
      </c>
      <c r="C99" s="198" t="s">
        <v>103</v>
      </c>
      <c r="D99" s="199" t="s">
        <v>557</v>
      </c>
      <c r="E99" s="199" t="s">
        <v>608</v>
      </c>
      <c r="F99" s="198"/>
      <c r="G99" s="199"/>
      <c r="H99" s="198"/>
      <c r="I99" s="198" t="s">
        <v>609</v>
      </c>
      <c r="J99" s="201" t="s">
        <v>3182</v>
      </c>
      <c r="K99" s="200" t="s">
        <v>904</v>
      </c>
      <c r="L99" s="200" t="s">
        <v>3183</v>
      </c>
      <c r="M99" s="203">
        <v>45794</v>
      </c>
      <c r="N99" s="203">
        <v>46008</v>
      </c>
      <c r="O99" s="199"/>
      <c r="P99" s="198" t="s">
        <v>617</v>
      </c>
      <c r="Q99" s="198"/>
      <c r="R99" s="200" t="s">
        <v>806</v>
      </c>
      <c r="S99" s="198"/>
      <c r="T99" s="200" t="s">
        <v>764</v>
      </c>
      <c r="U99" s="200"/>
      <c r="V99" s="199"/>
      <c r="W99" s="48"/>
      <c r="X99" s="48"/>
      <c r="Y99" s="48"/>
    </row>
    <row r="100" customHeight="1" spans="1:25">
      <c r="A100" s="198">
        <v>337</v>
      </c>
      <c r="B100" s="199" t="s">
        <v>481</v>
      </c>
      <c r="C100" s="198" t="s">
        <v>103</v>
      </c>
      <c r="D100" s="199" t="s">
        <v>557</v>
      </c>
      <c r="E100" s="199" t="s">
        <v>608</v>
      </c>
      <c r="F100" s="198"/>
      <c r="G100" s="199"/>
      <c r="H100" s="198"/>
      <c r="I100" s="198" t="s">
        <v>609</v>
      </c>
      <c r="J100" s="201" t="s">
        <v>3184</v>
      </c>
      <c r="K100" s="200" t="s">
        <v>907</v>
      </c>
      <c r="L100" s="200" t="s">
        <v>3185</v>
      </c>
      <c r="M100" s="203">
        <v>45707</v>
      </c>
      <c r="N100" s="198"/>
      <c r="O100" s="199"/>
      <c r="P100" s="198" t="s">
        <v>617</v>
      </c>
      <c r="Q100" s="202" t="s">
        <v>909</v>
      </c>
      <c r="R100" s="200" t="s">
        <v>536</v>
      </c>
      <c r="S100" s="198"/>
      <c r="T100" s="200" t="s">
        <v>764</v>
      </c>
      <c r="U100" s="200"/>
      <c r="V100" s="199"/>
      <c r="W100" s="48"/>
      <c r="X100" s="48"/>
      <c r="Y100" s="48"/>
    </row>
    <row r="101" customHeight="1" spans="1:25">
      <c r="A101" s="194">
        <v>557</v>
      </c>
      <c r="B101" s="195" t="s">
        <v>481</v>
      </c>
      <c r="C101" s="194"/>
      <c r="D101" s="195"/>
      <c r="E101" s="195"/>
      <c r="F101" s="194"/>
      <c r="G101" s="195"/>
      <c r="H101" s="194"/>
      <c r="I101" s="194"/>
      <c r="J101" s="196" t="s">
        <v>3186</v>
      </c>
      <c r="K101" s="197"/>
      <c r="L101" s="197"/>
      <c r="M101" s="194"/>
      <c r="N101" s="194"/>
      <c r="O101" s="195"/>
      <c r="P101" s="194"/>
      <c r="Q101" s="194"/>
      <c r="R101" s="197"/>
      <c r="S101" s="194"/>
      <c r="T101" s="197"/>
      <c r="U101" s="197"/>
      <c r="V101" s="195"/>
      <c r="W101" s="48"/>
      <c r="X101" s="48"/>
      <c r="Y101" s="48"/>
    </row>
    <row r="102" customHeight="1" spans="1:25">
      <c r="A102" s="198">
        <v>558</v>
      </c>
      <c r="B102" s="199" t="s">
        <v>481</v>
      </c>
      <c r="C102" s="198" t="s">
        <v>103</v>
      </c>
      <c r="D102" s="199" t="s">
        <v>848</v>
      </c>
      <c r="E102" s="199" t="s">
        <v>608</v>
      </c>
      <c r="F102" s="198"/>
      <c r="G102" s="199"/>
      <c r="H102" s="198"/>
      <c r="I102" s="198"/>
      <c r="J102" s="201" t="s">
        <v>911</v>
      </c>
      <c r="K102" s="200" t="s">
        <v>912</v>
      </c>
      <c r="L102" s="200" t="s">
        <v>913</v>
      </c>
      <c r="M102" s="203">
        <v>45769</v>
      </c>
      <c r="N102" s="203">
        <v>45983</v>
      </c>
      <c r="O102" s="199"/>
      <c r="P102" s="198"/>
      <c r="Q102" s="198"/>
      <c r="R102" s="200" t="s">
        <v>706</v>
      </c>
      <c r="S102" s="198"/>
      <c r="T102" s="200" t="s">
        <v>3028</v>
      </c>
      <c r="U102" s="200"/>
      <c r="V102" s="199"/>
      <c r="W102" s="48"/>
      <c r="X102" s="48"/>
      <c r="Y102" s="48"/>
    </row>
    <row r="103" customHeight="1" spans="1:25">
      <c r="A103" s="194">
        <v>548</v>
      </c>
      <c r="B103" s="195" t="s">
        <v>481</v>
      </c>
      <c r="C103" s="194"/>
      <c r="D103" s="195"/>
      <c r="E103" s="195"/>
      <c r="F103" s="194"/>
      <c r="G103" s="195"/>
      <c r="H103" s="194"/>
      <c r="I103" s="194"/>
      <c r="J103" s="196" t="s">
        <v>3187</v>
      </c>
      <c r="K103" s="197"/>
      <c r="L103" s="197"/>
      <c r="M103" s="194"/>
      <c r="N103" s="206"/>
      <c r="O103" s="195"/>
      <c r="P103" s="194"/>
      <c r="Q103" s="194"/>
      <c r="R103" s="197"/>
      <c r="S103" s="194"/>
      <c r="T103" s="197"/>
      <c r="U103" s="197"/>
      <c r="V103" s="195"/>
      <c r="W103" s="48"/>
      <c r="X103" s="48"/>
      <c r="Y103" s="48"/>
    </row>
    <row r="104" customHeight="1" spans="1:25">
      <c r="A104" s="198">
        <v>549</v>
      </c>
      <c r="B104" s="199" t="s">
        <v>481</v>
      </c>
      <c r="C104" s="198" t="s">
        <v>780</v>
      </c>
      <c r="D104" s="199" t="s">
        <v>557</v>
      </c>
      <c r="E104" s="199" t="s">
        <v>576</v>
      </c>
      <c r="F104" s="198"/>
      <c r="G104" s="199"/>
      <c r="H104" s="198"/>
      <c r="I104" s="198"/>
      <c r="J104" s="201" t="s">
        <v>3188</v>
      </c>
      <c r="K104" s="200" t="s">
        <v>917</v>
      </c>
      <c r="L104" s="200" t="s">
        <v>3189</v>
      </c>
      <c r="M104" s="198" t="s">
        <v>3190</v>
      </c>
      <c r="N104" s="203">
        <v>45922</v>
      </c>
      <c r="O104" s="199"/>
      <c r="P104" s="198" t="s">
        <v>920</v>
      </c>
      <c r="Q104" s="198"/>
      <c r="R104" s="200" t="s">
        <v>915</v>
      </c>
      <c r="S104" s="198"/>
      <c r="T104" s="200" t="s">
        <v>3028</v>
      </c>
      <c r="U104" s="200"/>
      <c r="V104" s="199"/>
      <c r="W104" s="48"/>
      <c r="X104" s="48"/>
      <c r="Y104" s="48"/>
    </row>
    <row r="105" customHeight="1" spans="1:25">
      <c r="A105" s="198">
        <v>550</v>
      </c>
      <c r="B105" s="199" t="s">
        <v>481</v>
      </c>
      <c r="C105" s="198" t="s">
        <v>780</v>
      </c>
      <c r="D105" s="199" t="s">
        <v>557</v>
      </c>
      <c r="E105" s="199" t="s">
        <v>576</v>
      </c>
      <c r="F105" s="198"/>
      <c r="G105" s="199"/>
      <c r="H105" s="198"/>
      <c r="I105" s="198"/>
      <c r="J105" s="201" t="s">
        <v>3191</v>
      </c>
      <c r="K105" s="200" t="s">
        <v>922</v>
      </c>
      <c r="L105" s="200" t="s">
        <v>3192</v>
      </c>
      <c r="M105" s="203">
        <v>45891</v>
      </c>
      <c r="N105" s="203">
        <v>45983</v>
      </c>
      <c r="O105" s="199"/>
      <c r="P105" s="198" t="s">
        <v>924</v>
      </c>
      <c r="Q105" s="198"/>
      <c r="R105" s="200" t="s">
        <v>915</v>
      </c>
      <c r="S105" s="198"/>
      <c r="T105" s="200" t="s">
        <v>3028</v>
      </c>
      <c r="U105" s="200"/>
      <c r="V105" s="199"/>
      <c r="W105" s="48"/>
      <c r="X105" s="48"/>
      <c r="Y105" s="48"/>
    </row>
    <row r="106" customHeight="1" spans="1:25">
      <c r="A106" s="198">
        <v>551</v>
      </c>
      <c r="B106" s="199" t="s">
        <v>481</v>
      </c>
      <c r="C106" s="198" t="s">
        <v>780</v>
      </c>
      <c r="D106" s="199" t="s">
        <v>557</v>
      </c>
      <c r="E106" s="199" t="s">
        <v>576</v>
      </c>
      <c r="F106" s="198"/>
      <c r="G106" s="199"/>
      <c r="H106" s="198"/>
      <c r="I106" s="198"/>
      <c r="J106" s="201" t="s">
        <v>3193</v>
      </c>
      <c r="K106" s="200" t="s">
        <v>926</v>
      </c>
      <c r="L106" s="200" t="s">
        <v>3194</v>
      </c>
      <c r="M106" s="203">
        <v>45921</v>
      </c>
      <c r="N106" s="203">
        <v>45951</v>
      </c>
      <c r="O106" s="199"/>
      <c r="P106" s="198" t="s">
        <v>928</v>
      </c>
      <c r="Q106" s="198"/>
      <c r="R106" s="200" t="s">
        <v>915</v>
      </c>
      <c r="S106" s="198"/>
      <c r="T106" s="200" t="s">
        <v>3028</v>
      </c>
      <c r="U106" s="200"/>
      <c r="V106" s="199"/>
      <c r="W106" s="48"/>
      <c r="X106" s="48"/>
      <c r="Y106" s="48"/>
    </row>
    <row r="107" customHeight="1" spans="1:25">
      <c r="A107" s="198">
        <v>552</v>
      </c>
      <c r="B107" s="199" t="s">
        <v>481</v>
      </c>
      <c r="C107" s="198" t="s">
        <v>780</v>
      </c>
      <c r="D107" s="199" t="s">
        <v>557</v>
      </c>
      <c r="E107" s="199" t="s">
        <v>576</v>
      </c>
      <c r="F107" s="198"/>
      <c r="G107" s="199"/>
      <c r="H107" s="198"/>
      <c r="I107" s="198"/>
      <c r="J107" s="201" t="s">
        <v>3195</v>
      </c>
      <c r="K107" s="200" t="s">
        <v>3196</v>
      </c>
      <c r="L107" s="200" t="s">
        <v>3197</v>
      </c>
      <c r="M107" s="203">
        <v>45921</v>
      </c>
      <c r="N107" s="203">
        <v>45951</v>
      </c>
      <c r="O107" s="199"/>
      <c r="P107" s="198" t="s">
        <v>932</v>
      </c>
      <c r="Q107" s="198"/>
      <c r="R107" s="200" t="s">
        <v>915</v>
      </c>
      <c r="S107" s="198"/>
      <c r="T107" s="200" t="s">
        <v>3028</v>
      </c>
      <c r="U107" s="200"/>
      <c r="V107" s="199"/>
      <c r="W107" s="48"/>
      <c r="X107" s="48"/>
      <c r="Y107" s="48"/>
    </row>
    <row r="108" customHeight="1" spans="1:25">
      <c r="A108" s="198">
        <v>553</v>
      </c>
      <c r="B108" s="199" t="s">
        <v>481</v>
      </c>
      <c r="C108" s="198" t="s">
        <v>780</v>
      </c>
      <c r="D108" s="199" t="s">
        <v>557</v>
      </c>
      <c r="E108" s="199" t="s">
        <v>576</v>
      </c>
      <c r="F108" s="198"/>
      <c r="G108" s="199"/>
      <c r="H108" s="198"/>
      <c r="I108" s="198"/>
      <c r="J108" s="201" t="s">
        <v>933</v>
      </c>
      <c r="K108" s="200" t="s">
        <v>934</v>
      </c>
      <c r="L108" s="200" t="s">
        <v>935</v>
      </c>
      <c r="M108" s="198" t="s">
        <v>3198</v>
      </c>
      <c r="N108" s="203">
        <v>45889</v>
      </c>
      <c r="O108" s="199"/>
      <c r="P108" s="198"/>
      <c r="Q108" s="198"/>
      <c r="R108" s="200" t="s">
        <v>915</v>
      </c>
      <c r="S108" s="198"/>
      <c r="T108" s="200" t="s">
        <v>3028</v>
      </c>
      <c r="U108" s="200"/>
      <c r="V108" s="199"/>
      <c r="W108" s="48"/>
      <c r="X108" s="48"/>
      <c r="Y108" s="48"/>
    </row>
    <row r="109" customHeight="1" spans="1:25">
      <c r="A109" s="194">
        <v>235</v>
      </c>
      <c r="B109" s="195" t="s">
        <v>481</v>
      </c>
      <c r="C109" s="194"/>
      <c r="D109" s="195"/>
      <c r="E109" s="195"/>
      <c r="F109" s="194"/>
      <c r="G109" s="195"/>
      <c r="H109" s="194"/>
      <c r="I109" s="194"/>
      <c r="J109" s="196" t="s">
        <v>3199</v>
      </c>
      <c r="K109" s="197"/>
      <c r="L109" s="197"/>
      <c r="M109" s="194"/>
      <c r="N109" s="206"/>
      <c r="O109" s="195"/>
      <c r="P109" s="194"/>
      <c r="Q109" s="194"/>
      <c r="R109" s="197"/>
      <c r="S109" s="194"/>
      <c r="T109" s="197"/>
      <c r="U109" s="197"/>
      <c r="V109" s="195"/>
      <c r="W109" s="48"/>
      <c r="X109" s="48"/>
      <c r="Y109" s="48"/>
    </row>
    <row r="110" customHeight="1" spans="1:25">
      <c r="A110" s="198">
        <v>72</v>
      </c>
      <c r="B110" s="199" t="s">
        <v>539</v>
      </c>
      <c r="C110" s="198" t="s">
        <v>780</v>
      </c>
      <c r="D110" s="199" t="s">
        <v>557</v>
      </c>
      <c r="E110" s="199" t="s">
        <v>576</v>
      </c>
      <c r="F110" s="198"/>
      <c r="G110" s="199"/>
      <c r="H110" s="198"/>
      <c r="I110" s="198" t="s">
        <v>938</v>
      </c>
      <c r="J110" s="201" t="s">
        <v>939</v>
      </c>
      <c r="K110" s="200" t="s">
        <v>940</v>
      </c>
      <c r="L110" s="200" t="s">
        <v>3200</v>
      </c>
      <c r="M110" s="198" t="s">
        <v>3201</v>
      </c>
      <c r="N110" s="198"/>
      <c r="O110" s="199"/>
      <c r="P110" s="198" t="s">
        <v>943</v>
      </c>
      <c r="Q110" s="198"/>
      <c r="R110" s="200" t="s">
        <v>3132</v>
      </c>
      <c r="S110" s="198"/>
      <c r="T110" s="200" t="s">
        <v>3202</v>
      </c>
      <c r="U110" s="200" t="s">
        <v>945</v>
      </c>
      <c r="V110" s="199"/>
      <c r="W110" s="48"/>
      <c r="X110" s="48"/>
      <c r="Y110" s="48"/>
    </row>
    <row r="111" customHeight="1" spans="1:25">
      <c r="A111" s="198">
        <v>599</v>
      </c>
      <c r="B111" s="199" t="s">
        <v>481</v>
      </c>
      <c r="C111" s="198" t="s">
        <v>105</v>
      </c>
      <c r="D111" s="199" t="s">
        <v>557</v>
      </c>
      <c r="E111" s="199" t="s">
        <v>576</v>
      </c>
      <c r="F111" s="198"/>
      <c r="G111" s="199"/>
      <c r="H111" s="198"/>
      <c r="I111" s="198" t="s">
        <v>938</v>
      </c>
      <c r="J111" s="201" t="s">
        <v>3203</v>
      </c>
      <c r="K111" s="200" t="s">
        <v>3204</v>
      </c>
      <c r="L111" s="200" t="s">
        <v>3205</v>
      </c>
      <c r="M111" s="198" t="s">
        <v>3206</v>
      </c>
      <c r="N111" s="198"/>
      <c r="O111" s="199" t="s">
        <v>3080</v>
      </c>
      <c r="P111" s="198"/>
      <c r="Q111" s="198"/>
      <c r="R111" s="200" t="s">
        <v>3132</v>
      </c>
      <c r="S111" s="198"/>
      <c r="T111" s="200" t="s">
        <v>3202</v>
      </c>
      <c r="U111" s="200" t="s">
        <v>945</v>
      </c>
      <c r="V111" s="199"/>
      <c r="W111" s="48"/>
      <c r="X111" s="48"/>
      <c r="Y111" s="48"/>
    </row>
    <row r="112" customHeight="1" spans="1:25">
      <c r="A112" s="198">
        <v>264</v>
      </c>
      <c r="B112" s="199" t="s">
        <v>481</v>
      </c>
      <c r="C112" s="198" t="s">
        <v>105</v>
      </c>
      <c r="D112" s="199" t="s">
        <v>557</v>
      </c>
      <c r="E112" s="199" t="s">
        <v>576</v>
      </c>
      <c r="F112" s="198"/>
      <c r="G112" s="199"/>
      <c r="H112" s="198"/>
      <c r="I112" s="198" t="s">
        <v>938</v>
      </c>
      <c r="J112" s="201" t="s">
        <v>3207</v>
      </c>
      <c r="K112" s="200" t="s">
        <v>3208</v>
      </c>
      <c r="L112" s="200" t="s">
        <v>3209</v>
      </c>
      <c r="M112" s="203">
        <v>45765</v>
      </c>
      <c r="N112" s="198"/>
      <c r="O112" s="199" t="s">
        <v>3210</v>
      </c>
      <c r="P112" s="198" t="s">
        <v>950</v>
      </c>
      <c r="Q112" s="198"/>
      <c r="R112" s="200" t="s">
        <v>3211</v>
      </c>
      <c r="S112" s="198"/>
      <c r="T112" s="200" t="s">
        <v>3202</v>
      </c>
      <c r="U112" s="200" t="s">
        <v>945</v>
      </c>
      <c r="V112" s="199"/>
      <c r="W112" s="48"/>
      <c r="X112" s="48"/>
      <c r="Y112" s="48"/>
    </row>
    <row r="113" customHeight="1" spans="1:25">
      <c r="A113" s="198">
        <v>51</v>
      </c>
      <c r="B113" s="199" t="s">
        <v>481</v>
      </c>
      <c r="C113" s="198" t="s">
        <v>563</v>
      </c>
      <c r="D113" s="199" t="s">
        <v>557</v>
      </c>
      <c r="E113" s="199" t="s">
        <v>576</v>
      </c>
      <c r="F113" s="198"/>
      <c r="G113" s="199"/>
      <c r="H113" s="198"/>
      <c r="I113" s="198" t="s">
        <v>938</v>
      </c>
      <c r="J113" s="201" t="s">
        <v>952</v>
      </c>
      <c r="K113" s="200" t="s">
        <v>953</v>
      </c>
      <c r="L113" s="200" t="s">
        <v>3212</v>
      </c>
      <c r="M113" s="203">
        <v>45946</v>
      </c>
      <c r="N113" s="203">
        <v>45765</v>
      </c>
      <c r="O113" s="199"/>
      <c r="P113" s="198" t="s">
        <v>955</v>
      </c>
      <c r="Q113" s="198"/>
      <c r="R113" s="200" t="s">
        <v>3213</v>
      </c>
      <c r="S113" s="198"/>
      <c r="T113" s="200" t="s">
        <v>3202</v>
      </c>
      <c r="U113" s="200" t="s">
        <v>945</v>
      </c>
      <c r="V113" s="199"/>
      <c r="W113" s="48"/>
      <c r="X113" s="48"/>
      <c r="Y113" s="48"/>
    </row>
    <row r="114" customHeight="1" spans="1:25">
      <c r="A114" s="198">
        <v>382</v>
      </c>
      <c r="B114" s="199" t="s">
        <v>481</v>
      </c>
      <c r="C114" s="198" t="s">
        <v>11</v>
      </c>
      <c r="D114" s="199" t="s">
        <v>557</v>
      </c>
      <c r="E114" s="199" t="s">
        <v>576</v>
      </c>
      <c r="F114" s="198"/>
      <c r="G114" s="199"/>
      <c r="H114" s="198"/>
      <c r="I114" s="198" t="s">
        <v>938</v>
      </c>
      <c r="J114" s="201" t="s">
        <v>3214</v>
      </c>
      <c r="K114" s="200" t="s">
        <v>957</v>
      </c>
      <c r="L114" s="200" t="s">
        <v>3215</v>
      </c>
      <c r="M114" s="203">
        <v>46009</v>
      </c>
      <c r="N114" s="203">
        <v>45682</v>
      </c>
      <c r="O114" s="199"/>
      <c r="P114" s="198" t="s">
        <v>959</v>
      </c>
      <c r="Q114" s="198"/>
      <c r="R114" s="200" t="s">
        <v>3211</v>
      </c>
      <c r="S114" s="198"/>
      <c r="T114" s="200" t="s">
        <v>3202</v>
      </c>
      <c r="U114" s="200" t="s">
        <v>945</v>
      </c>
      <c r="V114" s="199"/>
      <c r="W114" s="48"/>
      <c r="X114" s="48"/>
      <c r="Y114" s="48"/>
    </row>
    <row r="115" customHeight="1" spans="1:25">
      <c r="A115" s="198">
        <v>137</v>
      </c>
      <c r="B115" s="199" t="s">
        <v>481</v>
      </c>
      <c r="C115" s="198" t="s">
        <v>103</v>
      </c>
      <c r="D115" s="199" t="s">
        <v>557</v>
      </c>
      <c r="E115" s="199" t="s">
        <v>576</v>
      </c>
      <c r="F115" s="198"/>
      <c r="G115" s="199"/>
      <c r="H115" s="198"/>
      <c r="I115" s="198" t="s">
        <v>938</v>
      </c>
      <c r="J115" s="201" t="s">
        <v>329</v>
      </c>
      <c r="K115" s="200" t="s">
        <v>960</v>
      </c>
      <c r="L115" s="200" t="s">
        <v>961</v>
      </c>
      <c r="M115" s="203">
        <v>46013</v>
      </c>
      <c r="N115" s="203">
        <v>45861</v>
      </c>
      <c r="O115" s="199"/>
      <c r="P115" s="198" t="s">
        <v>2362</v>
      </c>
      <c r="Q115" s="198"/>
      <c r="R115" s="200" t="s">
        <v>3132</v>
      </c>
      <c r="S115" s="198"/>
      <c r="T115" s="200" t="s">
        <v>3202</v>
      </c>
      <c r="U115" s="200" t="s">
        <v>945</v>
      </c>
      <c r="V115" s="199"/>
      <c r="W115" s="48"/>
      <c r="X115" s="48"/>
      <c r="Y115" s="48"/>
    </row>
    <row r="116" customHeight="1" spans="1:25">
      <c r="A116" s="198">
        <v>421</v>
      </c>
      <c r="B116" s="199" t="s">
        <v>481</v>
      </c>
      <c r="C116" s="198" t="s">
        <v>769</v>
      </c>
      <c r="D116" s="199" t="s">
        <v>557</v>
      </c>
      <c r="E116" s="199" t="s">
        <v>576</v>
      </c>
      <c r="F116" s="198"/>
      <c r="G116" s="199"/>
      <c r="H116" s="198"/>
      <c r="I116" s="198" t="s">
        <v>962</v>
      </c>
      <c r="J116" s="201" t="s">
        <v>3216</v>
      </c>
      <c r="K116" s="200" t="s">
        <v>964</v>
      </c>
      <c r="L116" s="200" t="s">
        <v>3217</v>
      </c>
      <c r="M116" s="203">
        <v>46011</v>
      </c>
      <c r="N116" s="203">
        <v>46012</v>
      </c>
      <c r="O116" s="199"/>
      <c r="P116" s="198" t="s">
        <v>966</v>
      </c>
      <c r="Q116" s="198"/>
      <c r="R116" s="200" t="s">
        <v>3211</v>
      </c>
      <c r="S116" s="198"/>
      <c r="T116" s="200" t="s">
        <v>3202</v>
      </c>
      <c r="U116" s="200" t="s">
        <v>945</v>
      </c>
      <c r="V116" s="199"/>
      <c r="W116" s="48"/>
      <c r="X116" s="48"/>
      <c r="Y116" s="48"/>
    </row>
    <row r="117" customHeight="1" spans="1:25">
      <c r="A117" s="198">
        <v>398</v>
      </c>
      <c r="B117" s="199" t="s">
        <v>481</v>
      </c>
      <c r="C117" s="198" t="s">
        <v>968</v>
      </c>
      <c r="D117" s="199" t="s">
        <v>557</v>
      </c>
      <c r="E117" s="199" t="s">
        <v>608</v>
      </c>
      <c r="F117" s="198"/>
      <c r="G117" s="199"/>
      <c r="H117" s="198"/>
      <c r="I117" s="198" t="s">
        <v>962</v>
      </c>
      <c r="J117" s="201" t="s">
        <v>3218</v>
      </c>
      <c r="K117" s="200" t="s">
        <v>970</v>
      </c>
      <c r="L117" s="200" t="s">
        <v>971</v>
      </c>
      <c r="M117" s="203">
        <v>46007</v>
      </c>
      <c r="N117" s="205"/>
      <c r="O117" s="199"/>
      <c r="P117" s="198" t="s">
        <v>1760</v>
      </c>
      <c r="Q117" s="198"/>
      <c r="R117" s="200" t="s">
        <v>967</v>
      </c>
      <c r="S117" s="198"/>
      <c r="T117" s="200"/>
      <c r="U117" s="200"/>
      <c r="V117" s="199"/>
      <c r="W117" s="48"/>
      <c r="X117" s="48"/>
      <c r="Y117" s="48"/>
    </row>
    <row r="118" customHeight="1" spans="1:25">
      <c r="A118" s="198">
        <v>399</v>
      </c>
      <c r="B118" s="199" t="s">
        <v>481</v>
      </c>
      <c r="C118" s="198" t="s">
        <v>968</v>
      </c>
      <c r="D118" s="199" t="s">
        <v>557</v>
      </c>
      <c r="E118" s="199" t="s">
        <v>608</v>
      </c>
      <c r="F118" s="198"/>
      <c r="G118" s="199"/>
      <c r="H118" s="198"/>
      <c r="I118" s="198" t="s">
        <v>972</v>
      </c>
      <c r="J118" s="201" t="s">
        <v>3219</v>
      </c>
      <c r="K118" s="200" t="s">
        <v>974</v>
      </c>
      <c r="L118" s="200" t="s">
        <v>975</v>
      </c>
      <c r="M118" s="203">
        <v>45978</v>
      </c>
      <c r="N118" s="205"/>
      <c r="O118" s="199"/>
      <c r="P118" s="198" t="s">
        <v>976</v>
      </c>
      <c r="Q118" s="198"/>
      <c r="R118" s="200" t="s">
        <v>967</v>
      </c>
      <c r="S118" s="198"/>
      <c r="T118" s="200" t="s">
        <v>3171</v>
      </c>
      <c r="U118" s="200" t="s">
        <v>945</v>
      </c>
      <c r="V118" s="199"/>
      <c r="W118" s="48"/>
      <c r="X118" s="48"/>
      <c r="Y118" s="48"/>
    </row>
    <row r="119" customHeight="1" spans="1:25">
      <c r="A119" s="198">
        <v>348</v>
      </c>
      <c r="B119" s="199" t="s">
        <v>539</v>
      </c>
      <c r="C119" s="198" t="s">
        <v>780</v>
      </c>
      <c r="D119" s="199" t="s">
        <v>557</v>
      </c>
      <c r="E119" s="199" t="s">
        <v>576</v>
      </c>
      <c r="F119" s="198"/>
      <c r="G119" s="199"/>
      <c r="H119" s="198"/>
      <c r="I119" s="198" t="s">
        <v>978</v>
      </c>
      <c r="J119" s="201" t="s">
        <v>979</v>
      </c>
      <c r="K119" s="200" t="s">
        <v>980</v>
      </c>
      <c r="L119" s="200" t="s">
        <v>3220</v>
      </c>
      <c r="M119" s="198" t="s">
        <v>3221</v>
      </c>
      <c r="N119" s="198" t="s">
        <v>983</v>
      </c>
      <c r="O119" s="199" t="s">
        <v>3222</v>
      </c>
      <c r="P119" s="198" t="s">
        <v>985</v>
      </c>
      <c r="Q119" s="198"/>
      <c r="R119" s="200" t="s">
        <v>3223</v>
      </c>
      <c r="S119" s="198"/>
      <c r="T119" s="200" t="s">
        <v>3171</v>
      </c>
      <c r="U119" s="200" t="s">
        <v>945</v>
      </c>
      <c r="V119" s="199"/>
      <c r="W119" s="48"/>
      <c r="X119" s="48"/>
      <c r="Y119" s="48"/>
    </row>
    <row r="120" customHeight="1" spans="1:25">
      <c r="A120" s="198">
        <v>604</v>
      </c>
      <c r="B120" s="199" t="s">
        <v>481</v>
      </c>
      <c r="C120" s="198" t="s">
        <v>105</v>
      </c>
      <c r="D120" s="199" t="s">
        <v>557</v>
      </c>
      <c r="E120" s="199" t="s">
        <v>576</v>
      </c>
      <c r="F120" s="198"/>
      <c r="G120" s="199"/>
      <c r="H120" s="198"/>
      <c r="I120" s="198" t="s">
        <v>978</v>
      </c>
      <c r="J120" s="201" t="s">
        <v>3224</v>
      </c>
      <c r="K120" s="200" t="s">
        <v>980</v>
      </c>
      <c r="L120" s="200" t="s">
        <v>3225</v>
      </c>
      <c r="M120" s="203">
        <v>45771</v>
      </c>
      <c r="N120" s="198"/>
      <c r="O120" s="199" t="s">
        <v>3222</v>
      </c>
      <c r="P120" s="198"/>
      <c r="Q120" s="198"/>
      <c r="R120" s="200" t="s">
        <v>3223</v>
      </c>
      <c r="S120" s="198"/>
      <c r="T120" s="200" t="s">
        <v>3171</v>
      </c>
      <c r="U120" s="200" t="s">
        <v>945</v>
      </c>
      <c r="V120" s="199"/>
      <c r="W120" s="48"/>
      <c r="X120" s="48"/>
      <c r="Y120" s="48"/>
    </row>
    <row r="121" customHeight="1" spans="1:25">
      <c r="A121" s="198">
        <v>402</v>
      </c>
      <c r="B121" s="199" t="s">
        <v>539</v>
      </c>
      <c r="C121" s="198" t="s">
        <v>780</v>
      </c>
      <c r="D121" s="199" t="s">
        <v>557</v>
      </c>
      <c r="E121" s="199" t="s">
        <v>576</v>
      </c>
      <c r="F121" s="198"/>
      <c r="G121" s="199"/>
      <c r="H121" s="198"/>
      <c r="I121" s="198" t="s">
        <v>972</v>
      </c>
      <c r="J121" s="201" t="s">
        <v>986</v>
      </c>
      <c r="K121" s="200" t="s">
        <v>3226</v>
      </c>
      <c r="L121" s="200" t="s">
        <v>3227</v>
      </c>
      <c r="M121" s="198" t="s">
        <v>3228</v>
      </c>
      <c r="N121" s="198" t="s">
        <v>3229</v>
      </c>
      <c r="O121" s="199" t="s">
        <v>3222</v>
      </c>
      <c r="P121" s="198" t="s">
        <v>2738</v>
      </c>
      <c r="Q121" s="198"/>
      <c r="R121" s="200" t="s">
        <v>3223</v>
      </c>
      <c r="S121" s="198"/>
      <c r="T121" s="200" t="s">
        <v>3171</v>
      </c>
      <c r="U121" s="200" t="s">
        <v>945</v>
      </c>
      <c r="V121" s="199"/>
      <c r="W121" s="48"/>
      <c r="X121" s="48"/>
      <c r="Y121" s="48"/>
    </row>
    <row r="122" customHeight="1" spans="1:25">
      <c r="A122" s="198">
        <v>605</v>
      </c>
      <c r="B122" s="199" t="s">
        <v>481</v>
      </c>
      <c r="C122" s="198" t="s">
        <v>105</v>
      </c>
      <c r="D122" s="199" t="s">
        <v>557</v>
      </c>
      <c r="E122" s="199" t="s">
        <v>576</v>
      </c>
      <c r="F122" s="198"/>
      <c r="G122" s="199"/>
      <c r="H122" s="198"/>
      <c r="I122" s="198" t="s">
        <v>972</v>
      </c>
      <c r="J122" s="201" t="s">
        <v>3230</v>
      </c>
      <c r="K122" s="200" t="s">
        <v>3231</v>
      </c>
      <c r="L122" s="200" t="s">
        <v>3232</v>
      </c>
      <c r="M122" s="203">
        <v>45771</v>
      </c>
      <c r="N122" s="205"/>
      <c r="O122" s="199" t="s">
        <v>3222</v>
      </c>
      <c r="P122" s="198"/>
      <c r="Q122" s="198"/>
      <c r="R122" s="200" t="s">
        <v>3223</v>
      </c>
      <c r="S122" s="198"/>
      <c r="T122" s="200" t="s">
        <v>3171</v>
      </c>
      <c r="U122" s="200" t="s">
        <v>945</v>
      </c>
      <c r="V122" s="199"/>
      <c r="W122" s="48"/>
      <c r="X122" s="48"/>
      <c r="Y122" s="48"/>
    </row>
    <row r="123" customHeight="1" spans="1:25">
      <c r="A123" s="198">
        <v>403</v>
      </c>
      <c r="B123" s="199" t="s">
        <v>539</v>
      </c>
      <c r="C123" s="198" t="s">
        <v>780</v>
      </c>
      <c r="D123" s="199" t="s">
        <v>557</v>
      </c>
      <c r="E123" s="199" t="s">
        <v>576</v>
      </c>
      <c r="F123" s="198"/>
      <c r="G123" s="199"/>
      <c r="H123" s="198"/>
      <c r="I123" s="198" t="s">
        <v>962</v>
      </c>
      <c r="J123" s="201" t="s">
        <v>992</v>
      </c>
      <c r="K123" s="200" t="s">
        <v>993</v>
      </c>
      <c r="L123" s="200" t="s">
        <v>3233</v>
      </c>
      <c r="M123" s="198" t="s">
        <v>3234</v>
      </c>
      <c r="N123" s="198" t="s">
        <v>3229</v>
      </c>
      <c r="O123" s="199"/>
      <c r="P123" s="198" t="s">
        <v>996</v>
      </c>
      <c r="Q123" s="198"/>
      <c r="R123" s="200" t="s">
        <v>3211</v>
      </c>
      <c r="S123" s="198"/>
      <c r="T123" s="200" t="s">
        <v>3202</v>
      </c>
      <c r="U123" s="200" t="s">
        <v>945</v>
      </c>
      <c r="V123" s="199"/>
      <c r="W123" s="48"/>
      <c r="X123" s="48"/>
      <c r="Y123" s="48"/>
    </row>
    <row r="124" customHeight="1" spans="1:25">
      <c r="A124" s="198">
        <v>547</v>
      </c>
      <c r="B124" s="199" t="s">
        <v>539</v>
      </c>
      <c r="C124" s="198" t="s">
        <v>780</v>
      </c>
      <c r="D124" s="199" t="s">
        <v>557</v>
      </c>
      <c r="E124" s="199" t="s">
        <v>576</v>
      </c>
      <c r="F124" s="198"/>
      <c r="G124" s="199"/>
      <c r="H124" s="198"/>
      <c r="I124" s="198" t="s">
        <v>972</v>
      </c>
      <c r="J124" s="201" t="s">
        <v>997</v>
      </c>
      <c r="K124" s="200" t="s">
        <v>3235</v>
      </c>
      <c r="L124" s="200" t="s">
        <v>3236</v>
      </c>
      <c r="M124" s="203">
        <v>45983</v>
      </c>
      <c r="N124" s="198" t="s">
        <v>1000</v>
      </c>
      <c r="O124" s="199" t="s">
        <v>3237</v>
      </c>
      <c r="P124" s="198" t="s">
        <v>3238</v>
      </c>
      <c r="Q124" s="198"/>
      <c r="R124" s="200" t="s">
        <v>3211</v>
      </c>
      <c r="S124" s="198"/>
      <c r="T124" s="200" t="s">
        <v>3202</v>
      </c>
      <c r="U124" s="200" t="s">
        <v>945</v>
      </c>
      <c r="V124" s="199"/>
      <c r="W124" s="48"/>
      <c r="X124" s="48"/>
      <c r="Y124" s="48"/>
    </row>
    <row r="125" customHeight="1" spans="1:25">
      <c r="A125" s="198">
        <v>263</v>
      </c>
      <c r="B125" s="199" t="s">
        <v>481</v>
      </c>
      <c r="C125" s="198" t="s">
        <v>103</v>
      </c>
      <c r="D125" s="199" t="s">
        <v>848</v>
      </c>
      <c r="E125" s="199" t="s">
        <v>608</v>
      </c>
      <c r="F125" s="198"/>
      <c r="G125" s="199"/>
      <c r="H125" s="198"/>
      <c r="I125" s="198" t="s">
        <v>962</v>
      </c>
      <c r="J125" s="201" t="s">
        <v>1003</v>
      </c>
      <c r="K125" s="200" t="s">
        <v>1004</v>
      </c>
      <c r="L125" s="200" t="s">
        <v>3239</v>
      </c>
      <c r="M125" s="203">
        <v>45696</v>
      </c>
      <c r="N125" s="205"/>
      <c r="O125" s="199"/>
      <c r="P125" s="198" t="s">
        <v>617</v>
      </c>
      <c r="Q125" s="202" t="s">
        <v>1006</v>
      </c>
      <c r="R125" s="200" t="s">
        <v>3223</v>
      </c>
      <c r="S125" s="198"/>
      <c r="T125" s="200" t="s">
        <v>3127</v>
      </c>
      <c r="U125" s="200"/>
      <c r="V125" s="199"/>
      <c r="W125" s="48"/>
      <c r="X125" s="48"/>
      <c r="Y125" s="48"/>
    </row>
    <row r="126" customHeight="1" spans="1:25">
      <c r="A126" s="198">
        <v>427</v>
      </c>
      <c r="B126" s="199" t="s">
        <v>481</v>
      </c>
      <c r="C126" s="198" t="s">
        <v>103</v>
      </c>
      <c r="D126" s="199" t="s">
        <v>848</v>
      </c>
      <c r="E126" s="199" t="s">
        <v>576</v>
      </c>
      <c r="F126" s="198"/>
      <c r="G126" s="199"/>
      <c r="H126" s="198"/>
      <c r="I126" s="198" t="s">
        <v>978</v>
      </c>
      <c r="J126" s="201" t="s">
        <v>323</v>
      </c>
      <c r="K126" s="200" t="s">
        <v>1008</v>
      </c>
      <c r="L126" s="200" t="s">
        <v>3240</v>
      </c>
      <c r="M126" s="203">
        <v>45981</v>
      </c>
      <c r="N126" s="203">
        <v>45829</v>
      </c>
      <c r="O126" s="199"/>
      <c r="P126" s="198" t="s">
        <v>3241</v>
      </c>
      <c r="Q126" s="198"/>
      <c r="R126" s="200" t="s">
        <v>3242</v>
      </c>
      <c r="S126" s="198"/>
      <c r="T126" s="200" t="s">
        <v>3127</v>
      </c>
      <c r="U126" s="200"/>
      <c r="V126" s="199"/>
      <c r="W126" s="48"/>
      <c r="X126" s="48"/>
      <c r="Y126" s="48"/>
    </row>
    <row r="127" customHeight="1" spans="1:25">
      <c r="A127" s="198">
        <v>585</v>
      </c>
      <c r="B127" s="199" t="s">
        <v>481</v>
      </c>
      <c r="C127" s="198" t="s">
        <v>103</v>
      </c>
      <c r="D127" s="199" t="s">
        <v>848</v>
      </c>
      <c r="E127" s="199" t="s">
        <v>576</v>
      </c>
      <c r="F127" s="198"/>
      <c r="G127" s="199"/>
      <c r="H127" s="198"/>
      <c r="I127" s="198" t="s">
        <v>3243</v>
      </c>
      <c r="J127" s="201" t="s">
        <v>3244</v>
      </c>
      <c r="K127" s="200" t="s">
        <v>3245</v>
      </c>
      <c r="L127" s="200" t="s">
        <v>3246</v>
      </c>
      <c r="M127" s="203">
        <v>45832</v>
      </c>
      <c r="N127" s="203">
        <v>45832</v>
      </c>
      <c r="O127" s="199" t="s">
        <v>1126</v>
      </c>
      <c r="P127" s="198" t="s">
        <v>2497</v>
      </c>
      <c r="Q127" s="198"/>
      <c r="R127" s="200" t="s">
        <v>3247</v>
      </c>
      <c r="S127" s="198"/>
      <c r="T127" s="200" t="s">
        <v>3127</v>
      </c>
      <c r="U127" s="200"/>
      <c r="V127" s="199"/>
      <c r="W127" s="48"/>
      <c r="X127" s="48"/>
      <c r="Y127" s="48"/>
    </row>
    <row r="128" customHeight="1" spans="1:25">
      <c r="A128" s="198">
        <v>587</v>
      </c>
      <c r="B128" s="199" t="s">
        <v>481</v>
      </c>
      <c r="C128" s="198" t="s">
        <v>103</v>
      </c>
      <c r="D128" s="199" t="s">
        <v>848</v>
      </c>
      <c r="E128" s="199" t="s">
        <v>576</v>
      </c>
      <c r="F128" s="198"/>
      <c r="G128" s="199"/>
      <c r="H128" s="198"/>
      <c r="I128" s="198" t="s">
        <v>3248</v>
      </c>
      <c r="J128" s="201" t="s">
        <v>3249</v>
      </c>
      <c r="K128" s="201" t="s">
        <v>2474</v>
      </c>
      <c r="L128" s="200" t="s">
        <v>3250</v>
      </c>
      <c r="M128" s="203">
        <v>45862</v>
      </c>
      <c r="N128" s="203">
        <v>45862</v>
      </c>
      <c r="O128" s="199" t="s">
        <v>3210</v>
      </c>
      <c r="P128" s="198" t="s">
        <v>2478</v>
      </c>
      <c r="Q128" s="198"/>
      <c r="R128" s="200" t="s">
        <v>3251</v>
      </c>
      <c r="S128" s="198"/>
      <c r="T128" s="200" t="s">
        <v>3028</v>
      </c>
      <c r="U128" s="200"/>
      <c r="V128" s="199"/>
      <c r="W128" s="48"/>
      <c r="X128" s="48"/>
      <c r="Y128" s="48"/>
    </row>
    <row r="129" customHeight="1" spans="1:25">
      <c r="A129" s="198">
        <v>594</v>
      </c>
      <c r="B129" s="199" t="s">
        <v>481</v>
      </c>
      <c r="C129" s="198" t="s">
        <v>103</v>
      </c>
      <c r="D129" s="199" t="s">
        <v>848</v>
      </c>
      <c r="E129" s="199" t="s">
        <v>576</v>
      </c>
      <c r="F129" s="198"/>
      <c r="G129" s="199"/>
      <c r="H129" s="198"/>
      <c r="I129" s="198" t="s">
        <v>3252</v>
      </c>
      <c r="J129" s="201" t="s">
        <v>3253</v>
      </c>
      <c r="K129" s="201" t="s">
        <v>3254</v>
      </c>
      <c r="L129" s="200"/>
      <c r="M129" s="203">
        <v>45862</v>
      </c>
      <c r="N129" s="203">
        <v>45862</v>
      </c>
      <c r="O129" s="199" t="s">
        <v>3210</v>
      </c>
      <c r="P129" s="198" t="s">
        <v>2510</v>
      </c>
      <c r="Q129" s="198"/>
      <c r="R129" s="200" t="s">
        <v>3132</v>
      </c>
      <c r="S129" s="198"/>
      <c r="T129" s="200" t="s">
        <v>3028</v>
      </c>
      <c r="U129" s="200"/>
      <c r="V129" s="199"/>
      <c r="W129" s="48"/>
      <c r="X129" s="48"/>
      <c r="Y129" s="48"/>
    </row>
    <row r="130" customHeight="1" spans="1:25">
      <c r="A130" s="198">
        <v>619</v>
      </c>
      <c r="B130" s="199" t="s">
        <v>481</v>
      </c>
      <c r="C130" s="198" t="s">
        <v>103</v>
      </c>
      <c r="D130" s="199" t="s">
        <v>848</v>
      </c>
      <c r="E130" s="199" t="s">
        <v>576</v>
      </c>
      <c r="F130" s="198"/>
      <c r="G130" s="199"/>
      <c r="H130" s="198"/>
      <c r="I130" s="198" t="s">
        <v>3255</v>
      </c>
      <c r="J130" s="200" t="s">
        <v>2538</v>
      </c>
      <c r="K130" s="200" t="s">
        <v>2539</v>
      </c>
      <c r="L130" s="200" t="s">
        <v>3256</v>
      </c>
      <c r="M130" s="203">
        <v>45832</v>
      </c>
      <c r="N130" s="203">
        <v>45832</v>
      </c>
      <c r="O130" s="199" t="s">
        <v>1126</v>
      </c>
      <c r="P130" s="198" t="s">
        <v>2541</v>
      </c>
      <c r="Q130" s="198"/>
      <c r="R130" s="200" t="s">
        <v>3257</v>
      </c>
      <c r="S130" s="198"/>
      <c r="T130" s="200" t="s">
        <v>3028</v>
      </c>
      <c r="U130" s="200"/>
      <c r="V130" s="199"/>
      <c r="W130" s="48"/>
      <c r="X130" s="48"/>
      <c r="Y130" s="48"/>
    </row>
    <row r="131" customHeight="1" spans="1:25">
      <c r="A131" s="198">
        <v>623</v>
      </c>
      <c r="B131" s="199" t="s">
        <v>481</v>
      </c>
      <c r="C131" s="198" t="s">
        <v>769</v>
      </c>
      <c r="D131" s="199" t="s">
        <v>557</v>
      </c>
      <c r="E131" s="199" t="s">
        <v>576</v>
      </c>
      <c r="F131" s="198"/>
      <c r="G131" s="199"/>
      <c r="H131" s="198"/>
      <c r="I131" s="198" t="s">
        <v>962</v>
      </c>
      <c r="J131" s="201" t="s">
        <v>3258</v>
      </c>
      <c r="K131" s="200" t="s">
        <v>3259</v>
      </c>
      <c r="L131" s="200" t="s">
        <v>3260</v>
      </c>
      <c r="M131" s="198"/>
      <c r="N131" s="203">
        <v>45680</v>
      </c>
      <c r="O131" s="199"/>
      <c r="P131" s="198" t="s">
        <v>2503</v>
      </c>
      <c r="Q131" s="198"/>
      <c r="R131" s="200" t="s">
        <v>3211</v>
      </c>
      <c r="S131" s="198"/>
      <c r="T131" s="200" t="s">
        <v>3028</v>
      </c>
      <c r="U131" s="200"/>
      <c r="V131" s="199"/>
      <c r="W131" s="48"/>
      <c r="X131" s="48"/>
      <c r="Y131" s="48"/>
    </row>
    <row r="132" customHeight="1" spans="1:25">
      <c r="A132" s="194">
        <v>236</v>
      </c>
      <c r="B132" s="195" t="s">
        <v>481</v>
      </c>
      <c r="C132" s="194"/>
      <c r="D132" s="195"/>
      <c r="E132" s="195"/>
      <c r="F132" s="194"/>
      <c r="G132" s="195"/>
      <c r="H132" s="194"/>
      <c r="I132" s="194"/>
      <c r="J132" s="196" t="s">
        <v>3261</v>
      </c>
      <c r="K132" s="197"/>
      <c r="L132" s="197"/>
      <c r="M132" s="194"/>
      <c r="N132" s="206"/>
      <c r="O132" s="195"/>
      <c r="P132" s="194"/>
      <c r="Q132" s="194"/>
      <c r="R132" s="197"/>
      <c r="S132" s="194"/>
      <c r="T132" s="197"/>
      <c r="U132" s="197"/>
      <c r="V132" s="195"/>
      <c r="W132" s="48"/>
      <c r="X132" s="48"/>
      <c r="Y132" s="48"/>
    </row>
    <row r="133" customHeight="1" spans="1:25">
      <c r="A133" s="198">
        <v>183</v>
      </c>
      <c r="B133" s="199" t="s">
        <v>1012</v>
      </c>
      <c r="C133" s="198" t="s">
        <v>780</v>
      </c>
      <c r="D133" s="199" t="s">
        <v>557</v>
      </c>
      <c r="E133" s="199" t="s">
        <v>576</v>
      </c>
      <c r="F133" s="198"/>
      <c r="G133" s="199"/>
      <c r="H133" s="198"/>
      <c r="I133" s="198" t="s">
        <v>1013</v>
      </c>
      <c r="J133" s="201" t="s">
        <v>1014</v>
      </c>
      <c r="K133" s="200" t="s">
        <v>3262</v>
      </c>
      <c r="L133" s="200" t="s">
        <v>1016</v>
      </c>
      <c r="M133" s="198" t="s">
        <v>3263</v>
      </c>
      <c r="N133" s="203">
        <v>45978</v>
      </c>
      <c r="O133" s="199"/>
      <c r="P133" s="198" t="s">
        <v>2015</v>
      </c>
      <c r="Q133" s="198"/>
      <c r="R133" s="200" t="s">
        <v>3115</v>
      </c>
      <c r="S133" s="198"/>
      <c r="T133" s="200" t="s">
        <v>3171</v>
      </c>
      <c r="U133" s="200"/>
      <c r="V133" s="199"/>
      <c r="W133" s="48"/>
      <c r="X133" s="48"/>
      <c r="Y133" s="48"/>
    </row>
    <row r="134" customHeight="1" spans="1:25">
      <c r="A134" s="198">
        <v>600</v>
      </c>
      <c r="B134" s="199" t="s">
        <v>481</v>
      </c>
      <c r="C134" s="198" t="s">
        <v>105</v>
      </c>
      <c r="D134" s="199" t="s">
        <v>557</v>
      </c>
      <c r="E134" s="199" t="s">
        <v>576</v>
      </c>
      <c r="F134" s="198"/>
      <c r="G134" s="199"/>
      <c r="H134" s="198"/>
      <c r="I134" s="198" t="s">
        <v>1013</v>
      </c>
      <c r="J134" s="201" t="s">
        <v>3264</v>
      </c>
      <c r="K134" s="200" t="s">
        <v>3265</v>
      </c>
      <c r="L134" s="200" t="s">
        <v>3266</v>
      </c>
      <c r="M134" s="198" t="s">
        <v>3267</v>
      </c>
      <c r="N134" s="205"/>
      <c r="O134" s="199" t="s">
        <v>3210</v>
      </c>
      <c r="P134" s="198"/>
      <c r="Q134" s="198"/>
      <c r="R134" s="200" t="s">
        <v>3115</v>
      </c>
      <c r="S134" s="198"/>
      <c r="T134" s="200" t="s">
        <v>3171</v>
      </c>
      <c r="U134" s="200"/>
      <c r="V134" s="199"/>
      <c r="W134" s="48"/>
      <c r="X134" s="48"/>
      <c r="Y134" s="48"/>
    </row>
    <row r="135" customHeight="1" spans="1:25">
      <c r="A135" s="198">
        <v>45</v>
      </c>
      <c r="B135" s="199" t="s">
        <v>1012</v>
      </c>
      <c r="C135" s="198" t="s">
        <v>780</v>
      </c>
      <c r="D135" s="199" t="s">
        <v>557</v>
      </c>
      <c r="E135" s="199" t="s">
        <v>608</v>
      </c>
      <c r="F135" s="198"/>
      <c r="G135" s="199"/>
      <c r="H135" s="198"/>
      <c r="I135" s="198" t="s">
        <v>1013</v>
      </c>
      <c r="J135" s="201" t="s">
        <v>3268</v>
      </c>
      <c r="K135" s="200" t="s">
        <v>1020</v>
      </c>
      <c r="L135" s="200" t="s">
        <v>1021</v>
      </c>
      <c r="M135" s="198" t="s">
        <v>3269</v>
      </c>
      <c r="N135" s="203">
        <v>45948</v>
      </c>
      <c r="O135" s="199"/>
      <c r="P135" s="198" t="s">
        <v>1023</v>
      </c>
      <c r="Q135" s="198"/>
      <c r="R135" s="200" t="s">
        <v>806</v>
      </c>
      <c r="S135" s="198"/>
      <c r="T135" s="200" t="s">
        <v>3171</v>
      </c>
      <c r="U135" s="200"/>
      <c r="V135" s="199"/>
      <c r="W135" s="48"/>
      <c r="X135" s="48"/>
      <c r="Y135" s="48"/>
    </row>
    <row r="136" customHeight="1" spans="1:25">
      <c r="A136" s="198">
        <v>378</v>
      </c>
      <c r="B136" s="199" t="s">
        <v>481</v>
      </c>
      <c r="C136" s="198" t="s">
        <v>563</v>
      </c>
      <c r="D136" s="199" t="s">
        <v>557</v>
      </c>
      <c r="E136" s="199" t="s">
        <v>576</v>
      </c>
      <c r="F136" s="198"/>
      <c r="G136" s="199"/>
      <c r="H136" s="198"/>
      <c r="I136" s="198" t="s">
        <v>1013</v>
      </c>
      <c r="J136" s="201" t="s">
        <v>1025</v>
      </c>
      <c r="K136" s="200" t="s">
        <v>1026</v>
      </c>
      <c r="L136" s="200" t="s">
        <v>1027</v>
      </c>
      <c r="M136" s="203">
        <v>45704</v>
      </c>
      <c r="N136" s="198"/>
      <c r="O136" s="199"/>
      <c r="P136" s="198" t="s">
        <v>1028</v>
      </c>
      <c r="Q136" s="198"/>
      <c r="R136" s="200" t="s">
        <v>1024</v>
      </c>
      <c r="S136" s="198"/>
      <c r="T136" s="200" t="s">
        <v>3171</v>
      </c>
      <c r="U136" s="200"/>
      <c r="V136" s="199"/>
      <c r="W136" s="48"/>
      <c r="X136" s="48"/>
      <c r="Y136" s="48"/>
    </row>
    <row r="137" customHeight="1" spans="1:25">
      <c r="A137" s="194">
        <v>292</v>
      </c>
      <c r="B137" s="195" t="s">
        <v>481</v>
      </c>
      <c r="C137" s="194"/>
      <c r="D137" s="195"/>
      <c r="E137" s="195"/>
      <c r="F137" s="194"/>
      <c r="G137" s="195"/>
      <c r="H137" s="194"/>
      <c r="I137" s="194"/>
      <c r="J137" s="196" t="s">
        <v>3270</v>
      </c>
      <c r="K137" s="197"/>
      <c r="L137" s="197"/>
      <c r="M137" s="194"/>
      <c r="N137" s="194"/>
      <c r="O137" s="195"/>
      <c r="P137" s="194"/>
      <c r="Q137" s="194"/>
      <c r="R137" s="197"/>
      <c r="S137" s="194"/>
      <c r="T137" s="197"/>
      <c r="U137" s="197"/>
      <c r="V137" s="195"/>
      <c r="W137" s="48"/>
      <c r="X137" s="48"/>
      <c r="Y137" s="48"/>
    </row>
    <row r="138" customHeight="1" spans="1:25">
      <c r="A138" s="198">
        <v>347</v>
      </c>
      <c r="B138" s="199" t="s">
        <v>481</v>
      </c>
      <c r="C138" s="198" t="s">
        <v>563</v>
      </c>
      <c r="D138" s="199" t="s">
        <v>630</v>
      </c>
      <c r="E138" s="199" t="s">
        <v>538</v>
      </c>
      <c r="F138" s="198"/>
      <c r="G138" s="199"/>
      <c r="H138" s="198"/>
      <c r="I138" s="198" t="s">
        <v>396</v>
      </c>
      <c r="J138" s="200" t="s">
        <v>1030</v>
      </c>
      <c r="K138" s="200" t="s">
        <v>1031</v>
      </c>
      <c r="L138" s="200" t="s">
        <v>3271</v>
      </c>
      <c r="M138" s="203">
        <v>45887</v>
      </c>
      <c r="N138" s="198"/>
      <c r="O138" s="199"/>
      <c r="P138" s="198" t="s">
        <v>617</v>
      </c>
      <c r="Q138" s="202" t="s">
        <v>1033</v>
      </c>
      <c r="R138" s="200" t="s">
        <v>3156</v>
      </c>
      <c r="S138" s="198"/>
      <c r="T138" s="200" t="s">
        <v>3127</v>
      </c>
      <c r="U138" s="200"/>
      <c r="V138" s="199"/>
      <c r="W138" s="48"/>
      <c r="X138" s="48"/>
      <c r="Y138" s="48"/>
    </row>
    <row r="139" customHeight="1" spans="1:25">
      <c r="A139" s="198">
        <v>373</v>
      </c>
      <c r="B139" s="199" t="s">
        <v>481</v>
      </c>
      <c r="C139" s="198" t="s">
        <v>563</v>
      </c>
      <c r="D139" s="199" t="s">
        <v>630</v>
      </c>
      <c r="E139" s="199" t="s">
        <v>538</v>
      </c>
      <c r="F139" s="198"/>
      <c r="G139" s="199"/>
      <c r="H139" s="198"/>
      <c r="I139" s="198" t="s">
        <v>396</v>
      </c>
      <c r="J139" s="200" t="s">
        <v>3272</v>
      </c>
      <c r="K139" s="200"/>
      <c r="L139" s="200" t="s">
        <v>1035</v>
      </c>
      <c r="M139" s="203">
        <v>45918</v>
      </c>
      <c r="N139" s="207"/>
      <c r="O139" s="199"/>
      <c r="P139" s="198" t="s">
        <v>617</v>
      </c>
      <c r="Q139" s="198"/>
      <c r="R139" s="200" t="s">
        <v>3156</v>
      </c>
      <c r="S139" s="198"/>
      <c r="T139" s="200" t="s">
        <v>3127</v>
      </c>
      <c r="U139" s="200"/>
      <c r="V139" s="199"/>
      <c r="W139" s="48"/>
      <c r="X139" s="48"/>
      <c r="Y139" s="48"/>
    </row>
    <row r="140" customHeight="1" spans="1:25">
      <c r="A140" s="198">
        <v>374</v>
      </c>
      <c r="B140" s="199" t="s">
        <v>481</v>
      </c>
      <c r="C140" s="198" t="s">
        <v>69</v>
      </c>
      <c r="D140" s="199" t="s">
        <v>630</v>
      </c>
      <c r="E140" s="199" t="s">
        <v>538</v>
      </c>
      <c r="F140" s="198"/>
      <c r="G140" s="199"/>
      <c r="H140" s="198"/>
      <c r="I140" s="198" t="s">
        <v>396</v>
      </c>
      <c r="J140" s="200" t="s">
        <v>1036</v>
      </c>
      <c r="K140" s="200"/>
      <c r="L140" s="200" t="s">
        <v>3273</v>
      </c>
      <c r="M140" s="203">
        <v>45676</v>
      </c>
      <c r="N140" s="198"/>
      <c r="O140" s="199"/>
      <c r="P140" s="198" t="s">
        <v>617</v>
      </c>
      <c r="Q140" s="198"/>
      <c r="R140" s="200" t="s">
        <v>3156</v>
      </c>
      <c r="S140" s="198"/>
      <c r="T140" s="200" t="s">
        <v>3127</v>
      </c>
      <c r="U140" s="200"/>
      <c r="V140" s="199"/>
      <c r="W140" s="48"/>
      <c r="X140" s="48"/>
      <c r="Y140" s="48"/>
    </row>
    <row r="141" customHeight="1" spans="1:25">
      <c r="A141" s="194">
        <v>293</v>
      </c>
      <c r="B141" s="195" t="s">
        <v>481</v>
      </c>
      <c r="C141" s="194"/>
      <c r="D141" s="195"/>
      <c r="E141" s="195"/>
      <c r="F141" s="194"/>
      <c r="G141" s="195"/>
      <c r="H141" s="194"/>
      <c r="I141" s="194"/>
      <c r="J141" s="196" t="s">
        <v>3274</v>
      </c>
      <c r="K141" s="197"/>
      <c r="L141" s="197"/>
      <c r="M141" s="194"/>
      <c r="N141" s="194"/>
      <c r="O141" s="195"/>
      <c r="P141" s="194"/>
      <c r="Q141" s="194"/>
      <c r="R141" s="197"/>
      <c r="S141" s="194"/>
      <c r="T141" s="197"/>
      <c r="U141" s="197"/>
      <c r="V141" s="195"/>
      <c r="W141" s="48"/>
      <c r="X141" s="48"/>
      <c r="Y141" s="48"/>
    </row>
    <row r="142" customHeight="1" spans="1:25">
      <c r="A142" s="198">
        <v>380</v>
      </c>
      <c r="B142" s="199" t="s">
        <v>539</v>
      </c>
      <c r="C142" s="198" t="s">
        <v>780</v>
      </c>
      <c r="D142" s="199" t="s">
        <v>557</v>
      </c>
      <c r="E142" s="199" t="s">
        <v>538</v>
      </c>
      <c r="F142" s="198" t="s">
        <v>539</v>
      </c>
      <c r="G142" s="199" t="s">
        <v>540</v>
      </c>
      <c r="H142" s="198"/>
      <c r="I142" s="198" t="s">
        <v>1053</v>
      </c>
      <c r="J142" s="201" t="s">
        <v>1039</v>
      </c>
      <c r="K142" s="200" t="s">
        <v>3275</v>
      </c>
      <c r="L142" s="200" t="s">
        <v>3276</v>
      </c>
      <c r="M142" s="203">
        <v>45828</v>
      </c>
      <c r="N142" s="198" t="s">
        <v>3277</v>
      </c>
      <c r="O142" s="199"/>
      <c r="P142" s="198" t="s">
        <v>1043</v>
      </c>
      <c r="Q142" s="198"/>
      <c r="R142" s="200" t="s">
        <v>536</v>
      </c>
      <c r="S142" s="198" t="s">
        <v>3278</v>
      </c>
      <c r="T142" s="200" t="s">
        <v>3279</v>
      </c>
      <c r="U142" s="200" t="s">
        <v>3280</v>
      </c>
      <c r="V142" s="199"/>
      <c r="W142" s="48"/>
      <c r="X142" s="48"/>
      <c r="Y142" s="48"/>
    </row>
    <row r="143" customHeight="1" spans="1:25">
      <c r="A143" s="198">
        <v>607</v>
      </c>
      <c r="B143" s="199" t="s">
        <v>481</v>
      </c>
      <c r="C143" s="198" t="s">
        <v>105</v>
      </c>
      <c r="D143" s="199" t="s">
        <v>557</v>
      </c>
      <c r="E143" s="199" t="s">
        <v>538</v>
      </c>
      <c r="F143" s="198" t="s">
        <v>539</v>
      </c>
      <c r="G143" s="199" t="s">
        <v>540</v>
      </c>
      <c r="H143" s="198"/>
      <c r="I143" s="198" t="s">
        <v>1053</v>
      </c>
      <c r="J143" s="201" t="s">
        <v>3281</v>
      </c>
      <c r="K143" s="200" t="s">
        <v>3282</v>
      </c>
      <c r="L143" s="200" t="s">
        <v>3283</v>
      </c>
      <c r="M143" s="203">
        <v>45771</v>
      </c>
      <c r="N143" s="198"/>
      <c r="O143" s="199" t="s">
        <v>3080</v>
      </c>
      <c r="P143" s="198"/>
      <c r="Q143" s="198"/>
      <c r="R143" s="200" t="s">
        <v>536</v>
      </c>
      <c r="S143" s="198" t="s">
        <v>3278</v>
      </c>
      <c r="T143" s="200" t="s">
        <v>3279</v>
      </c>
      <c r="U143" s="200" t="s">
        <v>3280</v>
      </c>
      <c r="V143" s="199"/>
      <c r="W143" s="48"/>
      <c r="X143" s="48"/>
      <c r="Y143" s="48"/>
    </row>
    <row r="144" customHeight="1" spans="1:25">
      <c r="A144" s="198">
        <v>563</v>
      </c>
      <c r="B144" s="199" t="s">
        <v>481</v>
      </c>
      <c r="C144" s="198" t="s">
        <v>103</v>
      </c>
      <c r="D144" s="199" t="s">
        <v>848</v>
      </c>
      <c r="E144" s="199" t="s">
        <v>538</v>
      </c>
      <c r="F144" s="198"/>
      <c r="G144" s="199" t="s">
        <v>540</v>
      </c>
      <c r="H144" s="198"/>
      <c r="I144" s="198" t="s">
        <v>1053</v>
      </c>
      <c r="J144" s="201" t="s">
        <v>3284</v>
      </c>
      <c r="K144" s="200" t="s">
        <v>1048</v>
      </c>
      <c r="L144" s="200" t="s">
        <v>3285</v>
      </c>
      <c r="M144" s="203">
        <v>45952</v>
      </c>
      <c r="N144" s="203">
        <v>45800</v>
      </c>
      <c r="O144" s="199"/>
      <c r="P144" s="198"/>
      <c r="Q144" s="198"/>
      <c r="R144" s="200" t="s">
        <v>536</v>
      </c>
      <c r="S144" s="198" t="s">
        <v>3278</v>
      </c>
      <c r="T144" s="200" t="s">
        <v>3279</v>
      </c>
      <c r="U144" s="200" t="s">
        <v>3280</v>
      </c>
      <c r="V144" s="199"/>
      <c r="W144" s="48"/>
      <c r="X144" s="48"/>
      <c r="Y144" s="48"/>
    </row>
    <row r="145" customHeight="1" spans="1:25">
      <c r="A145" s="198">
        <v>598</v>
      </c>
      <c r="B145" s="199" t="s">
        <v>481</v>
      </c>
      <c r="C145" s="198" t="s">
        <v>103</v>
      </c>
      <c r="D145" s="199" t="s">
        <v>848</v>
      </c>
      <c r="E145" s="199" t="s">
        <v>538</v>
      </c>
      <c r="F145" s="198"/>
      <c r="G145" s="199" t="s">
        <v>540</v>
      </c>
      <c r="H145" s="198"/>
      <c r="I145" s="198" t="s">
        <v>1053</v>
      </c>
      <c r="J145" s="201" t="s">
        <v>3286</v>
      </c>
      <c r="K145" s="201" t="s">
        <v>3287</v>
      </c>
      <c r="L145" s="200" t="s">
        <v>3285</v>
      </c>
      <c r="M145" s="203">
        <v>45893</v>
      </c>
      <c r="N145" s="210">
        <v>46023</v>
      </c>
      <c r="O145" s="199"/>
      <c r="P145" s="198" t="s">
        <v>2487</v>
      </c>
      <c r="Q145" s="198"/>
      <c r="R145" s="200" t="s">
        <v>536</v>
      </c>
      <c r="S145" s="198" t="s">
        <v>3278</v>
      </c>
      <c r="T145" s="200" t="s">
        <v>3279</v>
      </c>
      <c r="U145" s="200" t="s">
        <v>3280</v>
      </c>
      <c r="V145" s="199"/>
      <c r="W145" s="48"/>
      <c r="X145" s="48"/>
      <c r="Y145" s="48"/>
    </row>
    <row r="146" customHeight="1" spans="1:25">
      <c r="A146" s="198">
        <v>564</v>
      </c>
      <c r="B146" s="199" t="s">
        <v>481</v>
      </c>
      <c r="C146" s="198" t="s">
        <v>103</v>
      </c>
      <c r="D146" s="199" t="s">
        <v>848</v>
      </c>
      <c r="E146" s="199" t="s">
        <v>538</v>
      </c>
      <c r="F146" s="198"/>
      <c r="G146" s="199" t="s">
        <v>540</v>
      </c>
      <c r="H146" s="198"/>
      <c r="I146" s="198" t="s">
        <v>1053</v>
      </c>
      <c r="J146" s="201" t="s">
        <v>1050</v>
      </c>
      <c r="K146" s="200" t="s">
        <v>1051</v>
      </c>
      <c r="L146" s="200" t="s">
        <v>3288</v>
      </c>
      <c r="M146" s="203">
        <v>45951</v>
      </c>
      <c r="N146" s="203">
        <v>45799</v>
      </c>
      <c r="O146" s="199"/>
      <c r="P146" s="198"/>
      <c r="Q146" s="198"/>
      <c r="R146" s="200" t="s">
        <v>536</v>
      </c>
      <c r="S146" s="198" t="s">
        <v>3278</v>
      </c>
      <c r="T146" s="200" t="s">
        <v>3279</v>
      </c>
      <c r="U146" s="200" t="s">
        <v>3280</v>
      </c>
      <c r="V146" s="199"/>
      <c r="W146" s="48"/>
      <c r="X146" s="48"/>
      <c r="Y146" s="48"/>
    </row>
    <row r="147" customHeight="1" spans="1:25">
      <c r="A147" s="198">
        <v>565</v>
      </c>
      <c r="B147" s="199" t="s">
        <v>481</v>
      </c>
      <c r="C147" s="198" t="s">
        <v>103</v>
      </c>
      <c r="D147" s="199" t="s">
        <v>848</v>
      </c>
      <c r="E147" s="199" t="s">
        <v>608</v>
      </c>
      <c r="F147" s="198"/>
      <c r="G147" s="199"/>
      <c r="H147" s="198"/>
      <c r="I147" s="198" t="s">
        <v>1053</v>
      </c>
      <c r="J147" s="201" t="s">
        <v>1054</v>
      </c>
      <c r="K147" s="200" t="s">
        <v>1055</v>
      </c>
      <c r="L147" s="200" t="s">
        <v>3289</v>
      </c>
      <c r="M147" s="203">
        <v>45951</v>
      </c>
      <c r="N147" s="203">
        <v>45799</v>
      </c>
      <c r="O147" s="199"/>
      <c r="P147" s="198"/>
      <c r="Q147" s="198"/>
      <c r="R147" s="200" t="s">
        <v>536</v>
      </c>
      <c r="S147" s="198" t="s">
        <v>3278</v>
      </c>
      <c r="T147" s="200" t="s">
        <v>3290</v>
      </c>
      <c r="U147" s="200"/>
      <c r="V147" s="199"/>
      <c r="W147" s="48"/>
      <c r="X147" s="48"/>
      <c r="Y147" s="48"/>
    </row>
    <row r="148" customHeight="1" spans="1:25">
      <c r="A148" s="198">
        <v>566</v>
      </c>
      <c r="B148" s="199" t="s">
        <v>481</v>
      </c>
      <c r="C148" s="198" t="s">
        <v>103</v>
      </c>
      <c r="D148" s="199" t="s">
        <v>848</v>
      </c>
      <c r="E148" s="199" t="s">
        <v>608</v>
      </c>
      <c r="F148" s="198"/>
      <c r="G148" s="199"/>
      <c r="H148" s="198"/>
      <c r="I148" s="198" t="s">
        <v>1053</v>
      </c>
      <c r="J148" s="201" t="s">
        <v>1057</v>
      </c>
      <c r="K148" s="200" t="s">
        <v>1058</v>
      </c>
      <c r="L148" s="200" t="s">
        <v>3289</v>
      </c>
      <c r="M148" s="203">
        <v>45951</v>
      </c>
      <c r="N148" s="203">
        <v>45799</v>
      </c>
      <c r="O148" s="199"/>
      <c r="P148" s="198"/>
      <c r="Q148" s="198"/>
      <c r="R148" s="200" t="s">
        <v>536</v>
      </c>
      <c r="S148" s="198" t="s">
        <v>3278</v>
      </c>
      <c r="T148" s="200" t="s">
        <v>3290</v>
      </c>
      <c r="U148" s="200"/>
      <c r="V148" s="199"/>
      <c r="W148" s="48"/>
      <c r="X148" s="48"/>
      <c r="Y148" s="48"/>
    </row>
    <row r="149" customHeight="1" spans="1:25">
      <c r="A149" s="198">
        <v>567</v>
      </c>
      <c r="B149" s="199" t="s">
        <v>481</v>
      </c>
      <c r="C149" s="198" t="s">
        <v>103</v>
      </c>
      <c r="D149" s="199" t="s">
        <v>848</v>
      </c>
      <c r="E149" s="199" t="s">
        <v>608</v>
      </c>
      <c r="F149" s="198"/>
      <c r="G149" s="199"/>
      <c r="H149" s="198"/>
      <c r="I149" s="198" t="s">
        <v>1053</v>
      </c>
      <c r="J149" s="201" t="s">
        <v>1059</v>
      </c>
      <c r="K149" s="200" t="s">
        <v>1060</v>
      </c>
      <c r="L149" s="200" t="s">
        <v>3291</v>
      </c>
      <c r="M149" s="203">
        <v>45951</v>
      </c>
      <c r="N149" s="203">
        <v>45799</v>
      </c>
      <c r="O149" s="199"/>
      <c r="P149" s="198"/>
      <c r="Q149" s="198"/>
      <c r="R149" s="200" t="s">
        <v>536</v>
      </c>
      <c r="S149" s="198" t="s">
        <v>3278</v>
      </c>
      <c r="T149" s="200" t="s">
        <v>3290</v>
      </c>
      <c r="U149" s="200"/>
      <c r="V149" s="199"/>
      <c r="W149" s="48"/>
      <c r="X149" s="48"/>
      <c r="Y149" s="48"/>
    </row>
    <row r="150" customHeight="1" spans="1:25">
      <c r="A150" s="198">
        <v>568</v>
      </c>
      <c r="B150" s="199" t="s">
        <v>481</v>
      </c>
      <c r="C150" s="198" t="s">
        <v>103</v>
      </c>
      <c r="D150" s="199" t="s">
        <v>848</v>
      </c>
      <c r="E150" s="199" t="s">
        <v>608</v>
      </c>
      <c r="F150" s="198"/>
      <c r="G150" s="199"/>
      <c r="H150" s="198"/>
      <c r="I150" s="198" t="s">
        <v>1053</v>
      </c>
      <c r="J150" s="201" t="s">
        <v>1062</v>
      </c>
      <c r="K150" s="200" t="s">
        <v>1063</v>
      </c>
      <c r="L150" s="200" t="s">
        <v>3292</v>
      </c>
      <c r="M150" s="203">
        <v>45860</v>
      </c>
      <c r="N150" s="203">
        <v>45711</v>
      </c>
      <c r="O150" s="199"/>
      <c r="P150" s="198"/>
      <c r="Q150" s="198"/>
      <c r="R150" s="200" t="s">
        <v>536</v>
      </c>
      <c r="S150" s="198"/>
      <c r="T150" s="200" t="s">
        <v>3290</v>
      </c>
      <c r="U150" s="200"/>
      <c r="V150" s="199"/>
      <c r="W150" s="48"/>
      <c r="X150" s="48"/>
      <c r="Y150" s="48"/>
    </row>
    <row r="151" customHeight="1" spans="1:25">
      <c r="A151" s="198">
        <v>397</v>
      </c>
      <c r="B151" s="199" t="s">
        <v>539</v>
      </c>
      <c r="C151" s="198" t="s">
        <v>780</v>
      </c>
      <c r="D151" s="199" t="s">
        <v>557</v>
      </c>
      <c r="E151" s="199" t="s">
        <v>538</v>
      </c>
      <c r="F151" s="198" t="s">
        <v>539</v>
      </c>
      <c r="G151" s="199" t="s">
        <v>540</v>
      </c>
      <c r="H151" s="198"/>
      <c r="I151" s="198" t="s">
        <v>359</v>
      </c>
      <c r="J151" s="201" t="s">
        <v>1066</v>
      </c>
      <c r="K151" s="200" t="s">
        <v>1067</v>
      </c>
      <c r="L151" s="200" t="s">
        <v>3293</v>
      </c>
      <c r="M151" s="203">
        <v>45828</v>
      </c>
      <c r="N151" s="198" t="s">
        <v>3277</v>
      </c>
      <c r="O151" s="199"/>
      <c r="P151" s="198" t="s">
        <v>1069</v>
      </c>
      <c r="Q151" s="198"/>
      <c r="R151" s="200" t="s">
        <v>536</v>
      </c>
      <c r="S151" s="198" t="s">
        <v>3294</v>
      </c>
      <c r="T151" s="200" t="s">
        <v>2994</v>
      </c>
      <c r="U151" s="200" t="s">
        <v>3295</v>
      </c>
      <c r="V151" s="199"/>
      <c r="W151" s="48"/>
      <c r="X151" s="48"/>
      <c r="Y151" s="48"/>
    </row>
    <row r="152" customHeight="1" spans="1:25">
      <c r="A152" s="198">
        <v>608</v>
      </c>
      <c r="B152" s="199" t="s">
        <v>481</v>
      </c>
      <c r="C152" s="198" t="s">
        <v>105</v>
      </c>
      <c r="D152" s="199" t="s">
        <v>557</v>
      </c>
      <c r="E152" s="199" t="s">
        <v>538</v>
      </c>
      <c r="F152" s="198" t="s">
        <v>539</v>
      </c>
      <c r="G152" s="199" t="s">
        <v>540</v>
      </c>
      <c r="H152" s="198"/>
      <c r="I152" s="198" t="s">
        <v>359</v>
      </c>
      <c r="J152" s="201" t="s">
        <v>3296</v>
      </c>
      <c r="K152" s="200" t="s">
        <v>3297</v>
      </c>
      <c r="L152" s="200" t="s">
        <v>3298</v>
      </c>
      <c r="M152" s="203">
        <v>45771</v>
      </c>
      <c r="N152" s="205"/>
      <c r="O152" s="199" t="s">
        <v>3210</v>
      </c>
      <c r="P152" s="198"/>
      <c r="Q152" s="198"/>
      <c r="R152" s="200" t="s">
        <v>536</v>
      </c>
      <c r="S152" s="198" t="s">
        <v>3294</v>
      </c>
      <c r="T152" s="200" t="s">
        <v>2994</v>
      </c>
      <c r="U152" s="200" t="s">
        <v>3295</v>
      </c>
      <c r="V152" s="199"/>
      <c r="W152" s="48"/>
      <c r="X152" s="48"/>
      <c r="Y152" s="48"/>
    </row>
    <row r="153" customHeight="1" spans="1:25">
      <c r="A153" s="198">
        <v>643</v>
      </c>
      <c r="B153" s="199" t="s">
        <v>481</v>
      </c>
      <c r="C153" s="198" t="s">
        <v>103</v>
      </c>
      <c r="D153" s="199" t="s">
        <v>557</v>
      </c>
      <c r="E153" s="199" t="s">
        <v>538</v>
      </c>
      <c r="F153" s="198"/>
      <c r="G153" s="199" t="s">
        <v>540</v>
      </c>
      <c r="H153" s="198"/>
      <c r="I153" s="198" t="s">
        <v>359</v>
      </c>
      <c r="J153" s="201" t="s">
        <v>2592</v>
      </c>
      <c r="K153" s="200" t="s">
        <v>3299</v>
      </c>
      <c r="L153" s="200" t="s">
        <v>3300</v>
      </c>
      <c r="M153" s="203">
        <v>45893</v>
      </c>
      <c r="N153" s="203">
        <v>45683</v>
      </c>
      <c r="O153" s="199" t="s">
        <v>3210</v>
      </c>
      <c r="P153" s="198" t="s">
        <v>2597</v>
      </c>
      <c r="Q153" s="198"/>
      <c r="R153" s="200" t="s">
        <v>536</v>
      </c>
      <c r="S153" s="198" t="s">
        <v>3294</v>
      </c>
      <c r="T153" s="200" t="s">
        <v>2994</v>
      </c>
      <c r="U153" s="200" t="s">
        <v>3295</v>
      </c>
      <c r="V153" s="199"/>
      <c r="W153" s="48"/>
      <c r="X153" s="48"/>
      <c r="Y153" s="48"/>
    </row>
    <row r="154" customHeight="1" spans="1:25">
      <c r="A154" s="194">
        <v>237</v>
      </c>
      <c r="B154" s="195" t="s">
        <v>481</v>
      </c>
      <c r="C154" s="194"/>
      <c r="D154" s="195"/>
      <c r="E154" s="195"/>
      <c r="F154" s="194"/>
      <c r="G154" s="195"/>
      <c r="H154" s="194"/>
      <c r="I154" s="194"/>
      <c r="J154" s="196" t="s">
        <v>3301</v>
      </c>
      <c r="K154" s="197"/>
      <c r="L154" s="197"/>
      <c r="M154" s="194"/>
      <c r="N154" s="194"/>
      <c r="O154" s="195"/>
      <c r="P154" s="194"/>
      <c r="Q154" s="194"/>
      <c r="R154" s="197"/>
      <c r="S154" s="194"/>
      <c r="T154" s="197"/>
      <c r="U154" s="197"/>
      <c r="V154" s="195"/>
      <c r="W154" s="48"/>
      <c r="X154" s="48"/>
      <c r="Y154" s="48"/>
    </row>
    <row r="155" customHeight="1" spans="1:25">
      <c r="A155" s="194">
        <v>294</v>
      </c>
      <c r="B155" s="195" t="s">
        <v>481</v>
      </c>
      <c r="C155" s="194"/>
      <c r="D155" s="195"/>
      <c r="E155" s="195"/>
      <c r="F155" s="194"/>
      <c r="G155" s="195"/>
      <c r="H155" s="194"/>
      <c r="I155" s="194"/>
      <c r="J155" s="196" t="s">
        <v>3302</v>
      </c>
      <c r="K155" s="197"/>
      <c r="L155" s="197"/>
      <c r="M155" s="194"/>
      <c r="N155" s="194"/>
      <c r="O155" s="195"/>
      <c r="P155" s="194"/>
      <c r="Q155" s="194"/>
      <c r="R155" s="197"/>
      <c r="S155" s="194"/>
      <c r="T155" s="197"/>
      <c r="U155" s="197"/>
      <c r="V155" s="195"/>
      <c r="W155" s="48"/>
      <c r="X155" s="48"/>
      <c r="Y155" s="48"/>
    </row>
    <row r="156" customHeight="1" spans="1:25">
      <c r="A156" s="198">
        <v>184</v>
      </c>
      <c r="B156" s="199" t="s">
        <v>539</v>
      </c>
      <c r="C156" s="198" t="s">
        <v>780</v>
      </c>
      <c r="D156" s="199" t="s">
        <v>557</v>
      </c>
      <c r="E156" s="199" t="s">
        <v>538</v>
      </c>
      <c r="F156" s="198"/>
      <c r="G156" s="199" t="s">
        <v>540</v>
      </c>
      <c r="H156" s="198"/>
      <c r="I156" s="198" t="s">
        <v>1083</v>
      </c>
      <c r="J156" s="201" t="s">
        <v>1076</v>
      </c>
      <c r="K156" s="200" t="s">
        <v>1077</v>
      </c>
      <c r="L156" s="200" t="s">
        <v>3303</v>
      </c>
      <c r="M156" s="198" t="s">
        <v>3304</v>
      </c>
      <c r="N156" s="203">
        <v>45705</v>
      </c>
      <c r="O156" s="199"/>
      <c r="P156" s="198" t="s">
        <v>1080</v>
      </c>
      <c r="Q156" s="198"/>
      <c r="R156" s="200" t="s">
        <v>3305</v>
      </c>
      <c r="S156" s="198" t="s">
        <v>1081</v>
      </c>
      <c r="T156" s="200" t="s">
        <v>3279</v>
      </c>
      <c r="U156" s="200" t="s">
        <v>3306</v>
      </c>
      <c r="V156" s="199"/>
      <c r="W156" s="48"/>
      <c r="X156" s="48"/>
      <c r="Y156" s="48"/>
    </row>
    <row r="157" customHeight="1" spans="1:25">
      <c r="A157" s="198">
        <v>178</v>
      </c>
      <c r="B157" s="199" t="s">
        <v>481</v>
      </c>
      <c r="C157" s="198" t="s">
        <v>103</v>
      </c>
      <c r="D157" s="199" t="s">
        <v>557</v>
      </c>
      <c r="E157" s="199" t="s">
        <v>608</v>
      </c>
      <c r="F157" s="198" t="s">
        <v>1012</v>
      </c>
      <c r="G157" s="199"/>
      <c r="H157" s="198"/>
      <c r="I157" s="198" t="s">
        <v>1083</v>
      </c>
      <c r="J157" s="201" t="s">
        <v>3307</v>
      </c>
      <c r="K157" s="200" t="s">
        <v>1085</v>
      </c>
      <c r="L157" s="200" t="s">
        <v>3308</v>
      </c>
      <c r="M157" s="203">
        <v>45755</v>
      </c>
      <c r="N157" s="205">
        <v>45977</v>
      </c>
      <c r="O157" s="199"/>
      <c r="P157" s="198" t="s">
        <v>1087</v>
      </c>
      <c r="Q157" s="198"/>
      <c r="R157" s="200" t="s">
        <v>806</v>
      </c>
      <c r="S157" s="198"/>
      <c r="T157" s="200" t="s">
        <v>3127</v>
      </c>
      <c r="U157" s="200"/>
      <c r="V157" s="199"/>
      <c r="W157" s="48"/>
      <c r="X157" s="48"/>
      <c r="Y157" s="48"/>
    </row>
    <row r="158" customHeight="1" spans="1:25">
      <c r="A158" s="194">
        <v>407</v>
      </c>
      <c r="B158" s="195" t="s">
        <v>481</v>
      </c>
      <c r="C158" s="194"/>
      <c r="D158" s="195"/>
      <c r="E158" s="195"/>
      <c r="F158" s="194"/>
      <c r="G158" s="195"/>
      <c r="H158" s="194"/>
      <c r="I158" s="194"/>
      <c r="J158" s="196" t="s">
        <v>3309</v>
      </c>
      <c r="K158" s="197"/>
      <c r="L158" s="197"/>
      <c r="M158" s="194"/>
      <c r="N158" s="206"/>
      <c r="O158" s="195"/>
      <c r="P158" s="194"/>
      <c r="Q158" s="194"/>
      <c r="R158" s="197"/>
      <c r="S158" s="194"/>
      <c r="T158" s="197"/>
      <c r="U158" s="197"/>
      <c r="V158" s="195"/>
      <c r="W158" s="48"/>
      <c r="X158" s="48"/>
      <c r="Y158" s="48"/>
    </row>
    <row r="159" customHeight="1" spans="1:25">
      <c r="A159" s="198">
        <v>408</v>
      </c>
      <c r="B159" s="199" t="s">
        <v>539</v>
      </c>
      <c r="C159" s="198" t="s">
        <v>558</v>
      </c>
      <c r="D159" s="199" t="s">
        <v>557</v>
      </c>
      <c r="E159" s="199" t="s">
        <v>576</v>
      </c>
      <c r="F159" s="198"/>
      <c r="G159" s="199" t="s">
        <v>1089</v>
      </c>
      <c r="H159" s="198"/>
      <c r="I159" s="198" t="s">
        <v>1090</v>
      </c>
      <c r="J159" s="200" t="s">
        <v>3310</v>
      </c>
      <c r="K159" s="200" t="s">
        <v>1092</v>
      </c>
      <c r="L159" s="200" t="s">
        <v>3311</v>
      </c>
      <c r="M159" s="198"/>
      <c r="N159" s="203">
        <v>45860</v>
      </c>
      <c r="O159" s="199"/>
      <c r="P159" s="198" t="s">
        <v>2005</v>
      </c>
      <c r="Q159" s="198"/>
      <c r="R159" s="200" t="s">
        <v>3144</v>
      </c>
      <c r="S159" s="198"/>
      <c r="T159" s="200" t="s">
        <v>3171</v>
      </c>
      <c r="U159" s="200"/>
      <c r="V159" s="199"/>
      <c r="W159" s="48"/>
      <c r="X159" s="48"/>
      <c r="Y159" s="48"/>
    </row>
    <row r="160" customHeight="1" spans="1:25">
      <c r="A160" s="198">
        <v>616</v>
      </c>
      <c r="B160" s="199" t="s">
        <v>481</v>
      </c>
      <c r="C160" s="198" t="s">
        <v>103</v>
      </c>
      <c r="D160" s="199" t="s">
        <v>557</v>
      </c>
      <c r="E160" s="199" t="s">
        <v>576</v>
      </c>
      <c r="F160" s="198"/>
      <c r="G160" s="199" t="s">
        <v>1089</v>
      </c>
      <c r="H160" s="198"/>
      <c r="I160" s="198" t="s">
        <v>1090</v>
      </c>
      <c r="J160" s="200" t="s">
        <v>3312</v>
      </c>
      <c r="K160" s="200" t="s">
        <v>3313</v>
      </c>
      <c r="L160" s="200" t="s">
        <v>3314</v>
      </c>
      <c r="M160" s="198"/>
      <c r="N160" s="198">
        <v>2017</v>
      </c>
      <c r="O160" s="199"/>
      <c r="P160" s="198" t="s">
        <v>2617</v>
      </c>
      <c r="Q160" s="198"/>
      <c r="R160" s="200" t="s">
        <v>1024</v>
      </c>
      <c r="S160" s="198"/>
      <c r="T160" s="200" t="s">
        <v>3171</v>
      </c>
      <c r="U160" s="200"/>
      <c r="V160" s="199"/>
      <c r="W160" s="48"/>
      <c r="X160" s="48"/>
      <c r="Y160" s="48"/>
    </row>
    <row r="161" customHeight="1" spans="1:25">
      <c r="A161" s="198">
        <v>627</v>
      </c>
      <c r="B161" s="199" t="s">
        <v>481</v>
      </c>
      <c r="C161" s="198" t="s">
        <v>103</v>
      </c>
      <c r="D161" s="199" t="s">
        <v>848</v>
      </c>
      <c r="E161" s="199" t="s">
        <v>576</v>
      </c>
      <c r="F161" s="198"/>
      <c r="G161" s="199" t="s">
        <v>1089</v>
      </c>
      <c r="H161" s="198"/>
      <c r="I161" s="198" t="s">
        <v>1090</v>
      </c>
      <c r="J161" s="200" t="s">
        <v>262</v>
      </c>
      <c r="K161" s="200" t="s">
        <v>3315</v>
      </c>
      <c r="L161" s="200" t="s">
        <v>3316</v>
      </c>
      <c r="M161" s="198"/>
      <c r="N161" s="198">
        <v>2024</v>
      </c>
      <c r="O161" s="199" t="s">
        <v>3210</v>
      </c>
      <c r="P161" s="198" t="s">
        <v>2617</v>
      </c>
      <c r="Q161" s="198"/>
      <c r="R161" s="200" t="s">
        <v>1024</v>
      </c>
      <c r="S161" s="198"/>
      <c r="T161" s="200" t="s">
        <v>3028</v>
      </c>
      <c r="U161" s="200"/>
      <c r="V161" s="199"/>
      <c r="W161" s="48"/>
      <c r="X161" s="48"/>
      <c r="Y161" s="48"/>
    </row>
    <row r="162" customHeight="1" spans="1:25">
      <c r="A162" s="194">
        <v>262</v>
      </c>
      <c r="B162" s="195" t="s">
        <v>481</v>
      </c>
      <c r="C162" s="194"/>
      <c r="D162" s="195"/>
      <c r="E162" s="195"/>
      <c r="F162" s="194"/>
      <c r="G162" s="195"/>
      <c r="H162" s="194"/>
      <c r="I162" s="194"/>
      <c r="J162" s="196" t="s">
        <v>3317</v>
      </c>
      <c r="K162" s="197"/>
      <c r="L162" s="197"/>
      <c r="M162" s="194"/>
      <c r="N162" s="194"/>
      <c r="O162" s="195"/>
      <c r="P162" s="194"/>
      <c r="Q162" s="194"/>
      <c r="R162" s="197"/>
      <c r="S162" s="194"/>
      <c r="T162" s="197"/>
      <c r="U162" s="197"/>
      <c r="V162" s="195"/>
      <c r="W162" s="48"/>
      <c r="X162" s="48"/>
      <c r="Y162" s="48"/>
    </row>
    <row r="163" customHeight="1" spans="1:25">
      <c r="A163" s="198">
        <v>47</v>
      </c>
      <c r="B163" s="199" t="s">
        <v>481</v>
      </c>
      <c r="C163" s="198" t="s">
        <v>780</v>
      </c>
      <c r="D163" s="199" t="s">
        <v>557</v>
      </c>
      <c r="E163" s="199" t="s">
        <v>576</v>
      </c>
      <c r="F163" s="198"/>
      <c r="G163" s="199"/>
      <c r="H163" s="198"/>
      <c r="I163" s="198" t="s">
        <v>295</v>
      </c>
      <c r="J163" s="201" t="s">
        <v>3318</v>
      </c>
      <c r="K163" s="200" t="s">
        <v>3319</v>
      </c>
      <c r="L163" s="200" t="s">
        <v>3320</v>
      </c>
      <c r="M163" s="198" t="s">
        <v>1099</v>
      </c>
      <c r="N163" s="203">
        <v>45768</v>
      </c>
      <c r="O163" s="199"/>
      <c r="P163" s="198" t="s">
        <v>1100</v>
      </c>
      <c r="Q163" s="198"/>
      <c r="R163" s="200" t="s">
        <v>1095</v>
      </c>
      <c r="S163" s="198"/>
      <c r="T163" s="200" t="s">
        <v>3127</v>
      </c>
      <c r="U163" s="200"/>
      <c r="V163" s="199"/>
      <c r="W163" s="48"/>
      <c r="X163" s="48"/>
      <c r="Y163" s="48"/>
    </row>
    <row r="164" customHeight="1" spans="1:25">
      <c r="A164" s="198">
        <v>555</v>
      </c>
      <c r="B164" s="199" t="s">
        <v>481</v>
      </c>
      <c r="C164" s="198" t="s">
        <v>103</v>
      </c>
      <c r="D164" s="199" t="s">
        <v>848</v>
      </c>
      <c r="E164" s="199" t="s">
        <v>576</v>
      </c>
      <c r="F164" s="198"/>
      <c r="G164" s="199"/>
      <c r="H164" s="198"/>
      <c r="I164" s="198" t="s">
        <v>295</v>
      </c>
      <c r="J164" s="201" t="s">
        <v>389</v>
      </c>
      <c r="K164" s="200" t="s">
        <v>1101</v>
      </c>
      <c r="L164" s="200" t="s">
        <v>3321</v>
      </c>
      <c r="M164" s="203">
        <v>45830</v>
      </c>
      <c r="N164" s="203">
        <v>45711</v>
      </c>
      <c r="O164" s="199" t="s">
        <v>3237</v>
      </c>
      <c r="P164" s="198" t="s">
        <v>1103</v>
      </c>
      <c r="Q164" s="198"/>
      <c r="R164" s="200" t="s">
        <v>1095</v>
      </c>
      <c r="S164" s="198"/>
      <c r="T164" s="200" t="s">
        <v>3127</v>
      </c>
      <c r="U164" s="200"/>
      <c r="V164" s="199"/>
      <c r="W164" s="48"/>
      <c r="X164" s="48"/>
      <c r="Y164" s="48"/>
    </row>
    <row r="165" customHeight="1" spans="1:25">
      <c r="A165" s="198">
        <v>618</v>
      </c>
      <c r="B165" s="199" t="s">
        <v>481</v>
      </c>
      <c r="C165" s="198" t="s">
        <v>103</v>
      </c>
      <c r="D165" s="199" t="s">
        <v>848</v>
      </c>
      <c r="E165" s="199" t="s">
        <v>576</v>
      </c>
      <c r="F165" s="198"/>
      <c r="G165" s="199"/>
      <c r="H165" s="198"/>
      <c r="I165" s="198" t="s">
        <v>295</v>
      </c>
      <c r="J165" s="200" t="s">
        <v>2605</v>
      </c>
      <c r="K165" s="200" t="s">
        <v>3322</v>
      </c>
      <c r="L165" s="200" t="s">
        <v>3323</v>
      </c>
      <c r="M165" s="198" t="s">
        <v>3324</v>
      </c>
      <c r="N165" s="198"/>
      <c r="O165" s="199" t="s">
        <v>3210</v>
      </c>
      <c r="P165" s="198" t="s">
        <v>2610</v>
      </c>
      <c r="Q165" s="198"/>
      <c r="R165" s="200" t="s">
        <v>1095</v>
      </c>
      <c r="S165" s="198"/>
      <c r="T165" s="200" t="s">
        <v>3171</v>
      </c>
      <c r="U165" s="200"/>
      <c r="V165" s="199"/>
      <c r="W165" s="48"/>
      <c r="X165" s="48"/>
      <c r="Y165" s="48"/>
    </row>
    <row r="166" customHeight="1" spans="1:25">
      <c r="A166" s="194">
        <v>265</v>
      </c>
      <c r="B166" s="195" t="s">
        <v>481</v>
      </c>
      <c r="C166" s="194"/>
      <c r="D166" s="195"/>
      <c r="E166" s="195"/>
      <c r="F166" s="194"/>
      <c r="G166" s="195"/>
      <c r="H166" s="194"/>
      <c r="I166" s="194"/>
      <c r="J166" s="196" t="s">
        <v>3325</v>
      </c>
      <c r="K166" s="197"/>
      <c r="L166" s="197"/>
      <c r="M166" s="194"/>
      <c r="N166" s="194"/>
      <c r="O166" s="195"/>
      <c r="P166" s="194"/>
      <c r="Q166" s="194"/>
      <c r="R166" s="197"/>
      <c r="S166" s="194"/>
      <c r="T166" s="197"/>
      <c r="U166" s="197"/>
      <c r="V166" s="195"/>
      <c r="W166" s="48"/>
      <c r="X166" s="48"/>
      <c r="Y166" s="48"/>
    </row>
    <row r="167" customHeight="1" spans="1:25">
      <c r="A167" s="198">
        <v>297</v>
      </c>
      <c r="B167" s="199" t="s">
        <v>481</v>
      </c>
      <c r="C167" s="198" t="s">
        <v>780</v>
      </c>
      <c r="D167" s="199" t="s">
        <v>557</v>
      </c>
      <c r="E167" s="199" t="s">
        <v>576</v>
      </c>
      <c r="F167" s="198"/>
      <c r="G167" s="199"/>
      <c r="H167" s="198"/>
      <c r="I167" s="198" t="s">
        <v>1106</v>
      </c>
      <c r="J167" s="201" t="s">
        <v>3326</v>
      </c>
      <c r="K167" s="200" t="s">
        <v>3319</v>
      </c>
      <c r="L167" s="200" t="s">
        <v>3327</v>
      </c>
      <c r="M167" s="198" t="s">
        <v>1109</v>
      </c>
      <c r="N167" s="203">
        <v>45924</v>
      </c>
      <c r="O167" s="199"/>
      <c r="P167" s="198" t="s">
        <v>1100</v>
      </c>
      <c r="Q167" s="198"/>
      <c r="R167" s="200" t="s">
        <v>3328</v>
      </c>
      <c r="S167" s="198"/>
      <c r="T167" s="200" t="s">
        <v>3127</v>
      </c>
      <c r="U167" s="200"/>
      <c r="V167" s="199"/>
      <c r="W167" s="48"/>
      <c r="X167" s="48"/>
      <c r="Y167" s="48"/>
    </row>
    <row r="168" customHeight="1" spans="1:25">
      <c r="A168" s="198">
        <v>611</v>
      </c>
      <c r="B168" s="199" t="s">
        <v>481</v>
      </c>
      <c r="C168" s="198" t="s">
        <v>105</v>
      </c>
      <c r="D168" s="199" t="s">
        <v>557</v>
      </c>
      <c r="E168" s="199" t="s">
        <v>576</v>
      </c>
      <c r="F168" s="198"/>
      <c r="G168" s="199"/>
      <c r="H168" s="198"/>
      <c r="I168" s="198" t="s">
        <v>1106</v>
      </c>
      <c r="J168" s="201" t="s">
        <v>3329</v>
      </c>
      <c r="K168" s="200" t="s">
        <v>3330</v>
      </c>
      <c r="L168" s="200" t="s">
        <v>3331</v>
      </c>
      <c r="M168" s="203">
        <v>45771</v>
      </c>
      <c r="N168" s="205"/>
      <c r="O168" s="199" t="s">
        <v>3210</v>
      </c>
      <c r="P168" s="198"/>
      <c r="Q168" s="198"/>
      <c r="R168" s="200" t="s">
        <v>3328</v>
      </c>
      <c r="S168" s="198"/>
      <c r="T168" s="200" t="s">
        <v>3127</v>
      </c>
      <c r="U168" s="200"/>
      <c r="V168" s="199"/>
      <c r="W168" s="48"/>
      <c r="X168" s="48"/>
      <c r="Y168" s="48"/>
    </row>
    <row r="169" customHeight="1" spans="1:25">
      <c r="A169" s="198">
        <v>90</v>
      </c>
      <c r="B169" s="199" t="s">
        <v>539</v>
      </c>
      <c r="C169" s="198" t="s">
        <v>780</v>
      </c>
      <c r="D169" s="199" t="s">
        <v>557</v>
      </c>
      <c r="E169" s="199" t="s">
        <v>576</v>
      </c>
      <c r="F169" s="198"/>
      <c r="G169" s="199"/>
      <c r="H169" s="198"/>
      <c r="I169" s="198" t="s">
        <v>1110</v>
      </c>
      <c r="J169" s="201" t="s">
        <v>3332</v>
      </c>
      <c r="K169" s="200" t="s">
        <v>1112</v>
      </c>
      <c r="L169" s="200" t="s">
        <v>1113</v>
      </c>
      <c r="M169" s="198" t="s">
        <v>1114</v>
      </c>
      <c r="N169" s="198" t="s">
        <v>1115</v>
      </c>
      <c r="O169" s="199" t="s">
        <v>3222</v>
      </c>
      <c r="P169" s="198" t="s">
        <v>1116</v>
      </c>
      <c r="Q169" s="198"/>
      <c r="R169" s="200" t="s">
        <v>3144</v>
      </c>
      <c r="S169" s="198"/>
      <c r="T169" s="200" t="s">
        <v>3171</v>
      </c>
      <c r="U169" s="200"/>
      <c r="V169" s="199"/>
      <c r="W169" s="48"/>
      <c r="X169" s="48"/>
      <c r="Y169" s="48"/>
    </row>
    <row r="170" customHeight="1" spans="1:25">
      <c r="A170" s="198">
        <v>606</v>
      </c>
      <c r="B170" s="199" t="s">
        <v>481</v>
      </c>
      <c r="C170" s="198" t="s">
        <v>105</v>
      </c>
      <c r="D170" s="199" t="s">
        <v>557</v>
      </c>
      <c r="E170" s="199" t="s">
        <v>576</v>
      </c>
      <c r="F170" s="198"/>
      <c r="G170" s="199"/>
      <c r="H170" s="198"/>
      <c r="I170" s="198" t="s">
        <v>1110</v>
      </c>
      <c r="J170" s="201" t="s">
        <v>3333</v>
      </c>
      <c r="K170" s="200" t="s">
        <v>3334</v>
      </c>
      <c r="L170" s="200" t="s">
        <v>3335</v>
      </c>
      <c r="M170" s="203">
        <v>45985</v>
      </c>
      <c r="N170" s="198"/>
      <c r="O170" s="199" t="s">
        <v>3222</v>
      </c>
      <c r="P170" s="198"/>
      <c r="Q170" s="198"/>
      <c r="R170" s="200" t="s">
        <v>3144</v>
      </c>
      <c r="S170" s="198"/>
      <c r="T170" s="200" t="s">
        <v>3171</v>
      </c>
      <c r="U170" s="200"/>
      <c r="V170" s="199"/>
      <c r="W170" s="48"/>
      <c r="X170" s="48"/>
      <c r="Y170" s="48"/>
    </row>
    <row r="171" customHeight="1" spans="1:25">
      <c r="A171" s="198">
        <v>430</v>
      </c>
      <c r="B171" s="199" t="s">
        <v>539</v>
      </c>
      <c r="C171" s="198" t="s">
        <v>558</v>
      </c>
      <c r="D171" s="199" t="s">
        <v>557</v>
      </c>
      <c r="E171" s="199" t="s">
        <v>576</v>
      </c>
      <c r="F171" s="198"/>
      <c r="G171" s="199"/>
      <c r="H171" s="198"/>
      <c r="I171" s="198" t="s">
        <v>1110</v>
      </c>
      <c r="J171" s="201" t="s">
        <v>3336</v>
      </c>
      <c r="K171" s="200" t="s">
        <v>3337</v>
      </c>
      <c r="L171" s="200" t="s">
        <v>3338</v>
      </c>
      <c r="M171" s="198"/>
      <c r="N171" s="203">
        <v>45860</v>
      </c>
      <c r="O171" s="199" t="s">
        <v>3237</v>
      </c>
      <c r="P171" s="198" t="s">
        <v>1120</v>
      </c>
      <c r="Q171" s="198"/>
      <c r="R171" s="200" t="s">
        <v>3144</v>
      </c>
      <c r="S171" s="198"/>
      <c r="T171" s="200" t="s">
        <v>3127</v>
      </c>
      <c r="U171" s="200"/>
      <c r="V171" s="199"/>
      <c r="W171" s="48"/>
      <c r="X171" s="48"/>
      <c r="Y171" s="48"/>
    </row>
    <row r="172" customHeight="1" spans="1:25">
      <c r="A172" s="198">
        <v>609</v>
      </c>
      <c r="B172" s="199" t="s">
        <v>481</v>
      </c>
      <c r="C172" s="198" t="s">
        <v>105</v>
      </c>
      <c r="D172" s="199" t="s">
        <v>557</v>
      </c>
      <c r="E172" s="199" t="s">
        <v>576</v>
      </c>
      <c r="F172" s="198"/>
      <c r="G172" s="199"/>
      <c r="H172" s="198"/>
      <c r="I172" s="198" t="s">
        <v>1110</v>
      </c>
      <c r="J172" s="201" t="s">
        <v>3339</v>
      </c>
      <c r="K172" s="200" t="s">
        <v>3340</v>
      </c>
      <c r="L172" s="200" t="s">
        <v>3341</v>
      </c>
      <c r="M172" s="203">
        <v>45713</v>
      </c>
      <c r="N172" s="211"/>
      <c r="O172" s="199" t="s">
        <v>1126</v>
      </c>
      <c r="P172" s="198"/>
      <c r="Q172" s="198"/>
      <c r="R172" s="200" t="s">
        <v>3144</v>
      </c>
      <c r="S172" s="198"/>
      <c r="T172" s="200" t="s">
        <v>3127</v>
      </c>
      <c r="U172" s="200"/>
      <c r="V172" s="199"/>
      <c r="W172" s="48"/>
      <c r="X172" s="48"/>
      <c r="Y172" s="48"/>
    </row>
    <row r="173" customHeight="1" spans="1:25">
      <c r="A173" s="198">
        <v>271</v>
      </c>
      <c r="B173" s="199" t="s">
        <v>481</v>
      </c>
      <c r="C173" s="198" t="s">
        <v>103</v>
      </c>
      <c r="D173" s="199" t="s">
        <v>848</v>
      </c>
      <c r="E173" s="199" t="s">
        <v>608</v>
      </c>
      <c r="F173" s="198"/>
      <c r="G173" s="199"/>
      <c r="H173" s="198"/>
      <c r="I173" s="198" t="s">
        <v>1110</v>
      </c>
      <c r="J173" s="201" t="s">
        <v>277</v>
      </c>
      <c r="K173" s="200" t="s">
        <v>1121</v>
      </c>
      <c r="L173" s="200" t="s">
        <v>3342</v>
      </c>
      <c r="M173" s="203">
        <v>45849</v>
      </c>
      <c r="N173" s="211"/>
      <c r="O173" s="199"/>
      <c r="P173" s="198" t="s">
        <v>617</v>
      </c>
      <c r="Q173" s="198"/>
      <c r="R173" s="200" t="s">
        <v>3144</v>
      </c>
      <c r="S173" s="198"/>
      <c r="T173" s="200" t="s">
        <v>3127</v>
      </c>
      <c r="U173" s="200"/>
      <c r="V173" s="199"/>
      <c r="W173" s="48"/>
      <c r="X173" s="48"/>
      <c r="Y173" s="48"/>
    </row>
    <row r="174" customHeight="1" spans="1:25">
      <c r="A174" s="198">
        <v>428</v>
      </c>
      <c r="B174" s="199" t="s">
        <v>481</v>
      </c>
      <c r="C174" s="198" t="s">
        <v>103</v>
      </c>
      <c r="D174" s="199" t="s">
        <v>557</v>
      </c>
      <c r="E174" s="199" t="s">
        <v>576</v>
      </c>
      <c r="F174" s="198"/>
      <c r="G174" s="199"/>
      <c r="H174" s="198"/>
      <c r="I174" s="198" t="s">
        <v>1110</v>
      </c>
      <c r="J174" s="201" t="s">
        <v>1123</v>
      </c>
      <c r="K174" s="200" t="s">
        <v>1124</v>
      </c>
      <c r="L174" s="200" t="s">
        <v>3343</v>
      </c>
      <c r="M174" s="203">
        <v>45981</v>
      </c>
      <c r="N174" s="203">
        <v>45829</v>
      </c>
      <c r="O174" s="199" t="s">
        <v>1126</v>
      </c>
      <c r="P174" s="198" t="s">
        <v>3344</v>
      </c>
      <c r="Q174" s="198"/>
      <c r="R174" s="200" t="s">
        <v>3144</v>
      </c>
      <c r="S174" s="198"/>
      <c r="T174" s="200" t="s">
        <v>3127</v>
      </c>
      <c r="U174" s="200"/>
      <c r="V174" s="199"/>
      <c r="W174" s="48"/>
      <c r="X174" s="48"/>
      <c r="Y174" s="48"/>
    </row>
    <row r="175" customHeight="1" spans="1:25">
      <c r="A175" s="194">
        <v>335</v>
      </c>
      <c r="B175" s="195" t="s">
        <v>481</v>
      </c>
      <c r="C175" s="194"/>
      <c r="D175" s="195"/>
      <c r="E175" s="195"/>
      <c r="F175" s="194"/>
      <c r="G175" s="195"/>
      <c r="H175" s="194"/>
      <c r="I175" s="194"/>
      <c r="J175" s="196" t="s">
        <v>3345</v>
      </c>
      <c r="K175" s="197"/>
      <c r="L175" s="197"/>
      <c r="M175" s="194"/>
      <c r="N175" s="194"/>
      <c r="O175" s="195"/>
      <c r="P175" s="194"/>
      <c r="Q175" s="194"/>
      <c r="R175" s="197"/>
      <c r="S175" s="194"/>
      <c r="T175" s="197"/>
      <c r="U175" s="197"/>
      <c r="V175" s="195"/>
      <c r="W175" s="48"/>
      <c r="X175" s="48"/>
      <c r="Y175" s="48"/>
    </row>
    <row r="176" customHeight="1" spans="1:25">
      <c r="A176" s="198">
        <v>575</v>
      </c>
      <c r="B176" s="199" t="s">
        <v>481</v>
      </c>
      <c r="C176" s="198" t="s">
        <v>563</v>
      </c>
      <c r="D176" s="199" t="s">
        <v>557</v>
      </c>
      <c r="E176" s="199" t="s">
        <v>576</v>
      </c>
      <c r="F176" s="198"/>
      <c r="G176" s="199"/>
      <c r="H176" s="198"/>
      <c r="I176" s="198" t="s">
        <v>1129</v>
      </c>
      <c r="J176" s="201" t="s">
        <v>3346</v>
      </c>
      <c r="K176" s="200" t="s">
        <v>3347</v>
      </c>
      <c r="L176" s="200" t="s">
        <v>3348</v>
      </c>
      <c r="M176" s="203">
        <v>45832</v>
      </c>
      <c r="N176" s="203">
        <v>45929</v>
      </c>
      <c r="O176" s="199" t="s">
        <v>3349</v>
      </c>
      <c r="P176" s="198" t="s">
        <v>2403</v>
      </c>
      <c r="Q176" s="198"/>
      <c r="R176" s="200" t="s">
        <v>3144</v>
      </c>
      <c r="S176" s="198"/>
      <c r="T176" s="200" t="s">
        <v>3350</v>
      </c>
      <c r="U176" s="200"/>
      <c r="V176" s="199"/>
      <c r="W176" s="48"/>
      <c r="X176" s="48"/>
      <c r="Y176" s="48"/>
    </row>
    <row r="177" customHeight="1" spans="1:25">
      <c r="A177" s="198">
        <v>648</v>
      </c>
      <c r="B177" s="199" t="s">
        <v>481</v>
      </c>
      <c r="C177" s="198" t="s">
        <v>563</v>
      </c>
      <c r="D177" s="199" t="s">
        <v>557</v>
      </c>
      <c r="E177" s="199" t="s">
        <v>576</v>
      </c>
      <c r="F177" s="198"/>
      <c r="G177" s="199"/>
      <c r="H177" s="198"/>
      <c r="I177" s="198" t="s">
        <v>1129</v>
      </c>
      <c r="J177" s="201" t="s">
        <v>3351</v>
      </c>
      <c r="K177" s="200" t="s">
        <v>3352</v>
      </c>
      <c r="L177" s="200" t="s">
        <v>3353</v>
      </c>
      <c r="M177" s="198" t="s">
        <v>3354</v>
      </c>
      <c r="N177" s="198" t="s">
        <v>3354</v>
      </c>
      <c r="O177" s="199" t="s">
        <v>3222</v>
      </c>
      <c r="P177" s="198" t="s">
        <v>617</v>
      </c>
      <c r="Q177" s="198"/>
      <c r="R177" s="200" t="s">
        <v>3144</v>
      </c>
      <c r="S177" s="198"/>
      <c r="T177" s="200" t="s">
        <v>3350</v>
      </c>
      <c r="U177" s="200"/>
      <c r="V177" s="199"/>
      <c r="W177" s="48"/>
      <c r="X177" s="48"/>
      <c r="Y177" s="48"/>
    </row>
    <row r="178" customHeight="1" spans="1:25">
      <c r="A178" s="198">
        <v>409</v>
      </c>
      <c r="B178" s="199" t="s">
        <v>539</v>
      </c>
      <c r="C178" s="198" t="s">
        <v>780</v>
      </c>
      <c r="D178" s="199" t="s">
        <v>557</v>
      </c>
      <c r="E178" s="199" t="s">
        <v>576</v>
      </c>
      <c r="F178" s="198"/>
      <c r="G178" s="199"/>
      <c r="H178" s="198"/>
      <c r="I178" s="198" t="s">
        <v>1129</v>
      </c>
      <c r="J178" s="201" t="s">
        <v>1130</v>
      </c>
      <c r="K178" s="200" t="s">
        <v>1131</v>
      </c>
      <c r="L178" s="200" t="s">
        <v>3355</v>
      </c>
      <c r="M178" s="198" t="s">
        <v>3356</v>
      </c>
      <c r="N178" s="198" t="s">
        <v>1134</v>
      </c>
      <c r="O178" s="199" t="s">
        <v>3237</v>
      </c>
      <c r="P178" s="198" t="s">
        <v>1135</v>
      </c>
      <c r="Q178" s="198"/>
      <c r="R178" s="200" t="s">
        <v>3144</v>
      </c>
      <c r="S178" s="198"/>
      <c r="T178" s="200" t="s">
        <v>3171</v>
      </c>
      <c r="U178" s="200"/>
      <c r="V178" s="199"/>
      <c r="W178" s="48"/>
      <c r="X178" s="48"/>
      <c r="Y178" s="48"/>
    </row>
    <row r="179" customHeight="1" spans="1:25">
      <c r="A179" s="198">
        <v>29</v>
      </c>
      <c r="B179" s="199" t="s">
        <v>539</v>
      </c>
      <c r="C179" s="198" t="s">
        <v>780</v>
      </c>
      <c r="D179" s="199" t="s">
        <v>557</v>
      </c>
      <c r="E179" s="199" t="s">
        <v>576</v>
      </c>
      <c r="F179" s="198"/>
      <c r="G179" s="199"/>
      <c r="H179" s="198"/>
      <c r="I179" s="198" t="s">
        <v>1136</v>
      </c>
      <c r="J179" s="201" t="s">
        <v>1137</v>
      </c>
      <c r="K179" s="200" t="s">
        <v>1138</v>
      </c>
      <c r="L179" s="200" t="s">
        <v>1139</v>
      </c>
      <c r="M179" s="198" t="s">
        <v>3357</v>
      </c>
      <c r="N179" s="203">
        <v>45925</v>
      </c>
      <c r="O179" s="199" t="s">
        <v>3222</v>
      </c>
      <c r="P179" s="198" t="s">
        <v>2555</v>
      </c>
      <c r="Q179" s="198"/>
      <c r="R179" s="200" t="s">
        <v>3144</v>
      </c>
      <c r="S179" s="198"/>
      <c r="T179" s="200" t="s">
        <v>3171</v>
      </c>
      <c r="U179" s="200"/>
      <c r="V179" s="199"/>
      <c r="W179" s="48"/>
      <c r="X179" s="48"/>
      <c r="Y179" s="48"/>
    </row>
    <row r="180" customHeight="1" spans="1:25">
      <c r="A180" s="198">
        <v>596</v>
      </c>
      <c r="B180" s="199" t="s">
        <v>539</v>
      </c>
      <c r="C180" s="198" t="s">
        <v>769</v>
      </c>
      <c r="D180" s="199" t="s">
        <v>557</v>
      </c>
      <c r="E180" s="199" t="s">
        <v>576</v>
      </c>
      <c r="F180" s="198"/>
      <c r="G180" s="199"/>
      <c r="H180" s="198"/>
      <c r="I180" s="198" t="s">
        <v>239</v>
      </c>
      <c r="J180" s="201" t="s">
        <v>3358</v>
      </c>
      <c r="K180" s="200" t="s">
        <v>3359</v>
      </c>
      <c r="L180" s="200"/>
      <c r="M180" s="198" t="s">
        <v>3360</v>
      </c>
      <c r="N180" s="198" t="s">
        <v>3360</v>
      </c>
      <c r="O180" s="199" t="s">
        <v>3222</v>
      </c>
      <c r="P180" s="198" t="s">
        <v>2559</v>
      </c>
      <c r="Q180" s="198"/>
      <c r="R180" s="200" t="s">
        <v>3144</v>
      </c>
      <c r="S180" s="198"/>
      <c r="T180" s="200" t="s">
        <v>3171</v>
      </c>
      <c r="U180" s="200"/>
      <c r="V180" s="199"/>
      <c r="W180" s="48"/>
      <c r="X180" s="48"/>
      <c r="Y180" s="48"/>
    </row>
    <row r="181" customHeight="1" spans="1:25">
      <c r="A181" s="198">
        <v>597</v>
      </c>
      <c r="B181" s="199" t="s">
        <v>539</v>
      </c>
      <c r="C181" s="198" t="s">
        <v>769</v>
      </c>
      <c r="D181" s="199" t="s">
        <v>557</v>
      </c>
      <c r="E181" s="199" t="s">
        <v>576</v>
      </c>
      <c r="F181" s="198"/>
      <c r="G181" s="199"/>
      <c r="H181" s="198"/>
      <c r="I181" s="198" t="s">
        <v>239</v>
      </c>
      <c r="J181" s="201" t="s">
        <v>3361</v>
      </c>
      <c r="K181" s="200" t="s">
        <v>3362</v>
      </c>
      <c r="L181" s="200"/>
      <c r="M181" s="198" t="s">
        <v>3360</v>
      </c>
      <c r="N181" s="198" t="s">
        <v>3360</v>
      </c>
      <c r="O181" s="199" t="s">
        <v>3237</v>
      </c>
      <c r="P181" s="198" t="s">
        <v>2559</v>
      </c>
      <c r="Q181" s="198"/>
      <c r="R181" s="200" t="s">
        <v>3144</v>
      </c>
      <c r="S181" s="198"/>
      <c r="T181" s="200" t="s">
        <v>3171</v>
      </c>
      <c r="U181" s="200"/>
      <c r="V181" s="199"/>
      <c r="W181" s="48"/>
      <c r="X181" s="48"/>
      <c r="Y181" s="48"/>
    </row>
    <row r="182" customHeight="1" spans="1:25">
      <c r="A182" s="198">
        <v>270</v>
      </c>
      <c r="B182" s="199" t="s">
        <v>481</v>
      </c>
      <c r="C182" s="198" t="s">
        <v>103</v>
      </c>
      <c r="D182" s="199" t="s">
        <v>848</v>
      </c>
      <c r="E182" s="199" t="s">
        <v>608</v>
      </c>
      <c r="F182" s="198"/>
      <c r="G182" s="199"/>
      <c r="H182" s="198"/>
      <c r="I182" s="198" t="s">
        <v>1142</v>
      </c>
      <c r="J182" s="201" t="s">
        <v>1143</v>
      </c>
      <c r="K182" s="200" t="s">
        <v>1144</v>
      </c>
      <c r="L182" s="200" t="s">
        <v>1145</v>
      </c>
      <c r="M182" s="205"/>
      <c r="N182" s="205"/>
      <c r="O182" s="199"/>
      <c r="P182" s="198" t="s">
        <v>617</v>
      </c>
      <c r="Q182" s="202" t="s">
        <v>1146</v>
      </c>
      <c r="R182" s="200" t="s">
        <v>3144</v>
      </c>
      <c r="S182" s="198"/>
      <c r="T182" s="200" t="s">
        <v>3171</v>
      </c>
      <c r="U182" s="200"/>
      <c r="V182" s="199"/>
      <c r="W182" s="48"/>
      <c r="X182" s="48"/>
      <c r="Y182" s="48"/>
    </row>
    <row r="183" customHeight="1" spans="1:25">
      <c r="A183" s="198">
        <v>434</v>
      </c>
      <c r="B183" s="199" t="s">
        <v>481</v>
      </c>
      <c r="C183" s="198" t="s">
        <v>103</v>
      </c>
      <c r="D183" s="199" t="s">
        <v>557</v>
      </c>
      <c r="E183" s="199" t="s">
        <v>576</v>
      </c>
      <c r="F183" s="198"/>
      <c r="G183" s="199"/>
      <c r="H183" s="198"/>
      <c r="I183" s="198" t="s">
        <v>239</v>
      </c>
      <c r="J183" s="201" t="s">
        <v>1147</v>
      </c>
      <c r="K183" s="200" t="s">
        <v>3363</v>
      </c>
      <c r="L183" s="200" t="s">
        <v>3364</v>
      </c>
      <c r="M183" s="203">
        <v>45737</v>
      </c>
      <c r="N183" s="203">
        <v>45951</v>
      </c>
      <c r="O183" s="199" t="s">
        <v>1126</v>
      </c>
      <c r="P183" s="198" t="s">
        <v>1150</v>
      </c>
      <c r="Q183" s="198"/>
      <c r="R183" s="200" t="s">
        <v>3144</v>
      </c>
      <c r="S183" s="198"/>
      <c r="T183" s="200" t="s">
        <v>3365</v>
      </c>
      <c r="U183" s="200"/>
      <c r="V183" s="199"/>
      <c r="W183" s="48"/>
      <c r="X183" s="48"/>
      <c r="Y183" s="48"/>
    </row>
    <row r="184" customHeight="1" spans="1:25">
      <c r="A184" s="198">
        <v>647</v>
      </c>
      <c r="B184" s="199" t="s">
        <v>481</v>
      </c>
      <c r="C184" s="198" t="s">
        <v>103</v>
      </c>
      <c r="D184" s="199" t="s">
        <v>557</v>
      </c>
      <c r="E184" s="199" t="s">
        <v>576</v>
      </c>
      <c r="F184" s="198"/>
      <c r="G184" s="199"/>
      <c r="H184" s="198"/>
      <c r="I184" s="198" t="s">
        <v>239</v>
      </c>
      <c r="J184" s="201" t="s">
        <v>3366</v>
      </c>
      <c r="K184" s="200" t="s">
        <v>3367</v>
      </c>
      <c r="L184" s="200" t="s">
        <v>3368</v>
      </c>
      <c r="M184" s="198" t="s">
        <v>3324</v>
      </c>
      <c r="N184" s="203">
        <v>45865</v>
      </c>
      <c r="O184" s="199" t="s">
        <v>3237</v>
      </c>
      <c r="P184" s="198" t="s">
        <v>617</v>
      </c>
      <c r="Q184" s="198"/>
      <c r="R184" s="200" t="s">
        <v>3144</v>
      </c>
      <c r="S184" s="198"/>
      <c r="T184" s="200" t="s">
        <v>3365</v>
      </c>
      <c r="U184" s="200"/>
      <c r="V184" s="199"/>
      <c r="W184" s="48"/>
      <c r="X184" s="48"/>
      <c r="Y184" s="48"/>
    </row>
    <row r="185" customHeight="1" spans="1:25">
      <c r="A185" s="198">
        <v>561</v>
      </c>
      <c r="B185" s="199" t="s">
        <v>481</v>
      </c>
      <c r="C185" s="198" t="s">
        <v>103</v>
      </c>
      <c r="D185" s="199" t="s">
        <v>557</v>
      </c>
      <c r="E185" s="199" t="s">
        <v>576</v>
      </c>
      <c r="F185" s="198"/>
      <c r="G185" s="199"/>
      <c r="H185" s="198"/>
      <c r="I185" s="198" t="s">
        <v>239</v>
      </c>
      <c r="J185" s="201" t="s">
        <v>1152</v>
      </c>
      <c r="K185" s="200" t="s">
        <v>1153</v>
      </c>
      <c r="L185" s="200" t="s">
        <v>3369</v>
      </c>
      <c r="M185" s="203">
        <v>45949</v>
      </c>
      <c r="N185" s="203">
        <v>45797</v>
      </c>
      <c r="O185" s="199" t="s">
        <v>3370</v>
      </c>
      <c r="P185" s="198"/>
      <c r="Q185" s="198"/>
      <c r="R185" s="200" t="s">
        <v>3144</v>
      </c>
      <c r="S185" s="198"/>
      <c r="T185" s="200" t="s">
        <v>3365</v>
      </c>
      <c r="U185" s="200"/>
      <c r="V185" s="199"/>
      <c r="W185" s="48"/>
      <c r="X185" s="48"/>
      <c r="Y185" s="48"/>
    </row>
    <row r="186" customHeight="1" spans="1:25">
      <c r="A186" s="198">
        <v>530</v>
      </c>
      <c r="B186" s="199" t="s">
        <v>481</v>
      </c>
      <c r="C186" s="198" t="s">
        <v>105</v>
      </c>
      <c r="D186" s="199" t="s">
        <v>557</v>
      </c>
      <c r="E186" s="199" t="s">
        <v>576</v>
      </c>
      <c r="F186" s="198"/>
      <c r="G186" s="199"/>
      <c r="H186" s="198"/>
      <c r="I186" s="198" t="s">
        <v>1136</v>
      </c>
      <c r="J186" s="201" t="s">
        <v>3371</v>
      </c>
      <c r="K186" s="200" t="s">
        <v>3372</v>
      </c>
      <c r="L186" s="200" t="s">
        <v>3373</v>
      </c>
      <c r="M186" s="203">
        <v>45771</v>
      </c>
      <c r="N186" s="204"/>
      <c r="O186" s="199" t="s">
        <v>3222</v>
      </c>
      <c r="P186" s="198"/>
      <c r="Q186" s="198"/>
      <c r="R186" s="200" t="s">
        <v>3144</v>
      </c>
      <c r="S186" s="198"/>
      <c r="T186" s="200" t="s">
        <v>3171</v>
      </c>
      <c r="U186" s="200"/>
      <c r="V186" s="199"/>
      <c r="W186" s="48"/>
      <c r="X186" s="48"/>
      <c r="Y186" s="48"/>
    </row>
    <row r="187" customHeight="1" spans="1:25">
      <c r="A187" s="198">
        <v>531</v>
      </c>
      <c r="B187" s="199" t="s">
        <v>481</v>
      </c>
      <c r="C187" s="198" t="s">
        <v>105</v>
      </c>
      <c r="D187" s="199" t="s">
        <v>557</v>
      </c>
      <c r="E187" s="199" t="s">
        <v>576</v>
      </c>
      <c r="F187" s="198"/>
      <c r="G187" s="199"/>
      <c r="H187" s="198"/>
      <c r="I187" s="198" t="s">
        <v>239</v>
      </c>
      <c r="J187" s="201" t="s">
        <v>3374</v>
      </c>
      <c r="K187" s="200" t="s">
        <v>3375</v>
      </c>
      <c r="L187" s="200" t="s">
        <v>3376</v>
      </c>
      <c r="M187" s="198" t="s">
        <v>3377</v>
      </c>
      <c r="N187" s="204"/>
      <c r="O187" s="199" t="s">
        <v>3237</v>
      </c>
      <c r="P187" s="198" t="s">
        <v>1162</v>
      </c>
      <c r="Q187" s="198"/>
      <c r="R187" s="200" t="s">
        <v>3144</v>
      </c>
      <c r="S187" s="198"/>
      <c r="T187" s="200" t="s">
        <v>3171</v>
      </c>
      <c r="U187" s="200"/>
      <c r="V187" s="199"/>
      <c r="W187" s="48"/>
      <c r="X187" s="48"/>
      <c r="Y187" s="48"/>
    </row>
    <row r="188" customHeight="1" spans="1:25">
      <c r="A188" s="198">
        <v>269</v>
      </c>
      <c r="B188" s="199" t="s">
        <v>481</v>
      </c>
      <c r="C188" s="198" t="s">
        <v>103</v>
      </c>
      <c r="D188" s="199" t="s">
        <v>848</v>
      </c>
      <c r="E188" s="199" t="s">
        <v>576</v>
      </c>
      <c r="F188" s="198"/>
      <c r="G188" s="199"/>
      <c r="H188" s="198"/>
      <c r="I188" s="198" t="s">
        <v>263</v>
      </c>
      <c r="J188" s="201" t="s">
        <v>1163</v>
      </c>
      <c r="K188" s="200" t="s">
        <v>1164</v>
      </c>
      <c r="L188" s="200" t="s">
        <v>1165</v>
      </c>
      <c r="M188" s="198"/>
      <c r="N188" s="205"/>
      <c r="O188" s="199"/>
      <c r="P188" s="198" t="s">
        <v>617</v>
      </c>
      <c r="Q188" s="202" t="s">
        <v>1166</v>
      </c>
      <c r="R188" s="200" t="s">
        <v>3144</v>
      </c>
      <c r="S188" s="198"/>
      <c r="T188" s="200" t="s">
        <v>3171</v>
      </c>
      <c r="U188" s="200"/>
      <c r="V188" s="199"/>
      <c r="W188" s="48"/>
      <c r="X188" s="48"/>
      <c r="Y188" s="48"/>
    </row>
    <row r="189" customHeight="1" spans="1:25">
      <c r="A189" s="198">
        <v>583</v>
      </c>
      <c r="B189" s="199" t="s">
        <v>1012</v>
      </c>
      <c r="C189" s="198" t="s">
        <v>780</v>
      </c>
      <c r="D189" s="199" t="s">
        <v>557</v>
      </c>
      <c r="E189" s="199" t="s">
        <v>576</v>
      </c>
      <c r="F189" s="198"/>
      <c r="G189" s="199"/>
      <c r="H189" s="198"/>
      <c r="I189" s="198" t="s">
        <v>269</v>
      </c>
      <c r="J189" s="201" t="s">
        <v>3378</v>
      </c>
      <c r="K189" s="200" t="s">
        <v>3379</v>
      </c>
      <c r="L189" s="200" t="s">
        <v>3380</v>
      </c>
      <c r="M189" s="198" t="s">
        <v>2390</v>
      </c>
      <c r="N189" s="203">
        <v>45802</v>
      </c>
      <c r="O189" s="199" t="s">
        <v>1126</v>
      </c>
      <c r="P189" s="198"/>
      <c r="Q189" s="198"/>
      <c r="R189" s="200" t="s">
        <v>1095</v>
      </c>
      <c r="S189" s="198"/>
      <c r="T189" s="200" t="s">
        <v>3171</v>
      </c>
      <c r="U189" s="200"/>
      <c r="V189" s="199"/>
      <c r="W189" s="48"/>
      <c r="X189" s="48"/>
      <c r="Y189" s="48"/>
    </row>
    <row r="190" customHeight="1" spans="1:25">
      <c r="A190" s="194">
        <v>435</v>
      </c>
      <c r="B190" s="195" t="s">
        <v>481</v>
      </c>
      <c r="C190" s="194"/>
      <c r="D190" s="195"/>
      <c r="E190" s="195"/>
      <c r="F190" s="194"/>
      <c r="G190" s="195"/>
      <c r="H190" s="194"/>
      <c r="I190" s="194"/>
      <c r="J190" s="196" t="s">
        <v>3381</v>
      </c>
      <c r="K190" s="197"/>
      <c r="L190" s="197"/>
      <c r="M190" s="209"/>
      <c r="N190" s="206"/>
      <c r="O190" s="195"/>
      <c r="P190" s="194"/>
      <c r="Q190" s="194"/>
      <c r="R190" s="197"/>
      <c r="S190" s="194"/>
      <c r="T190" s="197"/>
      <c r="U190" s="197"/>
      <c r="V190" s="195"/>
      <c r="W190" s="48"/>
      <c r="X190" s="48"/>
      <c r="Y190" s="48"/>
    </row>
    <row r="191" customHeight="1" spans="1:25">
      <c r="A191" s="198">
        <v>436</v>
      </c>
      <c r="B191" s="199" t="s">
        <v>539</v>
      </c>
      <c r="C191" s="198" t="s">
        <v>558</v>
      </c>
      <c r="D191" s="199" t="s">
        <v>557</v>
      </c>
      <c r="E191" s="199" t="s">
        <v>576</v>
      </c>
      <c r="F191" s="198"/>
      <c r="G191" s="199"/>
      <c r="H191" s="198"/>
      <c r="I191" s="198" t="s">
        <v>1168</v>
      </c>
      <c r="J191" s="201" t="s">
        <v>3382</v>
      </c>
      <c r="K191" s="200" t="s">
        <v>3383</v>
      </c>
      <c r="L191" s="200" t="s">
        <v>1171</v>
      </c>
      <c r="M191" s="198"/>
      <c r="N191" s="203">
        <v>45860</v>
      </c>
      <c r="O191" s="199"/>
      <c r="P191" s="198" t="s">
        <v>1172</v>
      </c>
      <c r="Q191" s="198"/>
      <c r="R191" s="200" t="s">
        <v>3144</v>
      </c>
      <c r="S191" s="198"/>
      <c r="T191" s="200" t="s">
        <v>3171</v>
      </c>
      <c r="U191" s="200"/>
      <c r="V191" s="199"/>
      <c r="W191" s="48"/>
      <c r="X191" s="48"/>
      <c r="Y191" s="48"/>
    </row>
    <row r="192" customHeight="1" spans="1:25">
      <c r="A192" s="198">
        <v>603</v>
      </c>
      <c r="B192" s="199" t="s">
        <v>539</v>
      </c>
      <c r="C192" s="198" t="s">
        <v>105</v>
      </c>
      <c r="D192" s="199" t="s">
        <v>557</v>
      </c>
      <c r="E192" s="199" t="s">
        <v>576</v>
      </c>
      <c r="F192" s="198"/>
      <c r="G192" s="199"/>
      <c r="H192" s="198"/>
      <c r="I192" s="198" t="s">
        <v>1168</v>
      </c>
      <c r="J192" s="201" t="s">
        <v>3384</v>
      </c>
      <c r="K192" s="200" t="s">
        <v>3385</v>
      </c>
      <c r="L192" s="200" t="s">
        <v>1171</v>
      </c>
      <c r="M192" s="203">
        <v>45800</v>
      </c>
      <c r="N192" s="205"/>
      <c r="O192" s="199" t="s">
        <v>3386</v>
      </c>
      <c r="P192" s="198"/>
      <c r="Q192" s="198"/>
      <c r="R192" s="200" t="s">
        <v>3144</v>
      </c>
      <c r="S192" s="198"/>
      <c r="T192" s="200" t="s">
        <v>3171</v>
      </c>
      <c r="U192" s="200"/>
      <c r="V192" s="199"/>
      <c r="W192" s="48"/>
      <c r="X192" s="48"/>
      <c r="Y192" s="48"/>
    </row>
    <row r="193" customHeight="1" spans="1:25">
      <c r="A193" s="198">
        <v>626</v>
      </c>
      <c r="B193" s="199" t="s">
        <v>481</v>
      </c>
      <c r="C193" s="198" t="s">
        <v>103</v>
      </c>
      <c r="D193" s="199" t="s">
        <v>848</v>
      </c>
      <c r="E193" s="199" t="s">
        <v>576</v>
      </c>
      <c r="F193" s="198"/>
      <c r="G193" s="199"/>
      <c r="H193" s="198"/>
      <c r="I193" s="198" t="s">
        <v>1168</v>
      </c>
      <c r="J193" s="200" t="s">
        <v>3387</v>
      </c>
      <c r="K193" s="200" t="s">
        <v>3388</v>
      </c>
      <c r="L193" s="200" t="s">
        <v>3389</v>
      </c>
      <c r="M193" s="205"/>
      <c r="N193" s="203">
        <v>45952</v>
      </c>
      <c r="O193" s="199" t="s">
        <v>3210</v>
      </c>
      <c r="P193" s="198" t="s">
        <v>2352</v>
      </c>
      <c r="Q193" s="198"/>
      <c r="R193" s="200"/>
      <c r="S193" s="198"/>
      <c r="T193" s="200"/>
      <c r="U193" s="200"/>
      <c r="V193" s="199"/>
      <c r="W193" s="48"/>
      <c r="X193" s="48"/>
      <c r="Y193" s="48"/>
    </row>
    <row r="194" customHeight="1" spans="1:25">
      <c r="A194" s="194">
        <v>238</v>
      </c>
      <c r="B194" s="195" t="s">
        <v>481</v>
      </c>
      <c r="C194" s="194"/>
      <c r="D194" s="195"/>
      <c r="E194" s="195"/>
      <c r="F194" s="194"/>
      <c r="G194" s="195"/>
      <c r="H194" s="194"/>
      <c r="I194" s="194"/>
      <c r="J194" s="196" t="s">
        <v>3390</v>
      </c>
      <c r="K194" s="197"/>
      <c r="L194" s="197"/>
      <c r="M194" s="206"/>
      <c r="N194" s="206"/>
      <c r="O194" s="195"/>
      <c r="P194" s="194"/>
      <c r="Q194" s="194"/>
      <c r="R194" s="197"/>
      <c r="S194" s="194"/>
      <c r="T194" s="197"/>
      <c r="U194" s="197"/>
      <c r="V194" s="195"/>
      <c r="W194" s="48"/>
      <c r="X194" s="48"/>
      <c r="Y194" s="48"/>
    </row>
    <row r="195" customHeight="1" spans="1:25">
      <c r="A195" s="198">
        <v>571</v>
      </c>
      <c r="B195" s="199" t="s">
        <v>1012</v>
      </c>
      <c r="C195" s="198" t="s">
        <v>780</v>
      </c>
      <c r="D195" s="199" t="s">
        <v>557</v>
      </c>
      <c r="E195" s="199" t="s">
        <v>576</v>
      </c>
      <c r="F195" s="198"/>
      <c r="G195" s="199"/>
      <c r="H195" s="198"/>
      <c r="I195" s="198" t="s">
        <v>1175</v>
      </c>
      <c r="J195" s="201" t="s">
        <v>1176</v>
      </c>
      <c r="K195" s="201" t="s">
        <v>1177</v>
      </c>
      <c r="L195" s="200" t="s">
        <v>3391</v>
      </c>
      <c r="M195" s="204">
        <v>45802</v>
      </c>
      <c r="N195" s="205">
        <v>45924</v>
      </c>
      <c r="O195" s="199" t="s">
        <v>3210</v>
      </c>
      <c r="P195" s="198" t="s">
        <v>1180</v>
      </c>
      <c r="Q195" s="198"/>
      <c r="R195" s="200" t="s">
        <v>1174</v>
      </c>
      <c r="S195" s="198"/>
      <c r="T195" s="200" t="s">
        <v>3171</v>
      </c>
      <c r="U195" s="200"/>
      <c r="V195" s="199"/>
      <c r="W195" s="48"/>
      <c r="X195" s="48"/>
      <c r="Y195" s="48"/>
    </row>
    <row r="196" customHeight="1" spans="1:25">
      <c r="A196" s="198">
        <v>267</v>
      </c>
      <c r="B196" s="199" t="s">
        <v>1012</v>
      </c>
      <c r="C196" s="198" t="s">
        <v>780</v>
      </c>
      <c r="D196" s="199" t="s">
        <v>557</v>
      </c>
      <c r="E196" s="199" t="s">
        <v>576</v>
      </c>
      <c r="F196" s="198"/>
      <c r="G196" s="199"/>
      <c r="H196" s="198"/>
      <c r="I196" s="198" t="s">
        <v>1181</v>
      </c>
      <c r="J196" s="201" t="s">
        <v>1182</v>
      </c>
      <c r="K196" s="201" t="s">
        <v>1183</v>
      </c>
      <c r="L196" s="200" t="s">
        <v>3392</v>
      </c>
      <c r="M196" s="205">
        <v>45680</v>
      </c>
      <c r="N196" s="205">
        <v>45923</v>
      </c>
      <c r="O196" s="199" t="s">
        <v>1126</v>
      </c>
      <c r="P196" s="198" t="s">
        <v>1185</v>
      </c>
      <c r="Q196" s="198"/>
      <c r="R196" s="200" t="s">
        <v>1174</v>
      </c>
      <c r="S196" s="198"/>
      <c r="T196" s="200" t="s">
        <v>3171</v>
      </c>
      <c r="U196" s="200"/>
      <c r="V196" s="199"/>
      <c r="W196" s="48"/>
      <c r="X196" s="48"/>
      <c r="Y196" s="48"/>
    </row>
    <row r="197" customHeight="1" spans="1:25">
      <c r="A197" s="198">
        <v>401</v>
      </c>
      <c r="B197" s="199" t="s">
        <v>481</v>
      </c>
      <c r="C197" s="198" t="s">
        <v>780</v>
      </c>
      <c r="D197" s="199" t="s">
        <v>630</v>
      </c>
      <c r="E197" s="199" t="s">
        <v>538</v>
      </c>
      <c r="F197" s="198"/>
      <c r="G197" s="199"/>
      <c r="H197" s="198"/>
      <c r="I197" s="198" t="s">
        <v>1186</v>
      </c>
      <c r="J197" s="200" t="s">
        <v>1187</v>
      </c>
      <c r="K197" s="200" t="s">
        <v>1188</v>
      </c>
      <c r="L197" s="200"/>
      <c r="M197" s="198" t="s">
        <v>1189</v>
      </c>
      <c r="N197" s="205"/>
      <c r="O197" s="199"/>
      <c r="P197" s="198"/>
      <c r="Q197" s="198"/>
      <c r="R197" s="200" t="s">
        <v>3156</v>
      </c>
      <c r="S197" s="198"/>
      <c r="T197" s="200" t="s">
        <v>3171</v>
      </c>
      <c r="U197" s="200"/>
      <c r="V197" s="199"/>
      <c r="W197" s="48"/>
      <c r="X197" s="48"/>
      <c r="Y197" s="48"/>
    </row>
    <row r="198" customHeight="1" spans="1:25">
      <c r="A198" s="198">
        <v>423</v>
      </c>
      <c r="B198" s="199" t="s">
        <v>481</v>
      </c>
      <c r="C198" s="198" t="s">
        <v>780</v>
      </c>
      <c r="D198" s="199" t="s">
        <v>557</v>
      </c>
      <c r="E198" s="199" t="s">
        <v>538</v>
      </c>
      <c r="F198" s="198"/>
      <c r="G198" s="199"/>
      <c r="H198" s="198"/>
      <c r="I198" s="198" t="s">
        <v>1186</v>
      </c>
      <c r="J198" s="200" t="s">
        <v>1190</v>
      </c>
      <c r="K198" s="200" t="s">
        <v>1188</v>
      </c>
      <c r="L198" s="200"/>
      <c r="M198" s="198" t="s">
        <v>1191</v>
      </c>
      <c r="N198" s="211"/>
      <c r="O198" s="199"/>
      <c r="P198" s="198"/>
      <c r="Q198" s="198"/>
      <c r="R198" s="200" t="s">
        <v>3156</v>
      </c>
      <c r="S198" s="198"/>
      <c r="T198" s="200" t="s">
        <v>3028</v>
      </c>
      <c r="U198" s="200"/>
      <c r="V198" s="199"/>
      <c r="W198" s="48"/>
      <c r="X198" s="48"/>
      <c r="Y198" s="48"/>
    </row>
    <row r="199" customHeight="1" spans="1:25">
      <c r="A199" s="198">
        <v>538</v>
      </c>
      <c r="B199" s="199" t="s">
        <v>481</v>
      </c>
      <c r="C199" s="198" t="s">
        <v>558</v>
      </c>
      <c r="D199" s="199" t="s">
        <v>557</v>
      </c>
      <c r="E199" s="199" t="s">
        <v>576</v>
      </c>
      <c r="F199" s="198"/>
      <c r="G199" s="199"/>
      <c r="H199" s="198"/>
      <c r="I199" s="198" t="s">
        <v>1186</v>
      </c>
      <c r="J199" s="201" t="s">
        <v>1192</v>
      </c>
      <c r="K199" s="200" t="s">
        <v>1193</v>
      </c>
      <c r="L199" s="200" t="s">
        <v>3393</v>
      </c>
      <c r="M199" s="203">
        <v>45860</v>
      </c>
      <c r="N199" s="203">
        <v>45860</v>
      </c>
      <c r="O199" s="199"/>
      <c r="P199" s="198" t="s">
        <v>1195</v>
      </c>
      <c r="Q199" s="198"/>
      <c r="R199" s="200" t="s">
        <v>3156</v>
      </c>
      <c r="S199" s="198"/>
      <c r="T199" s="200" t="s">
        <v>3350</v>
      </c>
      <c r="U199" s="200"/>
      <c r="V199" s="199"/>
      <c r="W199" s="48"/>
      <c r="X199" s="48"/>
      <c r="Y199" s="48"/>
    </row>
    <row r="200" customHeight="1" spans="1:25">
      <c r="A200" s="198">
        <v>591</v>
      </c>
      <c r="B200" s="199" t="s">
        <v>481</v>
      </c>
      <c r="C200" s="198" t="s">
        <v>103</v>
      </c>
      <c r="D200" s="199" t="s">
        <v>848</v>
      </c>
      <c r="E200" s="199" t="s">
        <v>576</v>
      </c>
      <c r="F200" s="198"/>
      <c r="G200" s="199"/>
      <c r="H200" s="198"/>
      <c r="I200" s="198" t="s">
        <v>1175</v>
      </c>
      <c r="J200" s="201" t="s">
        <v>3394</v>
      </c>
      <c r="K200" s="200" t="s">
        <v>3395</v>
      </c>
      <c r="L200" s="200" t="s">
        <v>3396</v>
      </c>
      <c r="M200" s="211">
        <v>45527</v>
      </c>
      <c r="N200" s="211">
        <v>45527</v>
      </c>
      <c r="O200" s="199" t="s">
        <v>3210</v>
      </c>
      <c r="P200" s="198" t="s">
        <v>2526</v>
      </c>
      <c r="Q200" s="198"/>
      <c r="R200" s="200" t="s">
        <v>1174</v>
      </c>
      <c r="S200" s="198"/>
      <c r="T200" s="200" t="s">
        <v>3397</v>
      </c>
      <c r="U200" s="200"/>
      <c r="V200" s="199"/>
      <c r="W200" s="48"/>
      <c r="X200" s="48"/>
      <c r="Y200" s="48"/>
    </row>
    <row r="201" customHeight="1" spans="1:25">
      <c r="A201" s="198">
        <v>593</v>
      </c>
      <c r="B201" s="199" t="s">
        <v>481</v>
      </c>
      <c r="C201" s="198" t="s">
        <v>103</v>
      </c>
      <c r="D201" s="199" t="s">
        <v>848</v>
      </c>
      <c r="E201" s="199" t="s">
        <v>576</v>
      </c>
      <c r="F201" s="198"/>
      <c r="G201" s="199"/>
      <c r="H201" s="198"/>
      <c r="I201" s="198" t="s">
        <v>1175</v>
      </c>
      <c r="J201" s="201" t="s">
        <v>3398</v>
      </c>
      <c r="K201" s="200" t="s">
        <v>3399</v>
      </c>
      <c r="L201" s="200" t="s">
        <v>3400</v>
      </c>
      <c r="M201" s="211">
        <v>45527</v>
      </c>
      <c r="N201" s="211">
        <v>45527</v>
      </c>
      <c r="O201" s="199" t="s">
        <v>3210</v>
      </c>
      <c r="P201" s="198" t="s">
        <v>2532</v>
      </c>
      <c r="Q201" s="198"/>
      <c r="R201" s="200" t="s">
        <v>1174</v>
      </c>
      <c r="S201" s="198"/>
      <c r="T201" s="200" t="s">
        <v>3397</v>
      </c>
      <c r="U201" s="200"/>
      <c r="V201" s="199"/>
      <c r="W201" s="48"/>
      <c r="X201" s="48"/>
      <c r="Y201" s="48"/>
    </row>
    <row r="202" customHeight="1" spans="1:25">
      <c r="A202" s="198">
        <v>592</v>
      </c>
      <c r="B202" s="199" t="s">
        <v>481</v>
      </c>
      <c r="C202" s="198" t="s">
        <v>103</v>
      </c>
      <c r="D202" s="199" t="s">
        <v>848</v>
      </c>
      <c r="E202" s="199" t="s">
        <v>576</v>
      </c>
      <c r="F202" s="198"/>
      <c r="G202" s="199"/>
      <c r="H202" s="198"/>
      <c r="I202" s="198" t="s">
        <v>3401</v>
      </c>
      <c r="J202" s="201" t="s">
        <v>3402</v>
      </c>
      <c r="K202" s="200" t="s">
        <v>3403</v>
      </c>
      <c r="L202" s="200"/>
      <c r="M202" s="198"/>
      <c r="N202" s="205"/>
      <c r="O202" s="199"/>
      <c r="P202" s="198"/>
      <c r="Q202" s="198"/>
      <c r="R202" s="200"/>
      <c r="S202" s="198"/>
      <c r="T202" s="200"/>
      <c r="U202" s="200"/>
      <c r="V202" s="199"/>
      <c r="W202" s="48"/>
      <c r="X202" s="48"/>
      <c r="Y202" s="48"/>
    </row>
    <row r="203" customHeight="1" spans="1:25">
      <c r="A203" s="194">
        <v>576</v>
      </c>
      <c r="B203" s="195" t="s">
        <v>481</v>
      </c>
      <c r="C203" s="194"/>
      <c r="D203" s="195"/>
      <c r="E203" s="195"/>
      <c r="F203" s="194"/>
      <c r="G203" s="195"/>
      <c r="H203" s="194"/>
      <c r="I203" s="194"/>
      <c r="J203" s="196" t="s">
        <v>3404</v>
      </c>
      <c r="K203" s="197"/>
      <c r="L203" s="197"/>
      <c r="M203" s="194"/>
      <c r="N203" s="194"/>
      <c r="O203" s="195"/>
      <c r="P203" s="194"/>
      <c r="Q203" s="194"/>
      <c r="R203" s="197"/>
      <c r="S203" s="194"/>
      <c r="T203" s="197"/>
      <c r="U203" s="197"/>
      <c r="V203" s="195"/>
      <c r="W203" s="48"/>
      <c r="X203" s="48"/>
      <c r="Y203" s="48"/>
    </row>
    <row r="204" customHeight="1" spans="1:25">
      <c r="A204" s="194">
        <v>577</v>
      </c>
      <c r="B204" s="195" t="s">
        <v>481</v>
      </c>
      <c r="C204" s="194"/>
      <c r="D204" s="195"/>
      <c r="E204" s="195"/>
      <c r="F204" s="194"/>
      <c r="G204" s="195"/>
      <c r="H204" s="194"/>
      <c r="I204" s="194"/>
      <c r="J204" s="196" t="s">
        <v>3405</v>
      </c>
      <c r="K204" s="197"/>
      <c r="L204" s="197"/>
      <c r="M204" s="194"/>
      <c r="N204" s="206"/>
      <c r="O204" s="195"/>
      <c r="P204" s="194"/>
      <c r="Q204" s="194"/>
      <c r="R204" s="197"/>
      <c r="S204" s="194"/>
      <c r="T204" s="197"/>
      <c r="U204" s="197"/>
      <c r="V204" s="195"/>
      <c r="W204" s="48"/>
      <c r="X204" s="48"/>
      <c r="Y204" s="48"/>
    </row>
    <row r="205" customHeight="1" spans="1:25">
      <c r="A205" s="194">
        <v>578</v>
      </c>
      <c r="B205" s="195" t="s">
        <v>481</v>
      </c>
      <c r="C205" s="194"/>
      <c r="D205" s="195"/>
      <c r="E205" s="195"/>
      <c r="F205" s="194"/>
      <c r="G205" s="195"/>
      <c r="H205" s="194"/>
      <c r="I205" s="194"/>
      <c r="J205" s="196" t="s">
        <v>3406</v>
      </c>
      <c r="K205" s="197"/>
      <c r="L205" s="197"/>
      <c r="M205" s="194"/>
      <c r="N205" s="206"/>
      <c r="O205" s="195"/>
      <c r="P205" s="194"/>
      <c r="Q205" s="194"/>
      <c r="R205" s="197"/>
      <c r="S205" s="194"/>
      <c r="T205" s="197"/>
      <c r="U205" s="197"/>
      <c r="V205" s="195"/>
      <c r="W205" s="48"/>
      <c r="X205" s="48"/>
      <c r="Y205" s="48"/>
    </row>
    <row r="206" customHeight="1" spans="1:25">
      <c r="A206" s="198">
        <v>579</v>
      </c>
      <c r="B206" s="199" t="s">
        <v>481</v>
      </c>
      <c r="C206" s="198" t="s">
        <v>780</v>
      </c>
      <c r="D206" s="199" t="s">
        <v>557</v>
      </c>
      <c r="E206" s="199" t="s">
        <v>576</v>
      </c>
      <c r="F206" s="198"/>
      <c r="G206" s="199"/>
      <c r="H206" s="198"/>
      <c r="I206" s="198" t="s">
        <v>3407</v>
      </c>
      <c r="J206" s="201" t="s">
        <v>3408</v>
      </c>
      <c r="K206" s="200" t="s">
        <v>3409</v>
      </c>
      <c r="L206" s="200" t="s">
        <v>3410</v>
      </c>
      <c r="M206" s="198" t="s">
        <v>3411</v>
      </c>
      <c r="N206" s="203">
        <v>45680</v>
      </c>
      <c r="O206" s="199" t="s">
        <v>3412</v>
      </c>
      <c r="P206" s="198"/>
      <c r="Q206" s="198"/>
      <c r="R206" s="200" t="s">
        <v>1024</v>
      </c>
      <c r="S206" s="198"/>
      <c r="T206" s="200" t="s">
        <v>3028</v>
      </c>
      <c r="U206" s="200"/>
      <c r="V206" s="199"/>
      <c r="W206" s="48"/>
      <c r="X206" s="48"/>
      <c r="Y206" s="48"/>
    </row>
    <row r="207" customHeight="1" spans="1:25">
      <c r="A207" s="198">
        <v>601</v>
      </c>
      <c r="B207" s="199" t="s">
        <v>481</v>
      </c>
      <c r="C207" s="198" t="s">
        <v>105</v>
      </c>
      <c r="D207" s="199" t="s">
        <v>557</v>
      </c>
      <c r="E207" s="199" t="s">
        <v>576</v>
      </c>
      <c r="F207" s="198"/>
      <c r="G207" s="199"/>
      <c r="H207" s="198"/>
      <c r="I207" s="198" t="s">
        <v>3407</v>
      </c>
      <c r="J207" s="201" t="s">
        <v>3413</v>
      </c>
      <c r="K207" s="200" t="s">
        <v>3414</v>
      </c>
      <c r="L207" s="200" t="s">
        <v>3415</v>
      </c>
      <c r="M207" s="198" t="s">
        <v>3416</v>
      </c>
      <c r="N207" s="205"/>
      <c r="O207" s="199" t="s">
        <v>3412</v>
      </c>
      <c r="P207" s="198"/>
      <c r="Q207" s="198"/>
      <c r="R207" s="200" t="s">
        <v>3115</v>
      </c>
      <c r="S207" s="198"/>
      <c r="T207" s="200" t="s">
        <v>3028</v>
      </c>
      <c r="U207" s="200"/>
      <c r="V207" s="199"/>
      <c r="W207" s="48"/>
      <c r="X207" s="48"/>
      <c r="Y207" s="48"/>
    </row>
    <row r="208" customHeight="1" spans="1:25">
      <c r="A208" s="194">
        <v>1</v>
      </c>
      <c r="B208" s="195" t="s">
        <v>481</v>
      </c>
      <c r="C208" s="194"/>
      <c r="D208" s="195"/>
      <c r="E208" s="195"/>
      <c r="F208" s="194"/>
      <c r="G208" s="195"/>
      <c r="H208" s="194"/>
      <c r="I208" s="194"/>
      <c r="J208" s="196" t="s">
        <v>3417</v>
      </c>
      <c r="K208" s="197"/>
      <c r="L208" s="197"/>
      <c r="M208" s="194"/>
      <c r="N208" s="206"/>
      <c r="O208" s="195"/>
      <c r="P208" s="194"/>
      <c r="Q208" s="194"/>
      <c r="R208" s="197"/>
      <c r="S208" s="194"/>
      <c r="T208" s="197"/>
      <c r="U208" s="197"/>
      <c r="V208" s="195"/>
      <c r="W208" s="48"/>
      <c r="X208" s="48"/>
      <c r="Y208" s="48"/>
    </row>
    <row r="209" customHeight="1" spans="1:25">
      <c r="A209" s="194">
        <v>9</v>
      </c>
      <c r="B209" s="195" t="s">
        <v>481</v>
      </c>
      <c r="C209" s="194"/>
      <c r="D209" s="195"/>
      <c r="E209" s="195"/>
      <c r="F209" s="194"/>
      <c r="G209" s="195"/>
      <c r="H209" s="194"/>
      <c r="I209" s="194"/>
      <c r="J209" s="196" t="s">
        <v>3418</v>
      </c>
      <c r="K209" s="197"/>
      <c r="L209" s="197"/>
      <c r="M209" s="212"/>
      <c r="N209" s="194"/>
      <c r="O209" s="195"/>
      <c r="P209" s="194"/>
      <c r="Q209" s="194"/>
      <c r="R209" s="197"/>
      <c r="S209" s="194"/>
      <c r="T209" s="197" t="s">
        <v>3028</v>
      </c>
      <c r="U209" s="197"/>
      <c r="V209" s="195"/>
      <c r="W209" s="48"/>
      <c r="X209" s="48"/>
      <c r="Y209" s="48"/>
    </row>
    <row r="210" customHeight="1" spans="1:25">
      <c r="A210" s="198">
        <v>105</v>
      </c>
      <c r="B210" s="199" t="s">
        <v>481</v>
      </c>
      <c r="C210" s="198" t="s">
        <v>3022</v>
      </c>
      <c r="D210" s="199" t="s">
        <v>667</v>
      </c>
      <c r="E210" s="199" t="s">
        <v>576</v>
      </c>
      <c r="F210" s="198"/>
      <c r="G210" s="199"/>
      <c r="H210" s="198"/>
      <c r="I210" s="198" t="s">
        <v>609</v>
      </c>
      <c r="J210" s="201" t="s">
        <v>3419</v>
      </c>
      <c r="K210" s="200" t="s">
        <v>3420</v>
      </c>
      <c r="L210" s="200" t="s">
        <v>1201</v>
      </c>
      <c r="M210" s="198" t="s">
        <v>3130</v>
      </c>
      <c r="N210" s="207"/>
      <c r="O210" s="199"/>
      <c r="P210" s="198"/>
      <c r="Q210" s="202" t="s">
        <v>1202</v>
      </c>
      <c r="R210" s="200" t="s">
        <v>574</v>
      </c>
      <c r="S210" s="198"/>
      <c r="T210" s="200" t="s">
        <v>3028</v>
      </c>
      <c r="U210" s="200"/>
      <c r="V210" s="199"/>
      <c r="W210" s="48"/>
      <c r="X210" s="48"/>
      <c r="Y210" s="48"/>
    </row>
    <row r="211" customHeight="1" spans="1:25">
      <c r="A211" s="198">
        <v>106</v>
      </c>
      <c r="B211" s="199" t="s">
        <v>481</v>
      </c>
      <c r="C211" s="198" t="s">
        <v>3022</v>
      </c>
      <c r="D211" s="199" t="s">
        <v>667</v>
      </c>
      <c r="E211" s="199" t="s">
        <v>576</v>
      </c>
      <c r="F211" s="198"/>
      <c r="G211" s="199"/>
      <c r="H211" s="198"/>
      <c r="I211" s="198" t="s">
        <v>1203</v>
      </c>
      <c r="J211" s="201" t="s">
        <v>3421</v>
      </c>
      <c r="K211" s="200" t="s">
        <v>3422</v>
      </c>
      <c r="L211" s="200" t="s">
        <v>1206</v>
      </c>
      <c r="M211" s="203">
        <v>45967</v>
      </c>
      <c r="N211" s="198"/>
      <c r="O211" s="199"/>
      <c r="P211" s="198"/>
      <c r="Q211" s="202" t="s">
        <v>1207</v>
      </c>
      <c r="R211" s="200" t="s">
        <v>574</v>
      </c>
      <c r="S211" s="198"/>
      <c r="T211" s="200" t="s">
        <v>3028</v>
      </c>
      <c r="U211" s="200"/>
      <c r="V211" s="199"/>
      <c r="W211" s="48"/>
      <c r="X211" s="48"/>
      <c r="Y211" s="48"/>
    </row>
    <row r="212" customHeight="1" spans="1:25">
      <c r="A212" s="198">
        <v>107</v>
      </c>
      <c r="B212" s="199" t="s">
        <v>481</v>
      </c>
      <c r="C212" s="198" t="s">
        <v>3022</v>
      </c>
      <c r="D212" s="199" t="s">
        <v>667</v>
      </c>
      <c r="E212" s="199" t="s">
        <v>576</v>
      </c>
      <c r="F212" s="198"/>
      <c r="G212" s="199"/>
      <c r="H212" s="198"/>
      <c r="I212" s="198" t="s">
        <v>1203</v>
      </c>
      <c r="J212" s="201" t="s">
        <v>3423</v>
      </c>
      <c r="K212" s="200" t="s">
        <v>3424</v>
      </c>
      <c r="L212" s="200" t="s">
        <v>3425</v>
      </c>
      <c r="M212" s="203">
        <v>45674</v>
      </c>
      <c r="N212" s="205"/>
      <c r="O212" s="199"/>
      <c r="P212" s="198" t="s">
        <v>3426</v>
      </c>
      <c r="Q212" s="202" t="s">
        <v>1211</v>
      </c>
      <c r="R212" s="200" t="s">
        <v>574</v>
      </c>
      <c r="S212" s="198"/>
      <c r="T212" s="200" t="s">
        <v>3028</v>
      </c>
      <c r="U212" s="200"/>
      <c r="V212" s="199"/>
      <c r="W212" s="48"/>
      <c r="X212" s="48"/>
      <c r="Y212" s="48"/>
    </row>
    <row r="213" customHeight="1" spans="1:25">
      <c r="A213" s="198">
        <v>109</v>
      </c>
      <c r="B213" s="199" t="s">
        <v>481</v>
      </c>
      <c r="C213" s="198" t="s">
        <v>3022</v>
      </c>
      <c r="D213" s="199" t="s">
        <v>667</v>
      </c>
      <c r="E213" s="199" t="s">
        <v>576</v>
      </c>
      <c r="F213" s="198"/>
      <c r="G213" s="199"/>
      <c r="H213" s="198"/>
      <c r="I213" s="198" t="s">
        <v>1203</v>
      </c>
      <c r="J213" s="201" t="s">
        <v>3427</v>
      </c>
      <c r="K213" s="200" t="s">
        <v>3428</v>
      </c>
      <c r="L213" s="200" t="s">
        <v>3429</v>
      </c>
      <c r="M213" s="203">
        <v>45817</v>
      </c>
      <c r="N213" s="205"/>
      <c r="O213" s="199"/>
      <c r="P213" s="198"/>
      <c r="Q213" s="202" t="s">
        <v>1215</v>
      </c>
      <c r="R213" s="200" t="s">
        <v>574</v>
      </c>
      <c r="S213" s="198"/>
      <c r="T213" s="200" t="s">
        <v>3028</v>
      </c>
      <c r="U213" s="200"/>
      <c r="V213" s="199"/>
      <c r="W213" s="48"/>
      <c r="X213" s="48"/>
      <c r="Y213" s="48"/>
    </row>
    <row r="214" customHeight="1" spans="1:25">
      <c r="A214" s="198">
        <v>108</v>
      </c>
      <c r="B214" s="199" t="s">
        <v>481</v>
      </c>
      <c r="C214" s="198" t="s">
        <v>3022</v>
      </c>
      <c r="D214" s="199" t="s">
        <v>667</v>
      </c>
      <c r="E214" s="199" t="s">
        <v>576</v>
      </c>
      <c r="F214" s="198"/>
      <c r="G214" s="199"/>
      <c r="H214" s="198"/>
      <c r="I214" s="198" t="s">
        <v>1203</v>
      </c>
      <c r="J214" s="201" t="s">
        <v>3430</v>
      </c>
      <c r="K214" s="200" t="s">
        <v>3431</v>
      </c>
      <c r="L214" s="200" t="s">
        <v>3432</v>
      </c>
      <c r="M214" s="203">
        <v>45817</v>
      </c>
      <c r="N214" s="205"/>
      <c r="O214" s="199"/>
      <c r="P214" s="198"/>
      <c r="Q214" s="202" t="s">
        <v>1219</v>
      </c>
      <c r="R214" s="200" t="s">
        <v>574</v>
      </c>
      <c r="S214" s="198"/>
      <c r="T214" s="200" t="s">
        <v>3028</v>
      </c>
      <c r="U214" s="200"/>
      <c r="V214" s="199"/>
      <c r="W214" s="48"/>
      <c r="X214" s="48"/>
      <c r="Y214" s="48"/>
    </row>
    <row r="215" customHeight="1" spans="1:25">
      <c r="A215" s="198">
        <v>110</v>
      </c>
      <c r="B215" s="199" t="s">
        <v>481</v>
      </c>
      <c r="C215" s="198" t="s">
        <v>3022</v>
      </c>
      <c r="D215" s="199" t="s">
        <v>667</v>
      </c>
      <c r="E215" s="199" t="s">
        <v>576</v>
      </c>
      <c r="F215" s="198"/>
      <c r="G215" s="199"/>
      <c r="H215" s="198"/>
      <c r="I215" s="198" t="s">
        <v>1203</v>
      </c>
      <c r="J215" s="201" t="s">
        <v>3433</v>
      </c>
      <c r="K215" s="200" t="s">
        <v>3434</v>
      </c>
      <c r="L215" s="200" t="s">
        <v>3435</v>
      </c>
      <c r="M215" s="203">
        <v>45794</v>
      </c>
      <c r="N215" s="205"/>
      <c r="O215" s="199"/>
      <c r="P215" s="198" t="s">
        <v>3436</v>
      </c>
      <c r="Q215" s="202" t="s">
        <v>1223</v>
      </c>
      <c r="R215" s="200" t="s">
        <v>574</v>
      </c>
      <c r="S215" s="198"/>
      <c r="T215" s="200" t="s">
        <v>3028</v>
      </c>
      <c r="U215" s="200"/>
      <c r="V215" s="199"/>
      <c r="W215" s="48"/>
      <c r="X215" s="48"/>
      <c r="Y215" s="48"/>
    </row>
    <row r="216" customHeight="1" spans="1:25">
      <c r="A216" s="198">
        <v>104</v>
      </c>
      <c r="B216" s="199" t="s">
        <v>481</v>
      </c>
      <c r="C216" s="198" t="s">
        <v>3022</v>
      </c>
      <c r="D216" s="199" t="s">
        <v>667</v>
      </c>
      <c r="E216" s="199" t="s">
        <v>576</v>
      </c>
      <c r="F216" s="198"/>
      <c r="G216" s="199"/>
      <c r="H216" s="198"/>
      <c r="I216" s="198" t="s">
        <v>1203</v>
      </c>
      <c r="J216" s="201" t="s">
        <v>3437</v>
      </c>
      <c r="K216" s="200" t="s">
        <v>3438</v>
      </c>
      <c r="L216" s="200" t="s">
        <v>3439</v>
      </c>
      <c r="M216" s="203">
        <v>45974</v>
      </c>
      <c r="N216" s="205"/>
      <c r="O216" s="199"/>
      <c r="P216" s="198"/>
      <c r="Q216" s="202" t="s">
        <v>1227</v>
      </c>
      <c r="R216" s="200" t="s">
        <v>574</v>
      </c>
      <c r="S216" s="198"/>
      <c r="T216" s="200" t="s">
        <v>3028</v>
      </c>
      <c r="U216" s="200"/>
      <c r="V216" s="199"/>
      <c r="W216" s="48"/>
      <c r="X216" s="48"/>
      <c r="Y216" s="48"/>
    </row>
    <row r="217" customHeight="1" spans="1:25">
      <c r="A217" s="198">
        <v>103</v>
      </c>
      <c r="B217" s="199" t="s">
        <v>481</v>
      </c>
      <c r="C217" s="198" t="s">
        <v>3022</v>
      </c>
      <c r="D217" s="199" t="s">
        <v>667</v>
      </c>
      <c r="E217" s="199" t="s">
        <v>576</v>
      </c>
      <c r="F217" s="198"/>
      <c r="G217" s="199"/>
      <c r="H217" s="198"/>
      <c r="I217" s="198" t="s">
        <v>1203</v>
      </c>
      <c r="J217" s="201" t="s">
        <v>3440</v>
      </c>
      <c r="K217" s="200" t="s">
        <v>1229</v>
      </c>
      <c r="L217" s="200" t="s">
        <v>1230</v>
      </c>
      <c r="M217" s="203">
        <v>45974</v>
      </c>
      <c r="N217" s="205"/>
      <c r="O217" s="199"/>
      <c r="P217" s="198"/>
      <c r="Q217" s="202" t="s">
        <v>1231</v>
      </c>
      <c r="R217" s="200" t="s">
        <v>574</v>
      </c>
      <c r="S217" s="198"/>
      <c r="T217" s="200" t="s">
        <v>3028</v>
      </c>
      <c r="U217" s="200"/>
      <c r="V217" s="199"/>
      <c r="W217" s="48"/>
      <c r="X217" s="48"/>
      <c r="Y217" s="48"/>
    </row>
    <row r="218" customHeight="1" spans="1:25">
      <c r="A218" s="198">
        <v>102</v>
      </c>
      <c r="B218" s="199" t="s">
        <v>481</v>
      </c>
      <c r="C218" s="198" t="s">
        <v>3022</v>
      </c>
      <c r="D218" s="199" t="s">
        <v>667</v>
      </c>
      <c r="E218" s="199" t="s">
        <v>576</v>
      </c>
      <c r="F218" s="198"/>
      <c r="G218" s="199"/>
      <c r="H218" s="198"/>
      <c r="I218" s="198" t="s">
        <v>1203</v>
      </c>
      <c r="J218" s="201" t="s">
        <v>3441</v>
      </c>
      <c r="K218" s="200" t="s">
        <v>3442</v>
      </c>
      <c r="L218" s="200" t="s">
        <v>1234</v>
      </c>
      <c r="M218" s="203">
        <v>46007</v>
      </c>
      <c r="N218" s="198"/>
      <c r="O218" s="199"/>
      <c r="P218" s="198"/>
      <c r="Q218" s="202" t="s">
        <v>1235</v>
      </c>
      <c r="R218" s="200" t="s">
        <v>574</v>
      </c>
      <c r="S218" s="198"/>
      <c r="T218" s="200" t="s">
        <v>3028</v>
      </c>
      <c r="U218" s="200"/>
      <c r="V218" s="199"/>
      <c r="W218" s="48"/>
      <c r="X218" s="48"/>
      <c r="Y218" s="48"/>
    </row>
    <row r="219" customHeight="1" spans="1:25">
      <c r="A219" s="198">
        <v>91</v>
      </c>
      <c r="B219" s="199" t="s">
        <v>481</v>
      </c>
      <c r="C219" s="198" t="s">
        <v>3022</v>
      </c>
      <c r="D219" s="199" t="s">
        <v>667</v>
      </c>
      <c r="E219" s="199" t="s">
        <v>538</v>
      </c>
      <c r="F219" s="198"/>
      <c r="G219" s="199"/>
      <c r="H219" s="198"/>
      <c r="I219" s="198" t="s">
        <v>1203</v>
      </c>
      <c r="J219" s="201" t="s">
        <v>3443</v>
      </c>
      <c r="K219" s="200" t="s">
        <v>3444</v>
      </c>
      <c r="L219" s="200" t="s">
        <v>3445</v>
      </c>
      <c r="M219" s="203">
        <v>46007</v>
      </c>
      <c r="N219" s="198"/>
      <c r="O219" s="199"/>
      <c r="P219" s="198" t="s">
        <v>2400</v>
      </c>
      <c r="Q219" s="202" t="s">
        <v>1239</v>
      </c>
      <c r="R219" s="200" t="s">
        <v>574</v>
      </c>
      <c r="S219" s="198"/>
      <c r="T219" s="200" t="s">
        <v>3028</v>
      </c>
      <c r="U219" s="200"/>
      <c r="V219" s="199"/>
      <c r="W219" s="48"/>
      <c r="X219" s="48"/>
      <c r="Y219" s="48"/>
    </row>
    <row r="220" customHeight="1" spans="1:25">
      <c r="A220" s="198">
        <v>92</v>
      </c>
      <c r="B220" s="199" t="s">
        <v>481</v>
      </c>
      <c r="C220" s="198" t="s">
        <v>3022</v>
      </c>
      <c r="D220" s="199" t="s">
        <v>667</v>
      </c>
      <c r="E220" s="199" t="s">
        <v>576</v>
      </c>
      <c r="F220" s="198"/>
      <c r="G220" s="199"/>
      <c r="H220" s="198"/>
      <c r="I220" s="198" t="s">
        <v>609</v>
      </c>
      <c r="J220" s="201" t="s">
        <v>3446</v>
      </c>
      <c r="K220" s="200" t="s">
        <v>3447</v>
      </c>
      <c r="L220" s="200" t="s">
        <v>1242</v>
      </c>
      <c r="M220" s="203">
        <v>45911</v>
      </c>
      <c r="N220" s="198"/>
      <c r="O220" s="199"/>
      <c r="P220" s="198"/>
      <c r="Q220" s="202" t="s">
        <v>1243</v>
      </c>
      <c r="R220" s="200" t="s">
        <v>574</v>
      </c>
      <c r="S220" s="198"/>
      <c r="T220" s="200" t="s">
        <v>3028</v>
      </c>
      <c r="U220" s="200"/>
      <c r="V220" s="199"/>
      <c r="W220" s="48"/>
      <c r="X220" s="48"/>
      <c r="Y220" s="48"/>
    </row>
    <row r="221" customHeight="1" spans="1:25">
      <c r="A221" s="198">
        <v>101</v>
      </c>
      <c r="B221" s="199" t="s">
        <v>481</v>
      </c>
      <c r="C221" s="198" t="s">
        <v>3022</v>
      </c>
      <c r="D221" s="199" t="s">
        <v>667</v>
      </c>
      <c r="E221" s="199" t="s">
        <v>576</v>
      </c>
      <c r="F221" s="198"/>
      <c r="G221" s="199"/>
      <c r="H221" s="198"/>
      <c r="I221" s="198" t="s">
        <v>609</v>
      </c>
      <c r="J221" s="201" t="s">
        <v>3448</v>
      </c>
      <c r="K221" s="200" t="s">
        <v>3449</v>
      </c>
      <c r="L221" s="200" t="s">
        <v>1246</v>
      </c>
      <c r="M221" s="203">
        <v>45733</v>
      </c>
      <c r="N221" s="198"/>
      <c r="O221" s="199"/>
      <c r="P221" s="198"/>
      <c r="Q221" s="202" t="s">
        <v>1247</v>
      </c>
      <c r="R221" s="200" t="s">
        <v>574</v>
      </c>
      <c r="S221" s="198"/>
      <c r="T221" s="200" t="s">
        <v>3028</v>
      </c>
      <c r="U221" s="200"/>
      <c r="V221" s="199"/>
      <c r="W221" s="48"/>
      <c r="X221" s="48"/>
      <c r="Y221" s="48"/>
    </row>
    <row r="222" customHeight="1" spans="1:25">
      <c r="A222" s="198">
        <v>629</v>
      </c>
      <c r="B222" s="199" t="s">
        <v>481</v>
      </c>
      <c r="C222" s="198" t="s">
        <v>3022</v>
      </c>
      <c r="D222" s="199" t="s">
        <v>667</v>
      </c>
      <c r="E222" s="199" t="s">
        <v>576</v>
      </c>
      <c r="F222" s="198"/>
      <c r="G222" s="199"/>
      <c r="H222" s="198"/>
      <c r="I222" s="198" t="s">
        <v>609</v>
      </c>
      <c r="J222" s="201" t="s">
        <v>3450</v>
      </c>
      <c r="K222" s="200" t="s">
        <v>3451</v>
      </c>
      <c r="L222" s="200" t="s">
        <v>3452</v>
      </c>
      <c r="M222" s="203">
        <v>45980</v>
      </c>
      <c r="N222" s="198"/>
      <c r="O222" s="199"/>
      <c r="P222" s="198" t="s">
        <v>2397</v>
      </c>
      <c r="Q222" s="202" t="s">
        <v>3453</v>
      </c>
      <c r="R222" s="200" t="s">
        <v>574</v>
      </c>
      <c r="S222" s="198"/>
      <c r="T222" s="200" t="s">
        <v>3028</v>
      </c>
      <c r="U222" s="200"/>
      <c r="V222" s="199"/>
      <c r="W222" s="48"/>
      <c r="X222" s="48"/>
      <c r="Y222" s="48"/>
    </row>
    <row r="223" customHeight="1" spans="1:25">
      <c r="A223" s="198">
        <v>308</v>
      </c>
      <c r="B223" s="199" t="s">
        <v>481</v>
      </c>
      <c r="C223" s="198" t="s">
        <v>3022</v>
      </c>
      <c r="D223" s="199" t="s">
        <v>667</v>
      </c>
      <c r="E223" s="199" t="s">
        <v>576</v>
      </c>
      <c r="F223" s="198"/>
      <c r="G223" s="199"/>
      <c r="H223" s="198"/>
      <c r="I223" s="198" t="s">
        <v>609</v>
      </c>
      <c r="J223" s="201" t="s">
        <v>3454</v>
      </c>
      <c r="K223" s="200" t="s">
        <v>3455</v>
      </c>
      <c r="L223" s="200" t="s">
        <v>1246</v>
      </c>
      <c r="M223" s="203">
        <v>45882</v>
      </c>
      <c r="N223" s="198"/>
      <c r="O223" s="199"/>
      <c r="P223" s="198"/>
      <c r="Q223" s="202" t="s">
        <v>1250</v>
      </c>
      <c r="R223" s="200" t="s">
        <v>574</v>
      </c>
      <c r="S223" s="198"/>
      <c r="T223" s="200" t="s">
        <v>3028</v>
      </c>
      <c r="U223" s="200"/>
      <c r="V223" s="199"/>
      <c r="W223" s="48"/>
      <c r="X223" s="48"/>
      <c r="Y223" s="48"/>
    </row>
    <row r="224" customHeight="1" spans="1:25">
      <c r="A224" s="198">
        <v>94</v>
      </c>
      <c r="B224" s="199" t="s">
        <v>481</v>
      </c>
      <c r="C224" s="198" t="s">
        <v>3022</v>
      </c>
      <c r="D224" s="199" t="s">
        <v>667</v>
      </c>
      <c r="E224" s="199" t="s">
        <v>576</v>
      </c>
      <c r="F224" s="198"/>
      <c r="G224" s="199"/>
      <c r="H224" s="198"/>
      <c r="I224" s="198" t="s">
        <v>609</v>
      </c>
      <c r="J224" s="201" t="s">
        <v>3456</v>
      </c>
      <c r="K224" s="200" t="s">
        <v>3457</v>
      </c>
      <c r="L224" s="200" t="s">
        <v>1253</v>
      </c>
      <c r="M224" s="203">
        <v>45733</v>
      </c>
      <c r="N224" s="198"/>
      <c r="O224" s="199"/>
      <c r="P224" s="198"/>
      <c r="Q224" s="202" t="s">
        <v>1254</v>
      </c>
      <c r="R224" s="200" t="s">
        <v>574</v>
      </c>
      <c r="S224" s="198"/>
      <c r="T224" s="200" t="s">
        <v>3028</v>
      </c>
      <c r="U224" s="200"/>
      <c r="V224" s="199"/>
      <c r="W224" s="48"/>
      <c r="X224" s="48"/>
      <c r="Y224" s="48"/>
    </row>
    <row r="225" customHeight="1" spans="1:25">
      <c r="A225" s="198">
        <v>631</v>
      </c>
      <c r="B225" s="199" t="s">
        <v>481</v>
      </c>
      <c r="C225" s="198" t="s">
        <v>3022</v>
      </c>
      <c r="D225" s="199" t="s">
        <v>667</v>
      </c>
      <c r="E225" s="199" t="s">
        <v>576</v>
      </c>
      <c r="F225" s="198"/>
      <c r="G225" s="199"/>
      <c r="H225" s="198"/>
      <c r="I225" s="198" t="s">
        <v>609</v>
      </c>
      <c r="J225" s="201" t="s">
        <v>3458</v>
      </c>
      <c r="K225" s="200" t="s">
        <v>3459</v>
      </c>
      <c r="L225" s="200" t="s">
        <v>1253</v>
      </c>
      <c r="M225" s="203">
        <v>45766</v>
      </c>
      <c r="N225" s="205"/>
      <c r="O225" s="199"/>
      <c r="P225" s="198" t="s">
        <v>2394</v>
      </c>
      <c r="Q225" s="202" t="s">
        <v>3460</v>
      </c>
      <c r="R225" s="200" t="s">
        <v>574</v>
      </c>
      <c r="S225" s="198"/>
      <c r="T225" s="200" t="s">
        <v>3028</v>
      </c>
      <c r="U225" s="200"/>
      <c r="V225" s="199"/>
      <c r="W225" s="48"/>
      <c r="X225" s="48"/>
      <c r="Y225" s="48"/>
    </row>
    <row r="226" customHeight="1" spans="1:25">
      <c r="A226" s="198">
        <v>640</v>
      </c>
      <c r="B226" s="199" t="s">
        <v>481</v>
      </c>
      <c r="C226" s="198" t="s">
        <v>537</v>
      </c>
      <c r="D226" s="199" t="s">
        <v>667</v>
      </c>
      <c r="E226" s="199" t="s">
        <v>576</v>
      </c>
      <c r="F226" s="198"/>
      <c r="G226" s="199"/>
      <c r="H226" s="198"/>
      <c r="I226" s="198" t="s">
        <v>1203</v>
      </c>
      <c r="J226" s="201" t="s">
        <v>3461</v>
      </c>
      <c r="K226" s="200" t="s">
        <v>3462</v>
      </c>
      <c r="L226" s="200" t="s">
        <v>3463</v>
      </c>
      <c r="M226" s="203">
        <v>45789</v>
      </c>
      <c r="N226" s="205"/>
      <c r="O226" s="199"/>
      <c r="P226" s="198" t="s">
        <v>2322</v>
      </c>
      <c r="Q226" s="198"/>
      <c r="R226" s="200" t="s">
        <v>574</v>
      </c>
      <c r="S226" s="198"/>
      <c r="T226" s="200" t="s">
        <v>3028</v>
      </c>
      <c r="U226" s="200"/>
      <c r="V226" s="199"/>
      <c r="W226" s="48"/>
      <c r="X226" s="48"/>
      <c r="Y226" s="48"/>
    </row>
    <row r="227" customHeight="1" spans="1:25">
      <c r="A227" s="198">
        <v>641</v>
      </c>
      <c r="B227" s="199" t="s">
        <v>481</v>
      </c>
      <c r="C227" s="198" t="s">
        <v>537</v>
      </c>
      <c r="D227" s="199" t="s">
        <v>667</v>
      </c>
      <c r="E227" s="199" t="s">
        <v>576</v>
      </c>
      <c r="F227" s="198"/>
      <c r="G227" s="199"/>
      <c r="H227" s="198"/>
      <c r="I227" s="198" t="s">
        <v>1203</v>
      </c>
      <c r="J227" s="201" t="s">
        <v>3464</v>
      </c>
      <c r="K227" s="200" t="s">
        <v>3465</v>
      </c>
      <c r="L227" s="200" t="s">
        <v>3466</v>
      </c>
      <c r="M227" s="203">
        <v>45675</v>
      </c>
      <c r="N227" s="198"/>
      <c r="O227" s="199"/>
      <c r="P227" s="198" t="s">
        <v>2666</v>
      </c>
      <c r="Q227" s="198"/>
      <c r="R227" s="200" t="s">
        <v>574</v>
      </c>
      <c r="S227" s="198"/>
      <c r="T227" s="200" t="s">
        <v>3028</v>
      </c>
      <c r="U227" s="200"/>
      <c r="V227" s="199"/>
      <c r="W227" s="48"/>
      <c r="X227" s="48"/>
      <c r="Y227" s="48"/>
    </row>
    <row r="228" customHeight="1" spans="1:25">
      <c r="A228" s="194">
        <v>272</v>
      </c>
      <c r="B228" s="195" t="s">
        <v>481</v>
      </c>
      <c r="C228" s="194"/>
      <c r="D228" s="195"/>
      <c r="E228" s="195"/>
      <c r="F228" s="194"/>
      <c r="G228" s="195"/>
      <c r="H228" s="194"/>
      <c r="I228" s="194"/>
      <c r="J228" s="196" t="s">
        <v>3467</v>
      </c>
      <c r="K228" s="197"/>
      <c r="L228" s="197"/>
      <c r="M228" s="206"/>
      <c r="N228" s="206"/>
      <c r="O228" s="195"/>
      <c r="P228" s="194"/>
      <c r="Q228" s="194"/>
      <c r="R228" s="197"/>
      <c r="S228" s="194"/>
      <c r="T228" s="197" t="s">
        <v>3028</v>
      </c>
      <c r="U228" s="197"/>
      <c r="V228" s="195"/>
      <c r="W228" s="48"/>
      <c r="X228" s="48"/>
      <c r="Y228" s="48"/>
    </row>
    <row r="229" customHeight="1" spans="1:25">
      <c r="A229" s="198">
        <v>121</v>
      </c>
      <c r="B229" s="199" t="s">
        <v>481</v>
      </c>
      <c r="C229" s="198" t="s">
        <v>537</v>
      </c>
      <c r="D229" s="199" t="s">
        <v>848</v>
      </c>
      <c r="E229" s="199" t="s">
        <v>538</v>
      </c>
      <c r="F229" s="198"/>
      <c r="G229" s="199"/>
      <c r="H229" s="198"/>
      <c r="I229" s="198" t="s">
        <v>1256</v>
      </c>
      <c r="J229" s="201" t="s">
        <v>1257</v>
      </c>
      <c r="K229" s="200" t="s">
        <v>1258</v>
      </c>
      <c r="L229" s="200" t="s">
        <v>3468</v>
      </c>
      <c r="M229" s="203">
        <v>45979</v>
      </c>
      <c r="N229" s="205"/>
      <c r="O229" s="199"/>
      <c r="P229" s="198"/>
      <c r="Q229" s="202" t="s">
        <v>1260</v>
      </c>
      <c r="R229" s="200" t="s">
        <v>3170</v>
      </c>
      <c r="S229" s="198"/>
      <c r="T229" s="200" t="s">
        <v>3028</v>
      </c>
      <c r="U229" s="200"/>
      <c r="V229" s="199"/>
      <c r="W229" s="48"/>
      <c r="X229" s="48"/>
      <c r="Y229" s="48"/>
    </row>
    <row r="230" customHeight="1" spans="1:25">
      <c r="A230" s="198">
        <v>124</v>
      </c>
      <c r="B230" s="199" t="s">
        <v>481</v>
      </c>
      <c r="C230" s="198" t="s">
        <v>537</v>
      </c>
      <c r="D230" s="199" t="s">
        <v>848</v>
      </c>
      <c r="E230" s="199" t="s">
        <v>538</v>
      </c>
      <c r="F230" s="198"/>
      <c r="G230" s="199"/>
      <c r="H230" s="198"/>
      <c r="I230" s="198" t="s">
        <v>1256</v>
      </c>
      <c r="J230" s="201" t="s">
        <v>1261</v>
      </c>
      <c r="K230" s="200" t="s">
        <v>1262</v>
      </c>
      <c r="L230" s="200" t="s">
        <v>1263</v>
      </c>
      <c r="M230" s="203">
        <v>45973</v>
      </c>
      <c r="N230" s="198"/>
      <c r="O230" s="199"/>
      <c r="P230" s="198"/>
      <c r="Q230" s="202" t="s">
        <v>1264</v>
      </c>
      <c r="R230" s="200" t="s">
        <v>3170</v>
      </c>
      <c r="S230" s="198"/>
      <c r="T230" s="200" t="s">
        <v>3028</v>
      </c>
      <c r="U230" s="200"/>
      <c r="V230" s="199"/>
      <c r="W230" s="48"/>
      <c r="X230" s="48"/>
      <c r="Y230" s="48"/>
    </row>
    <row r="231" customHeight="1" spans="1:25">
      <c r="A231" s="198">
        <v>123</v>
      </c>
      <c r="B231" s="199" t="s">
        <v>481</v>
      </c>
      <c r="C231" s="198" t="s">
        <v>537</v>
      </c>
      <c r="D231" s="199" t="s">
        <v>848</v>
      </c>
      <c r="E231" s="199" t="s">
        <v>538</v>
      </c>
      <c r="F231" s="198"/>
      <c r="G231" s="199"/>
      <c r="H231" s="198"/>
      <c r="I231" s="198" t="s">
        <v>1256</v>
      </c>
      <c r="J231" s="201" t="s">
        <v>1265</v>
      </c>
      <c r="K231" s="200" t="s">
        <v>1266</v>
      </c>
      <c r="L231" s="200" t="s">
        <v>3469</v>
      </c>
      <c r="M231" s="203">
        <v>46003</v>
      </c>
      <c r="N231" s="198"/>
      <c r="O231" s="199"/>
      <c r="P231" s="198"/>
      <c r="Q231" s="202" t="s">
        <v>1268</v>
      </c>
      <c r="R231" s="200" t="s">
        <v>3170</v>
      </c>
      <c r="S231" s="198"/>
      <c r="T231" s="200" t="s">
        <v>3028</v>
      </c>
      <c r="U231" s="200"/>
      <c r="V231" s="199"/>
      <c r="W231" s="48"/>
      <c r="X231" s="48"/>
      <c r="Y231" s="48"/>
    </row>
    <row r="232" customHeight="1" spans="1:25">
      <c r="A232" s="198">
        <v>122</v>
      </c>
      <c r="B232" s="199" t="s">
        <v>481</v>
      </c>
      <c r="C232" s="198" t="s">
        <v>537</v>
      </c>
      <c r="D232" s="199" t="s">
        <v>848</v>
      </c>
      <c r="E232" s="199" t="s">
        <v>538</v>
      </c>
      <c r="F232" s="198"/>
      <c r="G232" s="199"/>
      <c r="H232" s="198"/>
      <c r="I232" s="198" t="s">
        <v>1256</v>
      </c>
      <c r="J232" s="201" t="s">
        <v>1269</v>
      </c>
      <c r="K232" s="200" t="s">
        <v>1270</v>
      </c>
      <c r="L232" s="200" t="s">
        <v>3470</v>
      </c>
      <c r="M232" s="203">
        <v>45757</v>
      </c>
      <c r="N232" s="198"/>
      <c r="O232" s="199"/>
      <c r="P232" s="198"/>
      <c r="Q232" s="202" t="s">
        <v>1272</v>
      </c>
      <c r="R232" s="200" t="s">
        <v>3170</v>
      </c>
      <c r="S232" s="198"/>
      <c r="T232" s="200" t="s">
        <v>3028</v>
      </c>
      <c r="U232" s="200"/>
      <c r="V232" s="199"/>
      <c r="W232" s="48"/>
      <c r="X232" s="48"/>
      <c r="Y232" s="48"/>
    </row>
    <row r="233" customHeight="1" spans="1:25">
      <c r="A233" s="198">
        <v>125</v>
      </c>
      <c r="B233" s="199" t="s">
        <v>481</v>
      </c>
      <c r="C233" s="198" t="s">
        <v>537</v>
      </c>
      <c r="D233" s="199" t="s">
        <v>848</v>
      </c>
      <c r="E233" s="199" t="s">
        <v>538</v>
      </c>
      <c r="F233" s="198"/>
      <c r="G233" s="199"/>
      <c r="H233" s="198"/>
      <c r="I233" s="198" t="s">
        <v>1256</v>
      </c>
      <c r="J233" s="201" t="s">
        <v>1273</v>
      </c>
      <c r="K233" s="200" t="s">
        <v>1274</v>
      </c>
      <c r="L233" s="200" t="s">
        <v>1275</v>
      </c>
      <c r="M233" s="203">
        <v>45757</v>
      </c>
      <c r="N233" s="205"/>
      <c r="O233" s="199"/>
      <c r="P233" s="198"/>
      <c r="Q233" s="202" t="s">
        <v>1276</v>
      </c>
      <c r="R233" s="200" t="s">
        <v>3170</v>
      </c>
      <c r="S233" s="198"/>
      <c r="T233" s="200" t="s">
        <v>3028</v>
      </c>
      <c r="U233" s="200"/>
      <c r="V233" s="199"/>
      <c r="W233" s="48"/>
      <c r="X233" s="48"/>
      <c r="Y233" s="48"/>
    </row>
    <row r="234" customHeight="1" spans="1:25">
      <c r="A234" s="194">
        <v>273</v>
      </c>
      <c r="B234" s="195" t="s">
        <v>481</v>
      </c>
      <c r="C234" s="194"/>
      <c r="D234" s="195"/>
      <c r="E234" s="195"/>
      <c r="F234" s="194"/>
      <c r="G234" s="195"/>
      <c r="H234" s="194"/>
      <c r="I234" s="194"/>
      <c r="J234" s="196" t="s">
        <v>3471</v>
      </c>
      <c r="K234" s="197"/>
      <c r="L234" s="197"/>
      <c r="M234" s="194"/>
      <c r="N234" s="206"/>
      <c r="O234" s="195"/>
      <c r="P234" s="194"/>
      <c r="Q234" s="194"/>
      <c r="R234" s="197"/>
      <c r="S234" s="194"/>
      <c r="T234" s="197" t="s">
        <v>3028</v>
      </c>
      <c r="U234" s="197"/>
      <c r="V234" s="195"/>
      <c r="W234" s="48"/>
      <c r="X234" s="48"/>
      <c r="Y234" s="48"/>
    </row>
    <row r="235" customHeight="1" spans="1:25">
      <c r="A235" s="198">
        <v>345</v>
      </c>
      <c r="B235" s="199" t="s">
        <v>481</v>
      </c>
      <c r="C235" s="198" t="s">
        <v>537</v>
      </c>
      <c r="D235" s="199" t="s">
        <v>848</v>
      </c>
      <c r="E235" s="199" t="s">
        <v>538</v>
      </c>
      <c r="F235" s="198"/>
      <c r="G235" s="199"/>
      <c r="H235" s="198"/>
      <c r="I235" s="198" t="s">
        <v>1278</v>
      </c>
      <c r="J235" s="201" t="s">
        <v>1279</v>
      </c>
      <c r="K235" s="200" t="s">
        <v>1280</v>
      </c>
      <c r="L235" s="200" t="s">
        <v>1281</v>
      </c>
      <c r="M235" s="203">
        <v>45948</v>
      </c>
      <c r="N235" s="204"/>
      <c r="O235" s="199"/>
      <c r="P235" s="198"/>
      <c r="Q235" s="202" t="s">
        <v>1282</v>
      </c>
      <c r="R235" s="200" t="s">
        <v>3170</v>
      </c>
      <c r="S235" s="198"/>
      <c r="T235" s="200" t="s">
        <v>3028</v>
      </c>
      <c r="U235" s="200"/>
      <c r="V235" s="199"/>
      <c r="W235" s="48"/>
      <c r="X235" s="48"/>
      <c r="Y235" s="48"/>
    </row>
    <row r="236" customHeight="1" spans="1:25">
      <c r="A236" s="198">
        <v>152</v>
      </c>
      <c r="B236" s="199" t="s">
        <v>481</v>
      </c>
      <c r="C236" s="198" t="s">
        <v>537</v>
      </c>
      <c r="D236" s="199" t="s">
        <v>848</v>
      </c>
      <c r="E236" s="199" t="s">
        <v>538</v>
      </c>
      <c r="F236" s="198"/>
      <c r="G236" s="199"/>
      <c r="H236" s="198"/>
      <c r="I236" s="198" t="s">
        <v>1278</v>
      </c>
      <c r="J236" s="201" t="s">
        <v>1283</v>
      </c>
      <c r="K236" s="200" t="s">
        <v>1284</v>
      </c>
      <c r="L236" s="200" t="s">
        <v>1285</v>
      </c>
      <c r="M236" s="205"/>
      <c r="N236" s="205"/>
      <c r="O236" s="199"/>
      <c r="P236" s="198"/>
      <c r="Q236" s="202" t="s">
        <v>1286</v>
      </c>
      <c r="R236" s="200" t="s">
        <v>536</v>
      </c>
      <c r="S236" s="198"/>
      <c r="T236" s="200" t="s">
        <v>3028</v>
      </c>
      <c r="U236" s="200"/>
      <c r="V236" s="199"/>
      <c r="W236" s="48"/>
      <c r="X236" s="48"/>
      <c r="Y236" s="48"/>
    </row>
    <row r="237" customHeight="1" spans="1:25">
      <c r="A237" s="198">
        <v>126</v>
      </c>
      <c r="B237" s="199" t="s">
        <v>481</v>
      </c>
      <c r="C237" s="198" t="s">
        <v>537</v>
      </c>
      <c r="D237" s="199" t="s">
        <v>848</v>
      </c>
      <c r="E237" s="199" t="s">
        <v>576</v>
      </c>
      <c r="F237" s="198"/>
      <c r="G237" s="199"/>
      <c r="H237" s="198"/>
      <c r="I237" s="198" t="s">
        <v>1288</v>
      </c>
      <c r="J237" s="201" t="s">
        <v>1289</v>
      </c>
      <c r="K237" s="200" t="s">
        <v>1290</v>
      </c>
      <c r="L237" s="200" t="s">
        <v>3472</v>
      </c>
      <c r="M237" s="203">
        <v>45761</v>
      </c>
      <c r="N237" s="198"/>
      <c r="O237" s="199"/>
      <c r="P237" s="198"/>
      <c r="Q237" s="198"/>
      <c r="R237" s="200" t="s">
        <v>3473</v>
      </c>
      <c r="S237" s="198"/>
      <c r="T237" s="200" t="s">
        <v>3028</v>
      </c>
      <c r="U237" s="200"/>
      <c r="V237" s="199"/>
      <c r="W237" s="48"/>
      <c r="X237" s="48"/>
      <c r="Y237" s="48"/>
    </row>
    <row r="238" customHeight="1" spans="1:25">
      <c r="A238" s="198">
        <v>127</v>
      </c>
      <c r="B238" s="199" t="s">
        <v>481</v>
      </c>
      <c r="C238" s="198" t="s">
        <v>537</v>
      </c>
      <c r="D238" s="199" t="s">
        <v>848</v>
      </c>
      <c r="E238" s="199" t="s">
        <v>576</v>
      </c>
      <c r="F238" s="198"/>
      <c r="G238" s="199"/>
      <c r="H238" s="198"/>
      <c r="I238" s="198" t="s">
        <v>1288</v>
      </c>
      <c r="J238" s="201" t="s">
        <v>1292</v>
      </c>
      <c r="K238" s="200" t="s">
        <v>1293</v>
      </c>
      <c r="L238" s="200" t="s">
        <v>1294</v>
      </c>
      <c r="M238" s="203">
        <v>45761</v>
      </c>
      <c r="N238" s="198"/>
      <c r="O238" s="199"/>
      <c r="P238" s="198"/>
      <c r="Q238" s="198"/>
      <c r="R238" s="200" t="s">
        <v>3473</v>
      </c>
      <c r="S238" s="198"/>
      <c r="T238" s="200" t="s">
        <v>3028</v>
      </c>
      <c r="U238" s="200"/>
      <c r="V238" s="199"/>
      <c r="W238" s="48"/>
      <c r="X238" s="48"/>
      <c r="Y238" s="48"/>
    </row>
    <row r="239" customHeight="1" spans="1:25">
      <c r="A239" s="198">
        <v>128</v>
      </c>
      <c r="B239" s="199" t="s">
        <v>481</v>
      </c>
      <c r="C239" s="198" t="s">
        <v>537</v>
      </c>
      <c r="D239" s="199" t="s">
        <v>848</v>
      </c>
      <c r="E239" s="199" t="s">
        <v>576</v>
      </c>
      <c r="F239" s="198"/>
      <c r="G239" s="199"/>
      <c r="H239" s="198"/>
      <c r="I239" s="198" t="s">
        <v>1288</v>
      </c>
      <c r="J239" s="201" t="s">
        <v>1295</v>
      </c>
      <c r="K239" s="200" t="s">
        <v>1296</v>
      </c>
      <c r="L239" s="200" t="s">
        <v>3474</v>
      </c>
      <c r="M239" s="203">
        <v>45761</v>
      </c>
      <c r="N239" s="198"/>
      <c r="O239" s="199"/>
      <c r="P239" s="198"/>
      <c r="Q239" s="198"/>
      <c r="R239" s="200" t="s">
        <v>3473</v>
      </c>
      <c r="S239" s="198"/>
      <c r="T239" s="200" t="s">
        <v>3028</v>
      </c>
      <c r="U239" s="200"/>
      <c r="V239" s="199"/>
      <c r="W239" s="48"/>
      <c r="X239" s="48"/>
      <c r="Y239" s="48"/>
    </row>
    <row r="240" customHeight="1" spans="1:25">
      <c r="A240" s="198">
        <v>129</v>
      </c>
      <c r="B240" s="199" t="s">
        <v>481</v>
      </c>
      <c r="C240" s="198" t="s">
        <v>537</v>
      </c>
      <c r="D240" s="199" t="s">
        <v>848</v>
      </c>
      <c r="E240" s="199" t="s">
        <v>576</v>
      </c>
      <c r="F240" s="198"/>
      <c r="G240" s="199"/>
      <c r="H240" s="198"/>
      <c r="I240" s="198" t="s">
        <v>1288</v>
      </c>
      <c r="J240" s="201" t="s">
        <v>1298</v>
      </c>
      <c r="K240" s="200" t="s">
        <v>1299</v>
      </c>
      <c r="L240" s="200" t="s">
        <v>1300</v>
      </c>
      <c r="M240" s="203">
        <v>45761</v>
      </c>
      <c r="N240" s="198"/>
      <c r="O240" s="199"/>
      <c r="P240" s="198"/>
      <c r="Q240" s="198"/>
      <c r="R240" s="200" t="s">
        <v>3473</v>
      </c>
      <c r="S240" s="198"/>
      <c r="T240" s="200" t="s">
        <v>3028</v>
      </c>
      <c r="U240" s="200"/>
      <c r="V240" s="199"/>
      <c r="W240" s="48"/>
      <c r="X240" s="48"/>
      <c r="Y240" s="48"/>
    </row>
    <row r="241" customHeight="1" spans="1:25">
      <c r="A241" s="198">
        <v>53</v>
      </c>
      <c r="B241" s="199" t="s">
        <v>481</v>
      </c>
      <c r="C241" s="198" t="s">
        <v>537</v>
      </c>
      <c r="D241" s="199" t="s">
        <v>848</v>
      </c>
      <c r="E241" s="199" t="s">
        <v>576</v>
      </c>
      <c r="F241" s="198"/>
      <c r="G241" s="199"/>
      <c r="H241" s="198"/>
      <c r="I241" s="198" t="s">
        <v>1288</v>
      </c>
      <c r="J241" s="201" t="s">
        <v>1302</v>
      </c>
      <c r="K241" s="200" t="s">
        <v>1303</v>
      </c>
      <c r="L241" s="200" t="s">
        <v>1304</v>
      </c>
      <c r="M241" s="203">
        <v>45857</v>
      </c>
      <c r="N241" s="198"/>
      <c r="O241" s="199"/>
      <c r="P241" s="198"/>
      <c r="Q241" s="202" t="s">
        <v>1305</v>
      </c>
      <c r="R241" s="200" t="s">
        <v>3475</v>
      </c>
      <c r="S241" s="198"/>
      <c r="T241" s="200" t="s">
        <v>3028</v>
      </c>
      <c r="U241" s="200"/>
      <c r="V241" s="199"/>
      <c r="W241" s="48"/>
      <c r="X241" s="48"/>
      <c r="Y241" s="48"/>
    </row>
    <row r="242" customHeight="1" spans="1:25">
      <c r="A242" s="198">
        <v>112</v>
      </c>
      <c r="B242" s="199" t="s">
        <v>481</v>
      </c>
      <c r="C242" s="198" t="s">
        <v>558</v>
      </c>
      <c r="D242" s="199" t="s">
        <v>667</v>
      </c>
      <c r="E242" s="199" t="s">
        <v>608</v>
      </c>
      <c r="F242" s="198"/>
      <c r="G242" s="199"/>
      <c r="H242" s="198"/>
      <c r="I242" s="198" t="s">
        <v>609</v>
      </c>
      <c r="J242" s="201" t="s">
        <v>3476</v>
      </c>
      <c r="K242" s="200" t="s">
        <v>1307</v>
      </c>
      <c r="L242" s="200" t="s">
        <v>1308</v>
      </c>
      <c r="M242" s="198"/>
      <c r="N242" s="205"/>
      <c r="O242" s="199"/>
      <c r="P242" s="198"/>
      <c r="Q242" s="202" t="s">
        <v>1309</v>
      </c>
      <c r="R242" s="200" t="s">
        <v>3170</v>
      </c>
      <c r="S242" s="198"/>
      <c r="T242" s="200" t="s">
        <v>3028</v>
      </c>
      <c r="U242" s="200"/>
      <c r="V242" s="199"/>
      <c r="W242" s="48"/>
      <c r="X242" s="48"/>
      <c r="Y242" s="48"/>
    </row>
    <row r="243" customHeight="1" spans="1:25">
      <c r="A243" s="198">
        <v>159</v>
      </c>
      <c r="B243" s="199" t="s">
        <v>481</v>
      </c>
      <c r="C243" s="198" t="s">
        <v>537</v>
      </c>
      <c r="D243" s="199" t="s">
        <v>667</v>
      </c>
      <c r="E243" s="199" t="s">
        <v>608</v>
      </c>
      <c r="F243" s="198"/>
      <c r="G243" s="199"/>
      <c r="H243" s="198"/>
      <c r="I243" s="198" t="s">
        <v>609</v>
      </c>
      <c r="J243" s="201" t="s">
        <v>1310</v>
      </c>
      <c r="K243" s="200" t="s">
        <v>1311</v>
      </c>
      <c r="L243" s="200" t="s">
        <v>1312</v>
      </c>
      <c r="M243" s="203">
        <v>45876</v>
      </c>
      <c r="N243" s="198"/>
      <c r="O243" s="199"/>
      <c r="P243" s="198"/>
      <c r="Q243" s="202" t="s">
        <v>1313</v>
      </c>
      <c r="R243" s="200" t="s">
        <v>3170</v>
      </c>
      <c r="S243" s="198"/>
      <c r="T243" s="200" t="s">
        <v>3028</v>
      </c>
      <c r="U243" s="200"/>
      <c r="V243" s="199"/>
      <c r="W243" s="48"/>
      <c r="X243" s="48"/>
      <c r="Y243" s="48"/>
    </row>
    <row r="244" customHeight="1" spans="1:25">
      <c r="A244" s="194">
        <v>311</v>
      </c>
      <c r="B244" s="195" t="s">
        <v>481</v>
      </c>
      <c r="C244" s="194"/>
      <c r="D244" s="195"/>
      <c r="E244" s="195"/>
      <c r="F244" s="194"/>
      <c r="G244" s="195"/>
      <c r="H244" s="194"/>
      <c r="I244" s="194"/>
      <c r="J244" s="196" t="s">
        <v>3477</v>
      </c>
      <c r="K244" s="197"/>
      <c r="L244" s="197"/>
      <c r="M244" s="206"/>
      <c r="N244" s="206"/>
      <c r="O244" s="195"/>
      <c r="P244" s="194"/>
      <c r="Q244" s="194"/>
      <c r="R244" s="197"/>
      <c r="S244" s="194"/>
      <c r="T244" s="197" t="s">
        <v>674</v>
      </c>
      <c r="U244" s="197"/>
      <c r="V244" s="195"/>
      <c r="W244" s="48"/>
      <c r="X244" s="48"/>
      <c r="Y244" s="48"/>
    </row>
    <row r="245" customHeight="1" spans="1:25">
      <c r="A245" s="198">
        <v>375</v>
      </c>
      <c r="B245" s="199" t="s">
        <v>481</v>
      </c>
      <c r="C245" s="198" t="s">
        <v>537</v>
      </c>
      <c r="D245" s="199" t="s">
        <v>630</v>
      </c>
      <c r="E245" s="199" t="s">
        <v>538</v>
      </c>
      <c r="F245" s="198"/>
      <c r="G245" s="199"/>
      <c r="H245" s="198"/>
      <c r="I245" s="198" t="s">
        <v>396</v>
      </c>
      <c r="J245" s="200" t="s">
        <v>1315</v>
      </c>
      <c r="K245" s="200"/>
      <c r="L245" s="200" t="s">
        <v>3478</v>
      </c>
      <c r="M245" s="203">
        <v>45857</v>
      </c>
      <c r="N245" s="207"/>
      <c r="O245" s="199"/>
      <c r="P245" s="198" t="s">
        <v>617</v>
      </c>
      <c r="Q245" s="202" t="s">
        <v>1317</v>
      </c>
      <c r="R245" s="200" t="s">
        <v>3156</v>
      </c>
      <c r="S245" s="198"/>
      <c r="T245" s="200" t="s">
        <v>674</v>
      </c>
      <c r="U245" s="200"/>
      <c r="V245" s="199"/>
      <c r="W245" s="48"/>
      <c r="X245" s="48"/>
      <c r="Y245" s="48"/>
    </row>
    <row r="246" customHeight="1" spans="1:25">
      <c r="A246" s="198">
        <v>340</v>
      </c>
      <c r="B246" s="199" t="s">
        <v>481</v>
      </c>
      <c r="C246" s="198" t="s">
        <v>537</v>
      </c>
      <c r="D246" s="199" t="s">
        <v>630</v>
      </c>
      <c r="E246" s="199" t="s">
        <v>538</v>
      </c>
      <c r="F246" s="198"/>
      <c r="G246" s="199"/>
      <c r="H246" s="198"/>
      <c r="I246" s="198" t="s">
        <v>1053</v>
      </c>
      <c r="J246" s="200" t="s">
        <v>1319</v>
      </c>
      <c r="K246" s="200" t="s">
        <v>1320</v>
      </c>
      <c r="L246" s="200" t="s">
        <v>1321</v>
      </c>
      <c r="M246" s="203">
        <v>45673</v>
      </c>
      <c r="N246" s="204"/>
      <c r="O246" s="199"/>
      <c r="P246" s="198"/>
      <c r="Q246" s="202" t="s">
        <v>1322</v>
      </c>
      <c r="R246" s="200" t="s">
        <v>3479</v>
      </c>
      <c r="S246" s="198"/>
      <c r="T246" s="200" t="s">
        <v>674</v>
      </c>
      <c r="U246" s="200"/>
      <c r="V246" s="199"/>
      <c r="W246" s="48"/>
      <c r="X246" s="48"/>
      <c r="Y246" s="48"/>
    </row>
    <row r="247" customHeight="1" spans="1:25">
      <c r="A247" s="198">
        <v>120</v>
      </c>
      <c r="B247" s="199" t="s">
        <v>481</v>
      </c>
      <c r="C247" s="198" t="s">
        <v>537</v>
      </c>
      <c r="D247" s="199" t="s">
        <v>630</v>
      </c>
      <c r="E247" s="199" t="s">
        <v>538</v>
      </c>
      <c r="F247" s="198"/>
      <c r="G247" s="199"/>
      <c r="H247" s="198"/>
      <c r="I247" s="198" t="s">
        <v>396</v>
      </c>
      <c r="J247" s="200" t="s">
        <v>1324</v>
      </c>
      <c r="K247" s="200" t="s">
        <v>1325</v>
      </c>
      <c r="L247" s="200" t="s">
        <v>1326</v>
      </c>
      <c r="M247" s="203">
        <v>45826</v>
      </c>
      <c r="N247" s="213"/>
      <c r="O247" s="199"/>
      <c r="P247" s="198"/>
      <c r="Q247" s="202" t="s">
        <v>1327</v>
      </c>
      <c r="R247" s="200" t="s">
        <v>3480</v>
      </c>
      <c r="S247" s="198"/>
      <c r="T247" s="200" t="s">
        <v>674</v>
      </c>
      <c r="U247" s="200"/>
      <c r="V247" s="199"/>
      <c r="W247" s="48"/>
      <c r="X247" s="48"/>
      <c r="Y247" s="48"/>
    </row>
    <row r="248" customHeight="1" spans="1:25">
      <c r="A248" s="198">
        <v>372</v>
      </c>
      <c r="B248" s="199" t="s">
        <v>481</v>
      </c>
      <c r="C248" s="198" t="s">
        <v>537</v>
      </c>
      <c r="D248" s="199" t="s">
        <v>630</v>
      </c>
      <c r="E248" s="199" t="s">
        <v>538</v>
      </c>
      <c r="F248" s="198"/>
      <c r="G248" s="199"/>
      <c r="H248" s="198"/>
      <c r="I248" s="198" t="s">
        <v>396</v>
      </c>
      <c r="J248" s="201" t="s">
        <v>1328</v>
      </c>
      <c r="K248" s="200" t="s">
        <v>1329</v>
      </c>
      <c r="L248" s="200" t="s">
        <v>3481</v>
      </c>
      <c r="M248" s="203">
        <v>45919</v>
      </c>
      <c r="N248" s="198"/>
      <c r="O248" s="199"/>
      <c r="P248" s="198"/>
      <c r="Q248" s="202" t="s">
        <v>1331</v>
      </c>
      <c r="R248" s="200" t="s">
        <v>3480</v>
      </c>
      <c r="S248" s="198"/>
      <c r="T248" s="200" t="s">
        <v>674</v>
      </c>
      <c r="U248" s="200"/>
      <c r="V248" s="199"/>
      <c r="W248" s="48"/>
      <c r="X248" s="48"/>
      <c r="Y248" s="48"/>
    </row>
    <row r="249" customHeight="1" spans="1:25">
      <c r="A249" s="198">
        <v>312</v>
      </c>
      <c r="B249" s="199" t="s">
        <v>481</v>
      </c>
      <c r="C249" s="198" t="s">
        <v>537</v>
      </c>
      <c r="D249" s="199" t="s">
        <v>848</v>
      </c>
      <c r="E249" s="199" t="s">
        <v>538</v>
      </c>
      <c r="F249" s="198" t="s">
        <v>539</v>
      </c>
      <c r="G249" s="199" t="s">
        <v>540</v>
      </c>
      <c r="H249" s="198"/>
      <c r="I249" s="198" t="s">
        <v>694</v>
      </c>
      <c r="J249" s="201" t="s">
        <v>3482</v>
      </c>
      <c r="K249" s="200" t="s">
        <v>1333</v>
      </c>
      <c r="L249" s="200" t="s">
        <v>3483</v>
      </c>
      <c r="M249" s="203">
        <v>46009</v>
      </c>
      <c r="N249" s="205"/>
      <c r="O249" s="199"/>
      <c r="P249" s="198"/>
      <c r="Q249" s="202" t="s">
        <v>1335</v>
      </c>
      <c r="R249" s="200" t="s">
        <v>3480</v>
      </c>
      <c r="S249" s="198" t="s">
        <v>1336</v>
      </c>
      <c r="T249" s="200" t="s">
        <v>2994</v>
      </c>
      <c r="U249" s="200" t="s">
        <v>3484</v>
      </c>
      <c r="V249" s="199"/>
      <c r="W249" s="48"/>
      <c r="X249" s="48"/>
      <c r="Y249" s="48"/>
    </row>
    <row r="250" customHeight="1" spans="1:25">
      <c r="A250" s="198">
        <v>313</v>
      </c>
      <c r="B250" s="199" t="s">
        <v>481</v>
      </c>
      <c r="C250" s="198" t="s">
        <v>537</v>
      </c>
      <c r="D250" s="199" t="s">
        <v>848</v>
      </c>
      <c r="E250" s="199" t="s">
        <v>538</v>
      </c>
      <c r="F250" s="198" t="s">
        <v>539</v>
      </c>
      <c r="G250" s="199" t="s">
        <v>540</v>
      </c>
      <c r="H250" s="198"/>
      <c r="I250" s="198" t="s">
        <v>694</v>
      </c>
      <c r="J250" s="201" t="s">
        <v>1339</v>
      </c>
      <c r="K250" s="200" t="s">
        <v>1340</v>
      </c>
      <c r="L250" s="200" t="s">
        <v>1341</v>
      </c>
      <c r="M250" s="203">
        <v>45676</v>
      </c>
      <c r="N250" s="204"/>
      <c r="O250" s="199"/>
      <c r="P250" s="198"/>
      <c r="Q250" s="202" t="s">
        <v>1342</v>
      </c>
      <c r="R250" s="200" t="s">
        <v>3485</v>
      </c>
      <c r="S250" s="198" t="s">
        <v>1336</v>
      </c>
      <c r="T250" s="200" t="s">
        <v>2994</v>
      </c>
      <c r="U250" s="200" t="s">
        <v>3306</v>
      </c>
      <c r="V250" s="199"/>
      <c r="W250" s="48"/>
      <c r="X250" s="48"/>
      <c r="Y250" s="48"/>
    </row>
    <row r="251" customHeight="1" spans="1:25">
      <c r="A251" s="198">
        <v>349</v>
      </c>
      <c r="B251" s="199" t="s">
        <v>481</v>
      </c>
      <c r="C251" s="198" t="s">
        <v>537</v>
      </c>
      <c r="D251" s="199" t="s">
        <v>630</v>
      </c>
      <c r="E251" s="199" t="s">
        <v>538</v>
      </c>
      <c r="F251" s="198"/>
      <c r="G251" s="199"/>
      <c r="H251" s="198"/>
      <c r="I251" s="198" t="s">
        <v>694</v>
      </c>
      <c r="J251" s="200" t="s">
        <v>3486</v>
      </c>
      <c r="K251" s="200" t="s">
        <v>1344</v>
      </c>
      <c r="L251" s="200" t="s">
        <v>3487</v>
      </c>
      <c r="M251" s="198" t="s">
        <v>3488</v>
      </c>
      <c r="N251" s="198"/>
      <c r="O251" s="199"/>
      <c r="P251" s="198"/>
      <c r="Q251" s="202" t="s">
        <v>1347</v>
      </c>
      <c r="R251" s="200" t="s">
        <v>3479</v>
      </c>
      <c r="S251" s="198"/>
      <c r="T251" s="200" t="s">
        <v>674</v>
      </c>
      <c r="U251" s="200"/>
      <c r="V251" s="199"/>
      <c r="W251" s="48"/>
      <c r="X251" s="48"/>
      <c r="Y251" s="48"/>
    </row>
    <row r="252" customHeight="1" spans="1:25">
      <c r="A252" s="194">
        <v>357</v>
      </c>
      <c r="B252" s="195" t="s">
        <v>481</v>
      </c>
      <c r="C252" s="194"/>
      <c r="D252" s="195"/>
      <c r="E252" s="195"/>
      <c r="F252" s="194"/>
      <c r="G252" s="195"/>
      <c r="H252" s="194"/>
      <c r="I252" s="194"/>
      <c r="J252" s="196" t="s">
        <v>3489</v>
      </c>
      <c r="K252" s="197"/>
      <c r="L252" s="197"/>
      <c r="M252" s="194"/>
      <c r="N252" s="206"/>
      <c r="O252" s="195"/>
      <c r="P252" s="194"/>
      <c r="Q252" s="194"/>
      <c r="R252" s="197"/>
      <c r="S252" s="194"/>
      <c r="T252" s="197" t="s">
        <v>674</v>
      </c>
      <c r="U252" s="197"/>
      <c r="V252" s="195"/>
      <c r="W252" s="48"/>
      <c r="X252" s="48"/>
      <c r="Y252" s="48"/>
    </row>
    <row r="253" customHeight="1" spans="1:25">
      <c r="A253" s="198">
        <v>358</v>
      </c>
      <c r="B253" s="199" t="s">
        <v>481</v>
      </c>
      <c r="C253" s="198" t="s">
        <v>3490</v>
      </c>
      <c r="D253" s="199" t="s">
        <v>848</v>
      </c>
      <c r="E253" s="199" t="s">
        <v>576</v>
      </c>
      <c r="F253" s="198"/>
      <c r="G253" s="199"/>
      <c r="H253" s="198"/>
      <c r="I253" s="198" t="s">
        <v>349</v>
      </c>
      <c r="J253" s="200" t="s">
        <v>1350</v>
      </c>
      <c r="K253" s="200" t="s">
        <v>1351</v>
      </c>
      <c r="L253" s="200" t="s">
        <v>1352</v>
      </c>
      <c r="M253" s="198"/>
      <c r="N253" s="207"/>
      <c r="O253" s="199"/>
      <c r="P253" s="198"/>
      <c r="Q253" s="198"/>
      <c r="R253" s="200" t="s">
        <v>3156</v>
      </c>
      <c r="S253" s="198"/>
      <c r="T253" s="200" t="s">
        <v>674</v>
      </c>
      <c r="U253" s="200"/>
      <c r="V253" s="199"/>
      <c r="W253" s="48"/>
      <c r="X253" s="48"/>
      <c r="Y253" s="48"/>
    </row>
    <row r="254" customHeight="1" spans="1:25">
      <c r="A254" s="198">
        <v>359</v>
      </c>
      <c r="B254" s="199" t="s">
        <v>481</v>
      </c>
      <c r="C254" s="198" t="s">
        <v>3490</v>
      </c>
      <c r="D254" s="199" t="s">
        <v>848</v>
      </c>
      <c r="E254" s="199" t="s">
        <v>608</v>
      </c>
      <c r="F254" s="198"/>
      <c r="G254" s="199"/>
      <c r="H254" s="198"/>
      <c r="I254" s="198" t="s">
        <v>349</v>
      </c>
      <c r="J254" s="200" t="s">
        <v>1353</v>
      </c>
      <c r="K254" s="200" t="s">
        <v>1354</v>
      </c>
      <c r="L254" s="200" t="s">
        <v>1355</v>
      </c>
      <c r="M254" s="198"/>
      <c r="N254" s="204"/>
      <c r="O254" s="199"/>
      <c r="P254" s="198"/>
      <c r="Q254" s="198"/>
      <c r="R254" s="200" t="s">
        <v>3156</v>
      </c>
      <c r="S254" s="198"/>
      <c r="T254" s="200" t="s">
        <v>674</v>
      </c>
      <c r="U254" s="200"/>
      <c r="V254" s="199"/>
      <c r="W254" s="48"/>
      <c r="X254" s="48"/>
      <c r="Y254" s="48"/>
    </row>
    <row r="255" customHeight="1" spans="1:25">
      <c r="A255" s="198">
        <v>360</v>
      </c>
      <c r="B255" s="199" t="s">
        <v>481</v>
      </c>
      <c r="C255" s="198" t="s">
        <v>3490</v>
      </c>
      <c r="D255" s="199" t="s">
        <v>848</v>
      </c>
      <c r="E255" s="199" t="s">
        <v>608</v>
      </c>
      <c r="F255" s="198"/>
      <c r="G255" s="199"/>
      <c r="H255" s="198"/>
      <c r="I255" s="198" t="s">
        <v>349</v>
      </c>
      <c r="J255" s="200" t="s">
        <v>1356</v>
      </c>
      <c r="K255" s="200" t="s">
        <v>1357</v>
      </c>
      <c r="L255" s="200" t="s">
        <v>1358</v>
      </c>
      <c r="M255" s="198"/>
      <c r="N255" s="205"/>
      <c r="O255" s="199"/>
      <c r="P255" s="198"/>
      <c r="Q255" s="198"/>
      <c r="R255" s="200" t="s">
        <v>3156</v>
      </c>
      <c r="S255" s="198"/>
      <c r="T255" s="200" t="s">
        <v>674</v>
      </c>
      <c r="U255" s="200"/>
      <c r="V255" s="199"/>
      <c r="W255" s="48"/>
      <c r="X255" s="48"/>
      <c r="Y255" s="48"/>
    </row>
    <row r="256" customHeight="1" spans="1:25">
      <c r="A256" s="198">
        <v>646</v>
      </c>
      <c r="B256" s="199" t="s">
        <v>481</v>
      </c>
      <c r="C256" s="198" t="s">
        <v>537</v>
      </c>
      <c r="D256" s="199" t="s">
        <v>848</v>
      </c>
      <c r="E256" s="199" t="s">
        <v>576</v>
      </c>
      <c r="F256" s="198"/>
      <c r="G256" s="199"/>
      <c r="H256" s="198"/>
      <c r="I256" s="198" t="s">
        <v>3491</v>
      </c>
      <c r="J256" s="200" t="s">
        <v>3492</v>
      </c>
      <c r="K256" s="200" t="s">
        <v>3493</v>
      </c>
      <c r="L256" s="200" t="s">
        <v>3494</v>
      </c>
      <c r="M256" s="205"/>
      <c r="N256" s="205"/>
      <c r="O256" s="199"/>
      <c r="P256" s="198"/>
      <c r="Q256" s="198" t="s">
        <v>3495</v>
      </c>
      <c r="R256" s="200" t="s">
        <v>3496</v>
      </c>
      <c r="S256" s="198"/>
      <c r="T256" s="200" t="s">
        <v>674</v>
      </c>
      <c r="U256" s="200"/>
      <c r="V256" s="199"/>
      <c r="W256" s="48"/>
      <c r="X256" s="48"/>
      <c r="Y256" s="48"/>
    </row>
    <row r="257" customHeight="1" spans="1:25">
      <c r="A257" s="194">
        <v>574</v>
      </c>
      <c r="B257" s="195" t="s">
        <v>481</v>
      </c>
      <c r="C257" s="194"/>
      <c r="D257" s="195"/>
      <c r="E257" s="195"/>
      <c r="F257" s="194"/>
      <c r="G257" s="195"/>
      <c r="H257" s="194"/>
      <c r="I257" s="194"/>
      <c r="J257" s="196" t="s">
        <v>3497</v>
      </c>
      <c r="K257" s="197"/>
      <c r="L257" s="197"/>
      <c r="M257" s="206"/>
      <c r="N257" s="194"/>
      <c r="O257" s="195"/>
      <c r="P257" s="194"/>
      <c r="Q257" s="194"/>
      <c r="R257" s="197"/>
      <c r="S257" s="194"/>
      <c r="T257" s="197"/>
      <c r="U257" s="197"/>
      <c r="V257" s="195"/>
      <c r="W257" s="48"/>
      <c r="X257" s="48"/>
      <c r="Y257" s="48"/>
    </row>
    <row r="258" customHeight="1" spans="1:25">
      <c r="A258" s="194">
        <v>440</v>
      </c>
      <c r="B258" s="195" t="s">
        <v>481</v>
      </c>
      <c r="C258" s="194"/>
      <c r="D258" s="195"/>
      <c r="E258" s="195"/>
      <c r="F258" s="194"/>
      <c r="G258" s="195"/>
      <c r="H258" s="194"/>
      <c r="I258" s="194"/>
      <c r="J258" s="196" t="s">
        <v>3498</v>
      </c>
      <c r="K258" s="197"/>
      <c r="L258" s="197"/>
      <c r="M258" s="194"/>
      <c r="N258" s="206"/>
      <c r="O258" s="195"/>
      <c r="P258" s="194"/>
      <c r="Q258" s="194"/>
      <c r="R258" s="197"/>
      <c r="S258" s="194"/>
      <c r="T258" s="197" t="s">
        <v>674</v>
      </c>
      <c r="U258" s="197"/>
      <c r="V258" s="195"/>
      <c r="W258" s="48"/>
      <c r="X258" s="48"/>
      <c r="Y258" s="48"/>
    </row>
    <row r="259" customHeight="1" spans="1:25">
      <c r="A259" s="198">
        <v>441</v>
      </c>
      <c r="B259" s="199" t="s">
        <v>481</v>
      </c>
      <c r="C259" s="198" t="s">
        <v>537</v>
      </c>
      <c r="D259" s="199" t="s">
        <v>848</v>
      </c>
      <c r="E259" s="199" t="s">
        <v>538</v>
      </c>
      <c r="F259" s="198" t="s">
        <v>539</v>
      </c>
      <c r="G259" s="199" t="s">
        <v>540</v>
      </c>
      <c r="H259" s="198"/>
      <c r="I259" s="198" t="s">
        <v>1053</v>
      </c>
      <c r="J259" s="201" t="s">
        <v>1361</v>
      </c>
      <c r="K259" s="200" t="s">
        <v>3499</v>
      </c>
      <c r="L259" s="200" t="s">
        <v>3500</v>
      </c>
      <c r="M259" s="203">
        <v>45890</v>
      </c>
      <c r="N259" s="205"/>
      <c r="O259" s="199"/>
      <c r="P259" s="198"/>
      <c r="Q259" s="202" t="s">
        <v>1364</v>
      </c>
      <c r="R259" s="200" t="s">
        <v>536</v>
      </c>
      <c r="S259" s="198"/>
      <c r="T259" s="200" t="s">
        <v>2994</v>
      </c>
      <c r="U259" s="200" t="s">
        <v>3280</v>
      </c>
      <c r="V259" s="199"/>
      <c r="W259" s="48"/>
      <c r="X259" s="48"/>
      <c r="Y259" s="48"/>
    </row>
    <row r="260" customHeight="1" spans="1:25">
      <c r="A260" s="198">
        <v>562</v>
      </c>
      <c r="B260" s="199" t="s">
        <v>481</v>
      </c>
      <c r="C260" s="198" t="s">
        <v>537</v>
      </c>
      <c r="D260" s="199" t="s">
        <v>848</v>
      </c>
      <c r="E260" s="199" t="s">
        <v>538</v>
      </c>
      <c r="F260" s="198" t="s">
        <v>539</v>
      </c>
      <c r="G260" s="199" t="s">
        <v>540</v>
      </c>
      <c r="H260" s="198"/>
      <c r="I260" s="198" t="s">
        <v>1065</v>
      </c>
      <c r="J260" s="201" t="s">
        <v>1365</v>
      </c>
      <c r="K260" s="200" t="s">
        <v>3501</v>
      </c>
      <c r="L260" s="200" t="s">
        <v>3502</v>
      </c>
      <c r="M260" s="203">
        <v>45711</v>
      </c>
      <c r="N260" s="205"/>
      <c r="O260" s="199"/>
      <c r="P260" s="198"/>
      <c r="Q260" s="202" t="s">
        <v>1368</v>
      </c>
      <c r="R260" s="200" t="s">
        <v>536</v>
      </c>
      <c r="S260" s="198"/>
      <c r="T260" s="200" t="s">
        <v>2994</v>
      </c>
      <c r="U260" s="200" t="s">
        <v>3295</v>
      </c>
      <c r="V260" s="199"/>
      <c r="W260" s="48"/>
      <c r="X260" s="48"/>
      <c r="Y260" s="48"/>
    </row>
    <row r="261" customHeight="1" spans="1:25">
      <c r="A261" s="194">
        <v>437</v>
      </c>
      <c r="B261" s="195" t="s">
        <v>481</v>
      </c>
      <c r="C261" s="194"/>
      <c r="D261" s="195"/>
      <c r="E261" s="195"/>
      <c r="F261" s="194"/>
      <c r="G261" s="195"/>
      <c r="H261" s="194"/>
      <c r="I261" s="194"/>
      <c r="J261" s="196" t="s">
        <v>3503</v>
      </c>
      <c r="K261" s="197"/>
      <c r="L261" s="197"/>
      <c r="M261" s="194"/>
      <c r="N261" s="194"/>
      <c r="O261" s="195"/>
      <c r="P261" s="194"/>
      <c r="Q261" s="194"/>
      <c r="R261" s="197"/>
      <c r="S261" s="194"/>
      <c r="T261" s="197" t="s">
        <v>674</v>
      </c>
      <c r="U261" s="197"/>
      <c r="V261" s="195"/>
      <c r="W261" s="48"/>
      <c r="X261" s="48"/>
      <c r="Y261" s="48"/>
    </row>
    <row r="262" customHeight="1" spans="1:25">
      <c r="A262" s="198">
        <v>438</v>
      </c>
      <c r="B262" s="199" t="s">
        <v>481</v>
      </c>
      <c r="C262" s="198" t="s">
        <v>537</v>
      </c>
      <c r="D262" s="199" t="s">
        <v>848</v>
      </c>
      <c r="E262" s="199" t="s">
        <v>538</v>
      </c>
      <c r="F262" s="198"/>
      <c r="G262" s="199"/>
      <c r="H262" s="198"/>
      <c r="I262" s="198" t="s">
        <v>396</v>
      </c>
      <c r="J262" s="201" t="s">
        <v>1370</v>
      </c>
      <c r="K262" s="200" t="s">
        <v>1371</v>
      </c>
      <c r="L262" s="200" t="s">
        <v>3504</v>
      </c>
      <c r="M262" s="203">
        <v>45890</v>
      </c>
      <c r="N262" s="214"/>
      <c r="O262" s="199"/>
      <c r="P262" s="198"/>
      <c r="Q262" s="202" t="s">
        <v>1373</v>
      </c>
      <c r="R262" s="200" t="s">
        <v>536</v>
      </c>
      <c r="S262" s="198"/>
      <c r="T262" s="200" t="s">
        <v>674</v>
      </c>
      <c r="U262" s="200"/>
      <c r="V262" s="199"/>
      <c r="W262" s="48"/>
      <c r="X262" s="48"/>
      <c r="Y262" s="48"/>
    </row>
    <row r="263" customHeight="1" spans="1:25">
      <c r="A263" s="198">
        <v>439</v>
      </c>
      <c r="B263" s="199" t="s">
        <v>481</v>
      </c>
      <c r="C263" s="198" t="s">
        <v>537</v>
      </c>
      <c r="D263" s="199" t="s">
        <v>848</v>
      </c>
      <c r="E263" s="199" t="s">
        <v>538</v>
      </c>
      <c r="F263" s="198"/>
      <c r="G263" s="199"/>
      <c r="H263" s="198"/>
      <c r="I263" s="198" t="s">
        <v>396</v>
      </c>
      <c r="J263" s="201" t="s">
        <v>1324</v>
      </c>
      <c r="K263" s="200" t="s">
        <v>1325</v>
      </c>
      <c r="L263" s="200" t="s">
        <v>3505</v>
      </c>
      <c r="M263" s="203">
        <v>45768</v>
      </c>
      <c r="N263" s="205"/>
      <c r="O263" s="199"/>
      <c r="P263" s="198"/>
      <c r="Q263" s="202" t="s">
        <v>1375</v>
      </c>
      <c r="R263" s="200" t="s">
        <v>536</v>
      </c>
      <c r="S263" s="198"/>
      <c r="T263" s="200" t="s">
        <v>674</v>
      </c>
      <c r="U263" s="200"/>
      <c r="V263" s="199"/>
      <c r="W263" s="48"/>
      <c r="X263" s="48"/>
      <c r="Y263" s="48"/>
    </row>
    <row r="264" customHeight="1" spans="1:25">
      <c r="A264" s="194">
        <v>539</v>
      </c>
      <c r="B264" s="195" t="s">
        <v>481</v>
      </c>
      <c r="C264" s="194"/>
      <c r="D264" s="195"/>
      <c r="E264" s="195"/>
      <c r="F264" s="194"/>
      <c r="G264" s="195"/>
      <c r="H264" s="194"/>
      <c r="I264" s="194"/>
      <c r="J264" s="196" t="s">
        <v>3506</v>
      </c>
      <c r="K264" s="197"/>
      <c r="L264" s="197"/>
      <c r="M264" s="206"/>
      <c r="N264" s="194"/>
      <c r="O264" s="195"/>
      <c r="P264" s="194"/>
      <c r="Q264" s="194"/>
      <c r="R264" s="197"/>
      <c r="S264" s="194"/>
      <c r="T264" s="197"/>
      <c r="U264" s="197"/>
      <c r="V264" s="195"/>
      <c r="W264" s="48"/>
      <c r="X264" s="48"/>
      <c r="Y264" s="48"/>
    </row>
    <row r="265" customHeight="1" spans="1:25">
      <c r="A265" s="198">
        <v>540</v>
      </c>
      <c r="B265" s="199" t="s">
        <v>481</v>
      </c>
      <c r="C265" s="198" t="s">
        <v>537</v>
      </c>
      <c r="D265" s="199" t="s">
        <v>848</v>
      </c>
      <c r="E265" s="199" t="s">
        <v>576</v>
      </c>
      <c r="F265" s="198"/>
      <c r="G265" s="199"/>
      <c r="H265" s="198"/>
      <c r="I265" s="198" t="s">
        <v>1377</v>
      </c>
      <c r="J265" s="201" t="s">
        <v>3507</v>
      </c>
      <c r="K265" s="200" t="s">
        <v>1379</v>
      </c>
      <c r="L265" s="200" t="s">
        <v>1380</v>
      </c>
      <c r="M265" s="198" t="s">
        <v>1381</v>
      </c>
      <c r="N265" s="205"/>
      <c r="O265" s="199"/>
      <c r="P265" s="198"/>
      <c r="Q265" s="202" t="s">
        <v>1382</v>
      </c>
      <c r="R265" s="200" t="s">
        <v>3156</v>
      </c>
      <c r="S265" s="198"/>
      <c r="T265" s="200" t="s">
        <v>3028</v>
      </c>
      <c r="U265" s="200"/>
      <c r="V265" s="199"/>
      <c r="W265" s="48"/>
      <c r="X265" s="48"/>
      <c r="Y265" s="48"/>
    </row>
    <row r="266" customHeight="1" spans="1:25">
      <c r="A266" s="194">
        <v>412</v>
      </c>
      <c r="B266" s="195" t="s">
        <v>481</v>
      </c>
      <c r="C266" s="194"/>
      <c r="D266" s="195"/>
      <c r="E266" s="195"/>
      <c r="F266" s="194"/>
      <c r="G266" s="195"/>
      <c r="H266" s="194"/>
      <c r="I266" s="194"/>
      <c r="J266" s="196" t="s">
        <v>3508</v>
      </c>
      <c r="K266" s="197"/>
      <c r="L266" s="197"/>
      <c r="M266" s="209"/>
      <c r="N266" s="206"/>
      <c r="O266" s="195"/>
      <c r="P266" s="194"/>
      <c r="Q266" s="194"/>
      <c r="R266" s="197"/>
      <c r="S266" s="194"/>
      <c r="T266" s="197" t="s">
        <v>3028</v>
      </c>
      <c r="U266" s="197"/>
      <c r="V266" s="195"/>
      <c r="W266" s="48"/>
      <c r="X266" s="48"/>
      <c r="Y266" s="48"/>
    </row>
    <row r="267" customHeight="1" spans="1:25">
      <c r="A267" s="198">
        <v>413</v>
      </c>
      <c r="B267" s="199" t="s">
        <v>481</v>
      </c>
      <c r="C267" s="198" t="s">
        <v>537</v>
      </c>
      <c r="D267" s="199" t="s">
        <v>848</v>
      </c>
      <c r="E267" s="199" t="s">
        <v>576</v>
      </c>
      <c r="F267" s="198"/>
      <c r="G267" s="199"/>
      <c r="H267" s="198"/>
      <c r="I267" s="198" t="s">
        <v>1385</v>
      </c>
      <c r="J267" s="201" t="s">
        <v>3509</v>
      </c>
      <c r="K267" s="200" t="s">
        <v>3510</v>
      </c>
      <c r="L267" s="200" t="s">
        <v>1388</v>
      </c>
      <c r="M267" s="203">
        <v>46009</v>
      </c>
      <c r="N267" s="205"/>
      <c r="O267" s="199"/>
      <c r="P267" s="198"/>
      <c r="Q267" s="198"/>
      <c r="R267" s="200" t="s">
        <v>3511</v>
      </c>
      <c r="S267" s="198"/>
      <c r="T267" s="200" t="s">
        <v>3028</v>
      </c>
      <c r="U267" s="200"/>
      <c r="V267" s="199"/>
      <c r="W267" s="48"/>
      <c r="X267" s="48"/>
      <c r="Y267" s="48"/>
    </row>
    <row r="268" customHeight="1" spans="1:25">
      <c r="A268" s="198">
        <v>414</v>
      </c>
      <c r="B268" s="199" t="s">
        <v>481</v>
      </c>
      <c r="C268" s="198" t="s">
        <v>537</v>
      </c>
      <c r="D268" s="199" t="s">
        <v>848</v>
      </c>
      <c r="E268" s="199" t="s">
        <v>576</v>
      </c>
      <c r="F268" s="198"/>
      <c r="G268" s="199"/>
      <c r="H268" s="198"/>
      <c r="I268" s="198" t="s">
        <v>1385</v>
      </c>
      <c r="J268" s="201" t="s">
        <v>3512</v>
      </c>
      <c r="K268" s="200" t="s">
        <v>3513</v>
      </c>
      <c r="L268" s="200" t="s">
        <v>1391</v>
      </c>
      <c r="M268" s="203">
        <v>46009</v>
      </c>
      <c r="N268" s="205"/>
      <c r="O268" s="199"/>
      <c r="P268" s="198"/>
      <c r="Q268" s="198"/>
      <c r="R268" s="200" t="s">
        <v>3511</v>
      </c>
      <c r="S268" s="198"/>
      <c r="T268" s="200" t="s">
        <v>3028</v>
      </c>
      <c r="U268" s="200"/>
      <c r="V268" s="199"/>
      <c r="W268" s="48"/>
      <c r="X268" s="48"/>
      <c r="Y268" s="48"/>
    </row>
    <row r="269" customHeight="1" spans="1:25">
      <c r="A269" s="198">
        <v>416</v>
      </c>
      <c r="B269" s="199" t="s">
        <v>481</v>
      </c>
      <c r="C269" s="198" t="s">
        <v>537</v>
      </c>
      <c r="D269" s="199" t="s">
        <v>848</v>
      </c>
      <c r="E269" s="199" t="s">
        <v>576</v>
      </c>
      <c r="F269" s="198"/>
      <c r="G269" s="199"/>
      <c r="H269" s="198"/>
      <c r="I269" s="198" t="s">
        <v>1385</v>
      </c>
      <c r="J269" s="201" t="s">
        <v>3514</v>
      </c>
      <c r="K269" s="200" t="s">
        <v>3515</v>
      </c>
      <c r="L269" s="200"/>
      <c r="M269" s="203">
        <v>45798</v>
      </c>
      <c r="N269" s="205"/>
      <c r="O269" s="199"/>
      <c r="P269" s="198"/>
      <c r="Q269" s="198"/>
      <c r="R269" s="200" t="s">
        <v>3511</v>
      </c>
      <c r="S269" s="198"/>
      <c r="T269" s="200" t="s">
        <v>3028</v>
      </c>
      <c r="U269" s="200"/>
      <c r="V269" s="199"/>
      <c r="W269" s="48"/>
      <c r="X269" s="48"/>
      <c r="Y269" s="48"/>
    </row>
    <row r="270" customHeight="1" spans="1:25">
      <c r="A270" s="198">
        <v>417</v>
      </c>
      <c r="B270" s="199" t="s">
        <v>481</v>
      </c>
      <c r="C270" s="198" t="s">
        <v>537</v>
      </c>
      <c r="D270" s="199" t="s">
        <v>848</v>
      </c>
      <c r="E270" s="199" t="s">
        <v>576</v>
      </c>
      <c r="F270" s="198"/>
      <c r="G270" s="199"/>
      <c r="H270" s="198"/>
      <c r="I270" s="198" t="s">
        <v>1385</v>
      </c>
      <c r="J270" s="201" t="s">
        <v>3516</v>
      </c>
      <c r="K270" s="200" t="s">
        <v>3517</v>
      </c>
      <c r="L270" s="200" t="s">
        <v>1396</v>
      </c>
      <c r="M270" s="203">
        <v>45981</v>
      </c>
      <c r="N270" s="198"/>
      <c r="O270" s="199"/>
      <c r="P270" s="198"/>
      <c r="Q270" s="198"/>
      <c r="R270" s="200" t="s">
        <v>3511</v>
      </c>
      <c r="S270" s="198"/>
      <c r="T270" s="200" t="s">
        <v>3028</v>
      </c>
      <c r="U270" s="200"/>
      <c r="V270" s="199"/>
      <c r="W270" s="48"/>
      <c r="X270" s="48"/>
      <c r="Y270" s="48"/>
    </row>
    <row r="271" customHeight="1" spans="1:25">
      <c r="A271" s="198">
        <v>415</v>
      </c>
      <c r="B271" s="199" t="s">
        <v>481</v>
      </c>
      <c r="C271" s="198" t="s">
        <v>537</v>
      </c>
      <c r="D271" s="199" t="s">
        <v>848</v>
      </c>
      <c r="E271" s="199" t="s">
        <v>576</v>
      </c>
      <c r="F271" s="198"/>
      <c r="G271" s="199"/>
      <c r="H271" s="198"/>
      <c r="I271" s="198" t="s">
        <v>1385</v>
      </c>
      <c r="J271" s="201" t="s">
        <v>3518</v>
      </c>
      <c r="K271" s="200" t="s">
        <v>3519</v>
      </c>
      <c r="L271" s="200"/>
      <c r="M271" s="198" t="s">
        <v>1399</v>
      </c>
      <c r="N271" s="205"/>
      <c r="O271" s="199"/>
      <c r="P271" s="198"/>
      <c r="Q271" s="198"/>
      <c r="R271" s="200" t="s">
        <v>3511</v>
      </c>
      <c r="S271" s="198"/>
      <c r="T271" s="200" t="s">
        <v>3028</v>
      </c>
      <c r="U271" s="200"/>
      <c r="V271" s="199"/>
      <c r="W271" s="48"/>
      <c r="X271" s="48"/>
      <c r="Y271" s="48"/>
    </row>
    <row r="272" customHeight="1" spans="1:25">
      <c r="A272" s="198">
        <v>419</v>
      </c>
      <c r="B272" s="199" t="s">
        <v>481</v>
      </c>
      <c r="C272" s="198" t="s">
        <v>537</v>
      </c>
      <c r="D272" s="199" t="s">
        <v>848</v>
      </c>
      <c r="E272" s="199" t="s">
        <v>576</v>
      </c>
      <c r="F272" s="198"/>
      <c r="G272" s="199"/>
      <c r="H272" s="198"/>
      <c r="I272" s="198" t="s">
        <v>1385</v>
      </c>
      <c r="J272" s="201" t="s">
        <v>3520</v>
      </c>
      <c r="K272" s="200" t="s">
        <v>1401</v>
      </c>
      <c r="L272" s="200"/>
      <c r="M272" s="198" t="s">
        <v>1399</v>
      </c>
      <c r="N272" s="205"/>
      <c r="O272" s="199"/>
      <c r="P272" s="198"/>
      <c r="Q272" s="198"/>
      <c r="R272" s="200" t="s">
        <v>3511</v>
      </c>
      <c r="S272" s="198"/>
      <c r="T272" s="200" t="s">
        <v>3028</v>
      </c>
      <c r="U272" s="200"/>
      <c r="V272" s="199"/>
      <c r="W272" s="48"/>
      <c r="X272" s="48"/>
      <c r="Y272" s="48"/>
    </row>
    <row r="273" customHeight="1" spans="1:25">
      <c r="A273" s="198">
        <v>418</v>
      </c>
      <c r="B273" s="199" t="s">
        <v>481</v>
      </c>
      <c r="C273" s="198" t="s">
        <v>537</v>
      </c>
      <c r="D273" s="199" t="s">
        <v>848</v>
      </c>
      <c r="E273" s="199" t="s">
        <v>576</v>
      </c>
      <c r="F273" s="198"/>
      <c r="G273" s="199"/>
      <c r="H273" s="198"/>
      <c r="I273" s="198" t="s">
        <v>1385</v>
      </c>
      <c r="J273" s="201" t="s">
        <v>3521</v>
      </c>
      <c r="K273" s="200" t="s">
        <v>1401</v>
      </c>
      <c r="L273" s="200"/>
      <c r="M273" s="198" t="s">
        <v>1399</v>
      </c>
      <c r="N273" s="198"/>
      <c r="O273" s="199"/>
      <c r="P273" s="198"/>
      <c r="Q273" s="198"/>
      <c r="R273" s="200" t="s">
        <v>3511</v>
      </c>
      <c r="S273" s="198"/>
      <c r="T273" s="200" t="s">
        <v>3028</v>
      </c>
      <c r="U273" s="200"/>
      <c r="V273" s="199"/>
      <c r="W273" s="48"/>
      <c r="X273" s="48"/>
      <c r="Y273" s="48"/>
    </row>
    <row r="274" customHeight="1" spans="1:25">
      <c r="A274" s="194">
        <v>256</v>
      </c>
      <c r="B274" s="195" t="s">
        <v>481</v>
      </c>
      <c r="C274" s="194"/>
      <c r="D274" s="195"/>
      <c r="E274" s="195"/>
      <c r="F274" s="194"/>
      <c r="G274" s="195"/>
      <c r="H274" s="194"/>
      <c r="I274" s="194"/>
      <c r="J274" s="196" t="s">
        <v>3522</v>
      </c>
      <c r="K274" s="197"/>
      <c r="L274" s="197"/>
      <c r="M274" s="194"/>
      <c r="N274" s="194"/>
      <c r="O274" s="195"/>
      <c r="P274" s="194"/>
      <c r="Q274" s="194"/>
      <c r="R274" s="197"/>
      <c r="S274" s="194"/>
      <c r="T274" s="197" t="s">
        <v>3028</v>
      </c>
      <c r="U274" s="197"/>
      <c r="V274" s="195"/>
      <c r="W274" s="48"/>
      <c r="X274" s="48"/>
      <c r="Y274" s="48"/>
    </row>
    <row r="275" customHeight="1" spans="1:25">
      <c r="A275" s="194">
        <v>572</v>
      </c>
      <c r="B275" s="195" t="s">
        <v>481</v>
      </c>
      <c r="C275" s="194"/>
      <c r="D275" s="195"/>
      <c r="E275" s="195"/>
      <c r="F275" s="194"/>
      <c r="G275" s="195"/>
      <c r="H275" s="194"/>
      <c r="I275" s="194"/>
      <c r="J275" s="196" t="s">
        <v>3523</v>
      </c>
      <c r="K275" s="197"/>
      <c r="L275" s="197"/>
      <c r="M275" s="206"/>
      <c r="N275" s="194"/>
      <c r="O275" s="195"/>
      <c r="P275" s="194"/>
      <c r="Q275" s="194"/>
      <c r="R275" s="197"/>
      <c r="S275" s="194"/>
      <c r="T275" s="197"/>
      <c r="U275" s="197"/>
      <c r="V275" s="195"/>
      <c r="W275" s="48"/>
      <c r="X275" s="48"/>
      <c r="Y275" s="48"/>
    </row>
    <row r="276" customHeight="1" spans="1:25">
      <c r="A276" s="198">
        <v>573</v>
      </c>
      <c r="B276" s="199" t="s">
        <v>481</v>
      </c>
      <c r="C276" s="198" t="s">
        <v>537</v>
      </c>
      <c r="D276" s="199" t="s">
        <v>848</v>
      </c>
      <c r="E276" s="199" t="s">
        <v>576</v>
      </c>
      <c r="F276" s="198"/>
      <c r="G276" s="199"/>
      <c r="H276" s="198"/>
      <c r="I276" s="198" t="s">
        <v>1175</v>
      </c>
      <c r="J276" s="200" t="s">
        <v>1405</v>
      </c>
      <c r="K276" s="200" t="s">
        <v>3524</v>
      </c>
      <c r="L276" s="200" t="s">
        <v>3525</v>
      </c>
      <c r="M276" s="203">
        <v>45831</v>
      </c>
      <c r="N276" s="205"/>
      <c r="O276" s="199"/>
      <c r="P276" s="198"/>
      <c r="Q276" s="202" t="s">
        <v>1408</v>
      </c>
      <c r="R276" s="200" t="s">
        <v>1174</v>
      </c>
      <c r="S276" s="198"/>
      <c r="T276" s="200" t="s">
        <v>3171</v>
      </c>
      <c r="U276" s="200"/>
      <c r="V276" s="199"/>
      <c r="W276" s="48"/>
      <c r="X276" s="48"/>
      <c r="Y276" s="48"/>
    </row>
    <row r="277" customHeight="1" spans="1:25">
      <c r="A277" s="194">
        <v>291</v>
      </c>
      <c r="B277" s="195" t="s">
        <v>481</v>
      </c>
      <c r="C277" s="194"/>
      <c r="D277" s="195"/>
      <c r="E277" s="195"/>
      <c r="F277" s="194"/>
      <c r="G277" s="195"/>
      <c r="H277" s="194"/>
      <c r="I277" s="194"/>
      <c r="J277" s="196" t="s">
        <v>3526</v>
      </c>
      <c r="K277" s="197"/>
      <c r="L277" s="197"/>
      <c r="M277" s="209"/>
      <c r="N277" s="206"/>
      <c r="O277" s="195"/>
      <c r="P277" s="194"/>
      <c r="Q277" s="194"/>
      <c r="R277" s="197"/>
      <c r="S277" s="194"/>
      <c r="T277" s="197" t="s">
        <v>3028</v>
      </c>
      <c r="U277" s="197"/>
      <c r="V277" s="195"/>
      <c r="W277" s="48"/>
      <c r="X277" s="48"/>
      <c r="Y277" s="48"/>
    </row>
    <row r="278" customHeight="1" spans="1:25">
      <c r="A278" s="198">
        <v>394</v>
      </c>
      <c r="B278" s="199" t="s">
        <v>481</v>
      </c>
      <c r="C278" s="198" t="s">
        <v>537</v>
      </c>
      <c r="D278" s="199" t="s">
        <v>848</v>
      </c>
      <c r="E278" s="199" t="s">
        <v>576</v>
      </c>
      <c r="F278" s="198"/>
      <c r="G278" s="199"/>
      <c r="H278" s="198"/>
      <c r="I278" s="198" t="s">
        <v>295</v>
      </c>
      <c r="J278" s="200" t="s">
        <v>1411</v>
      </c>
      <c r="K278" s="200" t="s">
        <v>1412</v>
      </c>
      <c r="L278" s="200" t="s">
        <v>1413</v>
      </c>
      <c r="M278" s="203">
        <v>46008</v>
      </c>
      <c r="N278" s="205"/>
      <c r="O278" s="199"/>
      <c r="P278" s="198"/>
      <c r="Q278" s="202" t="s">
        <v>1414</v>
      </c>
      <c r="R278" s="200" t="s">
        <v>3527</v>
      </c>
      <c r="S278" s="198"/>
      <c r="T278" s="200" t="s">
        <v>3028</v>
      </c>
      <c r="U278" s="200"/>
      <c r="V278" s="199"/>
      <c r="W278" s="48"/>
      <c r="X278" s="48"/>
      <c r="Y278" s="48"/>
    </row>
    <row r="279" customHeight="1" spans="1:25">
      <c r="A279" s="198">
        <v>41</v>
      </c>
      <c r="B279" s="199" t="s">
        <v>481</v>
      </c>
      <c r="C279" s="198" t="s">
        <v>537</v>
      </c>
      <c r="D279" s="199" t="s">
        <v>848</v>
      </c>
      <c r="E279" s="199" t="s">
        <v>576</v>
      </c>
      <c r="F279" s="198"/>
      <c r="G279" s="199"/>
      <c r="H279" s="198"/>
      <c r="I279" s="198" t="s">
        <v>295</v>
      </c>
      <c r="J279" s="200" t="s">
        <v>1415</v>
      </c>
      <c r="K279" s="200" t="s">
        <v>1416</v>
      </c>
      <c r="L279" s="200" t="s">
        <v>3528</v>
      </c>
      <c r="M279" s="203">
        <v>45756</v>
      </c>
      <c r="N279" s="205"/>
      <c r="O279" s="199"/>
      <c r="P279" s="198"/>
      <c r="Q279" s="202" t="s">
        <v>1418</v>
      </c>
      <c r="R279" s="200" t="s">
        <v>3527</v>
      </c>
      <c r="S279" s="198"/>
      <c r="T279" s="200" t="s">
        <v>3028</v>
      </c>
      <c r="U279" s="200"/>
      <c r="V279" s="199"/>
      <c r="W279" s="48"/>
      <c r="X279" s="48"/>
      <c r="Y279" s="48"/>
    </row>
    <row r="280" customHeight="1" spans="1:25">
      <c r="A280" s="198">
        <v>52</v>
      </c>
      <c r="B280" s="199" t="s">
        <v>481</v>
      </c>
      <c r="C280" s="198" t="s">
        <v>537</v>
      </c>
      <c r="D280" s="199" t="s">
        <v>848</v>
      </c>
      <c r="E280" s="199" t="s">
        <v>576</v>
      </c>
      <c r="F280" s="198"/>
      <c r="G280" s="199"/>
      <c r="H280" s="198"/>
      <c r="I280" s="198" t="s">
        <v>295</v>
      </c>
      <c r="J280" s="200" t="s">
        <v>1419</v>
      </c>
      <c r="K280" s="200" t="s">
        <v>1420</v>
      </c>
      <c r="L280" s="200" t="s">
        <v>1421</v>
      </c>
      <c r="M280" s="203">
        <v>45800</v>
      </c>
      <c r="N280" s="205"/>
      <c r="O280" s="199"/>
      <c r="P280" s="198"/>
      <c r="Q280" s="198"/>
      <c r="R280" s="200" t="s">
        <v>3527</v>
      </c>
      <c r="S280" s="198"/>
      <c r="T280" s="200" t="s">
        <v>3028</v>
      </c>
      <c r="U280" s="200"/>
      <c r="V280" s="199"/>
      <c r="W280" s="48"/>
      <c r="X280" s="48"/>
      <c r="Y280" s="48"/>
    </row>
    <row r="281" customHeight="1" spans="1:25">
      <c r="A281" s="198">
        <v>322</v>
      </c>
      <c r="B281" s="199" t="s">
        <v>481</v>
      </c>
      <c r="C281" s="198" t="s">
        <v>537</v>
      </c>
      <c r="D281" s="199" t="s">
        <v>848</v>
      </c>
      <c r="E281" s="199" t="s">
        <v>576</v>
      </c>
      <c r="F281" s="198"/>
      <c r="G281" s="199"/>
      <c r="H281" s="198"/>
      <c r="I281" s="198" t="s">
        <v>295</v>
      </c>
      <c r="J281" s="200" t="s">
        <v>1422</v>
      </c>
      <c r="K281" s="200" t="s">
        <v>1423</v>
      </c>
      <c r="L281" s="200" t="s">
        <v>3529</v>
      </c>
      <c r="M281" s="204">
        <v>43586</v>
      </c>
      <c r="N281" s="205"/>
      <c r="O281" s="199"/>
      <c r="P281" s="198"/>
      <c r="Q281" s="202" t="s">
        <v>1426</v>
      </c>
      <c r="R281" s="200" t="s">
        <v>3527</v>
      </c>
      <c r="S281" s="198"/>
      <c r="T281" s="200" t="s">
        <v>3028</v>
      </c>
      <c r="U281" s="200"/>
      <c r="V281" s="199"/>
      <c r="W281" s="48"/>
      <c r="X281" s="48"/>
      <c r="Y281" s="48"/>
    </row>
    <row r="282" customHeight="1" spans="1:25">
      <c r="A282" s="198">
        <v>317</v>
      </c>
      <c r="B282" s="199" t="s">
        <v>481</v>
      </c>
      <c r="C282" s="198" t="s">
        <v>103</v>
      </c>
      <c r="D282" s="199" t="s">
        <v>848</v>
      </c>
      <c r="E282" s="199" t="s">
        <v>576</v>
      </c>
      <c r="F282" s="198"/>
      <c r="G282" s="199"/>
      <c r="H282" s="198"/>
      <c r="I282" s="198" t="s">
        <v>295</v>
      </c>
      <c r="J282" s="200" t="s">
        <v>1427</v>
      </c>
      <c r="K282" s="200"/>
      <c r="L282" s="200"/>
      <c r="M282" s="198" t="s">
        <v>1428</v>
      </c>
      <c r="N282" s="205"/>
      <c r="O282" s="199"/>
      <c r="P282" s="198"/>
      <c r="Q282" s="198"/>
      <c r="R282" s="200" t="s">
        <v>3527</v>
      </c>
      <c r="S282" s="198"/>
      <c r="T282" s="200" t="s">
        <v>3028</v>
      </c>
      <c r="U282" s="200"/>
      <c r="V282" s="199"/>
      <c r="W282" s="48"/>
      <c r="X282" s="48"/>
      <c r="Y282" s="48"/>
    </row>
    <row r="283" customHeight="1" spans="1:25">
      <c r="A283" s="198">
        <v>350</v>
      </c>
      <c r="B283" s="199" t="s">
        <v>481</v>
      </c>
      <c r="C283" s="198" t="s">
        <v>968</v>
      </c>
      <c r="D283" s="199" t="s">
        <v>848</v>
      </c>
      <c r="E283" s="199" t="s">
        <v>576</v>
      </c>
      <c r="F283" s="198"/>
      <c r="G283" s="199"/>
      <c r="H283" s="198"/>
      <c r="I283" s="198" t="s">
        <v>962</v>
      </c>
      <c r="J283" s="200" t="s">
        <v>1429</v>
      </c>
      <c r="K283" s="200" t="s">
        <v>1430</v>
      </c>
      <c r="L283" s="200" t="s">
        <v>3530</v>
      </c>
      <c r="M283" s="205">
        <v>45734</v>
      </c>
      <c r="N283" s="205"/>
      <c r="O283" s="199"/>
      <c r="P283" s="198"/>
      <c r="Q283" s="202" t="s">
        <v>1432</v>
      </c>
      <c r="R283" s="200" t="s">
        <v>3527</v>
      </c>
      <c r="S283" s="198"/>
      <c r="T283" s="200" t="s">
        <v>3028</v>
      </c>
      <c r="U283" s="200"/>
      <c r="V283" s="199"/>
      <c r="W283" s="48"/>
      <c r="X283" s="48"/>
      <c r="Y283" s="48"/>
    </row>
    <row r="284" customHeight="1" spans="1:25">
      <c r="A284" s="198">
        <v>356</v>
      </c>
      <c r="B284" s="199" t="s">
        <v>481</v>
      </c>
      <c r="C284" s="198" t="s">
        <v>968</v>
      </c>
      <c r="D284" s="199" t="s">
        <v>848</v>
      </c>
      <c r="E284" s="199" t="s">
        <v>576</v>
      </c>
      <c r="F284" s="198"/>
      <c r="G284" s="199"/>
      <c r="H284" s="198"/>
      <c r="I284" s="198" t="s">
        <v>269</v>
      </c>
      <c r="J284" s="200" t="s">
        <v>1433</v>
      </c>
      <c r="K284" s="200" t="s">
        <v>1434</v>
      </c>
      <c r="L284" s="200" t="s">
        <v>1435</v>
      </c>
      <c r="M284" s="204">
        <v>45795</v>
      </c>
      <c r="N284" s="203">
        <v>45826</v>
      </c>
      <c r="O284" s="199"/>
      <c r="P284" s="198"/>
      <c r="Q284" s="202" t="s">
        <v>1436</v>
      </c>
      <c r="R284" s="200" t="s">
        <v>3527</v>
      </c>
      <c r="S284" s="198"/>
      <c r="T284" s="200" t="s">
        <v>3028</v>
      </c>
      <c r="U284" s="200"/>
      <c r="V284" s="199"/>
      <c r="W284" s="48"/>
      <c r="X284" s="48"/>
      <c r="Y284" s="48"/>
    </row>
    <row r="285" customHeight="1" spans="1:25">
      <c r="A285" s="198">
        <v>624</v>
      </c>
      <c r="B285" s="199" t="s">
        <v>481</v>
      </c>
      <c r="C285" s="198" t="s">
        <v>103</v>
      </c>
      <c r="D285" s="199" t="s">
        <v>848</v>
      </c>
      <c r="E285" s="199" t="s">
        <v>576</v>
      </c>
      <c r="F285" s="198"/>
      <c r="G285" s="199"/>
      <c r="H285" s="198"/>
      <c r="I285" s="198" t="s">
        <v>295</v>
      </c>
      <c r="J285" s="200" t="s">
        <v>3531</v>
      </c>
      <c r="K285" s="200" t="s">
        <v>3532</v>
      </c>
      <c r="L285" s="200" t="s">
        <v>3533</v>
      </c>
      <c r="M285" s="198" t="s">
        <v>3534</v>
      </c>
      <c r="N285" s="203">
        <v>46013</v>
      </c>
      <c r="O285" s="199" t="s">
        <v>1126</v>
      </c>
      <c r="P285" s="198" t="s">
        <v>2342</v>
      </c>
      <c r="Q285" s="198"/>
      <c r="R285" s="200" t="s">
        <v>3527</v>
      </c>
      <c r="S285" s="198"/>
      <c r="T285" s="200"/>
      <c r="U285" s="200"/>
      <c r="V285" s="199"/>
      <c r="W285" s="48"/>
      <c r="X285" s="48"/>
      <c r="Y285" s="48"/>
    </row>
    <row r="286" customHeight="1" spans="1:25">
      <c r="A286" s="198">
        <v>625</v>
      </c>
      <c r="B286" s="199" t="s">
        <v>481</v>
      </c>
      <c r="C286" s="198" t="s">
        <v>103</v>
      </c>
      <c r="D286" s="199" t="s">
        <v>848</v>
      </c>
      <c r="E286" s="199" t="s">
        <v>576</v>
      </c>
      <c r="F286" s="198"/>
      <c r="G286" s="199"/>
      <c r="H286" s="198"/>
      <c r="I286" s="198" t="s">
        <v>295</v>
      </c>
      <c r="J286" s="200" t="s">
        <v>3535</v>
      </c>
      <c r="K286" s="200" t="s">
        <v>3536</v>
      </c>
      <c r="L286" s="200"/>
      <c r="M286" s="198" t="s">
        <v>3534</v>
      </c>
      <c r="N286" s="203">
        <v>46013</v>
      </c>
      <c r="O286" s="199" t="s">
        <v>1126</v>
      </c>
      <c r="P286" s="198" t="s">
        <v>2348</v>
      </c>
      <c r="Q286" s="198"/>
      <c r="R286" s="200" t="s">
        <v>3527</v>
      </c>
      <c r="S286" s="198"/>
      <c r="T286" s="200"/>
      <c r="U286" s="200"/>
      <c r="V286" s="199"/>
      <c r="W286" s="48"/>
      <c r="X286" s="48"/>
      <c r="Y286" s="48"/>
    </row>
    <row r="287" customHeight="1" spans="1:25">
      <c r="A287" s="194">
        <v>287</v>
      </c>
      <c r="B287" s="195" t="s">
        <v>481</v>
      </c>
      <c r="C287" s="194"/>
      <c r="D287" s="195"/>
      <c r="E287" s="195"/>
      <c r="F287" s="194"/>
      <c r="G287" s="195"/>
      <c r="H287" s="194"/>
      <c r="I287" s="194"/>
      <c r="J287" s="196" t="s">
        <v>3537</v>
      </c>
      <c r="K287" s="197"/>
      <c r="L287" s="197"/>
      <c r="M287" s="209"/>
      <c r="N287" s="206"/>
      <c r="O287" s="195"/>
      <c r="P287" s="194"/>
      <c r="Q287" s="194"/>
      <c r="R287" s="197"/>
      <c r="S287" s="194"/>
      <c r="T287" s="197" t="s">
        <v>3028</v>
      </c>
      <c r="U287" s="197"/>
      <c r="V287" s="195"/>
      <c r="W287" s="48"/>
      <c r="X287" s="48"/>
      <c r="Y287" s="48"/>
    </row>
    <row r="288" customHeight="1" spans="1:25">
      <c r="A288" s="198">
        <v>325</v>
      </c>
      <c r="B288" s="199" t="s">
        <v>481</v>
      </c>
      <c r="C288" s="198" t="s">
        <v>537</v>
      </c>
      <c r="D288" s="199" t="s">
        <v>848</v>
      </c>
      <c r="E288" s="199" t="s">
        <v>576</v>
      </c>
      <c r="F288" s="198"/>
      <c r="G288" s="199"/>
      <c r="H288" s="198"/>
      <c r="I288" s="198" t="s">
        <v>280</v>
      </c>
      <c r="J288" s="200" t="s">
        <v>1438</v>
      </c>
      <c r="K288" s="200" t="s">
        <v>1439</v>
      </c>
      <c r="L288" s="200" t="s">
        <v>3538</v>
      </c>
      <c r="M288" s="203">
        <v>45918</v>
      </c>
      <c r="N288" s="205"/>
      <c r="O288" s="199"/>
      <c r="P288" s="198"/>
      <c r="Q288" s="202" t="s">
        <v>1441</v>
      </c>
      <c r="R288" s="200" t="s">
        <v>3144</v>
      </c>
      <c r="S288" s="198"/>
      <c r="T288" s="200" t="s">
        <v>3028</v>
      </c>
      <c r="U288" s="200"/>
      <c r="V288" s="199"/>
      <c r="W288" s="48"/>
      <c r="X288" s="48"/>
      <c r="Y288" s="48"/>
    </row>
    <row r="289" customHeight="1" spans="1:25">
      <c r="A289" s="198">
        <v>38</v>
      </c>
      <c r="B289" s="199" t="s">
        <v>481</v>
      </c>
      <c r="C289" s="198" t="s">
        <v>537</v>
      </c>
      <c r="D289" s="199" t="s">
        <v>848</v>
      </c>
      <c r="E289" s="199" t="s">
        <v>576</v>
      </c>
      <c r="F289" s="198"/>
      <c r="G289" s="199"/>
      <c r="H289" s="198"/>
      <c r="I289" s="198" t="s">
        <v>273</v>
      </c>
      <c r="J289" s="200" t="s">
        <v>1442</v>
      </c>
      <c r="K289" s="200" t="s">
        <v>1443</v>
      </c>
      <c r="L289" s="200" t="s">
        <v>1444</v>
      </c>
      <c r="M289" s="203">
        <v>45695</v>
      </c>
      <c r="N289" s="213"/>
      <c r="O289" s="199"/>
      <c r="P289" s="198"/>
      <c r="Q289" s="202" t="s">
        <v>1445</v>
      </c>
      <c r="R289" s="200" t="s">
        <v>3144</v>
      </c>
      <c r="S289" s="198"/>
      <c r="T289" s="200" t="s">
        <v>3028</v>
      </c>
      <c r="U289" s="200"/>
      <c r="V289" s="199"/>
      <c r="W289" s="48"/>
      <c r="X289" s="48"/>
      <c r="Y289" s="48"/>
    </row>
    <row r="290" customHeight="1" spans="1:25">
      <c r="A290" s="198">
        <v>346</v>
      </c>
      <c r="B290" s="199" t="s">
        <v>481</v>
      </c>
      <c r="C290" s="198" t="s">
        <v>537</v>
      </c>
      <c r="D290" s="199" t="s">
        <v>848</v>
      </c>
      <c r="E290" s="199" t="s">
        <v>576</v>
      </c>
      <c r="F290" s="198"/>
      <c r="G290" s="199"/>
      <c r="H290" s="198"/>
      <c r="I290" s="198" t="s">
        <v>280</v>
      </c>
      <c r="J290" s="200" t="s">
        <v>1446</v>
      </c>
      <c r="K290" s="200" t="s">
        <v>1447</v>
      </c>
      <c r="L290" s="200" t="s">
        <v>1448</v>
      </c>
      <c r="M290" s="203">
        <v>45791</v>
      </c>
      <c r="N290" s="207"/>
      <c r="O290" s="199"/>
      <c r="P290" s="198"/>
      <c r="Q290" s="202" t="s">
        <v>1449</v>
      </c>
      <c r="R290" s="200" t="s">
        <v>3144</v>
      </c>
      <c r="S290" s="198"/>
      <c r="T290" s="200" t="s">
        <v>3028</v>
      </c>
      <c r="U290" s="200"/>
      <c r="V290" s="199"/>
      <c r="W290" s="48"/>
      <c r="X290" s="48"/>
      <c r="Y290" s="48"/>
    </row>
    <row r="291" customHeight="1" spans="1:25">
      <c r="A291" s="198">
        <v>115</v>
      </c>
      <c r="B291" s="199" t="s">
        <v>481</v>
      </c>
      <c r="C291" s="198" t="s">
        <v>537</v>
      </c>
      <c r="D291" s="199" t="s">
        <v>848</v>
      </c>
      <c r="E291" s="199" t="s">
        <v>576</v>
      </c>
      <c r="F291" s="198"/>
      <c r="G291" s="199"/>
      <c r="H291" s="198"/>
      <c r="I291" s="198" t="s">
        <v>1450</v>
      </c>
      <c r="J291" s="200" t="s">
        <v>1451</v>
      </c>
      <c r="K291" s="200" t="s">
        <v>1452</v>
      </c>
      <c r="L291" s="200" t="s">
        <v>1453</v>
      </c>
      <c r="M291" s="203">
        <v>45853</v>
      </c>
      <c r="N291" s="205"/>
      <c r="O291" s="199"/>
      <c r="P291" s="198"/>
      <c r="Q291" s="202" t="s">
        <v>1454</v>
      </c>
      <c r="R291" s="200" t="s">
        <v>3144</v>
      </c>
      <c r="S291" s="198"/>
      <c r="T291" s="200" t="s">
        <v>3028</v>
      </c>
      <c r="U291" s="200"/>
      <c r="V291" s="199"/>
      <c r="W291" s="48"/>
      <c r="X291" s="48"/>
      <c r="Y291" s="48"/>
    </row>
    <row r="292" customHeight="1" spans="1:25">
      <c r="A292" s="198">
        <v>321</v>
      </c>
      <c r="B292" s="199" t="s">
        <v>481</v>
      </c>
      <c r="C292" s="198" t="s">
        <v>537</v>
      </c>
      <c r="D292" s="199" t="s">
        <v>848</v>
      </c>
      <c r="E292" s="199" t="s">
        <v>576</v>
      </c>
      <c r="F292" s="198"/>
      <c r="G292" s="199"/>
      <c r="H292" s="198"/>
      <c r="I292" s="198" t="s">
        <v>273</v>
      </c>
      <c r="J292" s="200" t="s">
        <v>1455</v>
      </c>
      <c r="K292" s="200" t="s">
        <v>1456</v>
      </c>
      <c r="L292" s="200" t="s">
        <v>1457</v>
      </c>
      <c r="M292" s="203">
        <v>45918</v>
      </c>
      <c r="N292" s="205"/>
      <c r="O292" s="199"/>
      <c r="P292" s="198"/>
      <c r="Q292" s="202" t="s">
        <v>1458</v>
      </c>
      <c r="R292" s="200" t="s">
        <v>3144</v>
      </c>
      <c r="S292" s="198"/>
      <c r="T292" s="200" t="s">
        <v>3028</v>
      </c>
      <c r="U292" s="200"/>
      <c r="V292" s="199"/>
      <c r="W292" s="48"/>
      <c r="X292" s="48"/>
      <c r="Y292" s="48"/>
    </row>
    <row r="293" customHeight="1" spans="1:25">
      <c r="A293" s="198">
        <v>332</v>
      </c>
      <c r="B293" s="199" t="s">
        <v>481</v>
      </c>
      <c r="C293" s="198" t="s">
        <v>537</v>
      </c>
      <c r="D293" s="199" t="s">
        <v>848</v>
      </c>
      <c r="E293" s="199" t="s">
        <v>576</v>
      </c>
      <c r="F293" s="198"/>
      <c r="G293" s="199"/>
      <c r="H293" s="198"/>
      <c r="I293" s="198" t="s">
        <v>280</v>
      </c>
      <c r="J293" s="200" t="s">
        <v>1459</v>
      </c>
      <c r="K293" s="200" t="s">
        <v>1460</v>
      </c>
      <c r="L293" s="200" t="s">
        <v>3539</v>
      </c>
      <c r="M293" s="198" t="s">
        <v>1462</v>
      </c>
      <c r="N293" s="198"/>
      <c r="O293" s="199"/>
      <c r="P293" s="198"/>
      <c r="Q293" s="202" t="s">
        <v>1463</v>
      </c>
      <c r="R293" s="200" t="s">
        <v>3144</v>
      </c>
      <c r="S293" s="198"/>
      <c r="T293" s="200" t="s">
        <v>3028</v>
      </c>
      <c r="U293" s="200"/>
      <c r="V293" s="199"/>
      <c r="W293" s="48"/>
      <c r="X293" s="48"/>
      <c r="Y293" s="48"/>
    </row>
    <row r="294" customHeight="1" spans="1:25">
      <c r="A294" s="198">
        <v>257</v>
      </c>
      <c r="B294" s="199" t="s">
        <v>481</v>
      </c>
      <c r="C294" s="198" t="s">
        <v>1464</v>
      </c>
      <c r="D294" s="199" t="s">
        <v>848</v>
      </c>
      <c r="E294" s="199" t="s">
        <v>576</v>
      </c>
      <c r="F294" s="198"/>
      <c r="G294" s="199"/>
      <c r="H294" s="198"/>
      <c r="I294" s="198" t="s">
        <v>280</v>
      </c>
      <c r="J294" s="200" t="s">
        <v>3540</v>
      </c>
      <c r="K294" s="200"/>
      <c r="L294" s="200" t="s">
        <v>1466</v>
      </c>
      <c r="M294" s="203">
        <v>45675</v>
      </c>
      <c r="N294" s="198"/>
      <c r="O294" s="199"/>
      <c r="P294" s="198"/>
      <c r="Q294" s="198"/>
      <c r="R294" s="200" t="s">
        <v>3144</v>
      </c>
      <c r="S294" s="198"/>
      <c r="T294" s="200" t="s">
        <v>3028</v>
      </c>
      <c r="U294" s="200"/>
      <c r="V294" s="199"/>
      <c r="W294" s="48"/>
      <c r="X294" s="48"/>
      <c r="Y294" s="48"/>
    </row>
    <row r="295" customHeight="1" spans="1:25">
      <c r="A295" s="198">
        <v>353</v>
      </c>
      <c r="B295" s="199" t="s">
        <v>481</v>
      </c>
      <c r="C295" s="198" t="s">
        <v>968</v>
      </c>
      <c r="D295" s="199" t="s">
        <v>848</v>
      </c>
      <c r="E295" s="199" t="s">
        <v>576</v>
      </c>
      <c r="F295" s="198"/>
      <c r="G295" s="199"/>
      <c r="H295" s="198"/>
      <c r="I295" s="198" t="s">
        <v>280</v>
      </c>
      <c r="J295" s="200" t="s">
        <v>1467</v>
      </c>
      <c r="K295" s="200" t="s">
        <v>1468</v>
      </c>
      <c r="L295" s="200" t="s">
        <v>1469</v>
      </c>
      <c r="M295" s="203">
        <v>45734</v>
      </c>
      <c r="N295" s="203">
        <v>45765</v>
      </c>
      <c r="O295" s="199"/>
      <c r="P295" s="198"/>
      <c r="Q295" s="202" t="s">
        <v>1470</v>
      </c>
      <c r="R295" s="200" t="s">
        <v>3144</v>
      </c>
      <c r="S295" s="198"/>
      <c r="T295" s="200" t="s">
        <v>3028</v>
      </c>
      <c r="U295" s="200"/>
      <c r="V295" s="199"/>
      <c r="W295" s="48"/>
      <c r="X295" s="48"/>
      <c r="Y295" s="48"/>
    </row>
    <row r="296" customHeight="1" spans="1:25">
      <c r="A296" s="198">
        <v>365</v>
      </c>
      <c r="B296" s="199" t="s">
        <v>481</v>
      </c>
      <c r="C296" s="198" t="s">
        <v>558</v>
      </c>
      <c r="D296" s="199" t="s">
        <v>848</v>
      </c>
      <c r="E296" s="199" t="s">
        <v>576</v>
      </c>
      <c r="F296" s="198"/>
      <c r="G296" s="199"/>
      <c r="H296" s="198"/>
      <c r="I296" s="198" t="s">
        <v>280</v>
      </c>
      <c r="J296" s="200" t="s">
        <v>1471</v>
      </c>
      <c r="K296" s="200" t="s">
        <v>1472</v>
      </c>
      <c r="L296" s="200" t="s">
        <v>1466</v>
      </c>
      <c r="M296" s="203">
        <v>45857</v>
      </c>
      <c r="N296" s="198"/>
      <c r="O296" s="199"/>
      <c r="P296" s="198" t="s">
        <v>1473</v>
      </c>
      <c r="Q296" s="202" t="s">
        <v>1474</v>
      </c>
      <c r="R296" s="200" t="s">
        <v>3144</v>
      </c>
      <c r="S296" s="198"/>
      <c r="T296" s="200" t="s">
        <v>3028</v>
      </c>
      <c r="U296" s="200"/>
      <c r="V296" s="199"/>
      <c r="W296" s="48"/>
      <c r="X296" s="48"/>
      <c r="Y296" s="48"/>
    </row>
    <row r="297" customHeight="1" spans="1:25">
      <c r="A297" s="194">
        <v>290</v>
      </c>
      <c r="B297" s="195" t="s">
        <v>481</v>
      </c>
      <c r="C297" s="194"/>
      <c r="D297" s="195"/>
      <c r="E297" s="195"/>
      <c r="F297" s="194"/>
      <c r="G297" s="195"/>
      <c r="H297" s="194"/>
      <c r="I297" s="194"/>
      <c r="J297" s="196" t="s">
        <v>3541</v>
      </c>
      <c r="K297" s="197"/>
      <c r="L297" s="197"/>
      <c r="M297" s="194"/>
      <c r="N297" s="194"/>
      <c r="O297" s="195"/>
      <c r="P297" s="194"/>
      <c r="Q297" s="194"/>
      <c r="R297" s="197"/>
      <c r="S297" s="194"/>
      <c r="T297" s="197" t="s">
        <v>3028</v>
      </c>
      <c r="U297" s="197"/>
      <c r="V297" s="195"/>
      <c r="W297" s="48"/>
      <c r="X297" s="48"/>
      <c r="Y297" s="48"/>
    </row>
    <row r="298" customHeight="1" spans="1:25">
      <c r="A298" s="198">
        <v>12</v>
      </c>
      <c r="B298" s="199" t="s">
        <v>481</v>
      </c>
      <c r="C298" s="198" t="s">
        <v>537</v>
      </c>
      <c r="D298" s="199" t="s">
        <v>848</v>
      </c>
      <c r="E298" s="199" t="s">
        <v>576</v>
      </c>
      <c r="F298" s="198"/>
      <c r="G298" s="199"/>
      <c r="H298" s="198"/>
      <c r="I298" s="198" t="s">
        <v>430</v>
      </c>
      <c r="J298" s="201" t="s">
        <v>1476</v>
      </c>
      <c r="K298" s="200" t="s">
        <v>1477</v>
      </c>
      <c r="L298" s="200" t="s">
        <v>1478</v>
      </c>
      <c r="M298" s="203">
        <v>45785</v>
      </c>
      <c r="N298" s="198"/>
      <c r="O298" s="199"/>
      <c r="P298" s="198"/>
      <c r="Q298" s="202" t="s">
        <v>1445</v>
      </c>
      <c r="R298" s="200" t="s">
        <v>1174</v>
      </c>
      <c r="S298" s="198"/>
      <c r="T298" s="200" t="s">
        <v>3028</v>
      </c>
      <c r="U298" s="200"/>
      <c r="V298" s="199"/>
      <c r="W298" s="48"/>
      <c r="X298" s="48"/>
      <c r="Y298" s="48"/>
    </row>
    <row r="299" customHeight="1" spans="1:25">
      <c r="A299" s="198">
        <v>323</v>
      </c>
      <c r="B299" s="199" t="s">
        <v>481</v>
      </c>
      <c r="C299" s="198" t="s">
        <v>537</v>
      </c>
      <c r="D299" s="199" t="s">
        <v>848</v>
      </c>
      <c r="E299" s="199" t="s">
        <v>576</v>
      </c>
      <c r="F299" s="198"/>
      <c r="G299" s="199"/>
      <c r="H299" s="198"/>
      <c r="I299" s="198" t="s">
        <v>1479</v>
      </c>
      <c r="J299" s="201" t="s">
        <v>1480</v>
      </c>
      <c r="K299" s="200" t="s">
        <v>3542</v>
      </c>
      <c r="L299" s="200" t="s">
        <v>3543</v>
      </c>
      <c r="M299" s="203">
        <v>45767</v>
      </c>
      <c r="N299" s="198"/>
      <c r="O299" s="199"/>
      <c r="P299" s="198"/>
      <c r="Q299" s="202" t="s">
        <v>1483</v>
      </c>
      <c r="R299" s="200" t="s">
        <v>1174</v>
      </c>
      <c r="S299" s="198"/>
      <c r="T299" s="200" t="s">
        <v>3028</v>
      </c>
      <c r="U299" s="200"/>
      <c r="V299" s="199"/>
      <c r="W299" s="48"/>
      <c r="X299" s="48"/>
      <c r="Y299" s="48"/>
    </row>
    <row r="300" customHeight="1" spans="1:25">
      <c r="A300" s="194">
        <v>288</v>
      </c>
      <c r="B300" s="195" t="s">
        <v>481</v>
      </c>
      <c r="C300" s="194"/>
      <c r="D300" s="195"/>
      <c r="E300" s="195"/>
      <c r="F300" s="194"/>
      <c r="G300" s="195"/>
      <c r="H300" s="194"/>
      <c r="I300" s="194"/>
      <c r="J300" s="196" t="s">
        <v>3544</v>
      </c>
      <c r="K300" s="197"/>
      <c r="L300" s="197"/>
      <c r="M300" s="206"/>
      <c r="N300" s="194"/>
      <c r="O300" s="195"/>
      <c r="P300" s="194"/>
      <c r="Q300" s="194"/>
      <c r="R300" s="197"/>
      <c r="S300" s="194"/>
      <c r="T300" s="197" t="s">
        <v>3028</v>
      </c>
      <c r="U300" s="197"/>
      <c r="V300" s="195"/>
      <c r="W300" s="48"/>
      <c r="X300" s="48"/>
      <c r="Y300" s="48"/>
    </row>
    <row r="301" customHeight="1" spans="1:25">
      <c r="A301" s="198">
        <v>4</v>
      </c>
      <c r="B301" s="199" t="s">
        <v>481</v>
      </c>
      <c r="C301" s="198" t="s">
        <v>537</v>
      </c>
      <c r="D301" s="199" t="s">
        <v>848</v>
      </c>
      <c r="E301" s="199" t="s">
        <v>576</v>
      </c>
      <c r="F301" s="198"/>
      <c r="G301" s="199"/>
      <c r="H301" s="198"/>
      <c r="I301" s="198" t="s">
        <v>1142</v>
      </c>
      <c r="J301" s="200" t="s">
        <v>1485</v>
      </c>
      <c r="K301" s="200" t="s">
        <v>1486</v>
      </c>
      <c r="L301" s="200" t="s">
        <v>1487</v>
      </c>
      <c r="M301" s="203">
        <v>45851</v>
      </c>
      <c r="N301" s="198"/>
      <c r="O301" s="199"/>
      <c r="P301" s="198"/>
      <c r="Q301" s="202" t="s">
        <v>1488</v>
      </c>
      <c r="R301" s="200" t="s">
        <v>3328</v>
      </c>
      <c r="S301" s="198"/>
      <c r="T301" s="200" t="s">
        <v>3028</v>
      </c>
      <c r="U301" s="200"/>
      <c r="V301" s="199"/>
      <c r="W301" s="48"/>
      <c r="X301" s="48"/>
      <c r="Y301" s="48"/>
    </row>
    <row r="302" customHeight="1" spans="1:25">
      <c r="A302" s="198">
        <v>37</v>
      </c>
      <c r="B302" s="199" t="s">
        <v>481</v>
      </c>
      <c r="C302" s="198" t="s">
        <v>537</v>
      </c>
      <c r="D302" s="199" t="s">
        <v>848</v>
      </c>
      <c r="E302" s="199" t="s">
        <v>576</v>
      </c>
      <c r="F302" s="198"/>
      <c r="G302" s="199"/>
      <c r="H302" s="198"/>
      <c r="I302" s="198" t="s">
        <v>1142</v>
      </c>
      <c r="J302" s="200" t="s">
        <v>1489</v>
      </c>
      <c r="K302" s="200" t="s">
        <v>1490</v>
      </c>
      <c r="L302" s="200" t="s">
        <v>1491</v>
      </c>
      <c r="M302" s="203">
        <v>45821</v>
      </c>
      <c r="N302" s="198"/>
      <c r="O302" s="199"/>
      <c r="P302" s="198"/>
      <c r="Q302" s="202" t="s">
        <v>1445</v>
      </c>
      <c r="R302" s="200" t="s">
        <v>3328</v>
      </c>
      <c r="S302" s="198"/>
      <c r="T302" s="200" t="s">
        <v>3028</v>
      </c>
      <c r="U302" s="200"/>
      <c r="V302" s="199"/>
      <c r="W302" s="48"/>
      <c r="X302" s="48"/>
      <c r="Y302" s="48"/>
    </row>
    <row r="303" customHeight="1" spans="1:25">
      <c r="A303" s="198">
        <v>320</v>
      </c>
      <c r="B303" s="199" t="s">
        <v>481</v>
      </c>
      <c r="C303" s="198" t="s">
        <v>537</v>
      </c>
      <c r="D303" s="199" t="s">
        <v>848</v>
      </c>
      <c r="E303" s="199" t="s">
        <v>576</v>
      </c>
      <c r="F303" s="198"/>
      <c r="G303" s="199"/>
      <c r="H303" s="198"/>
      <c r="I303" s="198" t="s">
        <v>1492</v>
      </c>
      <c r="J303" s="200" t="s">
        <v>1493</v>
      </c>
      <c r="K303" s="200" t="s">
        <v>1494</v>
      </c>
      <c r="L303" s="200" t="s">
        <v>1495</v>
      </c>
      <c r="M303" s="203">
        <v>45917</v>
      </c>
      <c r="N303" s="198"/>
      <c r="O303" s="199"/>
      <c r="P303" s="198"/>
      <c r="Q303" s="202" t="s">
        <v>1496</v>
      </c>
      <c r="R303" s="200" t="s">
        <v>3328</v>
      </c>
      <c r="S303" s="198"/>
      <c r="T303" s="200" t="s">
        <v>3028</v>
      </c>
      <c r="U303" s="200"/>
      <c r="V303" s="199"/>
      <c r="W303" s="48"/>
      <c r="X303" s="48"/>
      <c r="Y303" s="48"/>
    </row>
    <row r="304" customHeight="1" spans="1:25">
      <c r="A304" s="198">
        <v>326</v>
      </c>
      <c r="B304" s="199" t="s">
        <v>481</v>
      </c>
      <c r="C304" s="198" t="s">
        <v>537</v>
      </c>
      <c r="D304" s="199" t="s">
        <v>848</v>
      </c>
      <c r="E304" s="199" t="s">
        <v>576</v>
      </c>
      <c r="F304" s="198"/>
      <c r="G304" s="199"/>
      <c r="H304" s="198"/>
      <c r="I304" s="198" t="s">
        <v>1492</v>
      </c>
      <c r="J304" s="200" t="s">
        <v>1497</v>
      </c>
      <c r="K304" s="200" t="s">
        <v>3545</v>
      </c>
      <c r="L304" s="200" t="s">
        <v>3546</v>
      </c>
      <c r="M304" s="203">
        <v>45981</v>
      </c>
      <c r="N304" s="198"/>
      <c r="O304" s="199"/>
      <c r="P304" s="198"/>
      <c r="Q304" s="202" t="s">
        <v>1500</v>
      </c>
      <c r="R304" s="200" t="s">
        <v>3328</v>
      </c>
      <c r="S304" s="198"/>
      <c r="T304" s="200" t="s">
        <v>3028</v>
      </c>
      <c r="U304" s="200"/>
      <c r="V304" s="199"/>
      <c r="W304" s="48"/>
      <c r="X304" s="48"/>
      <c r="Y304" s="48"/>
    </row>
    <row r="305" customHeight="1" spans="1:25">
      <c r="A305" s="198">
        <v>330</v>
      </c>
      <c r="B305" s="199" t="s">
        <v>481</v>
      </c>
      <c r="C305" s="198" t="s">
        <v>537</v>
      </c>
      <c r="D305" s="199" t="s">
        <v>848</v>
      </c>
      <c r="E305" s="199" t="s">
        <v>576</v>
      </c>
      <c r="F305" s="198"/>
      <c r="G305" s="199"/>
      <c r="H305" s="198"/>
      <c r="I305" s="198" t="s">
        <v>239</v>
      </c>
      <c r="J305" s="200" t="s">
        <v>1501</v>
      </c>
      <c r="K305" s="200" t="s">
        <v>3547</v>
      </c>
      <c r="L305" s="200" t="s">
        <v>3548</v>
      </c>
      <c r="M305" s="203">
        <v>45859</v>
      </c>
      <c r="N305" s="198"/>
      <c r="O305" s="199"/>
      <c r="P305" s="198"/>
      <c r="Q305" s="202" t="s">
        <v>1504</v>
      </c>
      <c r="R305" s="200" t="s">
        <v>3328</v>
      </c>
      <c r="S305" s="198"/>
      <c r="T305" s="200" t="s">
        <v>3028</v>
      </c>
      <c r="U305" s="200"/>
      <c r="V305" s="199"/>
      <c r="W305" s="48"/>
      <c r="X305" s="48"/>
      <c r="Y305" s="48"/>
    </row>
    <row r="306" customHeight="1" spans="1:25">
      <c r="A306" s="198">
        <v>331</v>
      </c>
      <c r="B306" s="199" t="s">
        <v>481</v>
      </c>
      <c r="C306" s="198" t="s">
        <v>537</v>
      </c>
      <c r="D306" s="199" t="s">
        <v>848</v>
      </c>
      <c r="E306" s="199" t="s">
        <v>576</v>
      </c>
      <c r="F306" s="198"/>
      <c r="G306" s="199"/>
      <c r="H306" s="198"/>
      <c r="I306" s="198" t="s">
        <v>1505</v>
      </c>
      <c r="J306" s="200" t="s">
        <v>1506</v>
      </c>
      <c r="K306" s="200" t="s">
        <v>3549</v>
      </c>
      <c r="L306" s="200" t="s">
        <v>3550</v>
      </c>
      <c r="M306" s="198" t="s">
        <v>1462</v>
      </c>
      <c r="N306" s="198"/>
      <c r="O306" s="199"/>
      <c r="P306" s="198"/>
      <c r="Q306" s="202" t="s">
        <v>1509</v>
      </c>
      <c r="R306" s="200" t="s">
        <v>3328</v>
      </c>
      <c r="S306" s="198"/>
      <c r="T306" s="200" t="s">
        <v>3028</v>
      </c>
      <c r="U306" s="200"/>
      <c r="V306" s="199"/>
      <c r="W306" s="48"/>
      <c r="X306" s="48"/>
      <c r="Y306" s="48"/>
    </row>
    <row r="307" customHeight="1" spans="1:25">
      <c r="A307" s="198">
        <v>251</v>
      </c>
      <c r="B307" s="199" t="s">
        <v>481</v>
      </c>
      <c r="C307" s="198" t="s">
        <v>1464</v>
      </c>
      <c r="D307" s="199" t="s">
        <v>848</v>
      </c>
      <c r="E307" s="199" t="s">
        <v>576</v>
      </c>
      <c r="F307" s="198"/>
      <c r="G307" s="199"/>
      <c r="H307" s="198"/>
      <c r="I307" s="198" t="s">
        <v>1492</v>
      </c>
      <c r="J307" s="200" t="s">
        <v>3551</v>
      </c>
      <c r="K307" s="200"/>
      <c r="L307" s="200" t="s">
        <v>3552</v>
      </c>
      <c r="M307" s="203">
        <v>45675</v>
      </c>
      <c r="N307" s="198"/>
      <c r="O307" s="199"/>
      <c r="P307" s="198"/>
      <c r="Q307" s="198"/>
      <c r="R307" s="200" t="s">
        <v>3328</v>
      </c>
      <c r="S307" s="198"/>
      <c r="T307" s="200" t="s">
        <v>3028</v>
      </c>
      <c r="U307" s="200"/>
      <c r="V307" s="199"/>
      <c r="W307" s="48"/>
      <c r="X307" s="48"/>
      <c r="Y307" s="48"/>
    </row>
    <row r="308" customHeight="1" spans="1:25">
      <c r="A308" s="198">
        <v>252</v>
      </c>
      <c r="B308" s="199" t="s">
        <v>481</v>
      </c>
      <c r="C308" s="198" t="s">
        <v>1464</v>
      </c>
      <c r="D308" s="199" t="s">
        <v>848</v>
      </c>
      <c r="E308" s="199" t="s">
        <v>576</v>
      </c>
      <c r="F308" s="198"/>
      <c r="G308" s="199"/>
      <c r="H308" s="198"/>
      <c r="I308" s="198" t="s">
        <v>239</v>
      </c>
      <c r="J308" s="200" t="s">
        <v>3553</v>
      </c>
      <c r="K308" s="200"/>
      <c r="L308" s="200" t="s">
        <v>3554</v>
      </c>
      <c r="M308" s="203">
        <v>45675</v>
      </c>
      <c r="N308" s="198"/>
      <c r="O308" s="199"/>
      <c r="P308" s="198"/>
      <c r="Q308" s="198"/>
      <c r="R308" s="200" t="s">
        <v>3328</v>
      </c>
      <c r="S308" s="198"/>
      <c r="T308" s="200" t="s">
        <v>3028</v>
      </c>
      <c r="U308" s="200"/>
      <c r="V308" s="199"/>
      <c r="W308" s="48"/>
      <c r="X308" s="48"/>
      <c r="Y308" s="48"/>
    </row>
    <row r="309" customHeight="1" spans="1:25">
      <c r="A309" s="198">
        <v>260</v>
      </c>
      <c r="B309" s="199" t="s">
        <v>481</v>
      </c>
      <c r="C309" s="198" t="s">
        <v>558</v>
      </c>
      <c r="D309" s="199" t="s">
        <v>848</v>
      </c>
      <c r="E309" s="199" t="s">
        <v>576</v>
      </c>
      <c r="F309" s="198"/>
      <c r="G309" s="199"/>
      <c r="H309" s="198"/>
      <c r="I309" s="198" t="s">
        <v>239</v>
      </c>
      <c r="J309" s="200" t="s">
        <v>1514</v>
      </c>
      <c r="K309" s="201" t="s">
        <v>1515</v>
      </c>
      <c r="L309" s="200"/>
      <c r="M309" s="205"/>
      <c r="N309" s="198"/>
      <c r="O309" s="199"/>
      <c r="P309" s="198"/>
      <c r="Q309" s="198"/>
      <c r="R309" s="200" t="s">
        <v>3328</v>
      </c>
      <c r="S309" s="198"/>
      <c r="T309" s="200" t="s">
        <v>3028</v>
      </c>
      <c r="U309" s="200"/>
      <c r="V309" s="199"/>
      <c r="W309" s="48"/>
      <c r="X309" s="48"/>
      <c r="Y309" s="48"/>
    </row>
    <row r="310" customHeight="1" spans="1:25">
      <c r="A310" s="198">
        <v>364</v>
      </c>
      <c r="B310" s="199" t="s">
        <v>481</v>
      </c>
      <c r="C310" s="198" t="s">
        <v>558</v>
      </c>
      <c r="D310" s="199" t="s">
        <v>848</v>
      </c>
      <c r="E310" s="199" t="s">
        <v>576</v>
      </c>
      <c r="F310" s="198"/>
      <c r="G310" s="199"/>
      <c r="H310" s="198"/>
      <c r="I310" s="198" t="s">
        <v>239</v>
      </c>
      <c r="J310" s="200" t="s">
        <v>1516</v>
      </c>
      <c r="K310" s="201" t="s">
        <v>1515</v>
      </c>
      <c r="L310" s="200" t="s">
        <v>3555</v>
      </c>
      <c r="M310" s="205"/>
      <c r="N310" s="205"/>
      <c r="O310" s="199"/>
      <c r="P310" s="198" t="s">
        <v>1518</v>
      </c>
      <c r="Q310" s="202" t="s">
        <v>1519</v>
      </c>
      <c r="R310" s="200" t="s">
        <v>3328</v>
      </c>
      <c r="S310" s="198"/>
      <c r="T310" s="200" t="s">
        <v>3028</v>
      </c>
      <c r="U310" s="200"/>
      <c r="V310" s="199"/>
      <c r="W310" s="48"/>
      <c r="X310" s="48"/>
      <c r="Y310" s="48"/>
    </row>
    <row r="311" customHeight="1" spans="1:25">
      <c r="A311" s="198">
        <v>259</v>
      </c>
      <c r="B311" s="199" t="s">
        <v>481</v>
      </c>
      <c r="C311" s="198" t="s">
        <v>558</v>
      </c>
      <c r="D311" s="199" t="s">
        <v>848</v>
      </c>
      <c r="E311" s="199" t="s">
        <v>576</v>
      </c>
      <c r="F311" s="198"/>
      <c r="G311" s="199"/>
      <c r="H311" s="198"/>
      <c r="I311" s="198" t="s">
        <v>1492</v>
      </c>
      <c r="J311" s="200" t="s">
        <v>1520</v>
      </c>
      <c r="K311" s="200"/>
      <c r="L311" s="200"/>
      <c r="M311" s="205"/>
      <c r="N311" s="198"/>
      <c r="O311" s="199"/>
      <c r="P311" s="198"/>
      <c r="Q311" s="198"/>
      <c r="R311" s="200" t="s">
        <v>3328</v>
      </c>
      <c r="S311" s="198"/>
      <c r="T311" s="200" t="s">
        <v>3028</v>
      </c>
      <c r="U311" s="200"/>
      <c r="V311" s="199"/>
      <c r="W311" s="48"/>
      <c r="X311" s="48"/>
      <c r="Y311" s="48"/>
    </row>
    <row r="312" customHeight="1" spans="1:25">
      <c r="A312" s="198">
        <v>363</v>
      </c>
      <c r="B312" s="199" t="s">
        <v>481</v>
      </c>
      <c r="C312" s="198" t="s">
        <v>558</v>
      </c>
      <c r="D312" s="199" t="s">
        <v>848</v>
      </c>
      <c r="E312" s="199" t="s">
        <v>576</v>
      </c>
      <c r="F312" s="198"/>
      <c r="G312" s="199"/>
      <c r="H312" s="198"/>
      <c r="I312" s="198" t="s">
        <v>1492</v>
      </c>
      <c r="J312" s="200" t="s">
        <v>1521</v>
      </c>
      <c r="K312" s="201" t="s">
        <v>1522</v>
      </c>
      <c r="L312" s="200" t="s">
        <v>1523</v>
      </c>
      <c r="M312" s="203">
        <v>45857</v>
      </c>
      <c r="N312" s="205"/>
      <c r="O312" s="199"/>
      <c r="P312" s="198" t="s">
        <v>1524</v>
      </c>
      <c r="Q312" s="202" t="s">
        <v>1525</v>
      </c>
      <c r="R312" s="200" t="s">
        <v>3328</v>
      </c>
      <c r="S312" s="198"/>
      <c r="T312" s="200" t="s">
        <v>3028</v>
      </c>
      <c r="U312" s="200"/>
      <c r="V312" s="199"/>
      <c r="W312" s="48"/>
      <c r="X312" s="48"/>
      <c r="Y312" s="48"/>
    </row>
    <row r="313" customHeight="1" spans="1:25">
      <c r="A313" s="198">
        <v>310</v>
      </c>
      <c r="B313" s="199" t="s">
        <v>481</v>
      </c>
      <c r="C313" s="198" t="s">
        <v>103</v>
      </c>
      <c r="D313" s="199" t="s">
        <v>848</v>
      </c>
      <c r="E313" s="199" t="s">
        <v>576</v>
      </c>
      <c r="F313" s="198"/>
      <c r="G313" s="199"/>
      <c r="H313" s="198"/>
      <c r="I313" s="198" t="s">
        <v>1526</v>
      </c>
      <c r="J313" s="200" t="s">
        <v>1527</v>
      </c>
      <c r="K313" s="200"/>
      <c r="L313" s="200" t="s">
        <v>3556</v>
      </c>
      <c r="M313" s="203">
        <v>45856</v>
      </c>
      <c r="N313" s="205"/>
      <c r="O313" s="199"/>
      <c r="P313" s="198"/>
      <c r="Q313" s="198"/>
      <c r="R313" s="200" t="s">
        <v>3328</v>
      </c>
      <c r="S313" s="198"/>
      <c r="T313" s="200" t="s">
        <v>3028</v>
      </c>
      <c r="U313" s="200"/>
      <c r="V313" s="199"/>
      <c r="W313" s="48"/>
      <c r="X313" s="48"/>
      <c r="Y313" s="48"/>
    </row>
    <row r="314" customHeight="1" spans="1:25">
      <c r="A314" s="198">
        <v>442</v>
      </c>
      <c r="B314" s="199" t="s">
        <v>481</v>
      </c>
      <c r="C314" s="198" t="s">
        <v>103</v>
      </c>
      <c r="D314" s="199" t="s">
        <v>848</v>
      </c>
      <c r="E314" s="199" t="s">
        <v>576</v>
      </c>
      <c r="F314" s="198"/>
      <c r="G314" s="199"/>
      <c r="H314" s="198"/>
      <c r="I314" s="198" t="s">
        <v>1526</v>
      </c>
      <c r="J314" s="200" t="s">
        <v>1529</v>
      </c>
      <c r="K314" s="200"/>
      <c r="L314" s="200" t="s">
        <v>3557</v>
      </c>
      <c r="M314" s="205">
        <v>45889</v>
      </c>
      <c r="N314" s="198"/>
      <c r="O314" s="199"/>
      <c r="P314" s="198"/>
      <c r="Q314" s="198"/>
      <c r="R314" s="200" t="s">
        <v>3328</v>
      </c>
      <c r="S314" s="198"/>
      <c r="T314" s="200" t="s">
        <v>3028</v>
      </c>
      <c r="U314" s="200"/>
      <c r="V314" s="199"/>
      <c r="W314" s="48"/>
      <c r="X314" s="48"/>
      <c r="Y314" s="48"/>
    </row>
    <row r="315" customHeight="1" spans="1:25">
      <c r="A315" s="198">
        <v>354</v>
      </c>
      <c r="B315" s="199" t="s">
        <v>481</v>
      </c>
      <c r="C315" s="198" t="s">
        <v>968</v>
      </c>
      <c r="D315" s="199" t="s">
        <v>848</v>
      </c>
      <c r="E315" s="199" t="s">
        <v>576</v>
      </c>
      <c r="F315" s="198"/>
      <c r="G315" s="199"/>
      <c r="H315" s="198"/>
      <c r="I315" s="198" t="s">
        <v>239</v>
      </c>
      <c r="J315" s="200" t="s">
        <v>1531</v>
      </c>
      <c r="K315" s="200" t="s">
        <v>1532</v>
      </c>
      <c r="L315" s="200" t="s">
        <v>1533</v>
      </c>
      <c r="M315" s="203">
        <v>45734</v>
      </c>
      <c r="N315" s="203">
        <v>45765</v>
      </c>
      <c r="O315" s="199"/>
      <c r="P315" s="198"/>
      <c r="Q315" s="202" t="s">
        <v>1534</v>
      </c>
      <c r="R315" s="200" t="s">
        <v>3328</v>
      </c>
      <c r="S315" s="198"/>
      <c r="T315" s="200" t="s">
        <v>3028</v>
      </c>
      <c r="U315" s="200"/>
      <c r="V315" s="199"/>
      <c r="W315" s="48"/>
      <c r="X315" s="48"/>
      <c r="Y315" s="48"/>
    </row>
    <row r="316" customHeight="1" spans="1:25">
      <c r="A316" s="198">
        <v>355</v>
      </c>
      <c r="B316" s="199" t="s">
        <v>481</v>
      </c>
      <c r="C316" s="198" t="s">
        <v>968</v>
      </c>
      <c r="D316" s="199" t="s">
        <v>848</v>
      </c>
      <c r="E316" s="199" t="s">
        <v>576</v>
      </c>
      <c r="F316" s="198"/>
      <c r="G316" s="199"/>
      <c r="H316" s="198"/>
      <c r="I316" s="198" t="s">
        <v>1492</v>
      </c>
      <c r="J316" s="200" t="s">
        <v>1535</v>
      </c>
      <c r="K316" s="200" t="s">
        <v>1536</v>
      </c>
      <c r="L316" s="200" t="s">
        <v>1533</v>
      </c>
      <c r="M316" s="203">
        <v>45734</v>
      </c>
      <c r="N316" s="203">
        <v>45765</v>
      </c>
      <c r="O316" s="199"/>
      <c r="P316" s="198"/>
      <c r="Q316" s="202" t="s">
        <v>1537</v>
      </c>
      <c r="R316" s="200" t="s">
        <v>3328</v>
      </c>
      <c r="S316" s="198"/>
      <c r="T316" s="200" t="s">
        <v>3028</v>
      </c>
      <c r="U316" s="200"/>
      <c r="V316" s="199"/>
      <c r="W316" s="48"/>
      <c r="X316" s="48"/>
      <c r="Y316" s="48"/>
    </row>
    <row r="317" customHeight="1" spans="1:25">
      <c r="A317" s="198">
        <v>410</v>
      </c>
      <c r="B317" s="199" t="s">
        <v>481</v>
      </c>
      <c r="C317" s="198" t="s">
        <v>537</v>
      </c>
      <c r="D317" s="199" t="s">
        <v>848</v>
      </c>
      <c r="E317" s="199" t="s">
        <v>576</v>
      </c>
      <c r="F317" s="198"/>
      <c r="G317" s="199"/>
      <c r="H317" s="198"/>
      <c r="I317" s="198" t="s">
        <v>1538</v>
      </c>
      <c r="J317" s="200" t="s">
        <v>1539</v>
      </c>
      <c r="K317" s="200" t="s">
        <v>3558</v>
      </c>
      <c r="L317" s="200"/>
      <c r="M317" s="198" t="s">
        <v>3559</v>
      </c>
      <c r="N317" s="198"/>
      <c r="O317" s="199" t="s">
        <v>1126</v>
      </c>
      <c r="P317" s="198"/>
      <c r="Q317" s="198"/>
      <c r="R317" s="200" t="s">
        <v>3223</v>
      </c>
      <c r="S317" s="198"/>
      <c r="T317" s="200" t="s">
        <v>3028</v>
      </c>
      <c r="U317" s="200"/>
      <c r="V317" s="199"/>
      <c r="W317" s="48"/>
      <c r="X317" s="48"/>
      <c r="Y317" s="48"/>
    </row>
    <row r="318" customHeight="1" spans="1:25">
      <c r="A318" s="198">
        <v>411</v>
      </c>
      <c r="B318" s="199" t="s">
        <v>481</v>
      </c>
      <c r="C318" s="198" t="s">
        <v>563</v>
      </c>
      <c r="D318" s="199" t="s">
        <v>848</v>
      </c>
      <c r="E318" s="199" t="s">
        <v>576</v>
      </c>
      <c r="F318" s="198"/>
      <c r="G318" s="199"/>
      <c r="H318" s="198"/>
      <c r="I318" s="198" t="s">
        <v>1538</v>
      </c>
      <c r="J318" s="200" t="s">
        <v>3560</v>
      </c>
      <c r="K318" s="200" t="s">
        <v>1543</v>
      </c>
      <c r="L318" s="200"/>
      <c r="M318" s="203">
        <v>46006</v>
      </c>
      <c r="N318" s="198"/>
      <c r="O318" s="199" t="s">
        <v>1126</v>
      </c>
      <c r="P318" s="198"/>
      <c r="Q318" s="198"/>
      <c r="R318" s="200"/>
      <c r="S318" s="198"/>
      <c r="T318" s="200" t="s">
        <v>3028</v>
      </c>
      <c r="U318" s="200"/>
      <c r="V318" s="199"/>
      <c r="W318" s="48"/>
      <c r="X318" s="48"/>
      <c r="Y318" s="48"/>
    </row>
    <row r="319" customHeight="1" spans="1:25">
      <c r="A319" s="198">
        <v>584</v>
      </c>
      <c r="B319" s="199" t="s">
        <v>481</v>
      </c>
      <c r="C319" s="198" t="s">
        <v>537</v>
      </c>
      <c r="D319" s="199" t="s">
        <v>848</v>
      </c>
      <c r="E319" s="199" t="s">
        <v>576</v>
      </c>
      <c r="F319" s="198"/>
      <c r="G319" s="199"/>
      <c r="H319" s="198"/>
      <c r="I319" s="198" t="s">
        <v>269</v>
      </c>
      <c r="J319" s="200" t="s">
        <v>3561</v>
      </c>
      <c r="K319" s="200" t="s">
        <v>3562</v>
      </c>
      <c r="L319" s="200" t="s">
        <v>3563</v>
      </c>
      <c r="M319" s="198" t="s">
        <v>1462</v>
      </c>
      <c r="N319" s="198"/>
      <c r="O319" s="199" t="s">
        <v>1126</v>
      </c>
      <c r="P319" s="198"/>
      <c r="Q319" s="198"/>
      <c r="R319" s="200" t="s">
        <v>1095</v>
      </c>
      <c r="S319" s="198"/>
      <c r="T319" s="200" t="s">
        <v>3028</v>
      </c>
      <c r="U319" s="200"/>
      <c r="V319" s="199"/>
      <c r="W319" s="48"/>
      <c r="X319" s="48"/>
      <c r="Y319" s="48"/>
    </row>
    <row r="320" customHeight="1" spans="1:25">
      <c r="A320" s="198">
        <v>615</v>
      </c>
      <c r="B320" s="199" t="s">
        <v>481</v>
      </c>
      <c r="C320" s="198" t="s">
        <v>563</v>
      </c>
      <c r="D320" s="199" t="s">
        <v>848</v>
      </c>
      <c r="E320" s="199" t="s">
        <v>576</v>
      </c>
      <c r="F320" s="198"/>
      <c r="G320" s="199"/>
      <c r="H320" s="198"/>
      <c r="I320" s="198" t="s">
        <v>1492</v>
      </c>
      <c r="J320" s="200" t="s">
        <v>3564</v>
      </c>
      <c r="K320" s="200" t="s">
        <v>3565</v>
      </c>
      <c r="L320" s="200" t="s">
        <v>3566</v>
      </c>
      <c r="M320" s="198" t="s">
        <v>3567</v>
      </c>
      <c r="N320" s="198"/>
      <c r="O320" s="199"/>
      <c r="P320" s="198" t="s">
        <v>2633</v>
      </c>
      <c r="Q320" s="198"/>
      <c r="R320" s="200" t="s">
        <v>3144</v>
      </c>
      <c r="S320" s="198"/>
      <c r="T320" s="200" t="s">
        <v>3028</v>
      </c>
      <c r="U320" s="200"/>
      <c r="V320" s="199"/>
      <c r="W320" s="48"/>
      <c r="X320" s="48"/>
      <c r="Y320" s="48"/>
    </row>
    <row r="321" customHeight="1" spans="1:25">
      <c r="A321" s="198">
        <v>613</v>
      </c>
      <c r="B321" s="199" t="s">
        <v>481</v>
      </c>
      <c r="C321" s="198" t="s">
        <v>563</v>
      </c>
      <c r="D321" s="199" t="s">
        <v>848</v>
      </c>
      <c r="E321" s="199" t="s">
        <v>576</v>
      </c>
      <c r="F321" s="198"/>
      <c r="G321" s="199"/>
      <c r="H321" s="198"/>
      <c r="I321" s="198" t="s">
        <v>239</v>
      </c>
      <c r="J321" s="200" t="s">
        <v>3568</v>
      </c>
      <c r="K321" s="200" t="s">
        <v>3569</v>
      </c>
      <c r="L321" s="200" t="s">
        <v>3570</v>
      </c>
      <c r="M321" s="198" t="s">
        <v>3567</v>
      </c>
      <c r="N321" s="211"/>
      <c r="O321" s="199"/>
      <c r="P321" s="198" t="s">
        <v>2653</v>
      </c>
      <c r="Q321" s="198"/>
      <c r="R321" s="200" t="s">
        <v>3144</v>
      </c>
      <c r="S321" s="198"/>
      <c r="T321" s="200" t="s">
        <v>3028</v>
      </c>
      <c r="U321" s="200"/>
      <c r="V321" s="199"/>
      <c r="W321" s="48"/>
      <c r="X321" s="48"/>
      <c r="Y321" s="48"/>
    </row>
    <row r="322" customHeight="1" spans="1:25">
      <c r="A322" s="194">
        <v>333</v>
      </c>
      <c r="B322" s="195" t="s">
        <v>481</v>
      </c>
      <c r="C322" s="194"/>
      <c r="D322" s="195"/>
      <c r="E322" s="195"/>
      <c r="F322" s="194"/>
      <c r="G322" s="195"/>
      <c r="H322" s="194"/>
      <c r="I322" s="194"/>
      <c r="J322" s="196" t="s">
        <v>3571</v>
      </c>
      <c r="K322" s="197"/>
      <c r="L322" s="197"/>
      <c r="M322" s="194"/>
      <c r="N322" s="194"/>
      <c r="O322" s="195"/>
      <c r="P322" s="194"/>
      <c r="Q322" s="194"/>
      <c r="R322" s="197"/>
      <c r="S322" s="194"/>
      <c r="T322" s="197" t="s">
        <v>3028</v>
      </c>
      <c r="U322" s="197"/>
      <c r="V322" s="195"/>
      <c r="W322" s="48"/>
      <c r="X322" s="48"/>
      <c r="Y322" s="48"/>
    </row>
    <row r="323" customHeight="1" spans="1:25">
      <c r="A323" s="198">
        <v>324</v>
      </c>
      <c r="B323" s="199" t="s">
        <v>481</v>
      </c>
      <c r="C323" s="198" t="s">
        <v>537</v>
      </c>
      <c r="D323" s="199" t="s">
        <v>848</v>
      </c>
      <c r="E323" s="199" t="s">
        <v>576</v>
      </c>
      <c r="F323" s="198"/>
      <c r="G323" s="199"/>
      <c r="H323" s="198"/>
      <c r="I323" s="198" t="s">
        <v>292</v>
      </c>
      <c r="J323" s="201" t="s">
        <v>1545</v>
      </c>
      <c r="K323" s="200" t="s">
        <v>1546</v>
      </c>
      <c r="L323" s="200" t="s">
        <v>3572</v>
      </c>
      <c r="M323" s="198" t="s">
        <v>1462</v>
      </c>
      <c r="N323" s="198"/>
      <c r="O323" s="199"/>
      <c r="P323" s="198"/>
      <c r="Q323" s="198" t="s">
        <v>1548</v>
      </c>
      <c r="R323" s="200" t="s">
        <v>3328</v>
      </c>
      <c r="S323" s="198"/>
      <c r="T323" s="200" t="s">
        <v>3028</v>
      </c>
      <c r="U323" s="200"/>
      <c r="V323" s="199"/>
      <c r="W323" s="48"/>
      <c r="X323" s="48"/>
      <c r="Y323" s="48"/>
    </row>
    <row r="324" customHeight="1" spans="1:25">
      <c r="A324" s="198">
        <v>621</v>
      </c>
      <c r="B324" s="199" t="s">
        <v>481</v>
      </c>
      <c r="C324" s="198" t="s">
        <v>558</v>
      </c>
      <c r="D324" s="199" t="s">
        <v>848</v>
      </c>
      <c r="E324" s="199" t="s">
        <v>576</v>
      </c>
      <c r="F324" s="198"/>
      <c r="G324" s="199"/>
      <c r="H324" s="198"/>
      <c r="I324" s="198" t="s">
        <v>3573</v>
      </c>
      <c r="J324" s="200" t="s">
        <v>3574</v>
      </c>
      <c r="K324" s="200" t="s">
        <v>3575</v>
      </c>
      <c r="L324" s="200" t="s">
        <v>3576</v>
      </c>
      <c r="M324" s="198" t="s">
        <v>3577</v>
      </c>
      <c r="N324" s="211">
        <v>44927</v>
      </c>
      <c r="O324" s="199"/>
      <c r="P324" s="198" t="s">
        <v>2464</v>
      </c>
      <c r="Q324" s="198"/>
      <c r="R324" s="200"/>
      <c r="S324" s="198"/>
      <c r="T324" s="200"/>
      <c r="U324" s="200"/>
      <c r="V324" s="199"/>
      <c r="W324" s="48"/>
      <c r="X324" s="48"/>
      <c r="Y324" s="48"/>
    </row>
    <row r="325" customHeight="1" spans="1:25">
      <c r="A325" s="194">
        <v>289</v>
      </c>
      <c r="B325" s="195" t="s">
        <v>481</v>
      </c>
      <c r="C325" s="194"/>
      <c r="D325" s="195"/>
      <c r="E325" s="195"/>
      <c r="F325" s="194"/>
      <c r="G325" s="195"/>
      <c r="H325" s="194"/>
      <c r="I325" s="194"/>
      <c r="J325" s="196" t="s">
        <v>3578</v>
      </c>
      <c r="K325" s="197"/>
      <c r="L325" s="197"/>
      <c r="M325" s="215"/>
      <c r="N325" s="194"/>
      <c r="O325" s="195"/>
      <c r="P325" s="194"/>
      <c r="Q325" s="194"/>
      <c r="R325" s="197"/>
      <c r="S325" s="194"/>
      <c r="T325" s="197" t="s">
        <v>3028</v>
      </c>
      <c r="U325" s="197"/>
      <c r="V325" s="195"/>
      <c r="W325" s="48"/>
      <c r="X325" s="48"/>
      <c r="Y325" s="48"/>
    </row>
    <row r="326" customHeight="1" spans="1:25">
      <c r="A326" s="198">
        <v>114</v>
      </c>
      <c r="B326" s="199" t="s">
        <v>481</v>
      </c>
      <c r="C326" s="198" t="s">
        <v>537</v>
      </c>
      <c r="D326" s="199" t="s">
        <v>848</v>
      </c>
      <c r="E326" s="199" t="s">
        <v>576</v>
      </c>
      <c r="F326" s="198"/>
      <c r="G326" s="199"/>
      <c r="H326" s="198"/>
      <c r="I326" s="198" t="s">
        <v>263</v>
      </c>
      <c r="J326" s="200" t="s">
        <v>1550</v>
      </c>
      <c r="K326" s="200" t="s">
        <v>1551</v>
      </c>
      <c r="L326" s="200" t="s">
        <v>1552</v>
      </c>
      <c r="M326" s="203">
        <v>45914</v>
      </c>
      <c r="N326" s="198"/>
      <c r="O326" s="199"/>
      <c r="P326" s="198"/>
      <c r="Q326" s="202" t="s">
        <v>1553</v>
      </c>
      <c r="R326" s="200" t="s">
        <v>1174</v>
      </c>
      <c r="S326" s="198"/>
      <c r="T326" s="200" t="s">
        <v>3028</v>
      </c>
      <c r="U326" s="200"/>
      <c r="V326" s="199"/>
      <c r="W326" s="48"/>
      <c r="X326" s="48"/>
      <c r="Y326" s="48"/>
    </row>
    <row r="327" customHeight="1" spans="1:25">
      <c r="A327" s="198">
        <v>42</v>
      </c>
      <c r="B327" s="199" t="s">
        <v>481</v>
      </c>
      <c r="C327" s="198" t="s">
        <v>537</v>
      </c>
      <c r="D327" s="199" t="s">
        <v>848</v>
      </c>
      <c r="E327" s="199" t="s">
        <v>608</v>
      </c>
      <c r="F327" s="198"/>
      <c r="G327" s="199"/>
      <c r="H327" s="198"/>
      <c r="I327" s="198" t="s">
        <v>1554</v>
      </c>
      <c r="J327" s="200" t="s">
        <v>1555</v>
      </c>
      <c r="K327" s="200" t="s">
        <v>1556</v>
      </c>
      <c r="L327" s="200" t="s">
        <v>1557</v>
      </c>
      <c r="M327" s="203">
        <v>45853</v>
      </c>
      <c r="N327" s="198"/>
      <c r="O327" s="199"/>
      <c r="P327" s="198"/>
      <c r="Q327" s="198"/>
      <c r="R327" s="200" t="s">
        <v>1174</v>
      </c>
      <c r="S327" s="198"/>
      <c r="T327" s="200" t="s">
        <v>3028</v>
      </c>
      <c r="U327" s="200"/>
      <c r="V327" s="199"/>
      <c r="W327" s="48"/>
      <c r="X327" s="48"/>
      <c r="Y327" s="48"/>
    </row>
    <row r="328" customHeight="1" spans="1:25">
      <c r="A328" s="198">
        <v>315</v>
      </c>
      <c r="B328" s="199" t="s">
        <v>481</v>
      </c>
      <c r="C328" s="198" t="s">
        <v>537</v>
      </c>
      <c r="D328" s="199" t="s">
        <v>848</v>
      </c>
      <c r="E328" s="199" t="s">
        <v>576</v>
      </c>
      <c r="F328" s="198"/>
      <c r="G328" s="199"/>
      <c r="H328" s="198"/>
      <c r="I328" s="198" t="s">
        <v>263</v>
      </c>
      <c r="J328" s="200" t="s">
        <v>1559</v>
      </c>
      <c r="K328" s="200" t="s">
        <v>1560</v>
      </c>
      <c r="L328" s="200" t="s">
        <v>1561</v>
      </c>
      <c r="M328" s="205">
        <v>43344</v>
      </c>
      <c r="N328" s="198"/>
      <c r="O328" s="199"/>
      <c r="P328" s="198"/>
      <c r="Q328" s="202" t="s">
        <v>1563</v>
      </c>
      <c r="R328" s="200" t="s">
        <v>3579</v>
      </c>
      <c r="S328" s="198"/>
      <c r="T328" s="200" t="s">
        <v>3028</v>
      </c>
      <c r="U328" s="200"/>
      <c r="V328" s="199"/>
      <c r="W328" s="48"/>
      <c r="X328" s="48"/>
      <c r="Y328" s="48"/>
    </row>
    <row r="329" customHeight="1" spans="1:25">
      <c r="A329" s="198">
        <v>40</v>
      </c>
      <c r="B329" s="199" t="s">
        <v>481</v>
      </c>
      <c r="C329" s="198" t="s">
        <v>537</v>
      </c>
      <c r="D329" s="199" t="s">
        <v>848</v>
      </c>
      <c r="E329" s="199" t="s">
        <v>576</v>
      </c>
      <c r="F329" s="198"/>
      <c r="G329" s="199"/>
      <c r="H329" s="198"/>
      <c r="I329" s="198" t="s">
        <v>263</v>
      </c>
      <c r="J329" s="200" t="s">
        <v>1564</v>
      </c>
      <c r="K329" s="200" t="s">
        <v>1565</v>
      </c>
      <c r="L329" s="200" t="s">
        <v>1566</v>
      </c>
      <c r="M329" s="203">
        <v>45909</v>
      </c>
      <c r="N329" s="198"/>
      <c r="O329" s="199"/>
      <c r="P329" s="198"/>
      <c r="Q329" s="202" t="s">
        <v>1567</v>
      </c>
      <c r="R329" s="200" t="s">
        <v>1174</v>
      </c>
      <c r="S329" s="198"/>
      <c r="T329" s="200" t="s">
        <v>3028</v>
      </c>
      <c r="U329" s="200"/>
      <c r="V329" s="199"/>
      <c r="W329" s="48"/>
      <c r="X329" s="48"/>
      <c r="Y329" s="48"/>
    </row>
    <row r="330" customHeight="1" spans="1:25">
      <c r="A330" s="198">
        <v>314</v>
      </c>
      <c r="B330" s="199" t="s">
        <v>481</v>
      </c>
      <c r="C330" s="198" t="s">
        <v>537</v>
      </c>
      <c r="D330" s="199" t="s">
        <v>848</v>
      </c>
      <c r="E330" s="199" t="s">
        <v>576</v>
      </c>
      <c r="F330" s="198"/>
      <c r="G330" s="199"/>
      <c r="H330" s="198"/>
      <c r="I330" s="198" t="s">
        <v>1568</v>
      </c>
      <c r="J330" s="200" t="s">
        <v>1569</v>
      </c>
      <c r="K330" s="200" t="s">
        <v>1570</v>
      </c>
      <c r="L330" s="200" t="s">
        <v>3580</v>
      </c>
      <c r="M330" s="203">
        <v>45676</v>
      </c>
      <c r="N330" s="198"/>
      <c r="O330" s="199"/>
      <c r="P330" s="198"/>
      <c r="Q330" s="202" t="s">
        <v>1572</v>
      </c>
      <c r="R330" s="200" t="s">
        <v>3144</v>
      </c>
      <c r="S330" s="198"/>
      <c r="T330" s="200" t="s">
        <v>3028</v>
      </c>
      <c r="U330" s="200"/>
      <c r="V330" s="199"/>
      <c r="W330" s="48"/>
      <c r="X330" s="48"/>
      <c r="Y330" s="48"/>
    </row>
    <row r="331" customHeight="1" spans="1:25">
      <c r="A331" s="198">
        <v>258</v>
      </c>
      <c r="B331" s="199" t="s">
        <v>481</v>
      </c>
      <c r="C331" s="198" t="s">
        <v>1464</v>
      </c>
      <c r="D331" s="199" t="s">
        <v>848</v>
      </c>
      <c r="E331" s="199" t="s">
        <v>576</v>
      </c>
      <c r="F331" s="198"/>
      <c r="G331" s="199"/>
      <c r="H331" s="198"/>
      <c r="I331" s="198" t="s">
        <v>1090</v>
      </c>
      <c r="J331" s="200" t="s">
        <v>3581</v>
      </c>
      <c r="K331" s="200"/>
      <c r="L331" s="200" t="s">
        <v>1574</v>
      </c>
      <c r="M331" s="203">
        <v>45675</v>
      </c>
      <c r="N331" s="198"/>
      <c r="O331" s="199"/>
      <c r="P331" s="198"/>
      <c r="Q331" s="198"/>
      <c r="R331" s="200" t="s">
        <v>1024</v>
      </c>
      <c r="S331" s="198"/>
      <c r="T331" s="200" t="s">
        <v>3028</v>
      </c>
      <c r="U331" s="200"/>
      <c r="V331" s="199"/>
      <c r="W331" s="48"/>
      <c r="X331" s="48"/>
      <c r="Y331" s="48"/>
    </row>
    <row r="332" customHeight="1" spans="1:25">
      <c r="A332" s="198">
        <v>381</v>
      </c>
      <c r="B332" s="199" t="s">
        <v>481</v>
      </c>
      <c r="C332" s="198" t="s">
        <v>558</v>
      </c>
      <c r="D332" s="199" t="s">
        <v>848</v>
      </c>
      <c r="E332" s="199" t="s">
        <v>576</v>
      </c>
      <c r="F332" s="198"/>
      <c r="G332" s="199"/>
      <c r="H332" s="198"/>
      <c r="I332" s="198" t="s">
        <v>1090</v>
      </c>
      <c r="J332" s="200" t="s">
        <v>1576</v>
      </c>
      <c r="K332" s="200" t="s">
        <v>1577</v>
      </c>
      <c r="L332" s="200"/>
      <c r="M332" s="198"/>
      <c r="N332" s="198"/>
      <c r="O332" s="199"/>
      <c r="P332" s="198" t="s">
        <v>1578</v>
      </c>
      <c r="Q332" s="202" t="s">
        <v>1474</v>
      </c>
      <c r="R332" s="200" t="s">
        <v>3582</v>
      </c>
      <c r="S332" s="198"/>
      <c r="T332" s="200" t="s">
        <v>3028</v>
      </c>
      <c r="U332" s="200"/>
      <c r="V332" s="199"/>
      <c r="W332" s="48"/>
      <c r="X332" s="48"/>
      <c r="Y332" s="48"/>
    </row>
    <row r="333" customHeight="1" spans="1:25">
      <c r="A333" s="198">
        <v>316</v>
      </c>
      <c r="B333" s="199" t="s">
        <v>481</v>
      </c>
      <c r="C333" s="198" t="s">
        <v>103</v>
      </c>
      <c r="D333" s="199" t="s">
        <v>848</v>
      </c>
      <c r="E333" s="199" t="s">
        <v>576</v>
      </c>
      <c r="F333" s="198"/>
      <c r="G333" s="199"/>
      <c r="H333" s="198"/>
      <c r="I333" s="198" t="s">
        <v>263</v>
      </c>
      <c r="J333" s="200" t="s">
        <v>1579</v>
      </c>
      <c r="K333" s="200"/>
      <c r="L333" s="200" t="s">
        <v>3583</v>
      </c>
      <c r="M333" s="198"/>
      <c r="N333" s="198"/>
      <c r="O333" s="199"/>
      <c r="P333" s="198"/>
      <c r="Q333" s="202" t="s">
        <v>3584</v>
      </c>
      <c r="R333" s="200" t="s">
        <v>3144</v>
      </c>
      <c r="S333" s="198"/>
      <c r="T333" s="200" t="s">
        <v>3028</v>
      </c>
      <c r="U333" s="200"/>
      <c r="V333" s="199"/>
      <c r="W333" s="48"/>
      <c r="X333" s="48"/>
      <c r="Y333" s="48"/>
    </row>
    <row r="334" customHeight="1" spans="1:25">
      <c r="A334" s="194">
        <v>274</v>
      </c>
      <c r="B334" s="195" t="s">
        <v>481</v>
      </c>
      <c r="C334" s="194"/>
      <c r="D334" s="195"/>
      <c r="E334" s="195"/>
      <c r="F334" s="194"/>
      <c r="G334" s="195"/>
      <c r="H334" s="194"/>
      <c r="I334" s="194"/>
      <c r="J334" s="196" t="s">
        <v>3585</v>
      </c>
      <c r="K334" s="197"/>
      <c r="L334" s="197"/>
      <c r="M334" s="194"/>
      <c r="N334" s="194"/>
      <c r="O334" s="195"/>
      <c r="P334" s="194"/>
      <c r="Q334" s="194"/>
      <c r="R334" s="197"/>
      <c r="S334" s="194"/>
      <c r="T334" s="197" t="s">
        <v>3028</v>
      </c>
      <c r="U334" s="197"/>
      <c r="V334" s="195"/>
      <c r="W334" s="48"/>
      <c r="X334" s="48"/>
      <c r="Y334" s="48"/>
    </row>
    <row r="335" customHeight="1" spans="1:25">
      <c r="A335" s="194">
        <v>443</v>
      </c>
      <c r="B335" s="195" t="s">
        <v>481</v>
      </c>
      <c r="C335" s="194"/>
      <c r="D335" s="195"/>
      <c r="E335" s="195"/>
      <c r="F335" s="194"/>
      <c r="G335" s="195"/>
      <c r="H335" s="194"/>
      <c r="I335" s="194"/>
      <c r="J335" s="196" t="s">
        <v>3586</v>
      </c>
      <c r="K335" s="197"/>
      <c r="L335" s="197"/>
      <c r="M335" s="194"/>
      <c r="N335" s="194"/>
      <c r="O335" s="195"/>
      <c r="P335" s="194"/>
      <c r="Q335" s="194"/>
      <c r="R335" s="197"/>
      <c r="S335" s="194"/>
      <c r="T335" s="197" t="s">
        <v>3028</v>
      </c>
      <c r="U335" s="197"/>
      <c r="V335" s="195"/>
      <c r="W335" s="48"/>
      <c r="X335" s="48"/>
      <c r="Y335" s="48"/>
    </row>
    <row r="336" customHeight="1" spans="1:25">
      <c r="A336" s="198">
        <v>444</v>
      </c>
      <c r="B336" s="199" t="s">
        <v>481</v>
      </c>
      <c r="C336" s="198" t="s">
        <v>537</v>
      </c>
      <c r="D336" s="199" t="s">
        <v>848</v>
      </c>
      <c r="E336" s="199" t="s">
        <v>576</v>
      </c>
      <c r="F336" s="198"/>
      <c r="G336" s="199"/>
      <c r="H336" s="198"/>
      <c r="I336" s="198" t="s">
        <v>1584</v>
      </c>
      <c r="J336" s="200" t="s">
        <v>3587</v>
      </c>
      <c r="K336" s="200" t="s">
        <v>3588</v>
      </c>
      <c r="L336" s="200" t="s">
        <v>3589</v>
      </c>
      <c r="M336" s="198" t="s">
        <v>1588</v>
      </c>
      <c r="N336" s="198"/>
      <c r="O336" s="199"/>
      <c r="P336" s="198"/>
      <c r="Q336" s="198"/>
      <c r="R336" s="200" t="s">
        <v>1174</v>
      </c>
      <c r="S336" s="198"/>
      <c r="T336" s="200" t="s">
        <v>3028</v>
      </c>
      <c r="U336" s="200"/>
      <c r="V336" s="199"/>
      <c r="W336" s="48"/>
      <c r="X336" s="48"/>
      <c r="Y336" s="48"/>
    </row>
    <row r="337" customHeight="1" spans="1:25">
      <c r="A337" s="194">
        <v>328</v>
      </c>
      <c r="B337" s="195" t="s">
        <v>481</v>
      </c>
      <c r="C337" s="194"/>
      <c r="D337" s="195"/>
      <c r="E337" s="195"/>
      <c r="F337" s="194"/>
      <c r="G337" s="195"/>
      <c r="H337" s="194"/>
      <c r="I337" s="194"/>
      <c r="J337" s="196" t="s">
        <v>3590</v>
      </c>
      <c r="K337" s="197"/>
      <c r="L337" s="197"/>
      <c r="M337" s="194"/>
      <c r="N337" s="194"/>
      <c r="O337" s="195"/>
      <c r="P337" s="194"/>
      <c r="Q337" s="194"/>
      <c r="R337" s="197"/>
      <c r="S337" s="194"/>
      <c r="T337" s="197" t="s">
        <v>3028</v>
      </c>
      <c r="U337" s="197"/>
      <c r="V337" s="195"/>
      <c r="W337" s="48"/>
      <c r="X337" s="48"/>
      <c r="Y337" s="48"/>
    </row>
    <row r="338" customHeight="1" spans="1:25">
      <c r="A338" s="198">
        <v>327</v>
      </c>
      <c r="B338" s="199" t="s">
        <v>481</v>
      </c>
      <c r="C338" s="198" t="s">
        <v>537</v>
      </c>
      <c r="D338" s="199" t="s">
        <v>848</v>
      </c>
      <c r="E338" s="199" t="s">
        <v>576</v>
      </c>
      <c r="F338" s="198"/>
      <c r="G338" s="199"/>
      <c r="H338" s="198"/>
      <c r="I338" s="198" t="s">
        <v>1186</v>
      </c>
      <c r="J338" s="200" t="s">
        <v>1591</v>
      </c>
      <c r="K338" s="200" t="s">
        <v>3591</v>
      </c>
      <c r="L338" s="200" t="s">
        <v>3592</v>
      </c>
      <c r="M338" s="198" t="s">
        <v>1462</v>
      </c>
      <c r="N338" s="198"/>
      <c r="O338" s="199"/>
      <c r="P338" s="198"/>
      <c r="Q338" s="202" t="s">
        <v>1594</v>
      </c>
      <c r="R338" s="200" t="s">
        <v>3593</v>
      </c>
      <c r="S338" s="198"/>
      <c r="T338" s="200" t="s">
        <v>3028</v>
      </c>
      <c r="U338" s="200"/>
      <c r="V338" s="199"/>
      <c r="W338" s="48"/>
      <c r="X338" s="48"/>
      <c r="Y338" s="48"/>
    </row>
    <row r="339" customHeight="1" spans="1:25">
      <c r="A339" s="194">
        <v>329</v>
      </c>
      <c r="B339" s="195" t="s">
        <v>481</v>
      </c>
      <c r="C339" s="194"/>
      <c r="D339" s="195"/>
      <c r="E339" s="195"/>
      <c r="F339" s="194"/>
      <c r="G339" s="195"/>
      <c r="H339" s="194"/>
      <c r="I339" s="194"/>
      <c r="J339" s="196" t="s">
        <v>3594</v>
      </c>
      <c r="K339" s="197"/>
      <c r="L339" s="197"/>
      <c r="M339" s="194"/>
      <c r="N339" s="194"/>
      <c r="O339" s="195"/>
      <c r="P339" s="194"/>
      <c r="Q339" s="194"/>
      <c r="R339" s="197"/>
      <c r="S339" s="194"/>
      <c r="T339" s="197" t="s">
        <v>3028</v>
      </c>
      <c r="U339" s="197"/>
      <c r="V339" s="195"/>
      <c r="W339" s="48"/>
      <c r="X339" s="48"/>
      <c r="Y339" s="48"/>
    </row>
    <row r="340" customHeight="1" spans="1:25">
      <c r="A340" s="198">
        <v>445</v>
      </c>
      <c r="B340" s="199" t="s">
        <v>481</v>
      </c>
      <c r="C340" s="198" t="s">
        <v>537</v>
      </c>
      <c r="D340" s="199" t="s">
        <v>848</v>
      </c>
      <c r="E340" s="199" t="s">
        <v>576</v>
      </c>
      <c r="F340" s="198"/>
      <c r="G340" s="199"/>
      <c r="H340" s="198"/>
      <c r="I340" s="198" t="s">
        <v>1181</v>
      </c>
      <c r="J340" s="200" t="s">
        <v>1596</v>
      </c>
      <c r="K340" s="200" t="s">
        <v>3595</v>
      </c>
      <c r="L340" s="200" t="s">
        <v>3596</v>
      </c>
      <c r="M340" s="198" t="s">
        <v>1588</v>
      </c>
      <c r="N340" s="198"/>
      <c r="O340" s="199"/>
      <c r="P340" s="198"/>
      <c r="Q340" s="198"/>
      <c r="R340" s="200" t="s">
        <v>1174</v>
      </c>
      <c r="S340" s="198"/>
      <c r="T340" s="200" t="s">
        <v>3028</v>
      </c>
      <c r="U340" s="200"/>
      <c r="V340" s="199"/>
      <c r="W340" s="48"/>
      <c r="X340" s="48"/>
      <c r="Y340" s="48"/>
    </row>
    <row r="341" customHeight="1" spans="1:25">
      <c r="A341" s="194">
        <v>253</v>
      </c>
      <c r="B341" s="195" t="s">
        <v>481</v>
      </c>
      <c r="C341" s="194"/>
      <c r="D341" s="195"/>
      <c r="E341" s="195"/>
      <c r="F341" s="194"/>
      <c r="G341" s="195"/>
      <c r="H341" s="194"/>
      <c r="I341" s="194"/>
      <c r="J341" s="196" t="s">
        <v>3597</v>
      </c>
      <c r="K341" s="197"/>
      <c r="L341" s="197"/>
      <c r="M341" s="194"/>
      <c r="N341" s="194"/>
      <c r="O341" s="195"/>
      <c r="P341" s="194"/>
      <c r="Q341" s="194"/>
      <c r="R341" s="197"/>
      <c r="S341" s="194"/>
      <c r="T341" s="197"/>
      <c r="U341" s="197"/>
      <c r="V341" s="195"/>
      <c r="W341" s="48"/>
      <c r="X341" s="48"/>
      <c r="Y341" s="48"/>
    </row>
    <row r="342" customHeight="1" spans="1:25">
      <c r="A342" s="198">
        <v>254</v>
      </c>
      <c r="B342" s="199" t="s">
        <v>481</v>
      </c>
      <c r="C342" s="198" t="s">
        <v>537</v>
      </c>
      <c r="D342" s="199"/>
      <c r="E342" s="199"/>
      <c r="F342" s="198"/>
      <c r="G342" s="199"/>
      <c r="H342" s="198"/>
      <c r="I342" s="198" t="s">
        <v>3598</v>
      </c>
      <c r="J342" s="201" t="s">
        <v>3599</v>
      </c>
      <c r="K342" s="200" t="s">
        <v>3600</v>
      </c>
      <c r="L342" s="200" t="s">
        <v>3601</v>
      </c>
      <c r="M342" s="198"/>
      <c r="N342" s="198"/>
      <c r="O342" s="199"/>
      <c r="P342" s="198" t="s">
        <v>3602</v>
      </c>
      <c r="Q342" s="202" t="s">
        <v>3603</v>
      </c>
      <c r="R342" s="200"/>
      <c r="S342" s="198"/>
      <c r="T342" s="200"/>
      <c r="U342" s="200"/>
      <c r="V342" s="199"/>
      <c r="W342" s="48"/>
      <c r="X342" s="48"/>
      <c r="Y342" s="48"/>
    </row>
    <row r="343" customHeight="1" spans="1:25">
      <c r="A343" s="198">
        <v>255</v>
      </c>
      <c r="B343" s="199" t="s">
        <v>481</v>
      </c>
      <c r="C343" s="198" t="s">
        <v>537</v>
      </c>
      <c r="D343" s="199"/>
      <c r="E343" s="199"/>
      <c r="F343" s="198"/>
      <c r="G343" s="199"/>
      <c r="H343" s="198"/>
      <c r="I343" s="198" t="s">
        <v>3598</v>
      </c>
      <c r="J343" s="201" t="s">
        <v>3604</v>
      </c>
      <c r="K343" s="200" t="s">
        <v>3605</v>
      </c>
      <c r="L343" s="200" t="s">
        <v>3606</v>
      </c>
      <c r="M343" s="198"/>
      <c r="N343" s="198"/>
      <c r="O343" s="199"/>
      <c r="P343" s="198" t="s">
        <v>3602</v>
      </c>
      <c r="Q343" s="202" t="s">
        <v>3607</v>
      </c>
      <c r="R343" s="200"/>
      <c r="S343" s="198"/>
      <c r="T343" s="200"/>
      <c r="U343" s="200"/>
      <c r="V343" s="199"/>
      <c r="W343" s="48"/>
      <c r="X343" s="48"/>
      <c r="Y343" s="48"/>
    </row>
    <row r="344" customHeight="1" spans="1:25">
      <c r="A344" s="198">
        <v>589</v>
      </c>
      <c r="B344" s="199" t="s">
        <v>481</v>
      </c>
      <c r="C344" s="198" t="s">
        <v>537</v>
      </c>
      <c r="D344" s="199"/>
      <c r="E344" s="199"/>
      <c r="F344" s="198"/>
      <c r="G344" s="199"/>
      <c r="H344" s="198"/>
      <c r="I344" s="198" t="s">
        <v>3598</v>
      </c>
      <c r="J344" s="201" t="s">
        <v>3608</v>
      </c>
      <c r="K344" s="200" t="s">
        <v>3609</v>
      </c>
      <c r="L344" s="200" t="s">
        <v>3610</v>
      </c>
      <c r="M344" s="198"/>
      <c r="N344" s="198"/>
      <c r="O344" s="199"/>
      <c r="P344" s="198" t="s">
        <v>3602</v>
      </c>
      <c r="Q344" s="202" t="s">
        <v>3611</v>
      </c>
      <c r="R344" s="200"/>
      <c r="S344" s="198"/>
      <c r="T344" s="200"/>
      <c r="U344" s="200"/>
      <c r="V344" s="199"/>
      <c r="W344" s="48"/>
      <c r="X344" s="48"/>
      <c r="Y344" s="48"/>
    </row>
    <row r="345" customHeight="1" spans="1:25">
      <c r="A345" s="198">
        <v>588</v>
      </c>
      <c r="B345" s="199" t="s">
        <v>481</v>
      </c>
      <c r="C345" s="198" t="s">
        <v>537</v>
      </c>
      <c r="D345" s="199"/>
      <c r="E345" s="199"/>
      <c r="F345" s="198"/>
      <c r="G345" s="199"/>
      <c r="H345" s="198"/>
      <c r="I345" s="198" t="s">
        <v>3598</v>
      </c>
      <c r="J345" s="201" t="s">
        <v>3612</v>
      </c>
      <c r="K345" s="200" t="s">
        <v>3605</v>
      </c>
      <c r="L345" s="200" t="s">
        <v>3613</v>
      </c>
      <c r="M345" s="198"/>
      <c r="N345" s="198"/>
      <c r="O345" s="199"/>
      <c r="P345" s="198" t="s">
        <v>3602</v>
      </c>
      <c r="Q345" s="202" t="s">
        <v>3614</v>
      </c>
      <c r="R345" s="200"/>
      <c r="S345" s="198"/>
      <c r="T345" s="200"/>
      <c r="U345" s="200"/>
      <c r="V345" s="199"/>
      <c r="W345" s="48"/>
      <c r="X345" s="48"/>
      <c r="Y345" s="48"/>
    </row>
    <row r="346" customHeight="1" spans="1:25">
      <c r="A346" s="198">
        <v>590</v>
      </c>
      <c r="B346" s="199" t="s">
        <v>481</v>
      </c>
      <c r="C346" s="198" t="s">
        <v>537</v>
      </c>
      <c r="D346" s="199"/>
      <c r="E346" s="199"/>
      <c r="F346" s="198"/>
      <c r="G346" s="199"/>
      <c r="H346" s="198"/>
      <c r="I346" s="198" t="s">
        <v>3598</v>
      </c>
      <c r="J346" s="201" t="s">
        <v>3615</v>
      </c>
      <c r="K346" s="200" t="s">
        <v>3616</v>
      </c>
      <c r="L346" s="200" t="s">
        <v>3617</v>
      </c>
      <c r="M346" s="205"/>
      <c r="N346" s="198"/>
      <c r="O346" s="199"/>
      <c r="P346" s="198" t="s">
        <v>3602</v>
      </c>
      <c r="Q346" s="198"/>
      <c r="R346" s="200"/>
      <c r="S346" s="198"/>
      <c r="T346" s="200"/>
      <c r="U346" s="200"/>
      <c r="V346" s="199"/>
      <c r="W346" s="48"/>
      <c r="X346" s="48"/>
      <c r="Y346" s="48"/>
    </row>
    <row r="347" customHeight="1" spans="1:25">
      <c r="A347" s="194">
        <v>275</v>
      </c>
      <c r="B347" s="195" t="s">
        <v>481</v>
      </c>
      <c r="C347" s="194"/>
      <c r="D347" s="195"/>
      <c r="E347" s="195"/>
      <c r="F347" s="194"/>
      <c r="G347" s="195"/>
      <c r="H347" s="194"/>
      <c r="I347" s="194"/>
      <c r="J347" s="196" t="s">
        <v>3618</v>
      </c>
      <c r="K347" s="197"/>
      <c r="L347" s="197"/>
      <c r="M347" s="194"/>
      <c r="N347" s="194"/>
      <c r="O347" s="195"/>
      <c r="P347" s="194"/>
      <c r="Q347" s="194"/>
      <c r="R347" s="197"/>
      <c r="S347" s="194"/>
      <c r="T347" s="197"/>
      <c r="U347" s="197"/>
      <c r="V347" s="195"/>
      <c r="W347" s="48"/>
      <c r="X347" s="48"/>
      <c r="Y347" s="48"/>
    </row>
    <row r="348" customHeight="1" spans="1:25">
      <c r="A348" s="194">
        <v>581</v>
      </c>
      <c r="B348" s="195" t="s">
        <v>481</v>
      </c>
      <c r="C348" s="194"/>
      <c r="D348" s="195"/>
      <c r="E348" s="195"/>
      <c r="F348" s="194"/>
      <c r="G348" s="195"/>
      <c r="H348" s="194"/>
      <c r="I348" s="194"/>
      <c r="J348" s="196" t="s">
        <v>3619</v>
      </c>
      <c r="K348" s="197"/>
      <c r="L348" s="197"/>
      <c r="M348" s="194"/>
      <c r="N348" s="194"/>
      <c r="O348" s="195"/>
      <c r="P348" s="194"/>
      <c r="Q348" s="194"/>
      <c r="R348" s="197"/>
      <c r="S348" s="194"/>
      <c r="T348" s="197"/>
      <c r="U348" s="197"/>
      <c r="V348" s="195"/>
      <c r="W348" s="48"/>
      <c r="X348" s="48"/>
      <c r="Y348" s="48"/>
    </row>
    <row r="349" customHeight="1" spans="1:25">
      <c r="A349" s="198">
        <v>582</v>
      </c>
      <c r="B349" s="199" t="s">
        <v>481</v>
      </c>
      <c r="C349" s="198" t="s">
        <v>537</v>
      </c>
      <c r="D349" s="199" t="s">
        <v>848</v>
      </c>
      <c r="E349" s="199" t="s">
        <v>576</v>
      </c>
      <c r="F349" s="198"/>
      <c r="G349" s="199"/>
      <c r="H349" s="198"/>
      <c r="I349" s="198" t="s">
        <v>3407</v>
      </c>
      <c r="J349" s="201" t="s">
        <v>3620</v>
      </c>
      <c r="K349" s="200" t="s">
        <v>3621</v>
      </c>
      <c r="L349" s="200" t="s">
        <v>3622</v>
      </c>
      <c r="M349" s="203">
        <v>45737</v>
      </c>
      <c r="N349" s="198"/>
      <c r="O349" s="199" t="s">
        <v>3080</v>
      </c>
      <c r="P349" s="198" t="s">
        <v>2451</v>
      </c>
      <c r="Q349" s="198"/>
      <c r="R349" s="200"/>
      <c r="S349" s="198"/>
      <c r="T349" s="200"/>
      <c r="U349" s="200"/>
      <c r="V349" s="199"/>
      <c r="W349" s="48"/>
      <c r="X349" s="48"/>
      <c r="Y349" s="48"/>
    </row>
    <row r="350" customHeight="1" spans="1:25">
      <c r="A350" s="194">
        <v>6</v>
      </c>
      <c r="B350" s="195" t="s">
        <v>481</v>
      </c>
      <c r="C350" s="194"/>
      <c r="D350" s="195"/>
      <c r="E350" s="195"/>
      <c r="F350" s="194"/>
      <c r="G350" s="195"/>
      <c r="H350" s="194"/>
      <c r="I350" s="194"/>
      <c r="J350" s="196" t="s">
        <v>3623</v>
      </c>
      <c r="K350" s="197"/>
      <c r="L350" s="197"/>
      <c r="M350" s="194"/>
      <c r="N350" s="194"/>
      <c r="O350" s="195"/>
      <c r="P350" s="194"/>
      <c r="Q350" s="194"/>
      <c r="R350" s="197"/>
      <c r="S350" s="194"/>
      <c r="T350" s="197"/>
      <c r="U350" s="197"/>
      <c r="V350" s="195"/>
      <c r="W350" s="48"/>
      <c r="X350" s="48"/>
      <c r="Y350" s="48"/>
    </row>
    <row r="351" customHeight="1" spans="1:25">
      <c r="A351" s="194">
        <v>163</v>
      </c>
      <c r="B351" s="195" t="s">
        <v>481</v>
      </c>
      <c r="C351" s="194"/>
      <c r="D351" s="195"/>
      <c r="E351" s="195"/>
      <c r="F351" s="194"/>
      <c r="G351" s="195"/>
      <c r="H351" s="194"/>
      <c r="I351" s="194"/>
      <c r="J351" s="196" t="s">
        <v>3624</v>
      </c>
      <c r="K351" s="197"/>
      <c r="L351" s="197"/>
      <c r="M351" s="194"/>
      <c r="N351" s="194"/>
      <c r="O351" s="195"/>
      <c r="P351" s="194"/>
      <c r="Q351" s="194"/>
      <c r="R351" s="197"/>
      <c r="S351" s="194"/>
      <c r="T351" s="197"/>
      <c r="U351" s="197"/>
      <c r="V351" s="195"/>
      <c r="W351" s="48"/>
      <c r="X351" s="48"/>
      <c r="Y351" s="48"/>
    </row>
    <row r="352" customHeight="1" spans="1:25">
      <c r="A352" s="198">
        <v>164</v>
      </c>
      <c r="B352" s="199" t="s">
        <v>481</v>
      </c>
      <c r="C352" s="198"/>
      <c r="D352" s="199"/>
      <c r="E352" s="199"/>
      <c r="F352" s="198"/>
      <c r="G352" s="199"/>
      <c r="H352" s="198"/>
      <c r="I352" s="198"/>
      <c r="J352" s="200" t="s">
        <v>1604</v>
      </c>
      <c r="K352" s="200"/>
      <c r="L352" s="200"/>
      <c r="M352" s="198"/>
      <c r="N352" s="198"/>
      <c r="O352" s="199"/>
      <c r="P352" s="198"/>
      <c r="Q352" s="198"/>
      <c r="R352" s="200"/>
      <c r="S352" s="198"/>
      <c r="T352" s="200"/>
      <c r="U352" s="200"/>
      <c r="V352" s="199"/>
      <c r="W352" s="48"/>
      <c r="X352" s="48"/>
      <c r="Y352" s="48"/>
    </row>
    <row r="353" customHeight="1" spans="1:25">
      <c r="A353" s="198">
        <v>205</v>
      </c>
      <c r="B353" s="199" t="s">
        <v>481</v>
      </c>
      <c r="C353" s="198"/>
      <c r="D353" s="199"/>
      <c r="E353" s="199"/>
      <c r="F353" s="198"/>
      <c r="G353" s="199"/>
      <c r="H353" s="198"/>
      <c r="I353" s="198"/>
      <c r="J353" s="200" t="s">
        <v>1605</v>
      </c>
      <c r="K353" s="200"/>
      <c r="L353" s="200"/>
      <c r="M353" s="198"/>
      <c r="N353" s="198"/>
      <c r="O353" s="199"/>
      <c r="P353" s="198"/>
      <c r="Q353" s="198"/>
      <c r="R353" s="200"/>
      <c r="S353" s="198"/>
      <c r="T353" s="200"/>
      <c r="U353" s="200"/>
      <c r="V353" s="199"/>
      <c r="W353" s="48"/>
      <c r="X353" s="48"/>
      <c r="Y353" s="48"/>
    </row>
    <row r="354" customHeight="1" spans="1:25">
      <c r="A354" s="198">
        <v>165</v>
      </c>
      <c r="B354" s="199" t="s">
        <v>481</v>
      </c>
      <c r="C354" s="198"/>
      <c r="D354" s="199"/>
      <c r="E354" s="199"/>
      <c r="F354" s="198"/>
      <c r="G354" s="199"/>
      <c r="H354" s="198"/>
      <c r="I354" s="198"/>
      <c r="J354" s="200" t="s">
        <v>3625</v>
      </c>
      <c r="K354" s="200"/>
      <c r="L354" s="200"/>
      <c r="M354" s="198"/>
      <c r="N354" s="198"/>
      <c r="O354" s="199"/>
      <c r="P354" s="198"/>
      <c r="Q354" s="198"/>
      <c r="R354" s="200"/>
      <c r="S354" s="198"/>
      <c r="T354" s="200"/>
      <c r="U354" s="200"/>
      <c r="V354" s="199"/>
      <c r="W354" s="48"/>
      <c r="X354" s="48"/>
      <c r="Y354" s="48"/>
    </row>
    <row r="355" customHeight="1" spans="1:25">
      <c r="A355" s="198">
        <v>166</v>
      </c>
      <c r="B355" s="199" t="s">
        <v>481</v>
      </c>
      <c r="C355" s="198"/>
      <c r="D355" s="199"/>
      <c r="E355" s="199"/>
      <c r="F355" s="198"/>
      <c r="G355" s="199"/>
      <c r="H355" s="198"/>
      <c r="I355" s="198"/>
      <c r="J355" s="200" t="s">
        <v>3626</v>
      </c>
      <c r="K355" s="200"/>
      <c r="L355" s="200"/>
      <c r="M355" s="198"/>
      <c r="N355" s="198"/>
      <c r="O355" s="199"/>
      <c r="P355" s="198"/>
      <c r="Q355" s="198"/>
      <c r="R355" s="200"/>
      <c r="S355" s="198"/>
      <c r="T355" s="200"/>
      <c r="U355" s="200"/>
      <c r="V355" s="199"/>
      <c r="W355" s="48"/>
      <c r="X355" s="48"/>
      <c r="Y355" s="48"/>
    </row>
    <row r="356" customHeight="1" spans="1:25">
      <c r="A356" s="198">
        <v>167</v>
      </c>
      <c r="B356" s="199" t="s">
        <v>481</v>
      </c>
      <c r="C356" s="198"/>
      <c r="D356" s="199"/>
      <c r="E356" s="199"/>
      <c r="F356" s="198"/>
      <c r="G356" s="199"/>
      <c r="H356" s="198"/>
      <c r="I356" s="198"/>
      <c r="J356" s="200" t="s">
        <v>3627</v>
      </c>
      <c r="K356" s="200"/>
      <c r="L356" s="200"/>
      <c r="M356" s="198"/>
      <c r="N356" s="198"/>
      <c r="O356" s="199"/>
      <c r="P356" s="198"/>
      <c r="Q356" s="198"/>
      <c r="R356" s="200"/>
      <c r="S356" s="198"/>
      <c r="T356" s="200"/>
      <c r="U356" s="200"/>
      <c r="V356" s="199"/>
      <c r="W356" s="48"/>
      <c r="X356" s="48"/>
      <c r="Y356" s="48"/>
    </row>
    <row r="357" customHeight="1" spans="1:25">
      <c r="A357" s="198">
        <v>168</v>
      </c>
      <c r="B357" s="199" t="s">
        <v>481</v>
      </c>
      <c r="C357" s="198"/>
      <c r="D357" s="199"/>
      <c r="E357" s="199"/>
      <c r="F357" s="198"/>
      <c r="G357" s="199"/>
      <c r="H357" s="198"/>
      <c r="I357" s="198"/>
      <c r="J357" s="200" t="s">
        <v>1609</v>
      </c>
      <c r="K357" s="200"/>
      <c r="L357" s="200"/>
      <c r="M357" s="198"/>
      <c r="N357" s="198"/>
      <c r="O357" s="199"/>
      <c r="P357" s="198"/>
      <c r="Q357" s="198"/>
      <c r="R357" s="200"/>
      <c r="S357" s="198"/>
      <c r="T357" s="200"/>
      <c r="U357" s="200"/>
      <c r="V357" s="199"/>
      <c r="W357" s="48"/>
      <c r="X357" s="48"/>
      <c r="Y357" s="48"/>
    </row>
    <row r="358" customHeight="1" spans="1:25">
      <c r="A358" s="198">
        <v>169</v>
      </c>
      <c r="B358" s="199" t="s">
        <v>481</v>
      </c>
      <c r="C358" s="198"/>
      <c r="D358" s="199"/>
      <c r="E358" s="199"/>
      <c r="F358" s="198"/>
      <c r="G358" s="199"/>
      <c r="H358" s="198"/>
      <c r="I358" s="198"/>
      <c r="J358" s="200" t="s">
        <v>1610</v>
      </c>
      <c r="K358" s="200"/>
      <c r="L358" s="200"/>
      <c r="M358" s="198"/>
      <c r="N358" s="198"/>
      <c r="O358" s="199"/>
      <c r="P358" s="198"/>
      <c r="Q358" s="198"/>
      <c r="R358" s="200"/>
      <c r="S358" s="198"/>
      <c r="T358" s="200"/>
      <c r="U358" s="200"/>
      <c r="V358" s="199"/>
      <c r="W358" s="48"/>
      <c r="X358" s="48"/>
      <c r="Y358" s="48"/>
    </row>
    <row r="359" customHeight="1" spans="1:25">
      <c r="A359" s="198">
        <v>170</v>
      </c>
      <c r="B359" s="199" t="s">
        <v>481</v>
      </c>
      <c r="C359" s="198"/>
      <c r="D359" s="199"/>
      <c r="E359" s="199"/>
      <c r="F359" s="198"/>
      <c r="G359" s="199"/>
      <c r="H359" s="198"/>
      <c r="I359" s="198"/>
      <c r="J359" s="200" t="s">
        <v>1611</v>
      </c>
      <c r="K359" s="200"/>
      <c r="L359" s="200"/>
      <c r="M359" s="198"/>
      <c r="N359" s="198"/>
      <c r="O359" s="199"/>
      <c r="P359" s="198"/>
      <c r="Q359" s="198"/>
      <c r="R359" s="200"/>
      <c r="S359" s="198"/>
      <c r="T359" s="200"/>
      <c r="U359" s="200"/>
      <c r="V359" s="199"/>
      <c r="W359" s="48"/>
      <c r="X359" s="48"/>
      <c r="Y359" s="48"/>
    </row>
    <row r="360" customHeight="1" spans="1:25">
      <c r="A360" s="198">
        <v>171</v>
      </c>
      <c r="B360" s="199" t="s">
        <v>481</v>
      </c>
      <c r="C360" s="198"/>
      <c r="D360" s="199"/>
      <c r="E360" s="199"/>
      <c r="F360" s="198"/>
      <c r="G360" s="199"/>
      <c r="H360" s="198"/>
      <c r="I360" s="198"/>
      <c r="J360" s="200" t="s">
        <v>1612</v>
      </c>
      <c r="K360" s="200"/>
      <c r="L360" s="200"/>
      <c r="M360" s="198"/>
      <c r="N360" s="198"/>
      <c r="O360" s="199"/>
      <c r="P360" s="198"/>
      <c r="Q360" s="198"/>
      <c r="R360" s="200"/>
      <c r="S360" s="198"/>
      <c r="T360" s="200"/>
      <c r="U360" s="200"/>
      <c r="V360" s="199"/>
      <c r="W360" s="48"/>
      <c r="X360" s="48"/>
      <c r="Y360" s="48"/>
    </row>
    <row r="361" customHeight="1" spans="1:25">
      <c r="A361" s="194">
        <v>26</v>
      </c>
      <c r="B361" s="195" t="s">
        <v>481</v>
      </c>
      <c r="C361" s="194"/>
      <c r="D361" s="195"/>
      <c r="E361" s="195"/>
      <c r="F361" s="194"/>
      <c r="G361" s="195"/>
      <c r="H361" s="194"/>
      <c r="I361" s="194"/>
      <c r="J361" s="196" t="s">
        <v>3628</v>
      </c>
      <c r="K361" s="197"/>
      <c r="L361" s="197"/>
      <c r="M361" s="194"/>
      <c r="N361" s="194"/>
      <c r="O361" s="195"/>
      <c r="P361" s="194"/>
      <c r="Q361" s="194"/>
      <c r="R361" s="197"/>
      <c r="S361" s="194"/>
      <c r="T361" s="197"/>
      <c r="U361" s="197"/>
      <c r="V361" s="195"/>
      <c r="W361" s="48"/>
      <c r="X361" s="48"/>
      <c r="Y361" s="48"/>
    </row>
    <row r="362" customHeight="1" spans="1:25">
      <c r="A362" s="194">
        <v>276</v>
      </c>
      <c r="B362" s="195" t="s">
        <v>481</v>
      </c>
      <c r="C362" s="194"/>
      <c r="D362" s="195"/>
      <c r="E362" s="195"/>
      <c r="F362" s="194"/>
      <c r="G362" s="195"/>
      <c r="H362" s="194"/>
      <c r="I362" s="194"/>
      <c r="J362" s="196" t="s">
        <v>3629</v>
      </c>
      <c r="K362" s="197"/>
      <c r="L362" s="197"/>
      <c r="M362" s="194"/>
      <c r="N362" s="194"/>
      <c r="O362" s="195"/>
      <c r="P362" s="194"/>
      <c r="Q362" s="194"/>
      <c r="R362" s="197"/>
      <c r="S362" s="194"/>
      <c r="T362" s="197"/>
      <c r="U362" s="197"/>
      <c r="V362" s="195"/>
      <c r="W362" s="48"/>
      <c r="X362" s="48"/>
      <c r="Y362" s="48"/>
    </row>
    <row r="363" customHeight="1" spans="1:25">
      <c r="A363" s="198">
        <v>277</v>
      </c>
      <c r="B363" s="199" t="s">
        <v>481</v>
      </c>
      <c r="C363" s="198"/>
      <c r="D363" s="199"/>
      <c r="E363" s="199"/>
      <c r="F363" s="198"/>
      <c r="G363" s="199"/>
      <c r="H363" s="198"/>
      <c r="I363" s="198"/>
      <c r="J363" s="200" t="s">
        <v>1615</v>
      </c>
      <c r="K363" s="200" t="s">
        <v>1616</v>
      </c>
      <c r="L363" s="200"/>
      <c r="M363" s="198"/>
      <c r="N363" s="198"/>
      <c r="O363" s="199"/>
      <c r="P363" s="198"/>
      <c r="Q363" s="198"/>
      <c r="R363" s="200"/>
      <c r="S363" s="198"/>
      <c r="T363" s="200"/>
      <c r="U363" s="200"/>
      <c r="V363" s="199"/>
      <c r="W363" s="48"/>
      <c r="X363" s="48"/>
      <c r="Y363" s="48"/>
    </row>
    <row r="364" customHeight="1" spans="1:25">
      <c r="A364" s="198">
        <v>281</v>
      </c>
      <c r="B364" s="199" t="s">
        <v>481</v>
      </c>
      <c r="C364" s="198"/>
      <c r="D364" s="199"/>
      <c r="E364" s="199"/>
      <c r="F364" s="198"/>
      <c r="G364" s="199"/>
      <c r="H364" s="198"/>
      <c r="I364" s="198"/>
      <c r="J364" s="200" t="s">
        <v>1126</v>
      </c>
      <c r="K364" s="200" t="s">
        <v>1617</v>
      </c>
      <c r="L364" s="200"/>
      <c r="M364" s="198"/>
      <c r="N364" s="198"/>
      <c r="O364" s="199"/>
      <c r="P364" s="198"/>
      <c r="Q364" s="198"/>
      <c r="R364" s="200"/>
      <c r="S364" s="198"/>
      <c r="T364" s="200"/>
      <c r="U364" s="200"/>
      <c r="V364" s="199"/>
      <c r="W364" s="48"/>
      <c r="X364" s="48"/>
      <c r="Y364" s="48"/>
    </row>
    <row r="365" customHeight="1" spans="1:25">
      <c r="A365" s="198">
        <v>282</v>
      </c>
      <c r="B365" s="199" t="s">
        <v>481</v>
      </c>
      <c r="C365" s="198"/>
      <c r="D365" s="199"/>
      <c r="E365" s="199"/>
      <c r="F365" s="198"/>
      <c r="G365" s="199"/>
      <c r="H365" s="198"/>
      <c r="I365" s="198"/>
      <c r="J365" s="200" t="s">
        <v>1618</v>
      </c>
      <c r="K365" s="200" t="s">
        <v>1619</v>
      </c>
      <c r="L365" s="200"/>
      <c r="M365" s="198"/>
      <c r="N365" s="198"/>
      <c r="O365" s="199"/>
      <c r="P365" s="198"/>
      <c r="Q365" s="198"/>
      <c r="R365" s="200"/>
      <c r="S365" s="198"/>
      <c r="T365" s="200"/>
      <c r="U365" s="200"/>
      <c r="V365" s="199"/>
      <c r="W365" s="48"/>
      <c r="X365" s="48"/>
      <c r="Y365" s="48"/>
    </row>
    <row r="366" customHeight="1" spans="1:25">
      <c r="A366" s="198">
        <v>283</v>
      </c>
      <c r="B366" s="199" t="s">
        <v>481</v>
      </c>
      <c r="C366" s="198"/>
      <c r="D366" s="199"/>
      <c r="E366" s="199"/>
      <c r="F366" s="198"/>
      <c r="G366" s="199"/>
      <c r="H366" s="198"/>
      <c r="I366" s="198"/>
      <c r="J366" s="200" t="s">
        <v>1620</v>
      </c>
      <c r="K366" s="200" t="s">
        <v>1621</v>
      </c>
      <c r="L366" s="200"/>
      <c r="M366" s="198"/>
      <c r="N366" s="198"/>
      <c r="O366" s="199"/>
      <c r="P366" s="198"/>
      <c r="Q366" s="198"/>
      <c r="R366" s="200"/>
      <c r="S366" s="198"/>
      <c r="T366" s="200"/>
      <c r="U366" s="200"/>
      <c r="V366" s="199"/>
      <c r="W366" s="48"/>
      <c r="X366" s="48"/>
      <c r="Y366" s="48"/>
    </row>
    <row r="367" customHeight="1" spans="1:25">
      <c r="A367" s="198">
        <v>284</v>
      </c>
      <c r="B367" s="199" t="s">
        <v>481</v>
      </c>
      <c r="C367" s="198"/>
      <c r="D367" s="199"/>
      <c r="E367" s="199"/>
      <c r="F367" s="198"/>
      <c r="G367" s="199"/>
      <c r="H367" s="198"/>
      <c r="I367" s="198"/>
      <c r="J367" s="200" t="s">
        <v>1622</v>
      </c>
      <c r="K367" s="200" t="s">
        <v>1623</v>
      </c>
      <c r="L367" s="200"/>
      <c r="M367" s="198"/>
      <c r="N367" s="198"/>
      <c r="O367" s="199"/>
      <c r="P367" s="198"/>
      <c r="Q367" s="198"/>
      <c r="R367" s="200"/>
      <c r="S367" s="198"/>
      <c r="T367" s="200"/>
      <c r="U367" s="200"/>
      <c r="V367" s="199"/>
      <c r="W367" s="48"/>
      <c r="X367" s="48"/>
      <c r="Y367" s="48"/>
    </row>
    <row r="368" customHeight="1" spans="1:25">
      <c r="A368" s="198">
        <v>285</v>
      </c>
      <c r="B368" s="199" t="s">
        <v>481</v>
      </c>
      <c r="C368" s="198"/>
      <c r="D368" s="199"/>
      <c r="E368" s="199"/>
      <c r="F368" s="198"/>
      <c r="G368" s="199"/>
      <c r="H368" s="198"/>
      <c r="I368" s="198"/>
      <c r="J368" s="200" t="s">
        <v>1624</v>
      </c>
      <c r="K368" s="200" t="s">
        <v>1625</v>
      </c>
      <c r="L368" s="200"/>
      <c r="M368" s="198"/>
      <c r="N368" s="198"/>
      <c r="O368" s="199"/>
      <c r="P368" s="198"/>
      <c r="Q368" s="198"/>
      <c r="R368" s="200"/>
      <c r="S368" s="198"/>
      <c r="T368" s="200"/>
      <c r="U368" s="200"/>
      <c r="V368" s="199"/>
      <c r="W368" s="48"/>
      <c r="X368" s="48"/>
      <c r="Y368" s="48"/>
    </row>
    <row r="369" customHeight="1" spans="1:25">
      <c r="A369" s="198">
        <v>286</v>
      </c>
      <c r="B369" s="199" t="s">
        <v>481</v>
      </c>
      <c r="C369" s="198"/>
      <c r="D369" s="199"/>
      <c r="E369" s="199"/>
      <c r="F369" s="198"/>
      <c r="G369" s="199"/>
      <c r="H369" s="198"/>
      <c r="I369" s="198"/>
      <c r="J369" s="200" t="s">
        <v>1626</v>
      </c>
      <c r="K369" s="200" t="s">
        <v>1627</v>
      </c>
      <c r="L369" s="200"/>
      <c r="M369" s="198"/>
      <c r="N369" s="198"/>
      <c r="O369" s="199"/>
      <c r="P369" s="198"/>
      <c r="Q369" s="198"/>
      <c r="R369" s="200"/>
      <c r="S369" s="198"/>
      <c r="T369" s="200"/>
      <c r="U369" s="200"/>
      <c r="V369" s="199"/>
      <c r="W369" s="48"/>
      <c r="X369" s="48"/>
      <c r="Y369" s="48"/>
    </row>
    <row r="370" customHeight="1" spans="1:25">
      <c r="A370" s="198">
        <v>280</v>
      </c>
      <c r="B370" s="199" t="s">
        <v>481</v>
      </c>
      <c r="C370" s="198"/>
      <c r="D370" s="199"/>
      <c r="E370" s="199"/>
      <c r="F370" s="198"/>
      <c r="G370" s="199"/>
      <c r="H370" s="198"/>
      <c r="I370" s="198"/>
      <c r="J370" s="200" t="s">
        <v>1628</v>
      </c>
      <c r="K370" s="200" t="s">
        <v>1629</v>
      </c>
      <c r="L370" s="200"/>
      <c r="M370" s="198"/>
      <c r="N370" s="198"/>
      <c r="O370" s="199"/>
      <c r="P370" s="198"/>
      <c r="Q370" s="198"/>
      <c r="R370" s="200"/>
      <c r="S370" s="198"/>
      <c r="T370" s="200"/>
      <c r="U370" s="200"/>
      <c r="V370" s="199"/>
      <c r="W370" s="48"/>
      <c r="X370" s="48"/>
      <c r="Y370" s="48"/>
    </row>
    <row r="371" customHeight="1" spans="1:25">
      <c r="A371" s="198">
        <v>279</v>
      </c>
      <c r="B371" s="199" t="s">
        <v>481</v>
      </c>
      <c r="C371" s="198"/>
      <c r="D371" s="199"/>
      <c r="E371" s="199"/>
      <c r="F371" s="198"/>
      <c r="G371" s="199"/>
      <c r="H371" s="198"/>
      <c r="I371" s="198"/>
      <c r="J371" s="200" t="s">
        <v>1630</v>
      </c>
      <c r="K371" s="200" t="s">
        <v>1631</v>
      </c>
      <c r="L371" s="200"/>
      <c r="M371" s="198"/>
      <c r="N371" s="198"/>
      <c r="O371" s="199"/>
      <c r="P371" s="198"/>
      <c r="Q371" s="198"/>
      <c r="R371" s="200"/>
      <c r="S371" s="198"/>
      <c r="T371" s="200"/>
      <c r="U371" s="200"/>
      <c r="V371" s="199"/>
      <c r="W371" s="48"/>
      <c r="X371" s="48"/>
      <c r="Y371" s="48"/>
    </row>
    <row r="372" customHeight="1" spans="1:25">
      <c r="A372" s="198">
        <v>24</v>
      </c>
      <c r="B372" s="199" t="s">
        <v>481</v>
      </c>
      <c r="C372" s="198"/>
      <c r="D372" s="199"/>
      <c r="E372" s="199"/>
      <c r="F372" s="198"/>
      <c r="G372" s="199"/>
      <c r="H372" s="198"/>
      <c r="I372" s="198"/>
      <c r="J372" s="200" t="s">
        <v>1632</v>
      </c>
      <c r="K372" s="200" t="s">
        <v>1633</v>
      </c>
      <c r="L372" s="200"/>
      <c r="M372" s="198"/>
      <c r="N372" s="198"/>
      <c r="O372" s="199"/>
      <c r="P372" s="198"/>
      <c r="Q372" s="198"/>
      <c r="R372" s="200"/>
      <c r="S372" s="198"/>
      <c r="T372" s="200"/>
      <c r="U372" s="200"/>
      <c r="V372" s="199"/>
      <c r="W372" s="48"/>
      <c r="X372" s="48"/>
      <c r="Y372" s="48"/>
    </row>
    <row r="373" customHeight="1" spans="1:25">
      <c r="A373" s="198">
        <v>30</v>
      </c>
      <c r="B373" s="199" t="s">
        <v>481</v>
      </c>
      <c r="C373" s="198"/>
      <c r="D373" s="199"/>
      <c r="E373" s="199"/>
      <c r="F373" s="198"/>
      <c r="G373" s="199"/>
      <c r="H373" s="198"/>
      <c r="I373" s="198"/>
      <c r="J373" s="200" t="s">
        <v>1634</v>
      </c>
      <c r="K373" s="200" t="s">
        <v>1635</v>
      </c>
      <c r="L373" s="200"/>
      <c r="M373" s="198"/>
      <c r="N373" s="198"/>
      <c r="O373" s="199"/>
      <c r="P373" s="198"/>
      <c r="Q373" s="198"/>
      <c r="R373" s="200"/>
      <c r="S373" s="198"/>
      <c r="T373" s="200"/>
      <c r="U373" s="200"/>
      <c r="V373" s="199"/>
      <c r="W373" s="48"/>
      <c r="X373" s="48"/>
      <c r="Y373" s="48"/>
    </row>
    <row r="374" customHeight="1" spans="1:25">
      <c r="A374" s="198">
        <v>31</v>
      </c>
      <c r="B374" s="199" t="s">
        <v>481</v>
      </c>
      <c r="C374" s="198"/>
      <c r="D374" s="199"/>
      <c r="E374" s="199"/>
      <c r="F374" s="198"/>
      <c r="G374" s="199"/>
      <c r="H374" s="198"/>
      <c r="I374" s="198"/>
      <c r="J374" s="200" t="s">
        <v>1636</v>
      </c>
      <c r="K374" s="200" t="s">
        <v>1637</v>
      </c>
      <c r="L374" s="200"/>
      <c r="M374" s="198"/>
      <c r="N374" s="198"/>
      <c r="O374" s="199"/>
      <c r="P374" s="198"/>
      <c r="Q374" s="198"/>
      <c r="R374" s="200"/>
      <c r="S374" s="198"/>
      <c r="T374" s="200"/>
      <c r="U374" s="200"/>
      <c r="V374" s="199"/>
      <c r="W374" s="48"/>
      <c r="X374" s="48"/>
      <c r="Y374" s="48"/>
    </row>
    <row r="375" customHeight="1" spans="1:25">
      <c r="A375" s="198">
        <v>32</v>
      </c>
      <c r="B375" s="199" t="s">
        <v>481</v>
      </c>
      <c r="C375" s="198"/>
      <c r="D375" s="199"/>
      <c r="E375" s="199"/>
      <c r="F375" s="198"/>
      <c r="G375" s="199"/>
      <c r="H375" s="198"/>
      <c r="I375" s="198"/>
      <c r="J375" s="200" t="s">
        <v>1638</v>
      </c>
      <c r="K375" s="200" t="s">
        <v>1639</v>
      </c>
      <c r="L375" s="200"/>
      <c r="M375" s="198"/>
      <c r="N375" s="198"/>
      <c r="O375" s="199"/>
      <c r="P375" s="198"/>
      <c r="Q375" s="198"/>
      <c r="R375" s="200"/>
      <c r="S375" s="198"/>
      <c r="T375" s="200"/>
      <c r="U375" s="200"/>
      <c r="V375" s="199"/>
      <c r="W375" s="48"/>
      <c r="X375" s="48"/>
      <c r="Y375" s="48"/>
    </row>
    <row r="376" customHeight="1" spans="1:25">
      <c r="A376" s="198">
        <v>33</v>
      </c>
      <c r="B376" s="199" t="s">
        <v>481</v>
      </c>
      <c r="C376" s="198"/>
      <c r="D376" s="199"/>
      <c r="E376" s="199"/>
      <c r="F376" s="198"/>
      <c r="G376" s="199"/>
      <c r="H376" s="198"/>
      <c r="I376" s="198"/>
      <c r="J376" s="200" t="s">
        <v>1640</v>
      </c>
      <c r="K376" s="200" t="s">
        <v>1641</v>
      </c>
      <c r="L376" s="200"/>
      <c r="M376" s="198"/>
      <c r="N376" s="198"/>
      <c r="O376" s="199"/>
      <c r="P376" s="198"/>
      <c r="Q376" s="198"/>
      <c r="R376" s="200"/>
      <c r="S376" s="198"/>
      <c r="T376" s="200"/>
      <c r="U376" s="200"/>
      <c r="V376" s="199"/>
      <c r="W376" s="48"/>
      <c r="X376" s="48"/>
      <c r="Y376" s="48"/>
    </row>
    <row r="377" customHeight="1" spans="1:25">
      <c r="A377" s="198">
        <v>34</v>
      </c>
      <c r="B377" s="199" t="s">
        <v>481</v>
      </c>
      <c r="C377" s="198"/>
      <c r="D377" s="199"/>
      <c r="E377" s="199"/>
      <c r="F377" s="198"/>
      <c r="G377" s="199"/>
      <c r="H377" s="198"/>
      <c r="I377" s="198"/>
      <c r="J377" s="200" t="s">
        <v>1642</v>
      </c>
      <c r="K377" s="200" t="s">
        <v>1643</v>
      </c>
      <c r="L377" s="200"/>
      <c r="M377" s="198"/>
      <c r="N377" s="198"/>
      <c r="O377" s="199"/>
      <c r="P377" s="198"/>
      <c r="Q377" s="198"/>
      <c r="R377" s="200"/>
      <c r="S377" s="198"/>
      <c r="T377" s="200"/>
      <c r="U377" s="200"/>
      <c r="V377" s="199"/>
      <c r="W377" s="48"/>
      <c r="X377" s="48"/>
      <c r="Y377" s="48"/>
    </row>
    <row r="378" customHeight="1" spans="1:25">
      <c r="A378" s="198">
        <v>35</v>
      </c>
      <c r="B378" s="199" t="s">
        <v>481</v>
      </c>
      <c r="C378" s="198"/>
      <c r="D378" s="199"/>
      <c r="E378" s="199"/>
      <c r="F378" s="198"/>
      <c r="G378" s="199"/>
      <c r="H378" s="198"/>
      <c r="I378" s="198"/>
      <c r="J378" s="200" t="s">
        <v>263</v>
      </c>
      <c r="K378" s="200" t="s">
        <v>264</v>
      </c>
      <c r="L378" s="200"/>
      <c r="M378" s="198"/>
      <c r="N378" s="198"/>
      <c r="O378" s="199"/>
      <c r="P378" s="198"/>
      <c r="Q378" s="198"/>
      <c r="R378" s="200"/>
      <c r="S378" s="198"/>
      <c r="T378" s="200"/>
      <c r="U378" s="200"/>
      <c r="V378" s="199"/>
      <c r="W378" s="48"/>
      <c r="X378" s="48"/>
      <c r="Y378" s="48"/>
    </row>
    <row r="379" customHeight="1" spans="1:25">
      <c r="A379" s="198">
        <v>36</v>
      </c>
      <c r="B379" s="199" t="s">
        <v>481</v>
      </c>
      <c r="C379" s="198"/>
      <c r="D379" s="199"/>
      <c r="E379" s="199"/>
      <c r="F379" s="198"/>
      <c r="G379" s="199"/>
      <c r="H379" s="198"/>
      <c r="I379" s="198"/>
      <c r="J379" s="200" t="s">
        <v>1644</v>
      </c>
      <c r="K379" s="200" t="s">
        <v>1645</v>
      </c>
      <c r="L379" s="200"/>
      <c r="M379" s="198"/>
      <c r="N379" s="198"/>
      <c r="O379" s="199"/>
      <c r="P379" s="198"/>
      <c r="Q379" s="198"/>
      <c r="R379" s="200"/>
      <c r="S379" s="198"/>
      <c r="T379" s="200"/>
      <c r="U379" s="200"/>
      <c r="V379" s="199"/>
      <c r="W379" s="48"/>
      <c r="X379" s="48"/>
      <c r="Y379" s="48"/>
    </row>
    <row r="380" customHeight="1" spans="1:25">
      <c r="A380" s="198">
        <v>383</v>
      </c>
      <c r="B380" s="199" t="s">
        <v>481</v>
      </c>
      <c r="C380" s="198"/>
      <c r="D380" s="199"/>
      <c r="E380" s="199"/>
      <c r="F380" s="198"/>
      <c r="G380" s="199"/>
      <c r="H380" s="198"/>
      <c r="I380" s="198"/>
      <c r="J380" s="200" t="s">
        <v>1646</v>
      </c>
      <c r="K380" s="200" t="s">
        <v>1647</v>
      </c>
      <c r="L380" s="200"/>
      <c r="M380" s="198"/>
      <c r="N380" s="198"/>
      <c r="O380" s="199"/>
      <c r="P380" s="198"/>
      <c r="Q380" s="198"/>
      <c r="R380" s="200"/>
      <c r="S380" s="198"/>
      <c r="T380" s="200"/>
      <c r="U380" s="200"/>
      <c r="V380" s="199"/>
      <c r="W380" s="48"/>
      <c r="X380" s="48"/>
      <c r="Y380" s="48"/>
    </row>
    <row r="381" customHeight="1" spans="1:25">
      <c r="A381" s="198">
        <v>386</v>
      </c>
      <c r="B381" s="199" t="s">
        <v>481</v>
      </c>
      <c r="C381" s="198"/>
      <c r="D381" s="199"/>
      <c r="E381" s="199"/>
      <c r="F381" s="198"/>
      <c r="G381" s="199"/>
      <c r="H381" s="198"/>
      <c r="I381" s="198"/>
      <c r="J381" s="200" t="s">
        <v>280</v>
      </c>
      <c r="K381" s="200" t="s">
        <v>1648</v>
      </c>
      <c r="L381" s="200"/>
      <c r="M381" s="198"/>
      <c r="N381" s="198"/>
      <c r="O381" s="199"/>
      <c r="P381" s="198"/>
      <c r="Q381" s="198"/>
      <c r="R381" s="200"/>
      <c r="S381" s="198"/>
      <c r="T381" s="200"/>
      <c r="U381" s="200"/>
      <c r="V381" s="199"/>
      <c r="W381" s="48"/>
      <c r="X381" s="48"/>
      <c r="Y381" s="48"/>
    </row>
    <row r="382" customHeight="1" spans="1:25">
      <c r="A382" s="198">
        <v>385</v>
      </c>
      <c r="B382" s="199" t="s">
        <v>481</v>
      </c>
      <c r="C382" s="198"/>
      <c r="D382" s="199"/>
      <c r="E382" s="199"/>
      <c r="F382" s="198"/>
      <c r="G382" s="199"/>
      <c r="H382" s="198"/>
      <c r="I382" s="198"/>
      <c r="J382" s="200" t="s">
        <v>1142</v>
      </c>
      <c r="K382" s="200" t="s">
        <v>1649</v>
      </c>
      <c r="L382" s="200"/>
      <c r="M382" s="198"/>
      <c r="N382" s="198"/>
      <c r="O382" s="199"/>
      <c r="P382" s="198"/>
      <c r="Q382" s="198"/>
      <c r="R382" s="200"/>
      <c r="S382" s="198"/>
      <c r="T382" s="200"/>
      <c r="U382" s="200"/>
      <c r="V382" s="199"/>
      <c r="W382" s="48"/>
      <c r="X382" s="48"/>
      <c r="Y382" s="48"/>
    </row>
    <row r="383" customHeight="1" spans="1:25">
      <c r="A383" s="198">
        <v>384</v>
      </c>
      <c r="B383" s="199" t="s">
        <v>481</v>
      </c>
      <c r="C383" s="198"/>
      <c r="D383" s="199"/>
      <c r="E383" s="199"/>
      <c r="F383" s="198"/>
      <c r="G383" s="199"/>
      <c r="H383" s="198"/>
      <c r="I383" s="198"/>
      <c r="J383" s="200" t="s">
        <v>239</v>
      </c>
      <c r="K383" s="200" t="s">
        <v>1650</v>
      </c>
      <c r="L383" s="200"/>
      <c r="M383" s="198"/>
      <c r="N383" s="198"/>
      <c r="O383" s="199"/>
      <c r="P383" s="198"/>
      <c r="Q383" s="198"/>
      <c r="R383" s="200"/>
      <c r="S383" s="198"/>
      <c r="T383" s="200"/>
      <c r="U383" s="200"/>
      <c r="V383" s="199"/>
      <c r="W383" s="48"/>
      <c r="X383" s="48"/>
      <c r="Y383" s="48"/>
    </row>
    <row r="384" customHeight="1" spans="1:25">
      <c r="A384" s="198">
        <v>392</v>
      </c>
      <c r="B384" s="199" t="s">
        <v>481</v>
      </c>
      <c r="C384" s="198"/>
      <c r="D384" s="199"/>
      <c r="E384" s="199"/>
      <c r="F384" s="198"/>
      <c r="G384" s="199"/>
      <c r="H384" s="198"/>
      <c r="I384" s="198"/>
      <c r="J384" s="200" t="s">
        <v>391</v>
      </c>
      <c r="K384" s="200" t="s">
        <v>1183</v>
      </c>
      <c r="L384" s="200" t="s">
        <v>1651</v>
      </c>
      <c r="M384" s="198"/>
      <c r="N384" s="198"/>
      <c r="O384" s="199"/>
      <c r="P384" s="198"/>
      <c r="Q384" s="198"/>
      <c r="R384" s="200"/>
      <c r="S384" s="198"/>
      <c r="T384" s="200"/>
      <c r="U384" s="200"/>
      <c r="V384" s="199"/>
      <c r="W384" s="48"/>
      <c r="X384" s="48"/>
      <c r="Y384" s="48"/>
    </row>
    <row r="385" customHeight="1" spans="1:25">
      <c r="A385" s="198">
        <v>388</v>
      </c>
      <c r="B385" s="199" t="s">
        <v>481</v>
      </c>
      <c r="C385" s="198"/>
      <c r="D385" s="199"/>
      <c r="E385" s="199"/>
      <c r="F385" s="198"/>
      <c r="G385" s="199"/>
      <c r="H385" s="198"/>
      <c r="I385" s="198"/>
      <c r="J385" s="200" t="s">
        <v>1652</v>
      </c>
      <c r="K385" s="200" t="s">
        <v>1653</v>
      </c>
      <c r="L385" s="200"/>
      <c r="M385" s="198"/>
      <c r="N385" s="198"/>
      <c r="O385" s="199"/>
      <c r="P385" s="198"/>
      <c r="Q385" s="198"/>
      <c r="R385" s="200"/>
      <c r="S385" s="198"/>
      <c r="T385" s="200"/>
      <c r="U385" s="200"/>
      <c r="V385" s="199"/>
      <c r="W385" s="48"/>
      <c r="X385" s="48"/>
      <c r="Y385" s="48"/>
    </row>
    <row r="386" customHeight="1" spans="1:25">
      <c r="A386" s="198">
        <v>387</v>
      </c>
      <c r="B386" s="199" t="s">
        <v>481</v>
      </c>
      <c r="C386" s="198"/>
      <c r="D386" s="199"/>
      <c r="E386" s="199"/>
      <c r="F386" s="198"/>
      <c r="G386" s="199"/>
      <c r="H386" s="198"/>
      <c r="I386" s="198"/>
      <c r="J386" s="200" t="s">
        <v>239</v>
      </c>
      <c r="K386" s="200" t="s">
        <v>1650</v>
      </c>
      <c r="L386" s="200"/>
      <c r="M386" s="198"/>
      <c r="N386" s="198"/>
      <c r="O386" s="199"/>
      <c r="P386" s="198"/>
      <c r="Q386" s="198"/>
      <c r="R386" s="200"/>
      <c r="S386" s="198"/>
      <c r="T386" s="200"/>
      <c r="U386" s="200"/>
      <c r="V386" s="199"/>
      <c r="W386" s="48"/>
      <c r="X386" s="48"/>
      <c r="Y386" s="48"/>
    </row>
    <row r="387" customHeight="1" spans="1:25">
      <c r="A387" s="198">
        <v>389</v>
      </c>
      <c r="B387" s="199" t="s">
        <v>481</v>
      </c>
      <c r="C387" s="198"/>
      <c r="D387" s="199"/>
      <c r="E387" s="199"/>
      <c r="F387" s="198"/>
      <c r="G387" s="199"/>
      <c r="H387" s="198"/>
      <c r="I387" s="198"/>
      <c r="J387" s="200" t="s">
        <v>1203</v>
      </c>
      <c r="K387" s="200" t="s">
        <v>1654</v>
      </c>
      <c r="L387" s="200"/>
      <c r="M387" s="198"/>
      <c r="N387" s="198"/>
      <c r="O387" s="199"/>
      <c r="P387" s="198"/>
      <c r="Q387" s="198"/>
      <c r="R387" s="200"/>
      <c r="S387" s="198"/>
      <c r="T387" s="200"/>
      <c r="U387" s="200"/>
      <c r="V387" s="199"/>
      <c r="W387" s="48"/>
      <c r="X387" s="48"/>
      <c r="Y387" s="48"/>
    </row>
    <row r="388" customHeight="1" spans="1:25">
      <c r="A388" s="198">
        <v>390</v>
      </c>
      <c r="B388" s="199" t="s">
        <v>481</v>
      </c>
      <c r="C388" s="198"/>
      <c r="D388" s="199"/>
      <c r="E388" s="199"/>
      <c r="F388" s="198"/>
      <c r="G388" s="199"/>
      <c r="H388" s="198"/>
      <c r="I388" s="198"/>
      <c r="J388" s="200" t="s">
        <v>349</v>
      </c>
      <c r="K388" s="200" t="s">
        <v>350</v>
      </c>
      <c r="L388" s="200"/>
      <c r="M388" s="198"/>
      <c r="N388" s="198"/>
      <c r="O388" s="199"/>
      <c r="P388" s="198"/>
      <c r="Q388" s="198"/>
      <c r="R388" s="200"/>
      <c r="S388" s="198"/>
      <c r="T388" s="200"/>
      <c r="U388" s="200"/>
      <c r="V388" s="199"/>
      <c r="W388" s="48"/>
      <c r="X388" s="48"/>
      <c r="Y388" s="48"/>
    </row>
    <row r="389" customHeight="1" spans="1:25">
      <c r="A389" s="198">
        <v>391</v>
      </c>
      <c r="B389" s="199" t="s">
        <v>481</v>
      </c>
      <c r="C389" s="198"/>
      <c r="D389" s="199"/>
      <c r="E389" s="199"/>
      <c r="F389" s="198"/>
      <c r="G389" s="199"/>
      <c r="H389" s="198"/>
      <c r="I389" s="198"/>
      <c r="J389" s="200" t="s">
        <v>856</v>
      </c>
      <c r="K389" s="200" t="s">
        <v>1655</v>
      </c>
      <c r="L389" s="200"/>
      <c r="M389" s="198"/>
      <c r="N389" s="198"/>
      <c r="O389" s="199"/>
      <c r="P389" s="198"/>
      <c r="Q389" s="198"/>
      <c r="R389" s="200"/>
      <c r="S389" s="198"/>
      <c r="T389" s="200"/>
      <c r="U389" s="200"/>
      <c r="V389" s="199"/>
      <c r="W389" s="48"/>
      <c r="X389" s="48"/>
      <c r="Y389" s="48"/>
    </row>
    <row r="390" customHeight="1" spans="1:25">
      <c r="A390" s="198">
        <v>393</v>
      </c>
      <c r="B390" s="199" t="s">
        <v>481</v>
      </c>
      <c r="C390" s="198"/>
      <c r="D390" s="199"/>
      <c r="E390" s="199"/>
      <c r="F390" s="198"/>
      <c r="G390" s="199"/>
      <c r="H390" s="198"/>
      <c r="I390" s="198"/>
      <c r="J390" s="200" t="s">
        <v>1090</v>
      </c>
      <c r="K390" s="200" t="s">
        <v>1656</v>
      </c>
      <c r="L390" s="200"/>
      <c r="M390" s="198"/>
      <c r="N390" s="198"/>
      <c r="O390" s="199"/>
      <c r="P390" s="198"/>
      <c r="Q390" s="198"/>
      <c r="R390" s="200"/>
      <c r="S390" s="198"/>
      <c r="T390" s="200"/>
      <c r="U390" s="200"/>
      <c r="V390" s="199"/>
      <c r="W390" s="48"/>
      <c r="X390" s="48"/>
      <c r="Y390" s="48"/>
    </row>
    <row r="391" customHeight="1" spans="1:25">
      <c r="A391" s="190"/>
      <c r="B391" s="216"/>
      <c r="C391" s="190"/>
      <c r="D391" s="216"/>
      <c r="E391" s="216"/>
      <c r="F391" s="190"/>
      <c r="G391" s="216"/>
      <c r="H391" s="190"/>
      <c r="I391" s="190"/>
      <c r="J391" s="189"/>
      <c r="K391" s="189"/>
      <c r="L391" s="189"/>
      <c r="M391" s="190"/>
      <c r="N391" s="190"/>
      <c r="O391" s="216"/>
      <c r="P391" s="190"/>
      <c r="Q391" s="190"/>
      <c r="R391" s="189"/>
      <c r="S391" s="190"/>
      <c r="T391" s="189"/>
      <c r="U391" s="189"/>
      <c r="V391" s="216"/>
      <c r="W391" s="48"/>
      <c r="X391" s="48"/>
      <c r="Y391" s="48"/>
    </row>
    <row r="392" customHeight="1" spans="1:25">
      <c r="A392" s="190"/>
      <c r="B392" s="216"/>
      <c r="C392" s="190"/>
      <c r="D392" s="216"/>
      <c r="E392" s="216"/>
      <c r="F392" s="190"/>
      <c r="G392" s="216"/>
      <c r="H392" s="190"/>
      <c r="I392" s="190"/>
      <c r="J392" s="189"/>
      <c r="K392" s="189"/>
      <c r="L392" s="189"/>
      <c r="M392" s="190"/>
      <c r="N392" s="190"/>
      <c r="O392" s="216"/>
      <c r="P392" s="190"/>
      <c r="Q392" s="190"/>
      <c r="R392" s="189"/>
      <c r="S392" s="190"/>
      <c r="T392" s="189"/>
      <c r="U392" s="189"/>
      <c r="V392" s="216"/>
      <c r="W392" s="48"/>
      <c r="X392" s="48"/>
      <c r="Y392" s="48"/>
    </row>
    <row r="393" customHeight="1" spans="1:25">
      <c r="A393" s="190"/>
      <c r="B393" s="216"/>
      <c r="C393" s="190"/>
      <c r="D393" s="216"/>
      <c r="E393" s="216"/>
      <c r="F393" s="190"/>
      <c r="G393" s="216"/>
      <c r="H393" s="190"/>
      <c r="I393" s="190"/>
      <c r="J393" s="189"/>
      <c r="K393" s="189"/>
      <c r="L393" s="189"/>
      <c r="M393" s="190"/>
      <c r="N393" s="190"/>
      <c r="O393" s="216"/>
      <c r="P393" s="190"/>
      <c r="Q393" s="190"/>
      <c r="R393" s="189"/>
      <c r="S393" s="190"/>
      <c r="T393" s="189"/>
      <c r="U393" s="189"/>
      <c r="V393" s="216"/>
      <c r="W393" s="48"/>
      <c r="X393" s="48"/>
      <c r="Y393" s="48"/>
    </row>
    <row r="394" customHeight="1" spans="1:25">
      <c r="A394" s="190"/>
      <c r="B394" s="216"/>
      <c r="C394" s="190"/>
      <c r="D394" s="216"/>
      <c r="E394" s="216"/>
      <c r="F394" s="190"/>
      <c r="G394" s="216"/>
      <c r="H394" s="190"/>
      <c r="I394" s="190"/>
      <c r="J394" s="189"/>
      <c r="K394" s="189"/>
      <c r="L394" s="189"/>
      <c r="M394" s="190"/>
      <c r="N394" s="190"/>
      <c r="O394" s="216"/>
      <c r="P394" s="190"/>
      <c r="Q394" s="190"/>
      <c r="R394" s="189"/>
      <c r="S394" s="190"/>
      <c r="T394" s="189"/>
      <c r="U394" s="189"/>
      <c r="V394" s="216"/>
      <c r="W394" s="48"/>
      <c r="X394" s="48"/>
      <c r="Y394" s="48"/>
    </row>
    <row r="395" customHeight="1" spans="1:25">
      <c r="A395" s="190"/>
      <c r="B395" s="216"/>
      <c r="C395" s="190"/>
      <c r="D395" s="216"/>
      <c r="E395" s="216"/>
      <c r="F395" s="190"/>
      <c r="G395" s="216"/>
      <c r="H395" s="190"/>
      <c r="I395" s="190"/>
      <c r="J395" s="189"/>
      <c r="K395" s="189"/>
      <c r="L395" s="189"/>
      <c r="M395" s="190"/>
      <c r="N395" s="190"/>
      <c r="O395" s="216"/>
      <c r="P395" s="190"/>
      <c r="Q395" s="190"/>
      <c r="R395" s="189"/>
      <c r="S395" s="190"/>
      <c r="T395" s="189"/>
      <c r="U395" s="189"/>
      <c r="V395" s="216"/>
      <c r="W395" s="48"/>
      <c r="X395" s="48"/>
      <c r="Y395" s="48"/>
    </row>
    <row r="396" customHeight="1" spans="1:25">
      <c r="A396" s="190"/>
      <c r="B396" s="216"/>
      <c r="C396" s="190"/>
      <c r="D396" s="216"/>
      <c r="E396" s="216"/>
      <c r="F396" s="190"/>
      <c r="G396" s="216"/>
      <c r="H396" s="190"/>
      <c r="I396" s="190"/>
      <c r="J396" s="189"/>
      <c r="K396" s="189"/>
      <c r="L396" s="189"/>
      <c r="M396" s="190"/>
      <c r="N396" s="190"/>
      <c r="O396" s="216"/>
      <c r="P396" s="190"/>
      <c r="Q396" s="190"/>
      <c r="R396" s="189"/>
      <c r="S396" s="190"/>
      <c r="T396" s="189"/>
      <c r="U396" s="189"/>
      <c r="V396" s="216"/>
      <c r="W396" s="48"/>
      <c r="X396" s="48"/>
      <c r="Y396" s="48"/>
    </row>
    <row r="397" customHeight="1" spans="1:25">
      <c r="A397" s="190"/>
      <c r="B397" s="216"/>
      <c r="C397" s="190"/>
      <c r="D397" s="216"/>
      <c r="E397" s="216"/>
      <c r="F397" s="190"/>
      <c r="G397" s="216"/>
      <c r="H397" s="190"/>
      <c r="I397" s="190"/>
      <c r="J397" s="189"/>
      <c r="K397" s="189"/>
      <c r="L397" s="189"/>
      <c r="M397" s="190"/>
      <c r="N397" s="190"/>
      <c r="O397" s="216"/>
      <c r="P397" s="190"/>
      <c r="Q397" s="190"/>
      <c r="R397" s="189"/>
      <c r="S397" s="190"/>
      <c r="T397" s="189"/>
      <c r="U397" s="189"/>
      <c r="V397" s="216"/>
      <c r="W397" s="48"/>
      <c r="X397" s="48"/>
      <c r="Y397" s="48"/>
    </row>
    <row r="398" customHeight="1" spans="1:25">
      <c r="A398" s="190"/>
      <c r="B398" s="216"/>
      <c r="C398" s="190"/>
      <c r="D398" s="216"/>
      <c r="E398" s="216"/>
      <c r="F398" s="190"/>
      <c r="G398" s="216"/>
      <c r="H398" s="190"/>
      <c r="I398" s="190"/>
      <c r="J398" s="189"/>
      <c r="K398" s="189"/>
      <c r="L398" s="189"/>
      <c r="M398" s="190"/>
      <c r="N398" s="190"/>
      <c r="O398" s="216"/>
      <c r="P398" s="190"/>
      <c r="Q398" s="190"/>
      <c r="R398" s="189"/>
      <c r="S398" s="190"/>
      <c r="T398" s="189"/>
      <c r="U398" s="189"/>
      <c r="V398" s="216"/>
      <c r="W398" s="48"/>
      <c r="X398" s="48"/>
      <c r="Y398" s="48"/>
    </row>
    <row r="399" customHeight="1" spans="1:25">
      <c r="A399" s="190"/>
      <c r="B399" s="216"/>
      <c r="C399" s="190"/>
      <c r="D399" s="216"/>
      <c r="E399" s="216"/>
      <c r="F399" s="190"/>
      <c r="G399" s="216"/>
      <c r="H399" s="190"/>
      <c r="I399" s="190"/>
      <c r="J399" s="189"/>
      <c r="K399" s="189"/>
      <c r="L399" s="189"/>
      <c r="M399" s="190"/>
      <c r="N399" s="190"/>
      <c r="O399" s="216"/>
      <c r="P399" s="190"/>
      <c r="Q399" s="190"/>
      <c r="R399" s="189"/>
      <c r="S399" s="190"/>
      <c r="T399" s="189"/>
      <c r="U399" s="189"/>
      <c r="V399" s="216"/>
      <c r="W399" s="48"/>
      <c r="X399" s="48"/>
      <c r="Y399" s="48"/>
    </row>
    <row r="400" customHeight="1" spans="1:25">
      <c r="A400" s="190"/>
      <c r="B400" s="216"/>
      <c r="C400" s="190"/>
      <c r="D400" s="216"/>
      <c r="E400" s="216"/>
      <c r="F400" s="190"/>
      <c r="G400" s="216"/>
      <c r="H400" s="190"/>
      <c r="I400" s="190"/>
      <c r="J400" s="189"/>
      <c r="K400" s="189"/>
      <c r="L400" s="189"/>
      <c r="M400" s="190"/>
      <c r="N400" s="190"/>
      <c r="O400" s="216"/>
      <c r="P400" s="190"/>
      <c r="Q400" s="190"/>
      <c r="R400" s="189"/>
      <c r="S400" s="190"/>
      <c r="T400" s="189"/>
      <c r="U400" s="189"/>
      <c r="V400" s="216"/>
      <c r="W400" s="48"/>
      <c r="X400" s="48"/>
      <c r="Y400" s="48"/>
    </row>
    <row r="401" customHeight="1" spans="1:25">
      <c r="A401" s="190"/>
      <c r="B401" s="216"/>
      <c r="C401" s="190"/>
      <c r="D401" s="216"/>
      <c r="E401" s="216"/>
      <c r="F401" s="190"/>
      <c r="G401" s="216"/>
      <c r="H401" s="190"/>
      <c r="I401" s="190"/>
      <c r="J401" s="189"/>
      <c r="K401" s="189"/>
      <c r="L401" s="189"/>
      <c r="M401" s="190"/>
      <c r="N401" s="190"/>
      <c r="O401" s="216"/>
      <c r="P401" s="190"/>
      <c r="Q401" s="190"/>
      <c r="R401" s="189"/>
      <c r="S401" s="190"/>
      <c r="T401" s="189"/>
      <c r="U401" s="189"/>
      <c r="V401" s="216"/>
      <c r="W401" s="48"/>
      <c r="X401" s="48"/>
      <c r="Y401" s="48"/>
    </row>
    <row r="402" customHeight="1" spans="1:25">
      <c r="A402" s="190"/>
      <c r="B402" s="216"/>
      <c r="C402" s="190"/>
      <c r="D402" s="216"/>
      <c r="E402" s="216"/>
      <c r="F402" s="190"/>
      <c r="G402" s="216"/>
      <c r="H402" s="190"/>
      <c r="I402" s="190"/>
      <c r="J402" s="189"/>
      <c r="K402" s="189"/>
      <c r="L402" s="189"/>
      <c r="M402" s="190"/>
      <c r="N402" s="190"/>
      <c r="O402" s="216"/>
      <c r="P402" s="190"/>
      <c r="Q402" s="190"/>
      <c r="R402" s="189"/>
      <c r="S402" s="190"/>
      <c r="T402" s="189"/>
      <c r="U402" s="189"/>
      <c r="V402" s="216"/>
      <c r="W402" s="48"/>
      <c r="X402" s="48"/>
      <c r="Y402" s="48"/>
    </row>
    <row r="403" customHeight="1" spans="1:25">
      <c r="A403" s="190"/>
      <c r="B403" s="216"/>
      <c r="C403" s="190"/>
      <c r="D403" s="216"/>
      <c r="E403" s="216"/>
      <c r="F403" s="190"/>
      <c r="G403" s="216"/>
      <c r="H403" s="190"/>
      <c r="I403" s="190"/>
      <c r="J403" s="189"/>
      <c r="K403" s="189"/>
      <c r="L403" s="189"/>
      <c r="M403" s="190"/>
      <c r="N403" s="190"/>
      <c r="O403" s="216"/>
      <c r="P403" s="190"/>
      <c r="Q403" s="190"/>
      <c r="R403" s="189"/>
      <c r="S403" s="190"/>
      <c r="T403" s="189"/>
      <c r="U403" s="189"/>
      <c r="V403" s="216"/>
      <c r="W403" s="48"/>
      <c r="X403" s="48"/>
      <c r="Y403" s="48"/>
    </row>
    <row r="404" customHeight="1" spans="1:25">
      <c r="A404" s="190"/>
      <c r="B404" s="216"/>
      <c r="C404" s="190"/>
      <c r="D404" s="216"/>
      <c r="E404" s="216"/>
      <c r="F404" s="190"/>
      <c r="G404" s="216"/>
      <c r="H404" s="190"/>
      <c r="I404" s="190"/>
      <c r="J404" s="189"/>
      <c r="K404" s="189"/>
      <c r="L404" s="189"/>
      <c r="M404" s="190"/>
      <c r="N404" s="190"/>
      <c r="O404" s="216"/>
      <c r="P404" s="190"/>
      <c r="Q404" s="190"/>
      <c r="R404" s="189"/>
      <c r="S404" s="190"/>
      <c r="T404" s="189"/>
      <c r="U404" s="189"/>
      <c r="V404" s="216"/>
      <c r="W404" s="48"/>
      <c r="X404" s="48"/>
      <c r="Y404" s="48"/>
    </row>
    <row r="405" customHeight="1" spans="1:25">
      <c r="A405" s="190"/>
      <c r="B405" s="216"/>
      <c r="C405" s="190"/>
      <c r="D405" s="216"/>
      <c r="E405" s="216"/>
      <c r="F405" s="190"/>
      <c r="G405" s="216"/>
      <c r="H405" s="190"/>
      <c r="I405" s="190"/>
      <c r="J405" s="189"/>
      <c r="K405" s="189"/>
      <c r="L405" s="189"/>
      <c r="M405" s="190"/>
      <c r="N405" s="190"/>
      <c r="O405" s="216"/>
      <c r="P405" s="190"/>
      <c r="Q405" s="190"/>
      <c r="R405" s="189"/>
      <c r="S405" s="190"/>
      <c r="T405" s="189"/>
      <c r="U405" s="189"/>
      <c r="V405" s="216"/>
      <c r="W405" s="48"/>
      <c r="X405" s="48"/>
      <c r="Y405" s="48"/>
    </row>
    <row r="406" customHeight="1" spans="1:25">
      <c r="A406" s="190"/>
      <c r="B406" s="216"/>
      <c r="C406" s="190"/>
      <c r="D406" s="216"/>
      <c r="E406" s="216"/>
      <c r="F406" s="190"/>
      <c r="G406" s="216"/>
      <c r="H406" s="190"/>
      <c r="I406" s="190"/>
      <c r="J406" s="189"/>
      <c r="K406" s="189"/>
      <c r="L406" s="189"/>
      <c r="M406" s="190"/>
      <c r="N406" s="190"/>
      <c r="O406" s="216"/>
      <c r="P406" s="190"/>
      <c r="Q406" s="190"/>
      <c r="R406" s="189"/>
      <c r="S406" s="190"/>
      <c r="T406" s="189"/>
      <c r="U406" s="189"/>
      <c r="V406" s="216"/>
      <c r="W406" s="48"/>
      <c r="X406" s="48"/>
      <c r="Y406" s="48"/>
    </row>
    <row r="407" customHeight="1" spans="1:25">
      <c r="A407" s="190"/>
      <c r="B407" s="216"/>
      <c r="C407" s="190"/>
      <c r="D407" s="216"/>
      <c r="E407" s="216"/>
      <c r="F407" s="190"/>
      <c r="G407" s="216"/>
      <c r="H407" s="190"/>
      <c r="I407" s="190"/>
      <c r="J407" s="189"/>
      <c r="K407" s="189"/>
      <c r="L407" s="189"/>
      <c r="M407" s="190"/>
      <c r="N407" s="190"/>
      <c r="O407" s="216"/>
      <c r="P407" s="190"/>
      <c r="Q407" s="190"/>
      <c r="R407" s="189"/>
      <c r="S407" s="190"/>
      <c r="T407" s="189"/>
      <c r="U407" s="189"/>
      <c r="V407" s="216"/>
      <c r="W407" s="48"/>
      <c r="X407" s="48"/>
      <c r="Y407" s="48"/>
    </row>
    <row r="408" customHeight="1" spans="1:25">
      <c r="A408" s="190"/>
      <c r="B408" s="216"/>
      <c r="C408" s="190"/>
      <c r="D408" s="216"/>
      <c r="E408" s="216"/>
      <c r="F408" s="190"/>
      <c r="G408" s="216"/>
      <c r="H408" s="190"/>
      <c r="I408" s="190"/>
      <c r="J408" s="189"/>
      <c r="K408" s="189"/>
      <c r="L408" s="189"/>
      <c r="M408" s="190"/>
      <c r="N408" s="190"/>
      <c r="O408" s="216"/>
      <c r="P408" s="190"/>
      <c r="Q408" s="190"/>
      <c r="R408" s="189"/>
      <c r="S408" s="190"/>
      <c r="T408" s="189"/>
      <c r="U408" s="189"/>
      <c r="V408" s="216"/>
      <c r="W408" s="48"/>
      <c r="X408" s="48"/>
      <c r="Y408" s="48"/>
    </row>
    <row r="409" customHeight="1" spans="1:25">
      <c r="A409" s="190"/>
      <c r="B409" s="216"/>
      <c r="C409" s="190"/>
      <c r="D409" s="216"/>
      <c r="E409" s="216"/>
      <c r="F409" s="190"/>
      <c r="G409" s="216"/>
      <c r="H409" s="190"/>
      <c r="I409" s="190"/>
      <c r="J409" s="189"/>
      <c r="K409" s="189"/>
      <c r="L409" s="189"/>
      <c r="M409" s="190"/>
      <c r="N409" s="190"/>
      <c r="O409" s="216"/>
      <c r="P409" s="190"/>
      <c r="Q409" s="190"/>
      <c r="R409" s="189"/>
      <c r="S409" s="190"/>
      <c r="T409" s="189"/>
      <c r="U409" s="189"/>
      <c r="V409" s="216"/>
      <c r="W409" s="48"/>
      <c r="X409" s="48"/>
      <c r="Y409" s="48"/>
    </row>
    <row r="410" customHeight="1" spans="1:25">
      <c r="A410" s="190"/>
      <c r="B410" s="216"/>
      <c r="C410" s="190"/>
      <c r="D410" s="216"/>
      <c r="E410" s="216"/>
      <c r="F410" s="190"/>
      <c r="G410" s="216"/>
      <c r="H410" s="190"/>
      <c r="I410" s="190"/>
      <c r="J410" s="189"/>
      <c r="K410" s="189"/>
      <c r="L410" s="189"/>
      <c r="M410" s="190"/>
      <c r="N410" s="190"/>
      <c r="O410" s="216"/>
      <c r="P410" s="190"/>
      <c r="Q410" s="190"/>
      <c r="R410" s="189"/>
      <c r="S410" s="190"/>
      <c r="T410" s="189"/>
      <c r="U410" s="189"/>
      <c r="V410" s="216"/>
      <c r="W410" s="48"/>
      <c r="X410" s="48"/>
      <c r="Y410" s="48"/>
    </row>
    <row r="411" customHeight="1" spans="1:25">
      <c r="A411" s="190"/>
      <c r="B411" s="216"/>
      <c r="C411" s="190"/>
      <c r="D411" s="216"/>
      <c r="E411" s="216"/>
      <c r="F411" s="190"/>
      <c r="G411" s="216"/>
      <c r="H411" s="190"/>
      <c r="I411" s="190"/>
      <c r="J411" s="189"/>
      <c r="K411" s="189"/>
      <c r="L411" s="189"/>
      <c r="M411" s="190"/>
      <c r="N411" s="190"/>
      <c r="O411" s="216"/>
      <c r="P411" s="190"/>
      <c r="Q411" s="190"/>
      <c r="R411" s="189"/>
      <c r="S411" s="190"/>
      <c r="T411" s="189"/>
      <c r="U411" s="189"/>
      <c r="V411" s="216"/>
      <c r="W411" s="48"/>
      <c r="X411" s="48"/>
      <c r="Y411" s="48"/>
    </row>
    <row r="412" customHeight="1" spans="1:25">
      <c r="A412" s="190"/>
      <c r="B412" s="216"/>
      <c r="C412" s="190"/>
      <c r="D412" s="216"/>
      <c r="E412" s="216"/>
      <c r="F412" s="190"/>
      <c r="G412" s="216"/>
      <c r="H412" s="190"/>
      <c r="I412" s="190"/>
      <c r="J412" s="189"/>
      <c r="K412" s="189"/>
      <c r="L412" s="189"/>
      <c r="M412" s="190"/>
      <c r="N412" s="190"/>
      <c r="O412" s="216"/>
      <c r="P412" s="190"/>
      <c r="Q412" s="190"/>
      <c r="R412" s="189"/>
      <c r="S412" s="190"/>
      <c r="T412" s="189"/>
      <c r="U412" s="189"/>
      <c r="V412" s="216"/>
      <c r="W412" s="48"/>
      <c r="X412" s="48"/>
      <c r="Y412" s="48"/>
    </row>
    <row r="413" customHeight="1" spans="1:25">
      <c r="A413" s="190"/>
      <c r="B413" s="216"/>
      <c r="C413" s="190"/>
      <c r="D413" s="216"/>
      <c r="E413" s="216"/>
      <c r="F413" s="190"/>
      <c r="G413" s="216"/>
      <c r="H413" s="190"/>
      <c r="I413" s="190"/>
      <c r="J413" s="189"/>
      <c r="K413" s="189"/>
      <c r="L413" s="189"/>
      <c r="M413" s="190"/>
      <c r="N413" s="190"/>
      <c r="O413" s="216"/>
      <c r="P413" s="190"/>
      <c r="Q413" s="190"/>
      <c r="R413" s="189"/>
      <c r="S413" s="190"/>
      <c r="T413" s="189"/>
      <c r="U413" s="189"/>
      <c r="V413" s="216"/>
      <c r="W413" s="48"/>
      <c r="X413" s="48"/>
      <c r="Y413" s="48"/>
    </row>
    <row r="414" customHeight="1" spans="1:25">
      <c r="A414" s="190"/>
      <c r="B414" s="216"/>
      <c r="C414" s="190"/>
      <c r="D414" s="216"/>
      <c r="E414" s="216"/>
      <c r="F414" s="190"/>
      <c r="G414" s="216"/>
      <c r="H414" s="190"/>
      <c r="I414" s="190"/>
      <c r="J414" s="189"/>
      <c r="K414" s="189"/>
      <c r="L414" s="189"/>
      <c r="M414" s="190"/>
      <c r="N414" s="190"/>
      <c r="O414" s="216"/>
      <c r="P414" s="190"/>
      <c r="Q414" s="190"/>
      <c r="R414" s="189"/>
      <c r="S414" s="190"/>
      <c r="T414" s="189"/>
      <c r="U414" s="189"/>
      <c r="V414" s="216"/>
      <c r="W414" s="48"/>
      <c r="X414" s="48"/>
      <c r="Y414" s="48"/>
    </row>
    <row r="415" customHeight="1" spans="1:25">
      <c r="A415" s="190"/>
      <c r="B415" s="216"/>
      <c r="C415" s="190"/>
      <c r="D415" s="216"/>
      <c r="E415" s="216"/>
      <c r="F415" s="190"/>
      <c r="G415" s="216"/>
      <c r="H415" s="190"/>
      <c r="I415" s="190"/>
      <c r="J415" s="189"/>
      <c r="K415" s="189"/>
      <c r="L415" s="189"/>
      <c r="M415" s="190"/>
      <c r="N415" s="190"/>
      <c r="O415" s="216"/>
      <c r="P415" s="190"/>
      <c r="Q415" s="190"/>
      <c r="R415" s="189"/>
      <c r="S415" s="190"/>
      <c r="T415" s="189"/>
      <c r="U415" s="189"/>
      <c r="V415" s="216"/>
      <c r="W415" s="48"/>
      <c r="X415" s="48"/>
      <c r="Y415" s="48"/>
    </row>
    <row r="416" customHeight="1" spans="1:25">
      <c r="A416" s="190"/>
      <c r="B416" s="216"/>
      <c r="C416" s="190"/>
      <c r="D416" s="216"/>
      <c r="E416" s="216"/>
      <c r="F416" s="190"/>
      <c r="G416" s="216"/>
      <c r="H416" s="190"/>
      <c r="I416" s="190"/>
      <c r="J416" s="189"/>
      <c r="K416" s="189"/>
      <c r="L416" s="189"/>
      <c r="M416" s="190"/>
      <c r="N416" s="190"/>
      <c r="O416" s="216"/>
      <c r="P416" s="190"/>
      <c r="Q416" s="190"/>
      <c r="R416" s="189"/>
      <c r="S416" s="190"/>
      <c r="T416" s="189"/>
      <c r="U416" s="189"/>
      <c r="V416" s="216"/>
      <c r="W416" s="48"/>
      <c r="X416" s="48"/>
      <c r="Y416" s="48"/>
    </row>
    <row r="417" customHeight="1" spans="1:25">
      <c r="A417" s="190"/>
      <c r="B417" s="216"/>
      <c r="C417" s="190"/>
      <c r="D417" s="216"/>
      <c r="E417" s="216"/>
      <c r="F417" s="190"/>
      <c r="G417" s="216"/>
      <c r="H417" s="190"/>
      <c r="I417" s="190"/>
      <c r="J417" s="189"/>
      <c r="K417" s="189"/>
      <c r="L417" s="189"/>
      <c r="M417" s="190"/>
      <c r="N417" s="190"/>
      <c r="O417" s="216"/>
      <c r="P417" s="190"/>
      <c r="Q417" s="190"/>
      <c r="R417" s="189"/>
      <c r="S417" s="190"/>
      <c r="T417" s="189"/>
      <c r="U417" s="189"/>
      <c r="V417" s="216"/>
      <c r="W417" s="48"/>
      <c r="X417" s="48"/>
      <c r="Y417" s="48"/>
    </row>
    <row r="418" customHeight="1" spans="1:25">
      <c r="A418" s="190"/>
      <c r="B418" s="216"/>
      <c r="C418" s="190"/>
      <c r="D418" s="216"/>
      <c r="E418" s="216"/>
      <c r="F418" s="190"/>
      <c r="G418" s="216"/>
      <c r="H418" s="190"/>
      <c r="I418" s="190"/>
      <c r="J418" s="189"/>
      <c r="K418" s="189"/>
      <c r="L418" s="189"/>
      <c r="M418" s="190"/>
      <c r="N418" s="190"/>
      <c r="O418" s="216"/>
      <c r="P418" s="190"/>
      <c r="Q418" s="190"/>
      <c r="R418" s="189"/>
      <c r="S418" s="190"/>
      <c r="T418" s="189"/>
      <c r="U418" s="189"/>
      <c r="V418" s="216"/>
      <c r="W418" s="48"/>
      <c r="X418" s="48"/>
      <c r="Y418" s="48"/>
    </row>
    <row r="419" customHeight="1" spans="1:25">
      <c r="A419" s="190"/>
      <c r="B419" s="216"/>
      <c r="C419" s="190"/>
      <c r="D419" s="216"/>
      <c r="E419" s="216"/>
      <c r="F419" s="190"/>
      <c r="G419" s="216"/>
      <c r="H419" s="190"/>
      <c r="I419" s="190"/>
      <c r="J419" s="189"/>
      <c r="K419" s="189"/>
      <c r="L419" s="189"/>
      <c r="M419" s="190"/>
      <c r="N419" s="190"/>
      <c r="O419" s="216"/>
      <c r="P419" s="190"/>
      <c r="Q419" s="190"/>
      <c r="R419" s="189"/>
      <c r="S419" s="190"/>
      <c r="T419" s="189"/>
      <c r="U419" s="189"/>
      <c r="V419" s="216"/>
      <c r="W419" s="48"/>
      <c r="X419" s="48"/>
      <c r="Y419" s="48"/>
    </row>
    <row r="420" customHeight="1" spans="1:25">
      <c r="A420" s="190"/>
      <c r="B420" s="216"/>
      <c r="C420" s="190"/>
      <c r="D420" s="216"/>
      <c r="E420" s="216"/>
      <c r="F420" s="190"/>
      <c r="G420" s="216"/>
      <c r="H420" s="190"/>
      <c r="I420" s="190"/>
      <c r="J420" s="189"/>
      <c r="K420" s="189"/>
      <c r="L420" s="189"/>
      <c r="M420" s="190"/>
      <c r="N420" s="190"/>
      <c r="O420" s="216"/>
      <c r="P420" s="190"/>
      <c r="Q420" s="190"/>
      <c r="R420" s="189"/>
      <c r="S420" s="190"/>
      <c r="T420" s="189"/>
      <c r="U420" s="189"/>
      <c r="V420" s="216"/>
      <c r="W420" s="48"/>
      <c r="X420" s="48"/>
      <c r="Y420" s="48"/>
    </row>
    <row r="421" customHeight="1" spans="1:25">
      <c r="A421" s="190"/>
      <c r="B421" s="216"/>
      <c r="C421" s="190"/>
      <c r="D421" s="216"/>
      <c r="E421" s="216"/>
      <c r="F421" s="190"/>
      <c r="G421" s="216"/>
      <c r="H421" s="190"/>
      <c r="I421" s="190"/>
      <c r="J421" s="189"/>
      <c r="K421" s="189"/>
      <c r="L421" s="189"/>
      <c r="M421" s="190"/>
      <c r="N421" s="190"/>
      <c r="O421" s="216"/>
      <c r="P421" s="190"/>
      <c r="Q421" s="190"/>
      <c r="R421" s="189"/>
      <c r="S421" s="190"/>
      <c r="T421" s="189"/>
      <c r="U421" s="189"/>
      <c r="V421" s="216"/>
      <c r="W421" s="48"/>
      <c r="X421" s="48"/>
      <c r="Y421" s="48"/>
    </row>
    <row r="422" customHeight="1" spans="1:25">
      <c r="A422" s="190"/>
      <c r="B422" s="216"/>
      <c r="C422" s="190"/>
      <c r="D422" s="216"/>
      <c r="E422" s="216"/>
      <c r="F422" s="190"/>
      <c r="G422" s="216"/>
      <c r="H422" s="190"/>
      <c r="I422" s="190"/>
      <c r="J422" s="189"/>
      <c r="K422" s="189"/>
      <c r="L422" s="189"/>
      <c r="M422" s="190"/>
      <c r="N422" s="190"/>
      <c r="O422" s="216"/>
      <c r="P422" s="190"/>
      <c r="Q422" s="190"/>
      <c r="R422" s="189"/>
      <c r="S422" s="190"/>
      <c r="T422" s="189"/>
      <c r="U422" s="189"/>
      <c r="V422" s="216"/>
      <c r="W422" s="48"/>
      <c r="X422" s="48"/>
      <c r="Y422" s="48"/>
    </row>
    <row r="423" customHeight="1" spans="1:25">
      <c r="A423" s="190"/>
      <c r="B423" s="216"/>
      <c r="C423" s="190"/>
      <c r="D423" s="216"/>
      <c r="E423" s="216"/>
      <c r="F423" s="190"/>
      <c r="G423" s="216"/>
      <c r="H423" s="190"/>
      <c r="I423" s="190"/>
      <c r="J423" s="189"/>
      <c r="K423" s="189"/>
      <c r="L423" s="189"/>
      <c r="M423" s="190"/>
      <c r="N423" s="190"/>
      <c r="O423" s="216"/>
      <c r="P423" s="190"/>
      <c r="Q423" s="190"/>
      <c r="R423" s="189"/>
      <c r="S423" s="190"/>
      <c r="T423" s="189"/>
      <c r="U423" s="189"/>
      <c r="V423" s="216"/>
      <c r="W423" s="48"/>
      <c r="X423" s="48"/>
      <c r="Y423" s="48"/>
    </row>
    <row r="424" customHeight="1" spans="1:25">
      <c r="A424" s="190"/>
      <c r="B424" s="216"/>
      <c r="C424" s="190"/>
      <c r="D424" s="216"/>
      <c r="E424" s="216"/>
      <c r="F424" s="190"/>
      <c r="G424" s="216"/>
      <c r="H424" s="190"/>
      <c r="I424" s="190"/>
      <c r="J424" s="189"/>
      <c r="K424" s="189"/>
      <c r="L424" s="189"/>
      <c r="M424" s="190"/>
      <c r="N424" s="190"/>
      <c r="O424" s="216"/>
      <c r="P424" s="190"/>
      <c r="Q424" s="190"/>
      <c r="R424" s="189"/>
      <c r="S424" s="190"/>
      <c r="T424" s="189"/>
      <c r="U424" s="189"/>
      <c r="V424" s="216"/>
      <c r="W424" s="48"/>
      <c r="X424" s="48"/>
      <c r="Y424" s="48"/>
    </row>
    <row r="425" customHeight="1" spans="1:25">
      <c r="A425" s="190"/>
      <c r="B425" s="216"/>
      <c r="C425" s="190"/>
      <c r="D425" s="216"/>
      <c r="E425" s="216"/>
      <c r="F425" s="190"/>
      <c r="G425" s="216"/>
      <c r="H425" s="190"/>
      <c r="I425" s="190"/>
      <c r="J425" s="189"/>
      <c r="K425" s="189"/>
      <c r="L425" s="189"/>
      <c r="M425" s="190"/>
      <c r="N425" s="190"/>
      <c r="O425" s="216"/>
      <c r="P425" s="190"/>
      <c r="Q425" s="190"/>
      <c r="R425" s="189"/>
      <c r="S425" s="190"/>
      <c r="T425" s="189"/>
      <c r="U425" s="189"/>
      <c r="V425" s="216"/>
      <c r="W425" s="48"/>
      <c r="X425" s="48"/>
      <c r="Y425" s="48"/>
    </row>
    <row r="426" customHeight="1" spans="1:25">
      <c r="A426" s="190"/>
      <c r="B426" s="216"/>
      <c r="C426" s="190"/>
      <c r="D426" s="216"/>
      <c r="E426" s="216"/>
      <c r="F426" s="190"/>
      <c r="G426" s="216"/>
      <c r="H426" s="190"/>
      <c r="I426" s="190"/>
      <c r="J426" s="189"/>
      <c r="K426" s="189"/>
      <c r="L426" s="189"/>
      <c r="M426" s="190"/>
      <c r="N426" s="190"/>
      <c r="O426" s="216"/>
      <c r="P426" s="190"/>
      <c r="Q426" s="190"/>
      <c r="R426" s="189"/>
      <c r="S426" s="190"/>
      <c r="T426" s="189"/>
      <c r="U426" s="189"/>
      <c r="V426" s="216"/>
      <c r="W426" s="48"/>
      <c r="X426" s="48"/>
      <c r="Y426" s="48"/>
    </row>
    <row r="427" customHeight="1" spans="1:25">
      <c r="A427" s="190"/>
      <c r="B427" s="216"/>
      <c r="C427" s="190"/>
      <c r="D427" s="216"/>
      <c r="E427" s="216"/>
      <c r="F427" s="190"/>
      <c r="G427" s="216"/>
      <c r="H427" s="190"/>
      <c r="I427" s="190"/>
      <c r="J427" s="189"/>
      <c r="K427" s="189"/>
      <c r="L427" s="189"/>
      <c r="M427" s="190"/>
      <c r="N427" s="190"/>
      <c r="O427" s="216"/>
      <c r="P427" s="190"/>
      <c r="Q427" s="190"/>
      <c r="R427" s="189"/>
      <c r="S427" s="190"/>
      <c r="T427" s="189"/>
      <c r="U427" s="189"/>
      <c r="V427" s="216"/>
      <c r="W427" s="48"/>
      <c r="X427" s="48"/>
      <c r="Y427" s="48"/>
    </row>
    <row r="428" customHeight="1" spans="1:25">
      <c r="A428" s="190"/>
      <c r="B428" s="216"/>
      <c r="C428" s="190"/>
      <c r="D428" s="216"/>
      <c r="E428" s="216"/>
      <c r="F428" s="190"/>
      <c r="G428" s="216"/>
      <c r="H428" s="190"/>
      <c r="I428" s="190"/>
      <c r="J428" s="189"/>
      <c r="K428" s="189"/>
      <c r="L428" s="189"/>
      <c r="M428" s="190"/>
      <c r="N428" s="190"/>
      <c r="O428" s="216"/>
      <c r="P428" s="190"/>
      <c r="Q428" s="190"/>
      <c r="R428" s="189"/>
      <c r="S428" s="190"/>
      <c r="T428" s="189"/>
      <c r="U428" s="189"/>
      <c r="V428" s="216"/>
      <c r="W428" s="48"/>
      <c r="X428" s="48"/>
      <c r="Y428" s="48"/>
    </row>
    <row r="429" customHeight="1" spans="1:25">
      <c r="A429" s="190"/>
      <c r="B429" s="216"/>
      <c r="C429" s="190"/>
      <c r="D429" s="216"/>
      <c r="E429" s="216"/>
      <c r="F429" s="190"/>
      <c r="G429" s="216"/>
      <c r="H429" s="190"/>
      <c r="I429" s="190"/>
      <c r="J429" s="189"/>
      <c r="K429" s="189"/>
      <c r="L429" s="189"/>
      <c r="M429" s="190"/>
      <c r="N429" s="190"/>
      <c r="O429" s="216"/>
      <c r="P429" s="190"/>
      <c r="Q429" s="190"/>
      <c r="R429" s="189"/>
      <c r="S429" s="190"/>
      <c r="T429" s="189"/>
      <c r="U429" s="189"/>
      <c r="V429" s="216"/>
      <c r="W429" s="48"/>
      <c r="X429" s="48"/>
      <c r="Y429" s="48"/>
    </row>
    <row r="430" customHeight="1" spans="1:25">
      <c r="A430" s="190"/>
      <c r="B430" s="216"/>
      <c r="C430" s="190"/>
      <c r="D430" s="216"/>
      <c r="E430" s="216"/>
      <c r="F430" s="190"/>
      <c r="G430" s="216"/>
      <c r="H430" s="190"/>
      <c r="I430" s="190"/>
      <c r="J430" s="189"/>
      <c r="K430" s="189"/>
      <c r="L430" s="189"/>
      <c r="M430" s="190"/>
      <c r="N430" s="190"/>
      <c r="O430" s="216"/>
      <c r="P430" s="190"/>
      <c r="Q430" s="190"/>
      <c r="R430" s="189"/>
      <c r="S430" s="190"/>
      <c r="T430" s="189"/>
      <c r="U430" s="189"/>
      <c r="V430" s="216"/>
      <c r="W430" s="48"/>
      <c r="X430" s="48"/>
      <c r="Y430" s="48"/>
    </row>
    <row r="431" customHeight="1" spans="1:25">
      <c r="A431" s="190"/>
      <c r="B431" s="216"/>
      <c r="C431" s="190"/>
      <c r="D431" s="216"/>
      <c r="E431" s="216"/>
      <c r="F431" s="190"/>
      <c r="G431" s="216"/>
      <c r="H431" s="190"/>
      <c r="I431" s="190"/>
      <c r="J431" s="189"/>
      <c r="K431" s="189"/>
      <c r="L431" s="189"/>
      <c r="M431" s="190"/>
      <c r="N431" s="190"/>
      <c r="O431" s="216"/>
      <c r="P431" s="190"/>
      <c r="Q431" s="190"/>
      <c r="R431" s="189"/>
      <c r="S431" s="190"/>
      <c r="T431" s="189"/>
      <c r="U431" s="189"/>
      <c r="V431" s="216"/>
      <c r="W431" s="48"/>
      <c r="X431" s="48"/>
      <c r="Y431" s="48"/>
    </row>
    <row r="432" customHeight="1" spans="1:25">
      <c r="A432" s="190"/>
      <c r="B432" s="216"/>
      <c r="C432" s="190"/>
      <c r="D432" s="216"/>
      <c r="E432" s="216"/>
      <c r="F432" s="190"/>
      <c r="G432" s="216"/>
      <c r="H432" s="190"/>
      <c r="I432" s="190"/>
      <c r="J432" s="189"/>
      <c r="K432" s="189"/>
      <c r="L432" s="189"/>
      <c r="M432" s="190"/>
      <c r="N432" s="190"/>
      <c r="O432" s="216"/>
      <c r="P432" s="190"/>
      <c r="Q432" s="190"/>
      <c r="R432" s="189"/>
      <c r="S432" s="190"/>
      <c r="T432" s="189"/>
      <c r="U432" s="189"/>
      <c r="V432" s="216"/>
      <c r="W432" s="48"/>
      <c r="X432" s="48"/>
      <c r="Y432" s="48"/>
    </row>
    <row r="433" customHeight="1" spans="1:25">
      <c r="A433" s="190"/>
      <c r="B433" s="216"/>
      <c r="C433" s="190"/>
      <c r="D433" s="216"/>
      <c r="E433" s="216"/>
      <c r="F433" s="190"/>
      <c r="G433" s="216"/>
      <c r="H433" s="190"/>
      <c r="I433" s="190"/>
      <c r="J433" s="189"/>
      <c r="K433" s="189"/>
      <c r="L433" s="189"/>
      <c r="M433" s="190"/>
      <c r="N433" s="190"/>
      <c r="O433" s="216"/>
      <c r="P433" s="190"/>
      <c r="Q433" s="190"/>
      <c r="R433" s="189"/>
      <c r="S433" s="190"/>
      <c r="T433" s="189"/>
      <c r="U433" s="189"/>
      <c r="V433" s="216"/>
      <c r="W433" s="48"/>
      <c r="X433" s="48"/>
      <c r="Y433" s="48"/>
    </row>
    <row r="434" customHeight="1" spans="1:25">
      <c r="A434" s="190"/>
      <c r="B434" s="216"/>
      <c r="C434" s="190"/>
      <c r="D434" s="216"/>
      <c r="E434" s="216"/>
      <c r="F434" s="190"/>
      <c r="G434" s="216"/>
      <c r="H434" s="190"/>
      <c r="I434" s="190"/>
      <c r="J434" s="189"/>
      <c r="K434" s="189"/>
      <c r="L434" s="189"/>
      <c r="M434" s="190"/>
      <c r="N434" s="190"/>
      <c r="O434" s="216"/>
      <c r="P434" s="190"/>
      <c r="Q434" s="190"/>
      <c r="R434" s="189"/>
      <c r="S434" s="190"/>
      <c r="T434" s="189"/>
      <c r="U434" s="189"/>
      <c r="V434" s="216"/>
      <c r="W434" s="48"/>
      <c r="X434" s="48"/>
      <c r="Y434" s="48"/>
    </row>
    <row r="435" customHeight="1" spans="1:25">
      <c r="A435" s="190"/>
      <c r="B435" s="216"/>
      <c r="C435" s="190"/>
      <c r="D435" s="216"/>
      <c r="E435" s="216"/>
      <c r="F435" s="190"/>
      <c r="G435" s="216"/>
      <c r="H435" s="190"/>
      <c r="I435" s="190"/>
      <c r="J435" s="189"/>
      <c r="K435" s="189"/>
      <c r="L435" s="189"/>
      <c r="M435" s="190"/>
      <c r="N435" s="190"/>
      <c r="O435" s="216"/>
      <c r="P435" s="190"/>
      <c r="Q435" s="190"/>
      <c r="R435" s="189"/>
      <c r="S435" s="190"/>
      <c r="T435" s="189"/>
      <c r="U435" s="189"/>
      <c r="V435" s="216"/>
      <c r="W435" s="48"/>
      <c r="X435" s="48"/>
      <c r="Y435" s="48"/>
    </row>
    <row r="436" customHeight="1" spans="1:25">
      <c r="A436" s="190"/>
      <c r="B436" s="216"/>
      <c r="C436" s="190"/>
      <c r="D436" s="216"/>
      <c r="E436" s="216"/>
      <c r="F436" s="190"/>
      <c r="G436" s="216"/>
      <c r="H436" s="190"/>
      <c r="I436" s="190"/>
      <c r="J436" s="189"/>
      <c r="K436" s="189"/>
      <c r="L436" s="189"/>
      <c r="M436" s="190"/>
      <c r="N436" s="190"/>
      <c r="O436" s="216"/>
      <c r="P436" s="190"/>
      <c r="Q436" s="190"/>
      <c r="R436" s="189"/>
      <c r="S436" s="190"/>
      <c r="T436" s="189"/>
      <c r="U436" s="189"/>
      <c r="V436" s="216"/>
      <c r="W436" s="48"/>
      <c r="X436" s="48"/>
      <c r="Y436" s="48"/>
    </row>
    <row r="437" customHeight="1" spans="1:25">
      <c r="A437" s="190"/>
      <c r="B437" s="216"/>
      <c r="C437" s="190"/>
      <c r="D437" s="216"/>
      <c r="E437" s="216"/>
      <c r="F437" s="190"/>
      <c r="G437" s="216"/>
      <c r="H437" s="190"/>
      <c r="I437" s="190"/>
      <c r="J437" s="189"/>
      <c r="K437" s="189"/>
      <c r="L437" s="189"/>
      <c r="M437" s="190"/>
      <c r="N437" s="190"/>
      <c r="O437" s="216"/>
      <c r="P437" s="190"/>
      <c r="Q437" s="190"/>
      <c r="R437" s="189"/>
      <c r="S437" s="190"/>
      <c r="T437" s="189"/>
      <c r="U437" s="189"/>
      <c r="V437" s="216"/>
      <c r="W437" s="48"/>
      <c r="X437" s="48"/>
      <c r="Y437" s="48"/>
    </row>
    <row r="438" customHeight="1" spans="1:25">
      <c r="A438" s="190"/>
      <c r="B438" s="216"/>
      <c r="C438" s="190"/>
      <c r="D438" s="216"/>
      <c r="E438" s="216"/>
      <c r="F438" s="190"/>
      <c r="G438" s="216"/>
      <c r="H438" s="190"/>
      <c r="I438" s="190"/>
      <c r="J438" s="189"/>
      <c r="K438" s="189"/>
      <c r="L438" s="189"/>
      <c r="M438" s="190"/>
      <c r="N438" s="190"/>
      <c r="O438" s="216"/>
      <c r="P438" s="190"/>
      <c r="Q438" s="190"/>
      <c r="R438" s="189"/>
      <c r="S438" s="190"/>
      <c r="T438" s="189"/>
      <c r="U438" s="189"/>
      <c r="V438" s="216"/>
      <c r="W438" s="48"/>
      <c r="X438" s="48"/>
      <c r="Y438" s="48"/>
    </row>
    <row r="439" customHeight="1" spans="1:25">
      <c r="A439" s="190"/>
      <c r="B439" s="216"/>
      <c r="C439" s="190"/>
      <c r="D439" s="216"/>
      <c r="E439" s="216"/>
      <c r="F439" s="190"/>
      <c r="G439" s="216"/>
      <c r="H439" s="190"/>
      <c r="I439" s="190"/>
      <c r="J439" s="189"/>
      <c r="K439" s="189"/>
      <c r="L439" s="189"/>
      <c r="M439" s="190"/>
      <c r="N439" s="190"/>
      <c r="O439" s="216"/>
      <c r="P439" s="190"/>
      <c r="Q439" s="190"/>
      <c r="R439" s="189"/>
      <c r="S439" s="190"/>
      <c r="T439" s="189"/>
      <c r="U439" s="189"/>
      <c r="V439" s="216"/>
      <c r="W439" s="48"/>
      <c r="X439" s="48"/>
      <c r="Y439" s="48"/>
    </row>
    <row r="440" customHeight="1" spans="1:25">
      <c r="A440" s="190"/>
      <c r="B440" s="216"/>
      <c r="C440" s="190"/>
      <c r="D440" s="216"/>
      <c r="E440" s="216"/>
      <c r="F440" s="190"/>
      <c r="G440" s="216"/>
      <c r="H440" s="190"/>
      <c r="I440" s="190"/>
      <c r="J440" s="189"/>
      <c r="K440" s="189"/>
      <c r="L440" s="189"/>
      <c r="M440" s="190"/>
      <c r="N440" s="190"/>
      <c r="O440" s="216"/>
      <c r="P440" s="190"/>
      <c r="Q440" s="190"/>
      <c r="R440" s="189"/>
      <c r="S440" s="190"/>
      <c r="T440" s="189"/>
      <c r="U440" s="189"/>
      <c r="V440" s="216"/>
      <c r="W440" s="48"/>
      <c r="X440" s="48"/>
      <c r="Y440" s="48"/>
    </row>
    <row r="441" customHeight="1" spans="1:25">
      <c r="A441" s="190"/>
      <c r="B441" s="216"/>
      <c r="C441" s="190"/>
      <c r="D441" s="216"/>
      <c r="E441" s="216"/>
      <c r="F441" s="190"/>
      <c r="G441" s="216"/>
      <c r="H441" s="190"/>
      <c r="I441" s="190"/>
      <c r="J441" s="189"/>
      <c r="K441" s="189"/>
      <c r="L441" s="189"/>
      <c r="M441" s="190"/>
      <c r="N441" s="190"/>
      <c r="O441" s="216"/>
      <c r="P441" s="190"/>
      <c r="Q441" s="190"/>
      <c r="R441" s="189"/>
      <c r="S441" s="190"/>
      <c r="T441" s="189"/>
      <c r="U441" s="189"/>
      <c r="V441" s="216"/>
      <c r="W441" s="48"/>
      <c r="X441" s="48"/>
      <c r="Y441" s="48"/>
    </row>
    <row r="442" customHeight="1" spans="1:25">
      <c r="A442" s="190"/>
      <c r="B442" s="216"/>
      <c r="C442" s="190"/>
      <c r="D442" s="216"/>
      <c r="E442" s="216"/>
      <c r="F442" s="190"/>
      <c r="G442" s="216"/>
      <c r="H442" s="190"/>
      <c r="I442" s="190"/>
      <c r="J442" s="189"/>
      <c r="K442" s="189"/>
      <c r="L442" s="189"/>
      <c r="M442" s="190"/>
      <c r="N442" s="190"/>
      <c r="O442" s="216"/>
      <c r="P442" s="190"/>
      <c r="Q442" s="190"/>
      <c r="R442" s="189"/>
      <c r="S442" s="190"/>
      <c r="T442" s="189"/>
      <c r="U442" s="189"/>
      <c r="V442" s="216"/>
      <c r="W442" s="48"/>
      <c r="X442" s="48"/>
      <c r="Y442" s="48"/>
    </row>
    <row r="443" customHeight="1" spans="1:25">
      <c r="A443" s="190"/>
      <c r="B443" s="216"/>
      <c r="C443" s="190"/>
      <c r="D443" s="216"/>
      <c r="E443" s="216"/>
      <c r="F443" s="190"/>
      <c r="G443" s="216"/>
      <c r="H443" s="190"/>
      <c r="I443" s="190"/>
      <c r="J443" s="189"/>
      <c r="K443" s="189"/>
      <c r="L443" s="189"/>
      <c r="M443" s="190"/>
      <c r="N443" s="190"/>
      <c r="O443" s="216"/>
      <c r="P443" s="190"/>
      <c r="Q443" s="190"/>
      <c r="R443" s="189"/>
      <c r="S443" s="190"/>
      <c r="T443" s="189"/>
      <c r="U443" s="189"/>
      <c r="V443" s="216"/>
      <c r="W443" s="48"/>
      <c r="X443" s="48"/>
      <c r="Y443" s="48"/>
    </row>
    <row r="444" customHeight="1" spans="1:25">
      <c r="A444" s="190"/>
      <c r="B444" s="216"/>
      <c r="C444" s="190"/>
      <c r="D444" s="216"/>
      <c r="E444" s="216"/>
      <c r="F444" s="190"/>
      <c r="G444" s="216"/>
      <c r="H444" s="190"/>
      <c r="I444" s="190"/>
      <c r="J444" s="189"/>
      <c r="K444" s="189"/>
      <c r="L444" s="189"/>
      <c r="M444" s="190"/>
      <c r="N444" s="190"/>
      <c r="O444" s="216"/>
      <c r="P444" s="190"/>
      <c r="Q444" s="190"/>
      <c r="R444" s="189"/>
      <c r="S444" s="190"/>
      <c r="T444" s="189"/>
      <c r="U444" s="189"/>
      <c r="V444" s="216"/>
      <c r="W444" s="48"/>
      <c r="X444" s="48"/>
      <c r="Y444" s="48"/>
    </row>
    <row r="445" customHeight="1" spans="1:25">
      <c r="A445" s="190"/>
      <c r="B445" s="216"/>
      <c r="C445" s="190"/>
      <c r="D445" s="216"/>
      <c r="E445" s="216"/>
      <c r="F445" s="190"/>
      <c r="G445" s="216"/>
      <c r="H445" s="190"/>
      <c r="I445" s="190"/>
      <c r="J445" s="189"/>
      <c r="K445" s="189"/>
      <c r="L445" s="189"/>
      <c r="M445" s="190"/>
      <c r="N445" s="190"/>
      <c r="O445" s="216"/>
      <c r="P445" s="190"/>
      <c r="Q445" s="190"/>
      <c r="R445" s="189"/>
      <c r="S445" s="190"/>
      <c r="T445" s="189"/>
      <c r="U445" s="189"/>
      <c r="V445" s="216"/>
      <c r="W445" s="48"/>
      <c r="X445" s="48"/>
      <c r="Y445" s="48"/>
    </row>
    <row r="446" customHeight="1" spans="1:25">
      <c r="A446" s="190"/>
      <c r="B446" s="216"/>
      <c r="C446" s="190"/>
      <c r="D446" s="216"/>
      <c r="E446" s="216"/>
      <c r="F446" s="190"/>
      <c r="G446" s="216"/>
      <c r="H446" s="190"/>
      <c r="I446" s="190"/>
      <c r="J446" s="189"/>
      <c r="K446" s="189"/>
      <c r="L446" s="189"/>
      <c r="M446" s="190"/>
      <c r="N446" s="190"/>
      <c r="O446" s="216"/>
      <c r="P446" s="190"/>
      <c r="Q446" s="190"/>
      <c r="R446" s="189"/>
      <c r="S446" s="190"/>
      <c r="T446" s="189"/>
      <c r="U446" s="189"/>
      <c r="V446" s="216"/>
      <c r="W446" s="48"/>
      <c r="X446" s="48"/>
      <c r="Y446" s="48"/>
    </row>
    <row r="447" customHeight="1" spans="1:25">
      <c r="A447" s="190"/>
      <c r="B447" s="216"/>
      <c r="C447" s="190"/>
      <c r="D447" s="216"/>
      <c r="E447" s="216"/>
      <c r="F447" s="190"/>
      <c r="G447" s="216"/>
      <c r="H447" s="190"/>
      <c r="I447" s="190"/>
      <c r="J447" s="189"/>
      <c r="K447" s="189"/>
      <c r="L447" s="189"/>
      <c r="M447" s="190"/>
      <c r="N447" s="190"/>
      <c r="O447" s="216"/>
      <c r="P447" s="190"/>
      <c r="Q447" s="190"/>
      <c r="R447" s="189"/>
      <c r="S447" s="190"/>
      <c r="T447" s="189"/>
      <c r="U447" s="189"/>
      <c r="V447" s="216"/>
      <c r="W447" s="48"/>
      <c r="X447" s="48"/>
      <c r="Y447" s="48"/>
    </row>
    <row r="448" customHeight="1" spans="1:25">
      <c r="A448" s="190"/>
      <c r="B448" s="216"/>
      <c r="C448" s="190"/>
      <c r="D448" s="216"/>
      <c r="E448" s="216"/>
      <c r="F448" s="190"/>
      <c r="G448" s="216"/>
      <c r="H448" s="190"/>
      <c r="I448" s="190"/>
      <c r="J448" s="189"/>
      <c r="K448" s="189"/>
      <c r="L448" s="189"/>
      <c r="M448" s="190"/>
      <c r="N448" s="190"/>
      <c r="O448" s="216"/>
      <c r="P448" s="190"/>
      <c r="Q448" s="190"/>
      <c r="R448" s="189"/>
      <c r="S448" s="190"/>
      <c r="T448" s="189"/>
      <c r="U448" s="189"/>
      <c r="V448" s="216"/>
      <c r="W448" s="48"/>
      <c r="X448" s="48"/>
      <c r="Y448" s="48"/>
    </row>
    <row r="449" customHeight="1" spans="1:25">
      <c r="A449" s="190"/>
      <c r="B449" s="216"/>
      <c r="C449" s="190"/>
      <c r="D449" s="216"/>
      <c r="E449" s="216"/>
      <c r="F449" s="190"/>
      <c r="G449" s="216"/>
      <c r="H449" s="190"/>
      <c r="I449" s="190"/>
      <c r="J449" s="189"/>
      <c r="K449" s="189"/>
      <c r="L449" s="189"/>
      <c r="M449" s="190"/>
      <c r="N449" s="190"/>
      <c r="O449" s="216"/>
      <c r="P449" s="190"/>
      <c r="Q449" s="190"/>
      <c r="R449" s="189"/>
      <c r="S449" s="190"/>
      <c r="T449" s="189"/>
      <c r="U449" s="189"/>
      <c r="V449" s="216"/>
      <c r="W449" s="48"/>
      <c r="X449" s="48"/>
      <c r="Y449" s="48"/>
    </row>
    <row r="450" customHeight="1" spans="1:25">
      <c r="A450" s="190"/>
      <c r="B450" s="216"/>
      <c r="C450" s="190"/>
      <c r="D450" s="216"/>
      <c r="E450" s="216"/>
      <c r="F450" s="190"/>
      <c r="G450" s="216"/>
      <c r="H450" s="190"/>
      <c r="I450" s="190"/>
      <c r="J450" s="189"/>
      <c r="K450" s="189"/>
      <c r="L450" s="189"/>
      <c r="M450" s="190"/>
      <c r="N450" s="190"/>
      <c r="O450" s="216"/>
      <c r="P450" s="190"/>
      <c r="Q450" s="190"/>
      <c r="R450" s="189"/>
      <c r="S450" s="190"/>
      <c r="T450" s="189"/>
      <c r="U450" s="189"/>
      <c r="V450" s="216"/>
      <c r="W450" s="48"/>
      <c r="X450" s="48"/>
      <c r="Y450" s="48"/>
    </row>
    <row r="451" customHeight="1" spans="1:25">
      <c r="A451" s="190"/>
      <c r="B451" s="216"/>
      <c r="C451" s="190"/>
      <c r="D451" s="216"/>
      <c r="E451" s="216"/>
      <c r="F451" s="190"/>
      <c r="G451" s="216"/>
      <c r="H451" s="190"/>
      <c r="I451" s="190"/>
      <c r="J451" s="189"/>
      <c r="K451" s="189"/>
      <c r="L451" s="189"/>
      <c r="M451" s="190"/>
      <c r="N451" s="190"/>
      <c r="O451" s="216"/>
      <c r="P451" s="190"/>
      <c r="Q451" s="190"/>
      <c r="R451" s="189"/>
      <c r="S451" s="190"/>
      <c r="T451" s="189"/>
      <c r="U451" s="189"/>
      <c r="V451" s="216"/>
      <c r="W451" s="48"/>
      <c r="X451" s="48"/>
      <c r="Y451" s="48"/>
    </row>
    <row r="452" customHeight="1" spans="1:25">
      <c r="A452" s="190"/>
      <c r="B452" s="216"/>
      <c r="C452" s="190"/>
      <c r="D452" s="216"/>
      <c r="E452" s="216"/>
      <c r="F452" s="190"/>
      <c r="G452" s="216"/>
      <c r="H452" s="190"/>
      <c r="I452" s="190"/>
      <c r="J452" s="189"/>
      <c r="K452" s="189"/>
      <c r="L452" s="189"/>
      <c r="M452" s="190"/>
      <c r="N452" s="190"/>
      <c r="O452" s="216"/>
      <c r="P452" s="190"/>
      <c r="Q452" s="190"/>
      <c r="R452" s="189"/>
      <c r="S452" s="190"/>
      <c r="T452" s="189"/>
      <c r="U452" s="189"/>
      <c r="V452" s="216"/>
      <c r="W452" s="48"/>
      <c r="X452" s="48"/>
      <c r="Y452" s="48"/>
    </row>
    <row r="453" customHeight="1" spans="1:25">
      <c r="A453" s="190"/>
      <c r="B453" s="216"/>
      <c r="C453" s="190"/>
      <c r="D453" s="216"/>
      <c r="E453" s="216"/>
      <c r="F453" s="190"/>
      <c r="G453" s="216"/>
      <c r="H453" s="190"/>
      <c r="I453" s="190"/>
      <c r="J453" s="189"/>
      <c r="K453" s="189"/>
      <c r="L453" s="189"/>
      <c r="M453" s="190"/>
      <c r="N453" s="190"/>
      <c r="O453" s="216"/>
      <c r="P453" s="190"/>
      <c r="Q453" s="190"/>
      <c r="R453" s="189"/>
      <c r="S453" s="190"/>
      <c r="T453" s="189"/>
      <c r="U453" s="189"/>
      <c r="V453" s="216"/>
      <c r="W453" s="48"/>
      <c r="X453" s="48"/>
      <c r="Y453" s="48"/>
    </row>
    <row r="454" customHeight="1" spans="1:25">
      <c r="A454" s="190"/>
      <c r="B454" s="216"/>
      <c r="C454" s="190"/>
      <c r="D454" s="216"/>
      <c r="E454" s="216"/>
      <c r="F454" s="190"/>
      <c r="G454" s="216"/>
      <c r="H454" s="190"/>
      <c r="I454" s="190"/>
      <c r="J454" s="189"/>
      <c r="K454" s="189"/>
      <c r="L454" s="189"/>
      <c r="M454" s="190"/>
      <c r="N454" s="190"/>
      <c r="O454" s="216"/>
      <c r="P454" s="190"/>
      <c r="Q454" s="190"/>
      <c r="R454" s="189"/>
      <c r="S454" s="190"/>
      <c r="T454" s="189"/>
      <c r="U454" s="189"/>
      <c r="V454" s="216"/>
      <c r="W454" s="48"/>
      <c r="X454" s="48"/>
      <c r="Y454" s="48"/>
    </row>
    <row r="455" customHeight="1" spans="1:25">
      <c r="A455" s="190"/>
      <c r="B455" s="216"/>
      <c r="C455" s="190"/>
      <c r="D455" s="216"/>
      <c r="E455" s="216"/>
      <c r="F455" s="190"/>
      <c r="G455" s="216"/>
      <c r="H455" s="190"/>
      <c r="I455" s="190"/>
      <c r="J455" s="189"/>
      <c r="K455" s="189"/>
      <c r="L455" s="189"/>
      <c r="M455" s="190"/>
      <c r="N455" s="190"/>
      <c r="O455" s="216"/>
      <c r="P455" s="190"/>
      <c r="Q455" s="190"/>
      <c r="R455" s="189"/>
      <c r="S455" s="190"/>
      <c r="T455" s="189"/>
      <c r="U455" s="189"/>
      <c r="V455" s="216"/>
      <c r="W455" s="48"/>
      <c r="X455" s="48"/>
      <c r="Y455" s="48"/>
    </row>
    <row r="456" customHeight="1" spans="1:25">
      <c r="A456" s="190"/>
      <c r="B456" s="216"/>
      <c r="C456" s="190"/>
      <c r="D456" s="216"/>
      <c r="E456" s="216"/>
      <c r="F456" s="190"/>
      <c r="G456" s="216"/>
      <c r="H456" s="190"/>
      <c r="I456" s="190"/>
      <c r="J456" s="189"/>
      <c r="K456" s="189"/>
      <c r="L456" s="189"/>
      <c r="M456" s="190"/>
      <c r="N456" s="190"/>
      <c r="O456" s="216"/>
      <c r="P456" s="190"/>
      <c r="Q456" s="190"/>
      <c r="R456" s="189"/>
      <c r="S456" s="190"/>
      <c r="T456" s="189"/>
      <c r="U456" s="189"/>
      <c r="V456" s="216"/>
      <c r="W456" s="48"/>
      <c r="X456" s="48"/>
      <c r="Y456" s="48"/>
    </row>
    <row r="457" customHeight="1" spans="1:25">
      <c r="A457" s="190"/>
      <c r="B457" s="216"/>
      <c r="C457" s="190"/>
      <c r="D457" s="216"/>
      <c r="E457" s="216"/>
      <c r="F457" s="190"/>
      <c r="G457" s="216"/>
      <c r="H457" s="190"/>
      <c r="I457" s="190"/>
      <c r="J457" s="189"/>
      <c r="K457" s="189"/>
      <c r="L457" s="189"/>
      <c r="M457" s="190"/>
      <c r="N457" s="190"/>
      <c r="O457" s="216"/>
      <c r="P457" s="190"/>
      <c r="Q457" s="190"/>
      <c r="R457" s="189"/>
      <c r="S457" s="190"/>
      <c r="T457" s="189"/>
      <c r="U457" s="189"/>
      <c r="V457" s="216"/>
      <c r="W457" s="48"/>
      <c r="X457" s="48"/>
      <c r="Y457" s="48"/>
    </row>
    <row r="458" customHeight="1" spans="1:25">
      <c r="A458" s="190"/>
      <c r="B458" s="216"/>
      <c r="C458" s="190"/>
      <c r="D458" s="216"/>
      <c r="E458" s="216"/>
      <c r="F458" s="190"/>
      <c r="G458" s="216"/>
      <c r="H458" s="190"/>
      <c r="I458" s="190"/>
      <c r="J458" s="189"/>
      <c r="K458" s="189"/>
      <c r="L458" s="189"/>
      <c r="M458" s="190"/>
      <c r="N458" s="190"/>
      <c r="O458" s="216"/>
      <c r="P458" s="190"/>
      <c r="Q458" s="190"/>
      <c r="R458" s="189"/>
      <c r="S458" s="190"/>
      <c r="T458" s="189"/>
      <c r="U458" s="189"/>
      <c r="V458" s="216"/>
      <c r="W458" s="48"/>
      <c r="X458" s="48"/>
      <c r="Y458" s="48"/>
    </row>
    <row r="459" customHeight="1" spans="1:25">
      <c r="A459" s="190"/>
      <c r="B459" s="216"/>
      <c r="C459" s="190"/>
      <c r="D459" s="216"/>
      <c r="E459" s="216"/>
      <c r="F459" s="190"/>
      <c r="G459" s="216"/>
      <c r="H459" s="190"/>
      <c r="I459" s="190"/>
      <c r="J459" s="189"/>
      <c r="K459" s="189"/>
      <c r="L459" s="189"/>
      <c r="M459" s="190"/>
      <c r="N459" s="190"/>
      <c r="O459" s="216"/>
      <c r="P459" s="190"/>
      <c r="Q459" s="190"/>
      <c r="R459" s="189"/>
      <c r="S459" s="190"/>
      <c r="T459" s="189"/>
      <c r="U459" s="189"/>
      <c r="V459" s="216"/>
      <c r="W459" s="48"/>
      <c r="X459" s="48"/>
      <c r="Y459" s="48"/>
    </row>
    <row r="460" customHeight="1" spans="1:25">
      <c r="A460" s="190"/>
      <c r="B460" s="216"/>
      <c r="C460" s="190"/>
      <c r="D460" s="216"/>
      <c r="E460" s="216"/>
      <c r="F460" s="190"/>
      <c r="G460" s="216"/>
      <c r="H460" s="190"/>
      <c r="I460" s="190"/>
      <c r="J460" s="189"/>
      <c r="K460" s="189"/>
      <c r="L460" s="189"/>
      <c r="M460" s="190"/>
      <c r="N460" s="190"/>
      <c r="O460" s="216"/>
      <c r="P460" s="190"/>
      <c r="Q460" s="190"/>
      <c r="R460" s="189"/>
      <c r="S460" s="190"/>
      <c r="T460" s="189"/>
      <c r="U460" s="189"/>
      <c r="V460" s="216"/>
      <c r="W460" s="48"/>
      <c r="X460" s="48"/>
      <c r="Y460" s="48"/>
    </row>
    <row r="461" customHeight="1" spans="1:25">
      <c r="A461" s="190"/>
      <c r="B461" s="216"/>
      <c r="C461" s="190"/>
      <c r="D461" s="216"/>
      <c r="E461" s="216"/>
      <c r="F461" s="190"/>
      <c r="G461" s="216"/>
      <c r="H461" s="190"/>
      <c r="I461" s="190"/>
      <c r="J461" s="189"/>
      <c r="K461" s="189"/>
      <c r="L461" s="189"/>
      <c r="M461" s="190"/>
      <c r="N461" s="190"/>
      <c r="O461" s="216"/>
      <c r="P461" s="190"/>
      <c r="Q461" s="190"/>
      <c r="R461" s="189"/>
      <c r="S461" s="190"/>
      <c r="T461" s="189"/>
      <c r="U461" s="189"/>
      <c r="V461" s="216"/>
      <c r="W461" s="48"/>
      <c r="X461" s="48"/>
      <c r="Y461" s="48"/>
    </row>
    <row r="462" customHeight="1" spans="1:25">
      <c r="A462" s="190"/>
      <c r="B462" s="216"/>
      <c r="C462" s="190"/>
      <c r="D462" s="216"/>
      <c r="E462" s="216"/>
      <c r="F462" s="190"/>
      <c r="G462" s="216"/>
      <c r="H462" s="190"/>
      <c r="I462" s="190"/>
      <c r="J462" s="189"/>
      <c r="K462" s="189"/>
      <c r="L462" s="189"/>
      <c r="M462" s="190"/>
      <c r="N462" s="190"/>
      <c r="O462" s="216"/>
      <c r="P462" s="190"/>
      <c r="Q462" s="190"/>
      <c r="R462" s="189"/>
      <c r="S462" s="190"/>
      <c r="T462" s="189"/>
      <c r="U462" s="189"/>
      <c r="V462" s="216"/>
      <c r="W462" s="48"/>
      <c r="X462" s="48"/>
      <c r="Y462" s="48"/>
    </row>
    <row r="463" customHeight="1" spans="1:25">
      <c r="A463" s="190"/>
      <c r="B463" s="216"/>
      <c r="C463" s="190"/>
      <c r="D463" s="216"/>
      <c r="E463" s="216"/>
      <c r="F463" s="190"/>
      <c r="G463" s="216"/>
      <c r="H463" s="190"/>
      <c r="I463" s="190"/>
      <c r="J463" s="189"/>
      <c r="K463" s="189"/>
      <c r="L463" s="189"/>
      <c r="M463" s="190"/>
      <c r="N463" s="190"/>
      <c r="O463" s="216"/>
      <c r="P463" s="190"/>
      <c r="Q463" s="190"/>
      <c r="R463" s="189"/>
      <c r="S463" s="190"/>
      <c r="T463" s="189"/>
      <c r="U463" s="189"/>
      <c r="V463" s="216"/>
      <c r="W463" s="48"/>
      <c r="X463" s="48"/>
      <c r="Y463" s="48"/>
    </row>
    <row r="464" customHeight="1" spans="1:25">
      <c r="A464" s="190"/>
      <c r="B464" s="216"/>
      <c r="C464" s="190"/>
      <c r="D464" s="216"/>
      <c r="E464" s="216"/>
      <c r="F464" s="190"/>
      <c r="G464" s="216"/>
      <c r="H464" s="190"/>
      <c r="I464" s="190"/>
      <c r="J464" s="189"/>
      <c r="K464" s="189"/>
      <c r="L464" s="189"/>
      <c r="M464" s="190"/>
      <c r="N464" s="190"/>
      <c r="O464" s="216"/>
      <c r="P464" s="190"/>
      <c r="Q464" s="190"/>
      <c r="R464" s="189"/>
      <c r="S464" s="190"/>
      <c r="T464" s="189"/>
      <c r="U464" s="189"/>
      <c r="V464" s="216"/>
      <c r="W464" s="48"/>
      <c r="X464" s="48"/>
      <c r="Y464" s="48"/>
    </row>
    <row r="465" customHeight="1" spans="1:25">
      <c r="A465" s="190"/>
      <c r="B465" s="216"/>
      <c r="C465" s="190"/>
      <c r="D465" s="216"/>
      <c r="E465" s="216"/>
      <c r="F465" s="190"/>
      <c r="G465" s="216"/>
      <c r="H465" s="190"/>
      <c r="I465" s="190"/>
      <c r="J465" s="189"/>
      <c r="K465" s="189"/>
      <c r="L465" s="189"/>
      <c r="M465" s="190"/>
      <c r="N465" s="190"/>
      <c r="O465" s="216"/>
      <c r="P465" s="190"/>
      <c r="Q465" s="190"/>
      <c r="R465" s="189"/>
      <c r="S465" s="190"/>
      <c r="T465" s="189"/>
      <c r="U465" s="189"/>
      <c r="V465" s="216"/>
      <c r="W465" s="48"/>
      <c r="X465" s="48"/>
      <c r="Y465" s="48"/>
    </row>
    <row r="466" customHeight="1" spans="1:25">
      <c r="A466" s="190"/>
      <c r="B466" s="216"/>
      <c r="C466" s="190"/>
      <c r="D466" s="216"/>
      <c r="E466" s="216"/>
      <c r="F466" s="190"/>
      <c r="G466" s="216"/>
      <c r="H466" s="190"/>
      <c r="I466" s="190"/>
      <c r="J466" s="189"/>
      <c r="K466" s="189"/>
      <c r="L466" s="189"/>
      <c r="M466" s="190"/>
      <c r="N466" s="190"/>
      <c r="O466" s="216"/>
      <c r="P466" s="190"/>
      <c r="Q466" s="190"/>
      <c r="R466" s="189"/>
      <c r="S466" s="190"/>
      <c r="T466" s="189"/>
      <c r="U466" s="189"/>
      <c r="V466" s="216"/>
      <c r="W466" s="48"/>
      <c r="X466" s="48"/>
      <c r="Y466" s="48"/>
    </row>
    <row r="467" customHeight="1" spans="1:25">
      <c r="A467" s="190"/>
      <c r="B467" s="216"/>
      <c r="C467" s="190"/>
      <c r="D467" s="216"/>
      <c r="E467" s="216"/>
      <c r="F467" s="190"/>
      <c r="G467" s="216"/>
      <c r="H467" s="190"/>
      <c r="I467" s="190"/>
      <c r="J467" s="189"/>
      <c r="K467" s="189"/>
      <c r="L467" s="189"/>
      <c r="M467" s="190"/>
      <c r="N467" s="190"/>
      <c r="O467" s="216"/>
      <c r="P467" s="190"/>
      <c r="Q467" s="190"/>
      <c r="R467" s="189"/>
      <c r="S467" s="190"/>
      <c r="T467" s="189"/>
      <c r="U467" s="189"/>
      <c r="V467" s="216"/>
      <c r="W467" s="48"/>
      <c r="X467" s="48"/>
      <c r="Y467" s="48"/>
    </row>
    <row r="468" customHeight="1" spans="1:25">
      <c r="A468" s="190"/>
      <c r="B468" s="216"/>
      <c r="C468" s="190"/>
      <c r="D468" s="216"/>
      <c r="E468" s="216"/>
      <c r="F468" s="190"/>
      <c r="G468" s="216"/>
      <c r="H468" s="190"/>
      <c r="I468" s="190"/>
      <c r="J468" s="189"/>
      <c r="K468" s="189"/>
      <c r="L468" s="189"/>
      <c r="M468" s="190"/>
      <c r="N468" s="190"/>
      <c r="O468" s="216"/>
      <c r="P468" s="190"/>
      <c r="Q468" s="190"/>
      <c r="R468" s="189"/>
      <c r="S468" s="190"/>
      <c r="T468" s="189"/>
      <c r="U468" s="189"/>
      <c r="V468" s="216"/>
      <c r="W468" s="48"/>
      <c r="X468" s="48"/>
      <c r="Y468" s="48"/>
    </row>
    <row r="469" customHeight="1" spans="1:25">
      <c r="A469" s="190"/>
      <c r="B469" s="216"/>
      <c r="C469" s="190"/>
      <c r="D469" s="216"/>
      <c r="E469" s="216"/>
      <c r="F469" s="190"/>
      <c r="G469" s="216"/>
      <c r="H469" s="190"/>
      <c r="I469" s="190"/>
      <c r="J469" s="189"/>
      <c r="K469" s="189"/>
      <c r="L469" s="189"/>
      <c r="M469" s="190"/>
      <c r="N469" s="190"/>
      <c r="O469" s="216"/>
      <c r="P469" s="190"/>
      <c r="Q469" s="190"/>
      <c r="R469" s="189"/>
      <c r="S469" s="190"/>
      <c r="T469" s="189"/>
      <c r="U469" s="189"/>
      <c r="V469" s="216"/>
      <c r="W469" s="48"/>
      <c r="X469" s="48"/>
      <c r="Y469" s="48"/>
    </row>
    <row r="470" customHeight="1" spans="1:25">
      <c r="A470" s="190"/>
      <c r="B470" s="216"/>
      <c r="C470" s="190"/>
      <c r="D470" s="216"/>
      <c r="E470" s="216"/>
      <c r="F470" s="190"/>
      <c r="G470" s="216"/>
      <c r="H470" s="190"/>
      <c r="I470" s="190"/>
      <c r="J470" s="189"/>
      <c r="K470" s="189"/>
      <c r="L470" s="189"/>
      <c r="M470" s="190"/>
      <c r="N470" s="190"/>
      <c r="O470" s="216"/>
      <c r="P470" s="190"/>
      <c r="Q470" s="190"/>
      <c r="R470" s="189"/>
      <c r="S470" s="190"/>
      <c r="T470" s="189"/>
      <c r="U470" s="189"/>
      <c r="V470" s="216"/>
      <c r="W470" s="48"/>
      <c r="X470" s="48"/>
      <c r="Y470" s="48"/>
    </row>
    <row r="471" customHeight="1" spans="1:25">
      <c r="A471" s="190"/>
      <c r="B471" s="216"/>
      <c r="C471" s="190"/>
      <c r="D471" s="216"/>
      <c r="E471" s="216"/>
      <c r="F471" s="190"/>
      <c r="G471" s="216"/>
      <c r="H471" s="190"/>
      <c r="I471" s="190"/>
      <c r="J471" s="189"/>
      <c r="K471" s="189"/>
      <c r="L471" s="189"/>
      <c r="M471" s="190"/>
      <c r="N471" s="190"/>
      <c r="O471" s="216"/>
      <c r="P471" s="190"/>
      <c r="Q471" s="190"/>
      <c r="R471" s="189"/>
      <c r="S471" s="190"/>
      <c r="T471" s="189"/>
      <c r="U471" s="189"/>
      <c r="V471" s="216"/>
      <c r="W471" s="48"/>
      <c r="X471" s="48"/>
      <c r="Y471" s="48"/>
    </row>
    <row r="472" customHeight="1" spans="1:25">
      <c r="A472" s="190"/>
      <c r="B472" s="216"/>
      <c r="C472" s="190"/>
      <c r="D472" s="216"/>
      <c r="E472" s="216"/>
      <c r="F472" s="190"/>
      <c r="G472" s="216"/>
      <c r="H472" s="190"/>
      <c r="I472" s="190"/>
      <c r="J472" s="189"/>
      <c r="K472" s="189"/>
      <c r="L472" s="189"/>
      <c r="M472" s="190"/>
      <c r="N472" s="190"/>
      <c r="O472" s="216"/>
      <c r="P472" s="190"/>
      <c r="Q472" s="190"/>
      <c r="R472" s="189"/>
      <c r="S472" s="190"/>
      <c r="T472" s="189"/>
      <c r="U472" s="189"/>
      <c r="V472" s="216"/>
      <c r="W472" s="48"/>
      <c r="X472" s="48"/>
      <c r="Y472" s="48"/>
    </row>
    <row r="473" customHeight="1" spans="1:25">
      <c r="A473" s="190"/>
      <c r="B473" s="216"/>
      <c r="C473" s="190"/>
      <c r="D473" s="216"/>
      <c r="E473" s="216"/>
      <c r="F473" s="190"/>
      <c r="G473" s="216"/>
      <c r="H473" s="190"/>
      <c r="I473" s="190"/>
      <c r="J473" s="189"/>
      <c r="K473" s="189"/>
      <c r="L473" s="189"/>
      <c r="M473" s="190"/>
      <c r="N473" s="190"/>
      <c r="O473" s="216"/>
      <c r="P473" s="190"/>
      <c r="Q473" s="190"/>
      <c r="R473" s="189"/>
      <c r="S473" s="190"/>
      <c r="T473" s="189"/>
      <c r="U473" s="189"/>
      <c r="V473" s="216"/>
      <c r="W473" s="48"/>
      <c r="X473" s="48"/>
      <c r="Y473" s="48"/>
    </row>
    <row r="474" customHeight="1" spans="1:25">
      <c r="A474" s="190"/>
      <c r="B474" s="216"/>
      <c r="C474" s="190"/>
      <c r="D474" s="216"/>
      <c r="E474" s="216"/>
      <c r="F474" s="190"/>
      <c r="G474" s="216"/>
      <c r="H474" s="190"/>
      <c r="I474" s="190"/>
      <c r="J474" s="189"/>
      <c r="K474" s="189"/>
      <c r="L474" s="189"/>
      <c r="M474" s="190"/>
      <c r="N474" s="190"/>
      <c r="O474" s="216"/>
      <c r="P474" s="190"/>
      <c r="Q474" s="190"/>
      <c r="R474" s="189"/>
      <c r="S474" s="190"/>
      <c r="T474" s="189"/>
      <c r="U474" s="189"/>
      <c r="V474" s="216"/>
      <c r="W474" s="48"/>
      <c r="X474" s="48"/>
      <c r="Y474" s="48"/>
    </row>
    <row r="475" customHeight="1" spans="1:25">
      <c r="A475" s="190"/>
      <c r="B475" s="216"/>
      <c r="C475" s="190"/>
      <c r="D475" s="216"/>
      <c r="E475" s="216"/>
      <c r="F475" s="190"/>
      <c r="G475" s="216"/>
      <c r="H475" s="190"/>
      <c r="I475" s="190"/>
      <c r="J475" s="189"/>
      <c r="K475" s="189"/>
      <c r="L475" s="189"/>
      <c r="M475" s="190"/>
      <c r="N475" s="190"/>
      <c r="O475" s="216"/>
      <c r="P475" s="190"/>
      <c r="Q475" s="190"/>
      <c r="R475" s="189"/>
      <c r="S475" s="190"/>
      <c r="T475" s="189"/>
      <c r="U475" s="189"/>
      <c r="V475" s="216"/>
      <c r="W475" s="48"/>
      <c r="X475" s="48"/>
      <c r="Y475" s="48"/>
    </row>
    <row r="476" customHeight="1" spans="1:25">
      <c r="A476" s="190"/>
      <c r="B476" s="216"/>
      <c r="C476" s="190"/>
      <c r="D476" s="216"/>
      <c r="E476" s="216"/>
      <c r="F476" s="190"/>
      <c r="G476" s="216"/>
      <c r="H476" s="190"/>
      <c r="I476" s="190"/>
      <c r="J476" s="189"/>
      <c r="K476" s="189"/>
      <c r="L476" s="189"/>
      <c r="M476" s="190"/>
      <c r="N476" s="190"/>
      <c r="O476" s="216"/>
      <c r="P476" s="190"/>
      <c r="Q476" s="190"/>
      <c r="R476" s="189"/>
      <c r="S476" s="190"/>
      <c r="T476" s="189"/>
      <c r="U476" s="189"/>
      <c r="V476" s="216"/>
      <c r="W476" s="48"/>
      <c r="X476" s="48"/>
      <c r="Y476" s="48"/>
    </row>
    <row r="477" customHeight="1" spans="1:25">
      <c r="A477" s="190"/>
      <c r="B477" s="216"/>
      <c r="C477" s="190"/>
      <c r="D477" s="216"/>
      <c r="E477" s="216"/>
      <c r="F477" s="190"/>
      <c r="G477" s="216"/>
      <c r="H477" s="190"/>
      <c r="I477" s="190"/>
      <c r="J477" s="189"/>
      <c r="K477" s="189"/>
      <c r="L477" s="189"/>
      <c r="M477" s="190"/>
      <c r="N477" s="190"/>
      <c r="O477" s="216"/>
      <c r="P477" s="190"/>
      <c r="Q477" s="190"/>
      <c r="R477" s="189"/>
      <c r="S477" s="190"/>
      <c r="T477" s="189"/>
      <c r="U477" s="189"/>
      <c r="V477" s="216"/>
      <c r="W477" s="48"/>
      <c r="X477" s="48"/>
      <c r="Y477" s="48"/>
    </row>
    <row r="478" customHeight="1" spans="1:25">
      <c r="A478" s="190"/>
      <c r="B478" s="216"/>
      <c r="C478" s="190"/>
      <c r="D478" s="216"/>
      <c r="E478" s="216"/>
      <c r="F478" s="190"/>
      <c r="G478" s="216"/>
      <c r="H478" s="190"/>
      <c r="I478" s="190"/>
      <c r="J478" s="189"/>
      <c r="K478" s="189"/>
      <c r="L478" s="189"/>
      <c r="M478" s="190"/>
      <c r="N478" s="190"/>
      <c r="O478" s="216"/>
      <c r="P478" s="190"/>
      <c r="Q478" s="190"/>
      <c r="R478" s="189"/>
      <c r="S478" s="190"/>
      <c r="T478" s="189"/>
      <c r="U478" s="189"/>
      <c r="V478" s="216"/>
      <c r="W478" s="48"/>
      <c r="X478" s="48"/>
      <c r="Y478" s="48"/>
    </row>
    <row r="479" customHeight="1" spans="1:25">
      <c r="A479" s="190"/>
      <c r="B479" s="216"/>
      <c r="C479" s="190"/>
      <c r="D479" s="216"/>
      <c r="E479" s="216"/>
      <c r="F479" s="190"/>
      <c r="G479" s="216"/>
      <c r="H479" s="190"/>
      <c r="I479" s="190"/>
      <c r="J479" s="189"/>
      <c r="K479" s="189"/>
      <c r="L479" s="189"/>
      <c r="M479" s="190"/>
      <c r="N479" s="190"/>
      <c r="O479" s="216"/>
      <c r="P479" s="190"/>
      <c r="Q479" s="190"/>
      <c r="R479" s="189"/>
      <c r="S479" s="190"/>
      <c r="T479" s="189"/>
      <c r="U479" s="189"/>
      <c r="V479" s="216"/>
      <c r="W479" s="48"/>
      <c r="X479" s="48"/>
      <c r="Y479" s="48"/>
    </row>
    <row r="480" customHeight="1" spans="1:25">
      <c r="A480" s="190"/>
      <c r="B480" s="216"/>
      <c r="C480" s="190"/>
      <c r="D480" s="216"/>
      <c r="E480" s="216"/>
      <c r="F480" s="190"/>
      <c r="G480" s="216"/>
      <c r="H480" s="190"/>
      <c r="I480" s="190"/>
      <c r="J480" s="189"/>
      <c r="K480" s="189"/>
      <c r="L480" s="189"/>
      <c r="M480" s="190"/>
      <c r="N480" s="190"/>
      <c r="O480" s="216"/>
      <c r="P480" s="190"/>
      <c r="Q480" s="190"/>
      <c r="R480" s="189"/>
      <c r="S480" s="190"/>
      <c r="T480" s="189"/>
      <c r="U480" s="189"/>
      <c r="V480" s="216"/>
      <c r="W480" s="48"/>
      <c r="X480" s="48"/>
      <c r="Y480" s="48"/>
    </row>
    <row r="481" customHeight="1" spans="1:25">
      <c r="A481" s="190"/>
      <c r="B481" s="216"/>
      <c r="C481" s="190"/>
      <c r="D481" s="216"/>
      <c r="E481" s="216"/>
      <c r="F481" s="190"/>
      <c r="G481" s="216"/>
      <c r="H481" s="190"/>
      <c r="I481" s="190"/>
      <c r="J481" s="189"/>
      <c r="K481" s="189"/>
      <c r="L481" s="189"/>
      <c r="M481" s="190"/>
      <c r="N481" s="190"/>
      <c r="O481" s="216"/>
      <c r="P481" s="190"/>
      <c r="Q481" s="190"/>
      <c r="R481" s="189"/>
      <c r="S481" s="190"/>
      <c r="T481" s="189"/>
      <c r="U481" s="189"/>
      <c r="V481" s="216"/>
      <c r="W481" s="48"/>
      <c r="X481" s="48"/>
      <c r="Y481" s="48"/>
    </row>
    <row r="482" customHeight="1" spans="1:25">
      <c r="A482" s="190"/>
      <c r="B482" s="216"/>
      <c r="C482" s="190"/>
      <c r="D482" s="216"/>
      <c r="E482" s="216"/>
      <c r="F482" s="190"/>
      <c r="G482" s="216"/>
      <c r="H482" s="190"/>
      <c r="I482" s="190"/>
      <c r="J482" s="189"/>
      <c r="K482" s="189"/>
      <c r="L482" s="189"/>
      <c r="M482" s="190"/>
      <c r="N482" s="190"/>
      <c r="O482" s="216"/>
      <c r="P482" s="190"/>
      <c r="Q482" s="190"/>
      <c r="R482" s="189"/>
      <c r="S482" s="190"/>
      <c r="T482" s="189"/>
      <c r="U482" s="189"/>
      <c r="V482" s="216"/>
      <c r="W482" s="48"/>
      <c r="X482" s="48"/>
      <c r="Y482" s="48"/>
    </row>
    <row r="483" customHeight="1" spans="1:25">
      <c r="A483" s="190"/>
      <c r="B483" s="216"/>
      <c r="C483" s="190"/>
      <c r="D483" s="216"/>
      <c r="E483" s="216"/>
      <c r="F483" s="190"/>
      <c r="G483" s="216"/>
      <c r="H483" s="190"/>
      <c r="I483" s="190"/>
      <c r="J483" s="189"/>
      <c r="K483" s="189"/>
      <c r="L483" s="189"/>
      <c r="M483" s="190"/>
      <c r="N483" s="190"/>
      <c r="O483" s="216"/>
      <c r="P483" s="190"/>
      <c r="Q483" s="190"/>
      <c r="R483" s="189"/>
      <c r="S483" s="190"/>
      <c r="T483" s="189"/>
      <c r="U483" s="189"/>
      <c r="V483" s="216"/>
      <c r="W483" s="48"/>
      <c r="X483" s="48"/>
      <c r="Y483" s="48"/>
    </row>
    <row r="484" customHeight="1" spans="1:25">
      <c r="A484" s="190"/>
      <c r="B484" s="216"/>
      <c r="C484" s="190"/>
      <c r="D484" s="216"/>
      <c r="E484" s="216"/>
      <c r="F484" s="190"/>
      <c r="G484" s="216"/>
      <c r="H484" s="190"/>
      <c r="I484" s="190"/>
      <c r="J484" s="189"/>
      <c r="K484" s="189"/>
      <c r="L484" s="189"/>
      <c r="M484" s="190"/>
      <c r="N484" s="190"/>
      <c r="O484" s="216"/>
      <c r="P484" s="190"/>
      <c r="Q484" s="190"/>
      <c r="R484" s="189"/>
      <c r="S484" s="190"/>
      <c r="T484" s="189"/>
      <c r="U484" s="189"/>
      <c r="V484" s="216"/>
      <c r="W484" s="48"/>
      <c r="X484" s="48"/>
      <c r="Y484" s="48"/>
    </row>
    <row r="485" customHeight="1" spans="1:25">
      <c r="A485" s="190"/>
      <c r="B485" s="216"/>
      <c r="C485" s="190"/>
      <c r="D485" s="216"/>
      <c r="E485" s="216"/>
      <c r="F485" s="190"/>
      <c r="G485" s="216"/>
      <c r="H485" s="190"/>
      <c r="I485" s="190"/>
      <c r="J485" s="189"/>
      <c r="K485" s="189"/>
      <c r="L485" s="189"/>
      <c r="M485" s="190"/>
      <c r="N485" s="190"/>
      <c r="O485" s="216"/>
      <c r="P485" s="190"/>
      <c r="Q485" s="190"/>
      <c r="R485" s="189"/>
      <c r="S485" s="190"/>
      <c r="T485" s="189"/>
      <c r="U485" s="189"/>
      <c r="V485" s="216"/>
      <c r="W485" s="48"/>
      <c r="X485" s="48"/>
      <c r="Y485" s="48"/>
    </row>
    <row r="486" customHeight="1" spans="1:25">
      <c r="A486" s="190"/>
      <c r="B486" s="216"/>
      <c r="C486" s="190"/>
      <c r="D486" s="216"/>
      <c r="E486" s="216"/>
      <c r="F486" s="190"/>
      <c r="G486" s="216"/>
      <c r="H486" s="190"/>
      <c r="I486" s="190"/>
      <c r="J486" s="189"/>
      <c r="K486" s="189"/>
      <c r="L486" s="189"/>
      <c r="M486" s="190"/>
      <c r="N486" s="190"/>
      <c r="O486" s="216"/>
      <c r="P486" s="190"/>
      <c r="Q486" s="190"/>
      <c r="R486" s="189"/>
      <c r="S486" s="190"/>
      <c r="T486" s="189"/>
      <c r="U486" s="189"/>
      <c r="V486" s="216"/>
      <c r="W486" s="48"/>
      <c r="X486" s="48"/>
      <c r="Y486" s="48"/>
    </row>
    <row r="487" customHeight="1" spans="1:25">
      <c r="A487" s="190"/>
      <c r="B487" s="216"/>
      <c r="C487" s="190"/>
      <c r="D487" s="216"/>
      <c r="E487" s="216"/>
      <c r="F487" s="190"/>
      <c r="G487" s="216"/>
      <c r="H487" s="190"/>
      <c r="I487" s="190"/>
      <c r="J487" s="189"/>
      <c r="K487" s="189"/>
      <c r="L487" s="189"/>
      <c r="M487" s="190"/>
      <c r="N487" s="190"/>
      <c r="O487" s="216"/>
      <c r="P487" s="190"/>
      <c r="Q487" s="190"/>
      <c r="R487" s="189"/>
      <c r="S487" s="190"/>
      <c r="T487" s="189"/>
      <c r="U487" s="189"/>
      <c r="V487" s="216"/>
      <c r="W487" s="48"/>
      <c r="X487" s="48"/>
      <c r="Y487" s="48"/>
    </row>
    <row r="488" customHeight="1" spans="1:25">
      <c r="A488" s="190"/>
      <c r="B488" s="216"/>
      <c r="C488" s="190"/>
      <c r="D488" s="216"/>
      <c r="E488" s="216"/>
      <c r="F488" s="190"/>
      <c r="G488" s="216"/>
      <c r="H488" s="190"/>
      <c r="I488" s="190"/>
      <c r="J488" s="189"/>
      <c r="K488" s="189"/>
      <c r="L488" s="189"/>
      <c r="M488" s="190"/>
      <c r="N488" s="190"/>
      <c r="O488" s="216"/>
      <c r="P488" s="190"/>
      <c r="Q488" s="190"/>
      <c r="R488" s="189"/>
      <c r="S488" s="190"/>
      <c r="T488" s="189"/>
      <c r="U488" s="189"/>
      <c r="V488" s="216"/>
      <c r="W488" s="48"/>
      <c r="X488" s="48"/>
      <c r="Y488" s="48"/>
    </row>
    <row r="489" customHeight="1" spans="1:25">
      <c r="A489" s="190"/>
      <c r="B489" s="216"/>
      <c r="C489" s="190"/>
      <c r="D489" s="216"/>
      <c r="E489" s="216"/>
      <c r="F489" s="190"/>
      <c r="G489" s="216"/>
      <c r="H489" s="190"/>
      <c r="I489" s="190"/>
      <c r="J489" s="189"/>
      <c r="K489" s="189"/>
      <c r="L489" s="189"/>
      <c r="M489" s="190"/>
      <c r="N489" s="190"/>
      <c r="O489" s="216"/>
      <c r="P489" s="190"/>
      <c r="Q489" s="190"/>
      <c r="R489" s="189"/>
      <c r="S489" s="190"/>
      <c r="T489" s="189"/>
      <c r="U489" s="189"/>
      <c r="V489" s="216"/>
      <c r="W489" s="48"/>
      <c r="X489" s="48"/>
      <c r="Y489" s="48"/>
    </row>
    <row r="490" customHeight="1" spans="1:25">
      <c r="A490" s="190"/>
      <c r="B490" s="216"/>
      <c r="C490" s="190"/>
      <c r="D490" s="216"/>
      <c r="E490" s="216"/>
      <c r="F490" s="190"/>
      <c r="G490" s="216"/>
      <c r="H490" s="190"/>
      <c r="I490" s="190"/>
      <c r="J490" s="189"/>
      <c r="K490" s="189"/>
      <c r="L490" s="189"/>
      <c r="M490" s="190"/>
      <c r="N490" s="190"/>
      <c r="O490" s="216"/>
      <c r="P490" s="190"/>
      <c r="Q490" s="190"/>
      <c r="R490" s="189"/>
      <c r="S490" s="190"/>
      <c r="T490" s="189"/>
      <c r="U490" s="189"/>
      <c r="V490" s="216"/>
      <c r="W490" s="48"/>
      <c r="X490" s="48"/>
      <c r="Y490" s="48"/>
    </row>
    <row r="491" customHeight="1" spans="1:25">
      <c r="A491" s="190"/>
      <c r="B491" s="216"/>
      <c r="C491" s="190"/>
      <c r="D491" s="216"/>
      <c r="E491" s="216"/>
      <c r="F491" s="190"/>
      <c r="G491" s="216"/>
      <c r="H491" s="190"/>
      <c r="I491" s="190"/>
      <c r="J491" s="189"/>
      <c r="K491" s="189"/>
      <c r="L491" s="189"/>
      <c r="M491" s="190"/>
      <c r="N491" s="190"/>
      <c r="O491" s="216"/>
      <c r="P491" s="190"/>
      <c r="Q491" s="190"/>
      <c r="R491" s="189"/>
      <c r="S491" s="190"/>
      <c r="T491" s="189"/>
      <c r="U491" s="189"/>
      <c r="V491" s="216"/>
      <c r="W491" s="48"/>
      <c r="X491" s="48"/>
      <c r="Y491" s="48"/>
    </row>
    <row r="492" customHeight="1" spans="1:25">
      <c r="A492" s="190"/>
      <c r="B492" s="216"/>
      <c r="C492" s="190"/>
      <c r="D492" s="216"/>
      <c r="E492" s="216"/>
      <c r="F492" s="190"/>
      <c r="G492" s="216"/>
      <c r="H492" s="190"/>
      <c r="I492" s="190"/>
      <c r="J492" s="189"/>
      <c r="K492" s="189"/>
      <c r="L492" s="189"/>
      <c r="M492" s="190"/>
      <c r="N492" s="190"/>
      <c r="O492" s="216"/>
      <c r="P492" s="190"/>
      <c r="Q492" s="190"/>
      <c r="R492" s="189"/>
      <c r="S492" s="190"/>
      <c r="T492" s="189"/>
      <c r="U492" s="189"/>
      <c r="V492" s="216"/>
      <c r="W492" s="48"/>
      <c r="X492" s="48"/>
      <c r="Y492" s="48"/>
    </row>
    <row r="493" customHeight="1" spans="1:25">
      <c r="A493" s="190"/>
      <c r="B493" s="216"/>
      <c r="C493" s="190"/>
      <c r="D493" s="216"/>
      <c r="E493" s="216"/>
      <c r="F493" s="190"/>
      <c r="G493" s="216"/>
      <c r="H493" s="190"/>
      <c r="I493" s="190"/>
      <c r="J493" s="189"/>
      <c r="K493" s="189"/>
      <c r="L493" s="189"/>
      <c r="M493" s="190"/>
      <c r="N493" s="190"/>
      <c r="O493" s="216"/>
      <c r="P493" s="190"/>
      <c r="Q493" s="190"/>
      <c r="R493" s="189"/>
      <c r="S493" s="190"/>
      <c r="T493" s="189"/>
      <c r="U493" s="189"/>
      <c r="V493" s="216"/>
      <c r="W493" s="48"/>
      <c r="X493" s="48"/>
      <c r="Y493" s="48"/>
    </row>
    <row r="494" customHeight="1" spans="1:25">
      <c r="A494" s="190"/>
      <c r="B494" s="216"/>
      <c r="C494" s="190"/>
      <c r="D494" s="216"/>
      <c r="E494" s="216"/>
      <c r="F494" s="190"/>
      <c r="G494" s="216"/>
      <c r="H494" s="190"/>
      <c r="I494" s="190"/>
      <c r="J494" s="189"/>
      <c r="K494" s="189"/>
      <c r="L494" s="189"/>
      <c r="M494" s="190"/>
      <c r="N494" s="190"/>
      <c r="O494" s="216"/>
      <c r="P494" s="190"/>
      <c r="Q494" s="190"/>
      <c r="R494" s="189"/>
      <c r="S494" s="190"/>
      <c r="T494" s="189"/>
      <c r="U494" s="189"/>
      <c r="V494" s="216"/>
      <c r="W494" s="48"/>
      <c r="X494" s="48"/>
      <c r="Y494" s="48"/>
    </row>
    <row r="495" customHeight="1" spans="1:25">
      <c r="A495" s="190"/>
      <c r="B495" s="216"/>
      <c r="C495" s="190"/>
      <c r="D495" s="216"/>
      <c r="E495" s="216"/>
      <c r="F495" s="190"/>
      <c r="G495" s="216"/>
      <c r="H495" s="190"/>
      <c r="I495" s="190"/>
      <c r="J495" s="189"/>
      <c r="K495" s="189"/>
      <c r="L495" s="189"/>
      <c r="M495" s="190"/>
      <c r="N495" s="190"/>
      <c r="O495" s="216"/>
      <c r="P495" s="190"/>
      <c r="Q495" s="190"/>
      <c r="R495" s="189"/>
      <c r="S495" s="190"/>
      <c r="T495" s="189"/>
      <c r="U495" s="189"/>
      <c r="V495" s="216"/>
      <c r="W495" s="48"/>
      <c r="X495" s="48"/>
      <c r="Y495" s="48"/>
    </row>
    <row r="496" customHeight="1" spans="1:25">
      <c r="A496" s="190"/>
      <c r="B496" s="216"/>
      <c r="C496" s="190"/>
      <c r="D496" s="216"/>
      <c r="E496" s="216"/>
      <c r="F496" s="190"/>
      <c r="G496" s="216"/>
      <c r="H496" s="190"/>
      <c r="I496" s="190"/>
      <c r="J496" s="189"/>
      <c r="K496" s="189"/>
      <c r="L496" s="189"/>
      <c r="M496" s="190"/>
      <c r="N496" s="190"/>
      <c r="O496" s="216"/>
      <c r="P496" s="190"/>
      <c r="Q496" s="190"/>
      <c r="R496" s="189"/>
      <c r="S496" s="190"/>
      <c r="T496" s="189"/>
      <c r="U496" s="189"/>
      <c r="V496" s="216"/>
      <c r="W496" s="48"/>
      <c r="X496" s="48"/>
      <c r="Y496" s="48"/>
    </row>
    <row r="497" customHeight="1" spans="1:25">
      <c r="A497" s="190"/>
      <c r="B497" s="216"/>
      <c r="C497" s="190"/>
      <c r="D497" s="216"/>
      <c r="E497" s="216"/>
      <c r="F497" s="190"/>
      <c r="G497" s="216"/>
      <c r="H497" s="190"/>
      <c r="I497" s="190"/>
      <c r="J497" s="189"/>
      <c r="K497" s="189"/>
      <c r="L497" s="189"/>
      <c r="M497" s="190"/>
      <c r="N497" s="190"/>
      <c r="O497" s="216"/>
      <c r="P497" s="190"/>
      <c r="Q497" s="190"/>
      <c r="R497" s="189"/>
      <c r="S497" s="190"/>
      <c r="T497" s="189"/>
      <c r="U497" s="189"/>
      <c r="V497" s="216"/>
      <c r="W497" s="48"/>
      <c r="X497" s="48"/>
      <c r="Y497" s="48"/>
    </row>
    <row r="498" customHeight="1" spans="1:25">
      <c r="A498" s="190"/>
      <c r="B498" s="216"/>
      <c r="C498" s="190"/>
      <c r="D498" s="216"/>
      <c r="E498" s="216"/>
      <c r="F498" s="190"/>
      <c r="G498" s="216"/>
      <c r="H498" s="190"/>
      <c r="I498" s="190"/>
      <c r="J498" s="189"/>
      <c r="K498" s="189"/>
      <c r="L498" s="189"/>
      <c r="M498" s="190"/>
      <c r="N498" s="190"/>
      <c r="O498" s="216"/>
      <c r="P498" s="190"/>
      <c r="Q498" s="190"/>
      <c r="R498" s="189"/>
      <c r="S498" s="190"/>
      <c r="T498" s="189"/>
      <c r="U498" s="189"/>
      <c r="V498" s="216"/>
      <c r="W498" s="48"/>
      <c r="X498" s="48"/>
      <c r="Y498" s="48"/>
    </row>
    <row r="499" customHeight="1" spans="1:25">
      <c r="A499" s="190"/>
      <c r="B499" s="216"/>
      <c r="C499" s="190"/>
      <c r="D499" s="216"/>
      <c r="E499" s="216"/>
      <c r="F499" s="190"/>
      <c r="G499" s="216"/>
      <c r="H499" s="190"/>
      <c r="I499" s="190"/>
      <c r="J499" s="189"/>
      <c r="K499" s="189"/>
      <c r="L499" s="189"/>
      <c r="M499" s="190"/>
      <c r="N499" s="190"/>
      <c r="O499" s="216"/>
      <c r="P499" s="190"/>
      <c r="Q499" s="190"/>
      <c r="R499" s="189"/>
      <c r="S499" s="190"/>
      <c r="T499" s="189"/>
      <c r="U499" s="189"/>
      <c r="V499" s="216"/>
      <c r="W499" s="48"/>
      <c r="X499" s="48"/>
      <c r="Y499" s="48"/>
    </row>
    <row r="500" customHeight="1" spans="1:25">
      <c r="A500" s="190"/>
      <c r="B500" s="216"/>
      <c r="C500" s="190"/>
      <c r="D500" s="216"/>
      <c r="E500" s="216"/>
      <c r="F500" s="190"/>
      <c r="G500" s="216"/>
      <c r="H500" s="190"/>
      <c r="I500" s="190"/>
      <c r="J500" s="189"/>
      <c r="K500" s="189"/>
      <c r="L500" s="189"/>
      <c r="M500" s="190"/>
      <c r="N500" s="190"/>
      <c r="O500" s="216"/>
      <c r="P500" s="190"/>
      <c r="Q500" s="190"/>
      <c r="R500" s="189"/>
      <c r="S500" s="190"/>
      <c r="T500" s="189"/>
      <c r="U500" s="189"/>
      <c r="V500" s="216"/>
      <c r="W500" s="48"/>
      <c r="X500" s="48"/>
      <c r="Y500" s="48"/>
    </row>
    <row r="501" customHeight="1" spans="1:25">
      <c r="A501" s="190"/>
      <c r="B501" s="216"/>
      <c r="C501" s="190"/>
      <c r="D501" s="216"/>
      <c r="E501" s="216"/>
      <c r="F501" s="190"/>
      <c r="G501" s="216"/>
      <c r="H501" s="190"/>
      <c r="I501" s="190"/>
      <c r="J501" s="189"/>
      <c r="K501" s="189"/>
      <c r="L501" s="189"/>
      <c r="M501" s="190"/>
      <c r="N501" s="190"/>
      <c r="O501" s="216"/>
      <c r="P501" s="190"/>
      <c r="Q501" s="190"/>
      <c r="R501" s="189"/>
      <c r="S501" s="190"/>
      <c r="T501" s="189"/>
      <c r="U501" s="189"/>
      <c r="V501" s="216"/>
      <c r="W501" s="48"/>
      <c r="X501" s="48"/>
      <c r="Y501" s="48"/>
    </row>
    <row r="502" customHeight="1" spans="1:25">
      <c r="A502" s="190"/>
      <c r="B502" s="216"/>
      <c r="C502" s="190"/>
      <c r="D502" s="216"/>
      <c r="E502" s="216"/>
      <c r="F502" s="190"/>
      <c r="G502" s="216"/>
      <c r="H502" s="190"/>
      <c r="I502" s="190"/>
      <c r="J502" s="189"/>
      <c r="K502" s="189"/>
      <c r="L502" s="189"/>
      <c r="M502" s="190"/>
      <c r="N502" s="190"/>
      <c r="O502" s="216"/>
      <c r="P502" s="190"/>
      <c r="Q502" s="190"/>
      <c r="R502" s="189"/>
      <c r="S502" s="190"/>
      <c r="T502" s="189"/>
      <c r="U502" s="189"/>
      <c r="V502" s="216"/>
      <c r="W502" s="48"/>
      <c r="X502" s="48"/>
      <c r="Y502" s="48"/>
    </row>
    <row r="503" customHeight="1" spans="1:25">
      <c r="A503" s="190"/>
      <c r="B503" s="216"/>
      <c r="C503" s="190"/>
      <c r="D503" s="216"/>
      <c r="E503" s="216"/>
      <c r="F503" s="190"/>
      <c r="G503" s="216"/>
      <c r="H503" s="190"/>
      <c r="I503" s="190"/>
      <c r="J503" s="189"/>
      <c r="K503" s="189"/>
      <c r="L503" s="189"/>
      <c r="M503" s="190"/>
      <c r="N503" s="190"/>
      <c r="O503" s="216"/>
      <c r="P503" s="190"/>
      <c r="Q503" s="190"/>
      <c r="R503" s="189"/>
      <c r="S503" s="190"/>
      <c r="T503" s="189"/>
      <c r="U503" s="189"/>
      <c r="V503" s="216"/>
      <c r="W503" s="48"/>
      <c r="X503" s="48"/>
      <c r="Y503" s="48"/>
    </row>
    <row r="504" customHeight="1" spans="1:25">
      <c r="A504" s="190"/>
      <c r="B504" s="216"/>
      <c r="C504" s="190"/>
      <c r="D504" s="216"/>
      <c r="E504" s="216"/>
      <c r="F504" s="190"/>
      <c r="G504" s="216"/>
      <c r="H504" s="190"/>
      <c r="I504" s="190"/>
      <c r="J504" s="189"/>
      <c r="K504" s="189"/>
      <c r="L504" s="189"/>
      <c r="M504" s="190"/>
      <c r="N504" s="190"/>
      <c r="O504" s="216"/>
      <c r="P504" s="190"/>
      <c r="Q504" s="190"/>
      <c r="R504" s="189"/>
      <c r="S504" s="190"/>
      <c r="T504" s="189"/>
      <c r="U504" s="189"/>
      <c r="V504" s="216"/>
      <c r="W504" s="48"/>
      <c r="X504" s="48"/>
      <c r="Y504" s="48"/>
    </row>
    <row r="505" customHeight="1" spans="1:25">
      <c r="A505" s="190"/>
      <c r="B505" s="216"/>
      <c r="C505" s="190"/>
      <c r="D505" s="216"/>
      <c r="E505" s="216"/>
      <c r="F505" s="190"/>
      <c r="G505" s="216"/>
      <c r="H505" s="190"/>
      <c r="I505" s="190"/>
      <c r="J505" s="189"/>
      <c r="K505" s="189"/>
      <c r="L505" s="189"/>
      <c r="M505" s="190"/>
      <c r="N505" s="190"/>
      <c r="O505" s="216"/>
      <c r="P505" s="190"/>
      <c r="Q505" s="190"/>
      <c r="R505" s="189"/>
      <c r="S505" s="190"/>
      <c r="T505" s="189"/>
      <c r="U505" s="189"/>
      <c r="V505" s="216"/>
      <c r="W505" s="48"/>
      <c r="X505" s="48"/>
      <c r="Y505" s="48"/>
    </row>
    <row r="506" customHeight="1" spans="1:25">
      <c r="A506" s="190"/>
      <c r="B506" s="216"/>
      <c r="C506" s="190"/>
      <c r="D506" s="216"/>
      <c r="E506" s="216"/>
      <c r="F506" s="190"/>
      <c r="G506" s="216"/>
      <c r="H506" s="190"/>
      <c r="I506" s="190"/>
      <c r="J506" s="189"/>
      <c r="K506" s="189"/>
      <c r="L506" s="189"/>
      <c r="M506" s="190"/>
      <c r="N506" s="190"/>
      <c r="O506" s="216"/>
      <c r="P506" s="190"/>
      <c r="Q506" s="190"/>
      <c r="R506" s="189"/>
      <c r="S506" s="190"/>
      <c r="T506" s="189"/>
      <c r="U506" s="189"/>
      <c r="V506" s="216"/>
      <c r="W506" s="48"/>
      <c r="X506" s="48"/>
      <c r="Y506" s="48"/>
    </row>
    <row r="507" customHeight="1" spans="1:25">
      <c r="A507" s="190"/>
      <c r="B507" s="216"/>
      <c r="C507" s="190"/>
      <c r="D507" s="216"/>
      <c r="E507" s="216"/>
      <c r="F507" s="190"/>
      <c r="G507" s="216"/>
      <c r="H507" s="190"/>
      <c r="I507" s="190"/>
      <c r="J507" s="189"/>
      <c r="K507" s="189"/>
      <c r="L507" s="189"/>
      <c r="M507" s="190"/>
      <c r="N507" s="190"/>
      <c r="O507" s="216"/>
      <c r="P507" s="190"/>
      <c r="Q507" s="190"/>
      <c r="R507" s="189"/>
      <c r="S507" s="190"/>
      <c r="T507" s="189"/>
      <c r="U507" s="189"/>
      <c r="V507" s="216"/>
      <c r="W507" s="48"/>
      <c r="X507" s="48"/>
      <c r="Y507" s="48"/>
    </row>
    <row r="508" customHeight="1" spans="1:25">
      <c r="A508" s="190"/>
      <c r="B508" s="216"/>
      <c r="C508" s="190"/>
      <c r="D508" s="216"/>
      <c r="E508" s="216"/>
      <c r="F508" s="190"/>
      <c r="G508" s="216"/>
      <c r="H508" s="190"/>
      <c r="I508" s="190"/>
      <c r="J508" s="189"/>
      <c r="K508" s="189"/>
      <c r="L508" s="189"/>
      <c r="M508" s="190"/>
      <c r="N508" s="190"/>
      <c r="O508" s="216"/>
      <c r="P508" s="190"/>
      <c r="Q508" s="190"/>
      <c r="R508" s="189"/>
      <c r="S508" s="190"/>
      <c r="T508" s="189"/>
      <c r="U508" s="189"/>
      <c r="V508" s="216"/>
      <c r="W508" s="48"/>
      <c r="X508" s="48"/>
      <c r="Y508" s="48"/>
    </row>
    <row r="509" customHeight="1" spans="1:25">
      <c r="A509" s="190"/>
      <c r="B509" s="216"/>
      <c r="C509" s="190"/>
      <c r="D509" s="216"/>
      <c r="E509" s="216"/>
      <c r="F509" s="190"/>
      <c r="G509" s="216"/>
      <c r="H509" s="190"/>
      <c r="I509" s="190"/>
      <c r="J509" s="189"/>
      <c r="K509" s="189"/>
      <c r="L509" s="189"/>
      <c r="M509" s="190"/>
      <c r="N509" s="190"/>
      <c r="O509" s="216"/>
      <c r="P509" s="190"/>
      <c r="Q509" s="190"/>
      <c r="R509" s="189"/>
      <c r="S509" s="190"/>
      <c r="T509" s="189"/>
      <c r="U509" s="189"/>
      <c r="V509" s="216"/>
      <c r="W509" s="48"/>
      <c r="X509" s="48"/>
      <c r="Y509" s="48"/>
    </row>
    <row r="510" customHeight="1" spans="1:25">
      <c r="A510" s="190"/>
      <c r="B510" s="216"/>
      <c r="C510" s="190"/>
      <c r="D510" s="216"/>
      <c r="E510" s="216"/>
      <c r="F510" s="190"/>
      <c r="G510" s="216"/>
      <c r="H510" s="190"/>
      <c r="I510" s="190"/>
      <c r="J510" s="189"/>
      <c r="K510" s="189"/>
      <c r="L510" s="189"/>
      <c r="M510" s="190"/>
      <c r="N510" s="190"/>
      <c r="O510" s="216"/>
      <c r="P510" s="190"/>
      <c r="Q510" s="190"/>
      <c r="R510" s="189"/>
      <c r="S510" s="190"/>
      <c r="T510" s="189"/>
      <c r="U510" s="189"/>
      <c r="V510" s="216"/>
      <c r="W510" s="48"/>
      <c r="X510" s="48"/>
      <c r="Y510" s="48"/>
    </row>
    <row r="511" customHeight="1" spans="1:25">
      <c r="A511" s="190"/>
      <c r="B511" s="216"/>
      <c r="C511" s="190"/>
      <c r="D511" s="216"/>
      <c r="E511" s="216"/>
      <c r="F511" s="190"/>
      <c r="G511" s="216"/>
      <c r="H511" s="190"/>
      <c r="I511" s="190"/>
      <c r="J511" s="189"/>
      <c r="K511" s="189"/>
      <c r="L511" s="189"/>
      <c r="M511" s="190"/>
      <c r="N511" s="190"/>
      <c r="O511" s="216"/>
      <c r="P511" s="190"/>
      <c r="Q511" s="190"/>
      <c r="R511" s="189"/>
      <c r="S511" s="190"/>
      <c r="T511" s="189"/>
      <c r="U511" s="189"/>
      <c r="V511" s="216"/>
      <c r="W511" s="48"/>
      <c r="X511" s="48"/>
      <c r="Y511" s="48"/>
    </row>
    <row r="512" customHeight="1" spans="1:25">
      <c r="A512" s="190"/>
      <c r="B512" s="216"/>
      <c r="C512" s="190"/>
      <c r="D512" s="216"/>
      <c r="E512" s="216"/>
      <c r="F512" s="190"/>
      <c r="G512" s="216"/>
      <c r="H512" s="190"/>
      <c r="I512" s="190"/>
      <c r="J512" s="189"/>
      <c r="K512" s="189"/>
      <c r="L512" s="189"/>
      <c r="M512" s="190"/>
      <c r="N512" s="190"/>
      <c r="O512" s="216"/>
      <c r="P512" s="190"/>
      <c r="Q512" s="190"/>
      <c r="R512" s="189"/>
      <c r="S512" s="190"/>
      <c r="T512" s="189"/>
      <c r="U512" s="189"/>
      <c r="V512" s="216"/>
      <c r="W512" s="48"/>
      <c r="X512" s="48"/>
      <c r="Y512" s="48"/>
    </row>
    <row r="513" customHeight="1" spans="1:25">
      <c r="A513" s="190"/>
      <c r="B513" s="216"/>
      <c r="C513" s="190"/>
      <c r="D513" s="216"/>
      <c r="E513" s="216"/>
      <c r="F513" s="190"/>
      <c r="G513" s="216"/>
      <c r="H513" s="190"/>
      <c r="I513" s="190"/>
      <c r="J513" s="189"/>
      <c r="K513" s="189"/>
      <c r="L513" s="189"/>
      <c r="M513" s="190"/>
      <c r="N513" s="190"/>
      <c r="O513" s="216"/>
      <c r="P513" s="190"/>
      <c r="Q513" s="190"/>
      <c r="R513" s="189"/>
      <c r="S513" s="190"/>
      <c r="T513" s="189"/>
      <c r="U513" s="189"/>
      <c r="V513" s="216"/>
      <c r="W513" s="48"/>
      <c r="X513" s="48"/>
      <c r="Y513" s="48"/>
    </row>
    <row r="514" customHeight="1" spans="1:25">
      <c r="A514" s="190"/>
      <c r="B514" s="216"/>
      <c r="C514" s="190"/>
      <c r="D514" s="216"/>
      <c r="E514" s="216"/>
      <c r="F514" s="190"/>
      <c r="G514" s="216"/>
      <c r="H514" s="190"/>
      <c r="I514" s="190"/>
      <c r="J514" s="189"/>
      <c r="K514" s="189"/>
      <c r="L514" s="189"/>
      <c r="M514" s="190"/>
      <c r="N514" s="190"/>
      <c r="O514" s="216"/>
      <c r="P514" s="190"/>
      <c r="Q514" s="190"/>
      <c r="R514" s="189"/>
      <c r="S514" s="190"/>
      <c r="T514" s="189"/>
      <c r="U514" s="189"/>
      <c r="V514" s="216"/>
      <c r="W514" s="48"/>
      <c r="X514" s="48"/>
      <c r="Y514" s="48"/>
    </row>
    <row r="515" customHeight="1" spans="1:25">
      <c r="A515" s="190"/>
      <c r="B515" s="216"/>
      <c r="C515" s="190"/>
      <c r="D515" s="216"/>
      <c r="E515" s="216"/>
      <c r="F515" s="190"/>
      <c r="G515" s="216"/>
      <c r="H515" s="190"/>
      <c r="I515" s="190"/>
      <c r="J515" s="189"/>
      <c r="K515" s="189"/>
      <c r="L515" s="189"/>
      <c r="M515" s="190"/>
      <c r="N515" s="190"/>
      <c r="O515" s="216"/>
      <c r="P515" s="190"/>
      <c r="Q515" s="190"/>
      <c r="R515" s="189"/>
      <c r="S515" s="190"/>
      <c r="T515" s="189"/>
      <c r="U515" s="189"/>
      <c r="V515" s="216"/>
      <c r="W515" s="48"/>
      <c r="X515" s="48"/>
      <c r="Y515" s="48"/>
    </row>
    <row r="516" customHeight="1" spans="1:25">
      <c r="A516" s="190"/>
      <c r="B516" s="216"/>
      <c r="C516" s="190"/>
      <c r="D516" s="216"/>
      <c r="E516" s="216"/>
      <c r="F516" s="190"/>
      <c r="G516" s="216"/>
      <c r="H516" s="190"/>
      <c r="I516" s="190"/>
      <c r="J516" s="189"/>
      <c r="K516" s="189"/>
      <c r="L516" s="189"/>
      <c r="M516" s="190"/>
      <c r="N516" s="190"/>
      <c r="O516" s="216"/>
      <c r="P516" s="190"/>
      <c r="Q516" s="190"/>
      <c r="R516" s="189"/>
      <c r="S516" s="190"/>
      <c r="T516" s="189"/>
      <c r="U516" s="189"/>
      <c r="V516" s="216"/>
      <c r="W516" s="48"/>
      <c r="X516" s="48"/>
      <c r="Y516" s="48"/>
    </row>
    <row r="517" customHeight="1" spans="1:25">
      <c r="A517" s="190"/>
      <c r="B517" s="216"/>
      <c r="C517" s="190"/>
      <c r="D517" s="216"/>
      <c r="E517" s="216"/>
      <c r="F517" s="190"/>
      <c r="G517" s="216"/>
      <c r="H517" s="190"/>
      <c r="I517" s="190"/>
      <c r="J517" s="189"/>
      <c r="K517" s="189"/>
      <c r="L517" s="189"/>
      <c r="M517" s="190"/>
      <c r="N517" s="190"/>
      <c r="O517" s="216"/>
      <c r="P517" s="190"/>
      <c r="Q517" s="190"/>
      <c r="R517" s="189"/>
      <c r="S517" s="190"/>
      <c r="T517" s="189"/>
      <c r="U517" s="189"/>
      <c r="V517" s="216"/>
      <c r="W517" s="48"/>
      <c r="X517" s="48"/>
      <c r="Y517" s="48"/>
    </row>
    <row r="518" customHeight="1" spans="1:25">
      <c r="A518" s="190"/>
      <c r="B518" s="216"/>
      <c r="C518" s="190"/>
      <c r="D518" s="216"/>
      <c r="E518" s="216"/>
      <c r="F518" s="190"/>
      <c r="G518" s="216"/>
      <c r="H518" s="190"/>
      <c r="I518" s="190"/>
      <c r="J518" s="189"/>
      <c r="K518" s="189"/>
      <c r="L518" s="189"/>
      <c r="M518" s="190"/>
      <c r="N518" s="190"/>
      <c r="O518" s="216"/>
      <c r="P518" s="190"/>
      <c r="Q518" s="190"/>
      <c r="R518" s="189"/>
      <c r="S518" s="190"/>
      <c r="T518" s="189"/>
      <c r="U518" s="189"/>
      <c r="V518" s="216"/>
      <c r="W518" s="48"/>
      <c r="X518" s="48"/>
      <c r="Y518" s="48"/>
    </row>
    <row r="519" customHeight="1" spans="1:25">
      <c r="A519" s="190"/>
      <c r="B519" s="216"/>
      <c r="C519" s="190"/>
      <c r="D519" s="216"/>
      <c r="E519" s="216"/>
      <c r="F519" s="190"/>
      <c r="G519" s="216"/>
      <c r="H519" s="190"/>
      <c r="I519" s="190"/>
      <c r="J519" s="189"/>
      <c r="K519" s="189"/>
      <c r="L519" s="189"/>
      <c r="M519" s="190"/>
      <c r="N519" s="190"/>
      <c r="O519" s="216"/>
      <c r="P519" s="190"/>
      <c r="Q519" s="190"/>
      <c r="R519" s="189"/>
      <c r="S519" s="190"/>
      <c r="T519" s="189"/>
      <c r="U519" s="189"/>
      <c r="V519" s="216"/>
      <c r="W519" s="48"/>
      <c r="X519" s="48"/>
      <c r="Y519" s="48"/>
    </row>
    <row r="520" customHeight="1" spans="1:25">
      <c r="A520" s="190"/>
      <c r="B520" s="216"/>
      <c r="C520" s="190"/>
      <c r="D520" s="216"/>
      <c r="E520" s="216"/>
      <c r="F520" s="190"/>
      <c r="G520" s="216"/>
      <c r="H520" s="190"/>
      <c r="I520" s="190"/>
      <c r="J520" s="189"/>
      <c r="K520" s="189"/>
      <c r="L520" s="189"/>
      <c r="M520" s="190"/>
      <c r="N520" s="190"/>
      <c r="O520" s="216"/>
      <c r="P520" s="190"/>
      <c r="Q520" s="190"/>
      <c r="R520" s="189"/>
      <c r="S520" s="190"/>
      <c r="T520" s="189"/>
      <c r="U520" s="189"/>
      <c r="V520" s="216"/>
      <c r="W520" s="48"/>
      <c r="X520" s="48"/>
      <c r="Y520" s="48"/>
    </row>
    <row r="521" customHeight="1" spans="1:25">
      <c r="A521" s="190"/>
      <c r="B521" s="216"/>
      <c r="C521" s="190"/>
      <c r="D521" s="216"/>
      <c r="E521" s="216"/>
      <c r="F521" s="190"/>
      <c r="G521" s="216"/>
      <c r="H521" s="190"/>
      <c r="I521" s="190"/>
      <c r="J521" s="189"/>
      <c r="K521" s="189"/>
      <c r="L521" s="189"/>
      <c r="M521" s="190"/>
      <c r="N521" s="190"/>
      <c r="O521" s="216"/>
      <c r="P521" s="190"/>
      <c r="Q521" s="190"/>
      <c r="R521" s="189"/>
      <c r="S521" s="190"/>
      <c r="T521" s="189"/>
      <c r="U521" s="189"/>
      <c r="V521" s="216"/>
      <c r="W521" s="48"/>
      <c r="X521" s="48"/>
      <c r="Y521" s="48"/>
    </row>
    <row r="522" customHeight="1" spans="1:25">
      <c r="A522" s="190"/>
      <c r="B522" s="216"/>
      <c r="C522" s="190"/>
      <c r="D522" s="216"/>
      <c r="E522" s="216"/>
      <c r="F522" s="190"/>
      <c r="G522" s="216"/>
      <c r="H522" s="190"/>
      <c r="I522" s="190"/>
      <c r="J522" s="189"/>
      <c r="K522" s="189"/>
      <c r="L522" s="189"/>
      <c r="M522" s="190"/>
      <c r="N522" s="190"/>
      <c r="O522" s="216"/>
      <c r="P522" s="190"/>
      <c r="Q522" s="190"/>
      <c r="R522" s="189"/>
      <c r="S522" s="190"/>
      <c r="T522" s="189"/>
      <c r="U522" s="189"/>
      <c r="V522" s="216"/>
      <c r="W522" s="48"/>
      <c r="X522" s="48"/>
      <c r="Y522" s="48"/>
    </row>
    <row r="523" customHeight="1" spans="1:25">
      <c r="A523" s="190"/>
      <c r="B523" s="216"/>
      <c r="C523" s="190"/>
      <c r="D523" s="216"/>
      <c r="E523" s="216"/>
      <c r="F523" s="190"/>
      <c r="G523" s="216"/>
      <c r="H523" s="190"/>
      <c r="I523" s="190"/>
      <c r="J523" s="189"/>
      <c r="K523" s="189"/>
      <c r="L523" s="189"/>
      <c r="M523" s="190"/>
      <c r="N523" s="190"/>
      <c r="O523" s="216"/>
      <c r="P523" s="190"/>
      <c r="Q523" s="190"/>
      <c r="R523" s="189"/>
      <c r="S523" s="190"/>
      <c r="T523" s="189"/>
      <c r="U523" s="189"/>
      <c r="V523" s="216"/>
      <c r="W523" s="48"/>
      <c r="X523" s="48"/>
      <c r="Y523" s="48"/>
    </row>
    <row r="524" customHeight="1" spans="1:25">
      <c r="A524" s="190"/>
      <c r="B524" s="216"/>
      <c r="C524" s="190"/>
      <c r="D524" s="216"/>
      <c r="E524" s="216"/>
      <c r="F524" s="190"/>
      <c r="G524" s="216"/>
      <c r="H524" s="190"/>
      <c r="I524" s="190"/>
      <c r="J524" s="189"/>
      <c r="K524" s="189"/>
      <c r="L524" s="189"/>
      <c r="M524" s="190"/>
      <c r="N524" s="190"/>
      <c r="O524" s="216"/>
      <c r="P524" s="190"/>
      <c r="Q524" s="190"/>
      <c r="R524" s="189"/>
      <c r="S524" s="190"/>
      <c r="T524" s="189"/>
      <c r="U524" s="189"/>
      <c r="V524" s="216"/>
      <c r="W524" s="48"/>
      <c r="X524" s="48"/>
      <c r="Y524" s="48"/>
    </row>
    <row r="525" customHeight="1" spans="1:25">
      <c r="A525" s="190"/>
      <c r="B525" s="216"/>
      <c r="C525" s="190"/>
      <c r="D525" s="216"/>
      <c r="E525" s="216"/>
      <c r="F525" s="190"/>
      <c r="G525" s="216"/>
      <c r="H525" s="190"/>
      <c r="I525" s="190"/>
      <c r="J525" s="189"/>
      <c r="K525" s="189"/>
      <c r="L525" s="189"/>
      <c r="M525" s="190"/>
      <c r="N525" s="190"/>
      <c r="O525" s="216"/>
      <c r="P525" s="190"/>
      <c r="Q525" s="190"/>
      <c r="R525" s="189"/>
      <c r="S525" s="190"/>
      <c r="T525" s="189"/>
      <c r="U525" s="189"/>
      <c r="V525" s="216"/>
      <c r="W525" s="48"/>
      <c r="X525" s="48"/>
      <c r="Y525" s="48"/>
    </row>
    <row r="526" customHeight="1" spans="1:25">
      <c r="A526" s="190"/>
      <c r="B526" s="216"/>
      <c r="C526" s="190"/>
      <c r="D526" s="216"/>
      <c r="E526" s="216"/>
      <c r="F526" s="190"/>
      <c r="G526" s="216"/>
      <c r="H526" s="190"/>
      <c r="I526" s="190"/>
      <c r="J526" s="189"/>
      <c r="K526" s="189"/>
      <c r="L526" s="189"/>
      <c r="M526" s="190"/>
      <c r="N526" s="190"/>
      <c r="O526" s="216"/>
      <c r="P526" s="190"/>
      <c r="Q526" s="190"/>
      <c r="R526" s="189"/>
      <c r="S526" s="190"/>
      <c r="T526" s="189"/>
      <c r="U526" s="189"/>
      <c r="V526" s="216"/>
      <c r="W526" s="48"/>
      <c r="X526" s="48"/>
      <c r="Y526" s="48"/>
    </row>
    <row r="527" customHeight="1" spans="1:25">
      <c r="A527" s="190"/>
      <c r="B527" s="216"/>
      <c r="C527" s="190"/>
      <c r="D527" s="216"/>
      <c r="E527" s="216"/>
      <c r="F527" s="190"/>
      <c r="G527" s="216"/>
      <c r="H527" s="190"/>
      <c r="I527" s="190"/>
      <c r="J527" s="189"/>
      <c r="K527" s="189"/>
      <c r="L527" s="189"/>
      <c r="M527" s="190"/>
      <c r="N527" s="190"/>
      <c r="O527" s="216"/>
      <c r="P527" s="190"/>
      <c r="Q527" s="190"/>
      <c r="R527" s="189"/>
      <c r="S527" s="190"/>
      <c r="T527" s="189"/>
      <c r="U527" s="189"/>
      <c r="V527" s="216"/>
      <c r="W527" s="48"/>
      <c r="X527" s="48"/>
      <c r="Y527" s="48"/>
    </row>
    <row r="528" customHeight="1" spans="1:25">
      <c r="A528" s="190"/>
      <c r="B528" s="216"/>
      <c r="C528" s="190"/>
      <c r="D528" s="216"/>
      <c r="E528" s="216"/>
      <c r="F528" s="190"/>
      <c r="G528" s="216"/>
      <c r="H528" s="190"/>
      <c r="I528" s="190"/>
      <c r="J528" s="189"/>
      <c r="K528" s="189"/>
      <c r="L528" s="189"/>
      <c r="M528" s="190"/>
      <c r="N528" s="190"/>
      <c r="O528" s="216"/>
      <c r="P528" s="190"/>
      <c r="Q528" s="190"/>
      <c r="R528" s="189"/>
      <c r="S528" s="190"/>
      <c r="T528" s="189"/>
      <c r="U528" s="189"/>
      <c r="V528" s="216"/>
      <c r="W528" s="48"/>
      <c r="X528" s="48"/>
      <c r="Y528" s="48"/>
    </row>
    <row r="529" customHeight="1" spans="1:25">
      <c r="A529" s="190"/>
      <c r="B529" s="216"/>
      <c r="C529" s="190"/>
      <c r="D529" s="216"/>
      <c r="E529" s="216"/>
      <c r="F529" s="190"/>
      <c r="G529" s="216"/>
      <c r="H529" s="190"/>
      <c r="I529" s="190"/>
      <c r="J529" s="189"/>
      <c r="K529" s="189"/>
      <c r="L529" s="189"/>
      <c r="M529" s="190"/>
      <c r="N529" s="190"/>
      <c r="O529" s="216"/>
      <c r="P529" s="190"/>
      <c r="Q529" s="190"/>
      <c r="R529" s="189"/>
      <c r="S529" s="190"/>
      <c r="T529" s="189"/>
      <c r="U529" s="189"/>
      <c r="V529" s="216"/>
      <c r="W529" s="48"/>
      <c r="X529" s="48"/>
      <c r="Y529" s="48"/>
    </row>
    <row r="530" customHeight="1" spans="1:25">
      <c r="A530" s="190"/>
      <c r="B530" s="216"/>
      <c r="C530" s="190"/>
      <c r="D530" s="216"/>
      <c r="E530" s="216"/>
      <c r="F530" s="190"/>
      <c r="G530" s="216"/>
      <c r="H530" s="190"/>
      <c r="I530" s="190"/>
      <c r="J530" s="189"/>
      <c r="K530" s="189"/>
      <c r="L530" s="189"/>
      <c r="M530" s="190"/>
      <c r="N530" s="190"/>
      <c r="O530" s="216"/>
      <c r="P530" s="190"/>
      <c r="Q530" s="190"/>
      <c r="R530" s="189"/>
      <c r="S530" s="190"/>
      <c r="T530" s="189"/>
      <c r="U530" s="189"/>
      <c r="V530" s="216"/>
      <c r="W530" s="48"/>
      <c r="X530" s="48"/>
      <c r="Y530" s="48"/>
    </row>
    <row r="531" customHeight="1" spans="1:25">
      <c r="A531" s="190"/>
      <c r="B531" s="216"/>
      <c r="C531" s="190"/>
      <c r="D531" s="216"/>
      <c r="E531" s="216"/>
      <c r="F531" s="190"/>
      <c r="G531" s="216"/>
      <c r="H531" s="190"/>
      <c r="I531" s="190"/>
      <c r="J531" s="189"/>
      <c r="K531" s="189"/>
      <c r="L531" s="189"/>
      <c r="M531" s="190"/>
      <c r="N531" s="190"/>
      <c r="O531" s="216"/>
      <c r="P531" s="190"/>
      <c r="Q531" s="190"/>
      <c r="R531" s="189"/>
      <c r="S531" s="190"/>
      <c r="T531" s="189"/>
      <c r="U531" s="189"/>
      <c r="V531" s="216"/>
      <c r="W531" s="48"/>
      <c r="X531" s="48"/>
      <c r="Y531" s="48"/>
    </row>
    <row r="532" customHeight="1" spans="1:25">
      <c r="A532" s="190"/>
      <c r="B532" s="216"/>
      <c r="C532" s="190"/>
      <c r="D532" s="216"/>
      <c r="E532" s="216"/>
      <c r="F532" s="190"/>
      <c r="G532" s="216"/>
      <c r="H532" s="190"/>
      <c r="I532" s="190"/>
      <c r="J532" s="189"/>
      <c r="K532" s="189"/>
      <c r="L532" s="189"/>
      <c r="M532" s="190"/>
      <c r="N532" s="190"/>
      <c r="O532" s="216"/>
      <c r="P532" s="190"/>
      <c r="Q532" s="190"/>
      <c r="R532" s="189"/>
      <c r="S532" s="190"/>
      <c r="T532" s="189"/>
      <c r="U532" s="189"/>
      <c r="V532" s="216"/>
      <c r="W532" s="48"/>
      <c r="X532" s="48"/>
      <c r="Y532" s="48"/>
    </row>
    <row r="533" customHeight="1" spans="1:25">
      <c r="A533" s="190"/>
      <c r="B533" s="216"/>
      <c r="C533" s="190"/>
      <c r="D533" s="216"/>
      <c r="E533" s="216"/>
      <c r="F533" s="190"/>
      <c r="G533" s="216"/>
      <c r="H533" s="190"/>
      <c r="I533" s="190"/>
      <c r="J533" s="189"/>
      <c r="K533" s="189"/>
      <c r="L533" s="189"/>
      <c r="M533" s="190"/>
      <c r="N533" s="190"/>
      <c r="O533" s="216"/>
      <c r="P533" s="190"/>
      <c r="Q533" s="190"/>
      <c r="R533" s="189"/>
      <c r="S533" s="190"/>
      <c r="T533" s="189"/>
      <c r="U533" s="189"/>
      <c r="V533" s="216"/>
      <c r="W533" s="48"/>
      <c r="X533" s="48"/>
      <c r="Y533" s="48"/>
    </row>
    <row r="534" customHeight="1" spans="1:25">
      <c r="A534" s="190"/>
      <c r="B534" s="216"/>
      <c r="C534" s="190"/>
      <c r="D534" s="216"/>
      <c r="E534" s="216"/>
      <c r="F534" s="190"/>
      <c r="G534" s="216"/>
      <c r="H534" s="190"/>
      <c r="I534" s="190"/>
      <c r="J534" s="189"/>
      <c r="K534" s="189"/>
      <c r="L534" s="189"/>
      <c r="M534" s="190"/>
      <c r="N534" s="190"/>
      <c r="O534" s="216"/>
      <c r="P534" s="190"/>
      <c r="Q534" s="190"/>
      <c r="R534" s="189"/>
      <c r="S534" s="190"/>
      <c r="T534" s="189"/>
      <c r="U534" s="189"/>
      <c r="V534" s="216"/>
      <c r="W534" s="48"/>
      <c r="X534" s="48"/>
      <c r="Y534" s="48"/>
    </row>
    <row r="535" customHeight="1" spans="1:25">
      <c r="A535" s="190"/>
      <c r="B535" s="216"/>
      <c r="C535" s="190"/>
      <c r="D535" s="216"/>
      <c r="E535" s="216"/>
      <c r="F535" s="190"/>
      <c r="G535" s="216"/>
      <c r="H535" s="190"/>
      <c r="I535" s="190"/>
      <c r="J535" s="189"/>
      <c r="K535" s="189"/>
      <c r="L535" s="189"/>
      <c r="M535" s="190"/>
      <c r="N535" s="190"/>
      <c r="O535" s="216"/>
      <c r="P535" s="190"/>
      <c r="Q535" s="190"/>
      <c r="R535" s="189"/>
      <c r="S535" s="190"/>
      <c r="T535" s="189"/>
      <c r="U535" s="189"/>
      <c r="V535" s="216"/>
      <c r="W535" s="48"/>
      <c r="X535" s="48"/>
      <c r="Y535" s="48"/>
    </row>
    <row r="536" customHeight="1" spans="1:25">
      <c r="A536" s="190"/>
      <c r="B536" s="216"/>
      <c r="C536" s="190"/>
      <c r="D536" s="216"/>
      <c r="E536" s="216"/>
      <c r="F536" s="190"/>
      <c r="G536" s="216"/>
      <c r="H536" s="190"/>
      <c r="I536" s="190"/>
      <c r="J536" s="189"/>
      <c r="K536" s="189"/>
      <c r="L536" s="189"/>
      <c r="M536" s="190"/>
      <c r="N536" s="190"/>
      <c r="O536" s="216"/>
      <c r="P536" s="190"/>
      <c r="Q536" s="190"/>
      <c r="R536" s="189"/>
      <c r="S536" s="190"/>
      <c r="T536" s="189"/>
      <c r="U536" s="189"/>
      <c r="V536" s="216"/>
      <c r="W536" s="48"/>
      <c r="X536" s="48"/>
      <c r="Y536" s="48"/>
    </row>
    <row r="537" customHeight="1" spans="1:25">
      <c r="A537" s="190"/>
      <c r="B537" s="216"/>
      <c r="C537" s="190"/>
      <c r="D537" s="216"/>
      <c r="E537" s="216"/>
      <c r="F537" s="190"/>
      <c r="G537" s="216"/>
      <c r="H537" s="190"/>
      <c r="I537" s="190"/>
      <c r="J537" s="189"/>
      <c r="K537" s="189"/>
      <c r="L537" s="189"/>
      <c r="M537" s="190"/>
      <c r="N537" s="190"/>
      <c r="O537" s="216"/>
      <c r="P537" s="190"/>
      <c r="Q537" s="190"/>
      <c r="R537" s="189"/>
      <c r="S537" s="190"/>
      <c r="T537" s="189"/>
      <c r="U537" s="189"/>
      <c r="V537" s="216"/>
      <c r="W537" s="48"/>
      <c r="X537" s="48"/>
      <c r="Y537" s="48"/>
    </row>
    <row r="538" customHeight="1" spans="1:25">
      <c r="A538" s="190"/>
      <c r="B538" s="216"/>
      <c r="C538" s="190"/>
      <c r="D538" s="216"/>
      <c r="E538" s="216"/>
      <c r="F538" s="190"/>
      <c r="G538" s="216"/>
      <c r="H538" s="190"/>
      <c r="I538" s="190"/>
      <c r="J538" s="189"/>
      <c r="K538" s="189"/>
      <c r="L538" s="189"/>
      <c r="M538" s="190"/>
      <c r="N538" s="190"/>
      <c r="O538" s="216"/>
      <c r="P538" s="190"/>
      <c r="Q538" s="190"/>
      <c r="R538" s="189"/>
      <c r="S538" s="190"/>
      <c r="T538" s="189"/>
      <c r="U538" s="189"/>
      <c r="V538" s="216"/>
      <c r="W538" s="48"/>
      <c r="X538" s="48"/>
      <c r="Y538" s="48"/>
    </row>
    <row r="539" customHeight="1" spans="1:25">
      <c r="A539" s="190"/>
      <c r="B539" s="216"/>
      <c r="C539" s="190"/>
      <c r="D539" s="216"/>
      <c r="E539" s="216"/>
      <c r="F539" s="190"/>
      <c r="G539" s="216"/>
      <c r="H539" s="190"/>
      <c r="I539" s="190"/>
      <c r="J539" s="189"/>
      <c r="K539" s="189"/>
      <c r="L539" s="189"/>
      <c r="M539" s="190"/>
      <c r="N539" s="190"/>
      <c r="O539" s="216"/>
      <c r="P539" s="190"/>
      <c r="Q539" s="190"/>
      <c r="R539" s="189"/>
      <c r="S539" s="190"/>
      <c r="T539" s="189"/>
      <c r="U539" s="189"/>
      <c r="V539" s="216"/>
      <c r="W539" s="48"/>
      <c r="X539" s="48"/>
      <c r="Y539" s="48"/>
    </row>
    <row r="540" customHeight="1" spans="1:25">
      <c r="A540" s="190"/>
      <c r="B540" s="216"/>
      <c r="C540" s="190"/>
      <c r="D540" s="216"/>
      <c r="E540" s="216"/>
      <c r="F540" s="190"/>
      <c r="G540" s="216"/>
      <c r="H540" s="190"/>
      <c r="I540" s="190"/>
      <c r="J540" s="189"/>
      <c r="K540" s="189"/>
      <c r="L540" s="189"/>
      <c r="M540" s="190"/>
      <c r="N540" s="190"/>
      <c r="O540" s="216"/>
      <c r="P540" s="190"/>
      <c r="Q540" s="190"/>
      <c r="R540" s="189"/>
      <c r="S540" s="190"/>
      <c r="T540" s="189"/>
      <c r="U540" s="189"/>
      <c r="V540" s="216"/>
      <c r="W540" s="48"/>
      <c r="X540" s="48"/>
      <c r="Y540" s="48"/>
    </row>
    <row r="541" customHeight="1" spans="1:25">
      <c r="A541" s="190"/>
      <c r="B541" s="216"/>
      <c r="C541" s="190"/>
      <c r="D541" s="216"/>
      <c r="E541" s="216"/>
      <c r="F541" s="190"/>
      <c r="G541" s="216"/>
      <c r="H541" s="190"/>
      <c r="I541" s="190"/>
      <c r="J541" s="189"/>
      <c r="K541" s="189"/>
      <c r="L541" s="189"/>
      <c r="M541" s="190"/>
      <c r="N541" s="190"/>
      <c r="O541" s="216"/>
      <c r="P541" s="190"/>
      <c r="Q541" s="190"/>
      <c r="R541" s="189"/>
      <c r="S541" s="190"/>
      <c r="T541" s="189"/>
      <c r="U541" s="189"/>
      <c r="V541" s="216"/>
      <c r="W541" s="48"/>
      <c r="X541" s="48"/>
      <c r="Y541" s="48"/>
    </row>
    <row r="542" customHeight="1" spans="1:25">
      <c r="A542" s="190"/>
      <c r="B542" s="216"/>
      <c r="C542" s="190"/>
      <c r="D542" s="216"/>
      <c r="E542" s="216"/>
      <c r="F542" s="190"/>
      <c r="G542" s="216"/>
      <c r="H542" s="190"/>
      <c r="I542" s="190"/>
      <c r="J542" s="189"/>
      <c r="K542" s="189"/>
      <c r="L542" s="189"/>
      <c r="M542" s="190"/>
      <c r="N542" s="190"/>
      <c r="O542" s="216"/>
      <c r="P542" s="190"/>
      <c r="Q542" s="190"/>
      <c r="R542" s="189"/>
      <c r="S542" s="190"/>
      <c r="T542" s="189"/>
      <c r="U542" s="189"/>
      <c r="V542" s="216"/>
      <c r="W542" s="48"/>
      <c r="X542" s="48"/>
      <c r="Y542" s="48"/>
    </row>
    <row r="543" customHeight="1" spans="1:25">
      <c r="A543" s="190"/>
      <c r="B543" s="216"/>
      <c r="C543" s="190"/>
      <c r="D543" s="216"/>
      <c r="E543" s="216"/>
      <c r="F543" s="190"/>
      <c r="G543" s="216"/>
      <c r="H543" s="190"/>
      <c r="I543" s="190"/>
      <c r="J543" s="189"/>
      <c r="K543" s="189"/>
      <c r="L543" s="189"/>
      <c r="M543" s="190"/>
      <c r="N543" s="190"/>
      <c r="O543" s="216"/>
      <c r="P543" s="190"/>
      <c r="Q543" s="190"/>
      <c r="R543" s="189"/>
      <c r="S543" s="190"/>
      <c r="T543" s="189"/>
      <c r="U543" s="189"/>
      <c r="V543" s="216"/>
      <c r="W543" s="48"/>
      <c r="X543" s="48"/>
      <c r="Y543" s="48"/>
    </row>
    <row r="544" customHeight="1" spans="1:25">
      <c r="A544" s="190"/>
      <c r="B544" s="216"/>
      <c r="C544" s="190"/>
      <c r="D544" s="216"/>
      <c r="E544" s="216"/>
      <c r="F544" s="190"/>
      <c r="G544" s="216"/>
      <c r="H544" s="190"/>
      <c r="I544" s="190"/>
      <c r="J544" s="189"/>
      <c r="K544" s="189"/>
      <c r="L544" s="189"/>
      <c r="M544" s="190"/>
      <c r="N544" s="190"/>
      <c r="O544" s="216"/>
      <c r="P544" s="190"/>
      <c r="Q544" s="190"/>
      <c r="R544" s="189"/>
      <c r="S544" s="190"/>
      <c r="T544" s="189"/>
      <c r="U544" s="189"/>
      <c r="V544" s="216"/>
      <c r="W544" s="48"/>
      <c r="X544" s="48"/>
      <c r="Y544" s="48"/>
    </row>
    <row r="545" customHeight="1" spans="1:25">
      <c r="A545" s="190"/>
      <c r="B545" s="216"/>
      <c r="C545" s="190"/>
      <c r="D545" s="216"/>
      <c r="E545" s="216"/>
      <c r="F545" s="190"/>
      <c r="G545" s="216"/>
      <c r="H545" s="190"/>
      <c r="I545" s="190"/>
      <c r="J545" s="189"/>
      <c r="K545" s="189"/>
      <c r="L545" s="189"/>
      <c r="M545" s="190"/>
      <c r="N545" s="190"/>
      <c r="O545" s="216"/>
      <c r="P545" s="190"/>
      <c r="Q545" s="190"/>
      <c r="R545" s="189"/>
      <c r="S545" s="190"/>
      <c r="T545" s="189"/>
      <c r="U545" s="189"/>
      <c r="V545" s="216"/>
      <c r="W545" s="48"/>
      <c r="X545" s="48"/>
      <c r="Y545" s="48"/>
    </row>
    <row r="546" customHeight="1" spans="1:25">
      <c r="A546" s="190"/>
      <c r="B546" s="216"/>
      <c r="C546" s="190"/>
      <c r="D546" s="216"/>
      <c r="E546" s="216"/>
      <c r="F546" s="190"/>
      <c r="G546" s="216"/>
      <c r="H546" s="190"/>
      <c r="I546" s="190"/>
      <c r="J546" s="189"/>
      <c r="K546" s="189"/>
      <c r="L546" s="189"/>
      <c r="M546" s="190"/>
      <c r="N546" s="190"/>
      <c r="O546" s="216"/>
      <c r="P546" s="190"/>
      <c r="Q546" s="190"/>
      <c r="R546" s="189"/>
      <c r="S546" s="190"/>
      <c r="T546" s="189"/>
      <c r="U546" s="189"/>
      <c r="V546" s="216"/>
      <c r="W546" s="48"/>
      <c r="X546" s="48"/>
      <c r="Y546" s="48"/>
    </row>
    <row r="547" customHeight="1" spans="1:25">
      <c r="A547" s="190"/>
      <c r="B547" s="216"/>
      <c r="C547" s="190"/>
      <c r="D547" s="216"/>
      <c r="E547" s="216"/>
      <c r="F547" s="190"/>
      <c r="G547" s="216"/>
      <c r="H547" s="190"/>
      <c r="I547" s="190"/>
      <c r="J547" s="189"/>
      <c r="K547" s="189"/>
      <c r="L547" s="189"/>
      <c r="M547" s="190"/>
      <c r="N547" s="190"/>
      <c r="O547" s="216"/>
      <c r="P547" s="190"/>
      <c r="Q547" s="190"/>
      <c r="R547" s="189"/>
      <c r="S547" s="190"/>
      <c r="T547" s="189"/>
      <c r="U547" s="189"/>
      <c r="V547" s="216"/>
      <c r="W547" s="48"/>
      <c r="X547" s="48"/>
      <c r="Y547" s="48"/>
    </row>
    <row r="548" customHeight="1" spans="1:25">
      <c r="A548" s="190"/>
      <c r="B548" s="216"/>
      <c r="C548" s="190"/>
      <c r="D548" s="216"/>
      <c r="E548" s="216"/>
      <c r="F548" s="190"/>
      <c r="G548" s="216"/>
      <c r="H548" s="190"/>
      <c r="I548" s="190"/>
      <c r="J548" s="189"/>
      <c r="K548" s="189"/>
      <c r="L548" s="189"/>
      <c r="M548" s="190"/>
      <c r="N548" s="190"/>
      <c r="O548" s="216"/>
      <c r="P548" s="190"/>
      <c r="Q548" s="190"/>
      <c r="R548" s="189"/>
      <c r="S548" s="190"/>
      <c r="T548" s="189"/>
      <c r="U548" s="189"/>
      <c r="V548" s="216"/>
      <c r="W548" s="48"/>
      <c r="X548" s="48"/>
      <c r="Y548" s="48"/>
    </row>
    <row r="549" customHeight="1" spans="1:25">
      <c r="A549" s="190"/>
      <c r="B549" s="216"/>
      <c r="C549" s="190"/>
      <c r="D549" s="216"/>
      <c r="E549" s="216"/>
      <c r="F549" s="190"/>
      <c r="G549" s="216"/>
      <c r="H549" s="190"/>
      <c r="I549" s="190"/>
      <c r="J549" s="189"/>
      <c r="K549" s="189"/>
      <c r="L549" s="189"/>
      <c r="M549" s="190"/>
      <c r="N549" s="190"/>
      <c r="O549" s="216"/>
      <c r="P549" s="190"/>
      <c r="Q549" s="190"/>
      <c r="R549" s="189"/>
      <c r="S549" s="190"/>
      <c r="T549" s="189"/>
      <c r="U549" s="189"/>
      <c r="V549" s="216"/>
      <c r="W549" s="48"/>
      <c r="X549" s="48"/>
      <c r="Y549" s="48"/>
    </row>
    <row r="550" customHeight="1" spans="1:25">
      <c r="A550" s="190"/>
      <c r="B550" s="216"/>
      <c r="C550" s="190"/>
      <c r="D550" s="216"/>
      <c r="E550" s="216"/>
      <c r="F550" s="190"/>
      <c r="G550" s="216"/>
      <c r="H550" s="190"/>
      <c r="I550" s="190"/>
      <c r="J550" s="189"/>
      <c r="K550" s="189"/>
      <c r="L550" s="189"/>
      <c r="M550" s="190"/>
      <c r="N550" s="190"/>
      <c r="O550" s="216"/>
      <c r="P550" s="190"/>
      <c r="Q550" s="190"/>
      <c r="R550" s="189"/>
      <c r="S550" s="190"/>
      <c r="T550" s="189"/>
      <c r="U550" s="189"/>
      <c r="V550" s="216"/>
      <c r="W550" s="48"/>
      <c r="X550" s="48"/>
      <c r="Y550" s="48"/>
    </row>
    <row r="551" customHeight="1" spans="1:25">
      <c r="A551" s="190"/>
      <c r="B551" s="216"/>
      <c r="C551" s="190"/>
      <c r="D551" s="216"/>
      <c r="E551" s="216"/>
      <c r="F551" s="190"/>
      <c r="G551" s="216"/>
      <c r="H551" s="190"/>
      <c r="I551" s="190"/>
      <c r="J551" s="189"/>
      <c r="K551" s="189"/>
      <c r="L551" s="189"/>
      <c r="M551" s="190"/>
      <c r="N551" s="190"/>
      <c r="O551" s="216"/>
      <c r="P551" s="190"/>
      <c r="Q551" s="190"/>
      <c r="R551" s="189"/>
      <c r="S551" s="190"/>
      <c r="T551" s="189"/>
      <c r="U551" s="189"/>
      <c r="V551" s="216"/>
      <c r="W551" s="48"/>
      <c r="X551" s="48"/>
      <c r="Y551" s="48"/>
    </row>
    <row r="552" customHeight="1" spans="1:25">
      <c r="A552" s="190"/>
      <c r="B552" s="216"/>
      <c r="C552" s="190"/>
      <c r="D552" s="216"/>
      <c r="E552" s="216"/>
      <c r="F552" s="190"/>
      <c r="G552" s="216"/>
      <c r="H552" s="190"/>
      <c r="I552" s="190"/>
      <c r="J552" s="189"/>
      <c r="K552" s="189"/>
      <c r="L552" s="189"/>
      <c r="M552" s="190"/>
      <c r="N552" s="190"/>
      <c r="O552" s="216"/>
      <c r="P552" s="190"/>
      <c r="Q552" s="190"/>
      <c r="R552" s="189"/>
      <c r="S552" s="190"/>
      <c r="T552" s="189"/>
      <c r="U552" s="189"/>
      <c r="V552" s="216"/>
      <c r="W552" s="48"/>
      <c r="X552" s="48"/>
      <c r="Y552" s="48"/>
    </row>
    <row r="553" customHeight="1" spans="1:25">
      <c r="A553" s="190"/>
      <c r="B553" s="216"/>
      <c r="C553" s="190"/>
      <c r="D553" s="216"/>
      <c r="E553" s="216"/>
      <c r="F553" s="190"/>
      <c r="G553" s="216"/>
      <c r="H553" s="190"/>
      <c r="I553" s="190"/>
      <c r="J553" s="189"/>
      <c r="K553" s="189"/>
      <c r="L553" s="189"/>
      <c r="M553" s="190"/>
      <c r="N553" s="190"/>
      <c r="O553" s="216"/>
      <c r="P553" s="190"/>
      <c r="Q553" s="190"/>
      <c r="R553" s="189"/>
      <c r="S553" s="190"/>
      <c r="T553" s="189"/>
      <c r="U553" s="189"/>
      <c r="V553" s="216"/>
      <c r="W553" s="48"/>
      <c r="X553" s="48"/>
      <c r="Y553" s="48"/>
    </row>
    <row r="554" customHeight="1" spans="1:25">
      <c r="A554" s="190"/>
      <c r="B554" s="216"/>
      <c r="C554" s="190"/>
      <c r="D554" s="216"/>
      <c r="E554" s="216"/>
      <c r="F554" s="190"/>
      <c r="G554" s="216"/>
      <c r="H554" s="190"/>
      <c r="I554" s="190"/>
      <c r="J554" s="189"/>
      <c r="K554" s="189"/>
      <c r="L554" s="189"/>
      <c r="M554" s="190"/>
      <c r="N554" s="190"/>
      <c r="O554" s="216"/>
      <c r="P554" s="190"/>
      <c r="Q554" s="190"/>
      <c r="R554" s="189"/>
      <c r="S554" s="190"/>
      <c r="T554" s="189"/>
      <c r="U554" s="189"/>
      <c r="V554" s="216"/>
      <c r="W554" s="48"/>
      <c r="X554" s="48"/>
      <c r="Y554" s="48"/>
    </row>
    <row r="555" customHeight="1" spans="1:25">
      <c r="A555" s="190"/>
      <c r="B555" s="216"/>
      <c r="C555" s="190"/>
      <c r="D555" s="216"/>
      <c r="E555" s="216"/>
      <c r="F555" s="190"/>
      <c r="G555" s="216"/>
      <c r="H555" s="190"/>
      <c r="I555" s="190"/>
      <c r="J555" s="189"/>
      <c r="K555" s="189"/>
      <c r="L555" s="189"/>
      <c r="M555" s="190"/>
      <c r="N555" s="190"/>
      <c r="O555" s="216"/>
      <c r="P555" s="190"/>
      <c r="Q555" s="190"/>
      <c r="R555" s="189"/>
      <c r="S555" s="190"/>
      <c r="T555" s="189"/>
      <c r="U555" s="189"/>
      <c r="V555" s="216"/>
      <c r="W555" s="48"/>
      <c r="X555" s="48"/>
      <c r="Y555" s="48"/>
    </row>
    <row r="556" customHeight="1" spans="1:25">
      <c r="A556" s="190"/>
      <c r="B556" s="216"/>
      <c r="C556" s="190"/>
      <c r="D556" s="216"/>
      <c r="E556" s="216"/>
      <c r="F556" s="190"/>
      <c r="G556" s="216"/>
      <c r="H556" s="190"/>
      <c r="I556" s="190"/>
      <c r="J556" s="189"/>
      <c r="K556" s="189"/>
      <c r="L556" s="189"/>
      <c r="M556" s="190"/>
      <c r="N556" s="190"/>
      <c r="O556" s="216"/>
      <c r="P556" s="190"/>
      <c r="Q556" s="190"/>
      <c r="R556" s="189"/>
      <c r="S556" s="190"/>
      <c r="T556" s="189"/>
      <c r="U556" s="189"/>
      <c r="V556" s="216"/>
      <c r="W556" s="48"/>
      <c r="X556" s="48"/>
      <c r="Y556" s="48"/>
    </row>
    <row r="557" customHeight="1" spans="1:25">
      <c r="A557" s="190"/>
      <c r="B557" s="216"/>
      <c r="C557" s="190"/>
      <c r="D557" s="216"/>
      <c r="E557" s="216"/>
      <c r="F557" s="190"/>
      <c r="G557" s="216"/>
      <c r="H557" s="190"/>
      <c r="I557" s="190"/>
      <c r="J557" s="189"/>
      <c r="K557" s="189"/>
      <c r="L557" s="189"/>
      <c r="M557" s="190"/>
      <c r="N557" s="190"/>
      <c r="O557" s="216"/>
      <c r="P557" s="190"/>
      <c r="Q557" s="190"/>
      <c r="R557" s="189"/>
      <c r="S557" s="190"/>
      <c r="T557" s="189"/>
      <c r="U557" s="189"/>
      <c r="V557" s="216"/>
      <c r="W557" s="48"/>
      <c r="X557" s="48"/>
      <c r="Y557" s="48"/>
    </row>
    <row r="558" customHeight="1" spans="1:25">
      <c r="A558" s="190"/>
      <c r="B558" s="216"/>
      <c r="C558" s="190"/>
      <c r="D558" s="216"/>
      <c r="E558" s="216"/>
      <c r="F558" s="190"/>
      <c r="G558" s="216"/>
      <c r="H558" s="190"/>
      <c r="I558" s="190"/>
      <c r="J558" s="189"/>
      <c r="K558" s="189"/>
      <c r="L558" s="189"/>
      <c r="M558" s="190"/>
      <c r="N558" s="190"/>
      <c r="O558" s="216"/>
      <c r="P558" s="190"/>
      <c r="Q558" s="190"/>
      <c r="R558" s="189"/>
      <c r="S558" s="190"/>
      <c r="T558" s="189"/>
      <c r="U558" s="189"/>
      <c r="V558" s="216"/>
      <c r="W558" s="48"/>
      <c r="X558" s="48"/>
      <c r="Y558" s="48"/>
    </row>
    <row r="559" customHeight="1" spans="1:25">
      <c r="A559" s="190"/>
      <c r="B559" s="216"/>
      <c r="C559" s="190"/>
      <c r="D559" s="216"/>
      <c r="E559" s="216"/>
      <c r="F559" s="190"/>
      <c r="G559" s="216"/>
      <c r="H559" s="190"/>
      <c r="I559" s="190"/>
      <c r="J559" s="189"/>
      <c r="K559" s="189"/>
      <c r="L559" s="189"/>
      <c r="M559" s="190"/>
      <c r="N559" s="190"/>
      <c r="O559" s="216"/>
      <c r="P559" s="190"/>
      <c r="Q559" s="190"/>
      <c r="R559" s="189"/>
      <c r="S559" s="190"/>
      <c r="T559" s="189"/>
      <c r="U559" s="189"/>
      <c r="V559" s="216"/>
      <c r="W559" s="48"/>
      <c r="X559" s="48"/>
      <c r="Y559" s="48"/>
    </row>
    <row r="560" customHeight="1" spans="1:25">
      <c r="A560" s="190"/>
      <c r="B560" s="216"/>
      <c r="C560" s="190"/>
      <c r="D560" s="216"/>
      <c r="E560" s="216"/>
      <c r="F560" s="190"/>
      <c r="G560" s="216"/>
      <c r="H560" s="190"/>
      <c r="I560" s="190"/>
      <c r="J560" s="189"/>
      <c r="K560" s="189"/>
      <c r="L560" s="189"/>
      <c r="M560" s="190"/>
      <c r="N560" s="190"/>
      <c r="O560" s="216"/>
      <c r="P560" s="190"/>
      <c r="Q560" s="190"/>
      <c r="R560" s="189"/>
      <c r="S560" s="190"/>
      <c r="T560" s="189"/>
      <c r="U560" s="189"/>
      <c r="V560" s="216"/>
      <c r="W560" s="48"/>
      <c r="X560" s="48"/>
      <c r="Y560" s="48"/>
    </row>
    <row r="561" customHeight="1" spans="1:25">
      <c r="A561" s="190"/>
      <c r="B561" s="216"/>
      <c r="C561" s="190"/>
      <c r="D561" s="216"/>
      <c r="E561" s="216"/>
      <c r="F561" s="190"/>
      <c r="G561" s="216"/>
      <c r="H561" s="190"/>
      <c r="I561" s="190"/>
      <c r="J561" s="189"/>
      <c r="K561" s="189"/>
      <c r="L561" s="189"/>
      <c r="M561" s="190"/>
      <c r="N561" s="190"/>
      <c r="O561" s="216"/>
      <c r="P561" s="190"/>
      <c r="Q561" s="190"/>
      <c r="R561" s="189"/>
      <c r="S561" s="190"/>
      <c r="T561" s="189"/>
      <c r="U561" s="189"/>
      <c r="V561" s="216"/>
      <c r="W561" s="48"/>
      <c r="X561" s="48"/>
      <c r="Y561" s="48"/>
    </row>
    <row r="562" customHeight="1" spans="1:25">
      <c r="A562" s="190"/>
      <c r="B562" s="216"/>
      <c r="C562" s="190"/>
      <c r="D562" s="216"/>
      <c r="E562" s="216"/>
      <c r="F562" s="190"/>
      <c r="G562" s="216"/>
      <c r="H562" s="190"/>
      <c r="I562" s="190"/>
      <c r="J562" s="189"/>
      <c r="K562" s="189"/>
      <c r="L562" s="189"/>
      <c r="M562" s="190"/>
      <c r="N562" s="190"/>
      <c r="O562" s="216"/>
      <c r="P562" s="190"/>
      <c r="Q562" s="190"/>
      <c r="R562" s="189"/>
      <c r="S562" s="190"/>
      <c r="T562" s="189"/>
      <c r="U562" s="189"/>
      <c r="V562" s="216"/>
      <c r="W562" s="48"/>
      <c r="X562" s="48"/>
      <c r="Y562" s="48"/>
    </row>
    <row r="563" customHeight="1" spans="1:25">
      <c r="A563" s="190"/>
      <c r="B563" s="216"/>
      <c r="C563" s="190"/>
      <c r="D563" s="216"/>
      <c r="E563" s="216"/>
      <c r="F563" s="190"/>
      <c r="G563" s="216"/>
      <c r="H563" s="190"/>
      <c r="I563" s="190"/>
      <c r="J563" s="189"/>
      <c r="K563" s="189"/>
      <c r="L563" s="189"/>
      <c r="M563" s="190"/>
      <c r="N563" s="190"/>
      <c r="O563" s="216"/>
      <c r="P563" s="190"/>
      <c r="Q563" s="190"/>
      <c r="R563" s="189"/>
      <c r="S563" s="190"/>
      <c r="T563" s="189"/>
      <c r="U563" s="189"/>
      <c r="V563" s="216"/>
      <c r="W563" s="48"/>
      <c r="X563" s="48"/>
      <c r="Y563" s="48"/>
    </row>
    <row r="564" customHeight="1" spans="1:25">
      <c r="A564" s="190"/>
      <c r="B564" s="216"/>
      <c r="C564" s="190"/>
      <c r="D564" s="216"/>
      <c r="E564" s="216"/>
      <c r="F564" s="190"/>
      <c r="G564" s="216"/>
      <c r="H564" s="190"/>
      <c r="I564" s="190"/>
      <c r="J564" s="189"/>
      <c r="K564" s="189"/>
      <c r="L564" s="189"/>
      <c r="M564" s="190"/>
      <c r="N564" s="190"/>
      <c r="O564" s="216"/>
      <c r="P564" s="190"/>
      <c r="Q564" s="190"/>
      <c r="R564" s="189"/>
      <c r="S564" s="190"/>
      <c r="T564" s="189"/>
      <c r="U564" s="189"/>
      <c r="V564" s="216"/>
      <c r="W564" s="48"/>
      <c r="X564" s="48"/>
      <c r="Y564" s="48"/>
    </row>
    <row r="565" customHeight="1" spans="1:25">
      <c r="A565" s="190"/>
      <c r="B565" s="216"/>
      <c r="C565" s="190"/>
      <c r="D565" s="216"/>
      <c r="E565" s="216"/>
      <c r="F565" s="190"/>
      <c r="G565" s="216"/>
      <c r="H565" s="190"/>
      <c r="I565" s="190"/>
      <c r="J565" s="189"/>
      <c r="K565" s="189"/>
      <c r="L565" s="189"/>
      <c r="M565" s="190"/>
      <c r="N565" s="190"/>
      <c r="O565" s="216"/>
      <c r="P565" s="190"/>
      <c r="Q565" s="190"/>
      <c r="R565" s="189"/>
      <c r="S565" s="190"/>
      <c r="T565" s="189"/>
      <c r="U565" s="189"/>
      <c r="V565" s="216"/>
      <c r="W565" s="48"/>
      <c r="X565" s="48"/>
      <c r="Y565" s="48"/>
    </row>
    <row r="566" customHeight="1" spans="1:25">
      <c r="A566" s="190"/>
      <c r="B566" s="216"/>
      <c r="C566" s="190"/>
      <c r="D566" s="216"/>
      <c r="E566" s="216"/>
      <c r="F566" s="190"/>
      <c r="G566" s="216"/>
      <c r="H566" s="190"/>
      <c r="I566" s="190"/>
      <c r="J566" s="189"/>
      <c r="K566" s="189"/>
      <c r="L566" s="189"/>
      <c r="M566" s="190"/>
      <c r="N566" s="190"/>
      <c r="O566" s="216"/>
      <c r="P566" s="190"/>
      <c r="Q566" s="190"/>
      <c r="R566" s="189"/>
      <c r="S566" s="190"/>
      <c r="T566" s="189"/>
      <c r="U566" s="189"/>
      <c r="V566" s="216"/>
      <c r="W566" s="48"/>
      <c r="X566" s="48"/>
      <c r="Y566" s="48"/>
    </row>
    <row r="567" customHeight="1" spans="1:25">
      <c r="A567" s="190"/>
      <c r="B567" s="216"/>
      <c r="C567" s="190"/>
      <c r="D567" s="216"/>
      <c r="E567" s="216"/>
      <c r="F567" s="190"/>
      <c r="G567" s="216"/>
      <c r="H567" s="190"/>
      <c r="I567" s="190"/>
      <c r="J567" s="189"/>
      <c r="K567" s="189"/>
      <c r="L567" s="189"/>
      <c r="M567" s="190"/>
      <c r="N567" s="190"/>
      <c r="O567" s="216"/>
      <c r="P567" s="190"/>
      <c r="Q567" s="190"/>
      <c r="R567" s="189"/>
      <c r="S567" s="190"/>
      <c r="T567" s="189"/>
      <c r="U567" s="189"/>
      <c r="V567" s="216"/>
      <c r="W567" s="48"/>
      <c r="X567" s="48"/>
      <c r="Y567" s="48"/>
    </row>
    <row r="568" customHeight="1" spans="1:25">
      <c r="A568" s="190"/>
      <c r="B568" s="216"/>
      <c r="C568" s="190"/>
      <c r="D568" s="216"/>
      <c r="E568" s="216"/>
      <c r="F568" s="190"/>
      <c r="G568" s="216"/>
      <c r="H568" s="190"/>
      <c r="I568" s="190"/>
      <c r="J568" s="189"/>
      <c r="K568" s="189"/>
      <c r="L568" s="189"/>
      <c r="M568" s="190"/>
      <c r="N568" s="190"/>
      <c r="O568" s="216"/>
      <c r="P568" s="190"/>
      <c r="Q568" s="190"/>
      <c r="R568" s="189"/>
      <c r="S568" s="190"/>
      <c r="T568" s="189"/>
      <c r="U568" s="189"/>
      <c r="V568" s="216"/>
      <c r="W568" s="48"/>
      <c r="X568" s="48"/>
      <c r="Y568" s="48"/>
    </row>
    <row r="569" customHeight="1" spans="1:25">
      <c r="A569" s="190"/>
      <c r="B569" s="216"/>
      <c r="C569" s="190"/>
      <c r="D569" s="216"/>
      <c r="E569" s="216"/>
      <c r="F569" s="190"/>
      <c r="G569" s="216"/>
      <c r="H569" s="190"/>
      <c r="I569" s="190"/>
      <c r="J569" s="189"/>
      <c r="K569" s="189"/>
      <c r="L569" s="189"/>
      <c r="M569" s="190"/>
      <c r="N569" s="190"/>
      <c r="O569" s="216"/>
      <c r="P569" s="190"/>
      <c r="Q569" s="190"/>
      <c r="R569" s="189"/>
      <c r="S569" s="190"/>
      <c r="T569" s="189"/>
      <c r="U569" s="189"/>
      <c r="V569" s="216"/>
      <c r="W569" s="48"/>
      <c r="X569" s="48"/>
      <c r="Y569" s="48"/>
    </row>
    <row r="570" customHeight="1" spans="1:25">
      <c r="A570" s="190"/>
      <c r="B570" s="216"/>
      <c r="C570" s="190"/>
      <c r="D570" s="216"/>
      <c r="E570" s="216"/>
      <c r="F570" s="190"/>
      <c r="G570" s="216"/>
      <c r="H570" s="190"/>
      <c r="I570" s="190"/>
      <c r="J570" s="189"/>
      <c r="K570" s="189"/>
      <c r="L570" s="189"/>
      <c r="M570" s="190"/>
      <c r="N570" s="190"/>
      <c r="O570" s="216"/>
      <c r="P570" s="190"/>
      <c r="Q570" s="190"/>
      <c r="R570" s="189"/>
      <c r="S570" s="190"/>
      <c r="T570" s="189"/>
      <c r="U570" s="189"/>
      <c r="V570" s="216"/>
      <c r="W570" s="48"/>
      <c r="X570" s="48"/>
      <c r="Y570" s="48"/>
    </row>
    <row r="571" customHeight="1" spans="1:25">
      <c r="A571" s="190"/>
      <c r="B571" s="216"/>
      <c r="C571" s="190"/>
      <c r="D571" s="216"/>
      <c r="E571" s="216"/>
      <c r="F571" s="190"/>
      <c r="G571" s="216"/>
      <c r="H571" s="190"/>
      <c r="I571" s="190"/>
      <c r="J571" s="189"/>
      <c r="K571" s="189"/>
      <c r="L571" s="189"/>
      <c r="M571" s="190"/>
      <c r="N571" s="190"/>
      <c r="O571" s="216"/>
      <c r="P571" s="190"/>
      <c r="Q571" s="190"/>
      <c r="R571" s="189"/>
      <c r="S571" s="190"/>
      <c r="T571" s="189"/>
      <c r="U571" s="189"/>
      <c r="V571" s="216"/>
      <c r="W571" s="48"/>
      <c r="X571" s="48"/>
      <c r="Y571" s="48"/>
    </row>
    <row r="572" customHeight="1" spans="1:25">
      <c r="A572" s="190"/>
      <c r="B572" s="216"/>
      <c r="C572" s="190"/>
      <c r="D572" s="216"/>
      <c r="E572" s="216"/>
      <c r="F572" s="190"/>
      <c r="G572" s="216"/>
      <c r="H572" s="190"/>
      <c r="I572" s="190"/>
      <c r="J572" s="189"/>
      <c r="K572" s="189"/>
      <c r="L572" s="189"/>
      <c r="M572" s="190"/>
      <c r="N572" s="190"/>
      <c r="O572" s="216"/>
      <c r="P572" s="190"/>
      <c r="Q572" s="190"/>
      <c r="R572" s="189"/>
      <c r="S572" s="190"/>
      <c r="T572" s="189"/>
      <c r="U572" s="189"/>
      <c r="V572" s="216"/>
      <c r="W572" s="48"/>
      <c r="X572" s="48"/>
      <c r="Y572" s="48"/>
    </row>
    <row r="573" customHeight="1" spans="1:25">
      <c r="A573" s="190"/>
      <c r="B573" s="216"/>
      <c r="C573" s="190"/>
      <c r="D573" s="216"/>
      <c r="E573" s="216"/>
      <c r="F573" s="190"/>
      <c r="G573" s="216"/>
      <c r="H573" s="190"/>
      <c r="I573" s="190"/>
      <c r="J573" s="189"/>
      <c r="K573" s="189"/>
      <c r="L573" s="189"/>
      <c r="M573" s="190"/>
      <c r="N573" s="190"/>
      <c r="O573" s="216"/>
      <c r="P573" s="190"/>
      <c r="Q573" s="190"/>
      <c r="R573" s="189"/>
      <c r="S573" s="190"/>
      <c r="T573" s="189"/>
      <c r="U573" s="189"/>
      <c r="V573" s="216"/>
      <c r="W573" s="48"/>
      <c r="X573" s="48"/>
      <c r="Y573" s="48"/>
    </row>
    <row r="574" customHeight="1" spans="1:25">
      <c r="A574" s="190"/>
      <c r="B574" s="216"/>
      <c r="C574" s="190"/>
      <c r="D574" s="216"/>
      <c r="E574" s="216"/>
      <c r="F574" s="190"/>
      <c r="G574" s="216"/>
      <c r="H574" s="190"/>
      <c r="I574" s="190"/>
      <c r="J574" s="189"/>
      <c r="K574" s="189"/>
      <c r="L574" s="189"/>
      <c r="M574" s="190"/>
      <c r="N574" s="190"/>
      <c r="O574" s="216"/>
      <c r="P574" s="190"/>
      <c r="Q574" s="190"/>
      <c r="R574" s="189"/>
      <c r="S574" s="190"/>
      <c r="T574" s="189"/>
      <c r="U574" s="189"/>
      <c r="V574" s="216"/>
      <c r="W574" s="48"/>
      <c r="X574" s="48"/>
      <c r="Y574" s="48"/>
    </row>
    <row r="575" customHeight="1" spans="1:25">
      <c r="A575" s="190"/>
      <c r="B575" s="216"/>
      <c r="C575" s="190"/>
      <c r="D575" s="216"/>
      <c r="E575" s="216"/>
      <c r="F575" s="190"/>
      <c r="G575" s="216"/>
      <c r="H575" s="190"/>
      <c r="I575" s="190"/>
      <c r="J575" s="189"/>
      <c r="K575" s="189"/>
      <c r="L575" s="189"/>
      <c r="M575" s="190"/>
      <c r="N575" s="190"/>
      <c r="O575" s="216"/>
      <c r="P575" s="190"/>
      <c r="Q575" s="190"/>
      <c r="R575" s="189"/>
      <c r="S575" s="190"/>
      <c r="T575" s="189"/>
      <c r="U575" s="189"/>
      <c r="V575" s="216"/>
      <c r="W575" s="48"/>
      <c r="X575" s="48"/>
      <c r="Y575" s="48"/>
    </row>
    <row r="576" customHeight="1" spans="1:25">
      <c r="A576" s="190"/>
      <c r="B576" s="216"/>
      <c r="C576" s="190"/>
      <c r="D576" s="216"/>
      <c r="E576" s="216"/>
      <c r="F576" s="190"/>
      <c r="G576" s="216"/>
      <c r="H576" s="190"/>
      <c r="I576" s="190"/>
      <c r="J576" s="189"/>
      <c r="K576" s="189"/>
      <c r="L576" s="189"/>
      <c r="M576" s="190"/>
      <c r="N576" s="190"/>
      <c r="O576" s="216"/>
      <c r="P576" s="190"/>
      <c r="Q576" s="190"/>
      <c r="R576" s="189"/>
      <c r="S576" s="190"/>
      <c r="T576" s="189"/>
      <c r="U576" s="189"/>
      <c r="V576" s="216"/>
      <c r="W576" s="48"/>
      <c r="X576" s="48"/>
      <c r="Y576" s="48"/>
    </row>
    <row r="577" customHeight="1" spans="1:25">
      <c r="A577" s="190"/>
      <c r="B577" s="216"/>
      <c r="C577" s="190"/>
      <c r="D577" s="216"/>
      <c r="E577" s="216"/>
      <c r="F577" s="190"/>
      <c r="G577" s="216"/>
      <c r="H577" s="190"/>
      <c r="I577" s="190"/>
      <c r="J577" s="189"/>
      <c r="K577" s="189"/>
      <c r="L577" s="189"/>
      <c r="M577" s="190"/>
      <c r="N577" s="190"/>
      <c r="O577" s="216"/>
      <c r="P577" s="190"/>
      <c r="Q577" s="190"/>
      <c r="R577" s="189"/>
      <c r="S577" s="190"/>
      <c r="T577" s="189"/>
      <c r="U577" s="189"/>
      <c r="V577" s="216"/>
      <c r="W577" s="48"/>
      <c r="X577" s="48"/>
      <c r="Y577" s="48"/>
    </row>
    <row r="578" customHeight="1" spans="1:25">
      <c r="A578" s="190"/>
      <c r="B578" s="216"/>
      <c r="C578" s="190"/>
      <c r="D578" s="216"/>
      <c r="E578" s="216"/>
      <c r="F578" s="190"/>
      <c r="G578" s="216"/>
      <c r="H578" s="190"/>
      <c r="I578" s="190"/>
      <c r="J578" s="189"/>
      <c r="K578" s="189"/>
      <c r="L578" s="189"/>
      <c r="M578" s="190"/>
      <c r="N578" s="190"/>
      <c r="O578" s="216"/>
      <c r="P578" s="190"/>
      <c r="Q578" s="190"/>
      <c r="R578" s="189"/>
      <c r="S578" s="190"/>
      <c r="T578" s="189"/>
      <c r="U578" s="189"/>
      <c r="V578" s="216"/>
      <c r="W578" s="48"/>
      <c r="X578" s="48"/>
      <c r="Y578" s="48"/>
    </row>
    <row r="579" customHeight="1" spans="1:25">
      <c r="A579" s="190"/>
      <c r="B579" s="216"/>
      <c r="C579" s="190"/>
      <c r="D579" s="216"/>
      <c r="E579" s="216"/>
      <c r="F579" s="190"/>
      <c r="G579" s="216"/>
      <c r="H579" s="190"/>
      <c r="I579" s="190"/>
      <c r="J579" s="189"/>
      <c r="K579" s="189"/>
      <c r="L579" s="189"/>
      <c r="M579" s="190"/>
      <c r="N579" s="190"/>
      <c r="O579" s="216"/>
      <c r="P579" s="190"/>
      <c r="Q579" s="190"/>
      <c r="R579" s="189"/>
      <c r="S579" s="190"/>
      <c r="T579" s="189"/>
      <c r="U579" s="189"/>
      <c r="V579" s="216"/>
      <c r="W579" s="48"/>
      <c r="X579" s="48"/>
      <c r="Y579" s="48"/>
    </row>
    <row r="580" customHeight="1" spans="1:25">
      <c r="A580" s="190"/>
      <c r="B580" s="216"/>
      <c r="C580" s="190"/>
      <c r="D580" s="216"/>
      <c r="E580" s="216"/>
      <c r="F580" s="190"/>
      <c r="G580" s="216"/>
      <c r="H580" s="190"/>
      <c r="I580" s="190"/>
      <c r="J580" s="189"/>
      <c r="K580" s="189"/>
      <c r="L580" s="189"/>
      <c r="M580" s="190"/>
      <c r="N580" s="190"/>
      <c r="O580" s="216"/>
      <c r="P580" s="190"/>
      <c r="Q580" s="190"/>
      <c r="R580" s="189"/>
      <c r="S580" s="190"/>
      <c r="T580" s="189"/>
      <c r="U580" s="189"/>
      <c r="V580" s="216"/>
      <c r="W580" s="48"/>
      <c r="X580" s="48"/>
      <c r="Y580" s="48"/>
    </row>
    <row r="581" customHeight="1" spans="1:25">
      <c r="A581" s="190"/>
      <c r="B581" s="216"/>
      <c r="C581" s="190"/>
      <c r="D581" s="216"/>
      <c r="E581" s="216"/>
      <c r="F581" s="190"/>
      <c r="G581" s="216"/>
      <c r="H581" s="190"/>
      <c r="I581" s="190"/>
      <c r="J581" s="189"/>
      <c r="K581" s="189"/>
      <c r="L581" s="189"/>
      <c r="M581" s="190"/>
      <c r="N581" s="190"/>
      <c r="O581" s="216"/>
      <c r="P581" s="190"/>
      <c r="Q581" s="190"/>
      <c r="R581" s="189"/>
      <c r="S581" s="190"/>
      <c r="T581" s="189"/>
      <c r="U581" s="189"/>
      <c r="V581" s="216"/>
      <c r="W581" s="48"/>
      <c r="X581" s="48"/>
      <c r="Y581" s="48"/>
    </row>
    <row r="582" customHeight="1" spans="1:25">
      <c r="A582" s="190"/>
      <c r="B582" s="216"/>
      <c r="C582" s="190"/>
      <c r="D582" s="216"/>
      <c r="E582" s="216"/>
      <c r="F582" s="190"/>
      <c r="G582" s="216"/>
      <c r="H582" s="190"/>
      <c r="I582" s="190"/>
      <c r="J582" s="189"/>
      <c r="K582" s="189"/>
      <c r="L582" s="189"/>
      <c r="M582" s="190"/>
      <c r="N582" s="190"/>
      <c r="O582" s="216"/>
      <c r="P582" s="190"/>
      <c r="Q582" s="190"/>
      <c r="R582" s="189"/>
      <c r="S582" s="190"/>
      <c r="T582" s="189"/>
      <c r="U582" s="189"/>
      <c r="V582" s="216"/>
      <c r="W582" s="48"/>
      <c r="X582" s="48"/>
      <c r="Y582" s="48"/>
    </row>
    <row r="583" customHeight="1" spans="1:25">
      <c r="A583" s="190"/>
      <c r="B583" s="216"/>
      <c r="C583" s="190"/>
      <c r="D583" s="216"/>
      <c r="E583" s="216"/>
      <c r="F583" s="190"/>
      <c r="G583" s="216"/>
      <c r="H583" s="190"/>
      <c r="I583" s="190"/>
      <c r="J583" s="189"/>
      <c r="K583" s="189"/>
      <c r="L583" s="189"/>
      <c r="M583" s="190"/>
      <c r="N583" s="190"/>
      <c r="O583" s="216"/>
      <c r="P583" s="190"/>
      <c r="Q583" s="190"/>
      <c r="R583" s="189"/>
      <c r="S583" s="190"/>
      <c r="T583" s="189"/>
      <c r="U583" s="189"/>
      <c r="V583" s="216"/>
      <c r="W583" s="48"/>
      <c r="X583" s="48"/>
      <c r="Y583" s="48"/>
    </row>
    <row r="584" customHeight="1" spans="1:25">
      <c r="A584" s="190"/>
      <c r="B584" s="216"/>
      <c r="C584" s="190"/>
      <c r="D584" s="216"/>
      <c r="E584" s="216"/>
      <c r="F584" s="190"/>
      <c r="G584" s="216"/>
      <c r="H584" s="190"/>
      <c r="I584" s="190"/>
      <c r="J584" s="189"/>
      <c r="K584" s="189"/>
      <c r="L584" s="189"/>
      <c r="M584" s="190"/>
      <c r="N584" s="190"/>
      <c r="O584" s="216"/>
      <c r="P584" s="190"/>
      <c r="Q584" s="190"/>
      <c r="R584" s="189"/>
      <c r="S584" s="190"/>
      <c r="T584" s="189"/>
      <c r="U584" s="189"/>
      <c r="V584" s="216"/>
      <c r="W584" s="48"/>
      <c r="X584" s="48"/>
      <c r="Y584" s="48"/>
    </row>
    <row r="585" customHeight="1" spans="1:25">
      <c r="A585" s="190"/>
      <c r="B585" s="216"/>
      <c r="C585" s="190"/>
      <c r="D585" s="216"/>
      <c r="E585" s="216"/>
      <c r="F585" s="190"/>
      <c r="G585" s="216"/>
      <c r="H585" s="190"/>
      <c r="I585" s="190"/>
      <c r="J585" s="189"/>
      <c r="K585" s="189"/>
      <c r="L585" s="189"/>
      <c r="M585" s="190"/>
      <c r="N585" s="190"/>
      <c r="O585" s="216"/>
      <c r="P585" s="190"/>
      <c r="Q585" s="190"/>
      <c r="R585" s="189"/>
      <c r="S585" s="190"/>
      <c r="T585" s="189"/>
      <c r="U585" s="189"/>
      <c r="V585" s="216"/>
      <c r="W585" s="48"/>
      <c r="X585" s="48"/>
      <c r="Y585" s="48"/>
    </row>
    <row r="586" customHeight="1" spans="1:25">
      <c r="A586" s="190"/>
      <c r="B586" s="216"/>
      <c r="C586" s="190"/>
      <c r="D586" s="216"/>
      <c r="E586" s="216"/>
      <c r="F586" s="190"/>
      <c r="G586" s="216"/>
      <c r="H586" s="190"/>
      <c r="I586" s="190"/>
      <c r="J586" s="189"/>
      <c r="K586" s="189"/>
      <c r="L586" s="189"/>
      <c r="M586" s="190"/>
      <c r="N586" s="190"/>
      <c r="O586" s="216"/>
      <c r="P586" s="190"/>
      <c r="Q586" s="190"/>
      <c r="R586" s="189"/>
      <c r="S586" s="190"/>
      <c r="T586" s="189"/>
      <c r="U586" s="189"/>
      <c r="V586" s="216"/>
      <c r="W586" s="48"/>
      <c r="X586" s="48"/>
      <c r="Y586" s="48"/>
    </row>
    <row r="587" customHeight="1" spans="1:25">
      <c r="A587" s="190"/>
      <c r="B587" s="216"/>
      <c r="C587" s="190"/>
      <c r="D587" s="216"/>
      <c r="E587" s="216"/>
      <c r="F587" s="190"/>
      <c r="G587" s="216"/>
      <c r="H587" s="190"/>
      <c r="I587" s="190"/>
      <c r="J587" s="189"/>
      <c r="K587" s="189"/>
      <c r="L587" s="189"/>
      <c r="M587" s="190"/>
      <c r="N587" s="190"/>
      <c r="O587" s="216"/>
      <c r="P587" s="190"/>
      <c r="Q587" s="190"/>
      <c r="R587" s="189"/>
      <c r="S587" s="190"/>
      <c r="T587" s="189"/>
      <c r="U587" s="189"/>
      <c r="V587" s="216"/>
      <c r="W587" s="48"/>
      <c r="X587" s="48"/>
      <c r="Y587" s="48"/>
    </row>
    <row r="588" customHeight="1" spans="1:25">
      <c r="A588" s="190"/>
      <c r="B588" s="216"/>
      <c r="C588" s="190"/>
      <c r="D588" s="216"/>
      <c r="E588" s="216"/>
      <c r="F588" s="190"/>
      <c r="G588" s="216"/>
      <c r="H588" s="190"/>
      <c r="I588" s="190"/>
      <c r="J588" s="189"/>
      <c r="K588" s="189"/>
      <c r="L588" s="189"/>
      <c r="M588" s="190"/>
      <c r="N588" s="190"/>
      <c r="O588" s="216"/>
      <c r="P588" s="190"/>
      <c r="Q588" s="190"/>
      <c r="R588" s="189"/>
      <c r="S588" s="190"/>
      <c r="T588" s="189"/>
      <c r="U588" s="189"/>
      <c r="V588" s="216"/>
      <c r="W588" s="48"/>
      <c r="X588" s="48"/>
      <c r="Y588" s="48"/>
    </row>
    <row r="589" customHeight="1" spans="1:25">
      <c r="A589" s="190"/>
      <c r="B589" s="216"/>
      <c r="C589" s="190"/>
      <c r="D589" s="216"/>
      <c r="E589" s="216"/>
      <c r="F589" s="190"/>
      <c r="G589" s="216"/>
      <c r="H589" s="190"/>
      <c r="I589" s="190"/>
      <c r="J589" s="189"/>
      <c r="K589" s="189"/>
      <c r="L589" s="189"/>
      <c r="M589" s="190"/>
      <c r="N589" s="190"/>
      <c r="O589" s="216"/>
      <c r="P589" s="190"/>
      <c r="Q589" s="190"/>
      <c r="R589" s="189"/>
      <c r="S589" s="190"/>
      <c r="T589" s="189"/>
      <c r="U589" s="189"/>
      <c r="V589" s="216"/>
      <c r="W589" s="48"/>
      <c r="X589" s="48"/>
      <c r="Y589" s="48"/>
    </row>
    <row r="590" customHeight="1" spans="1:25">
      <c r="A590" s="190"/>
      <c r="B590" s="216"/>
      <c r="C590" s="190"/>
      <c r="D590" s="216"/>
      <c r="E590" s="216"/>
      <c r="F590" s="190"/>
      <c r="G590" s="216"/>
      <c r="H590" s="190"/>
      <c r="I590" s="190"/>
      <c r="J590" s="189"/>
      <c r="K590" s="189"/>
      <c r="L590" s="189"/>
      <c r="M590" s="190"/>
      <c r="N590" s="190"/>
      <c r="O590" s="216"/>
      <c r="P590" s="190"/>
      <c r="Q590" s="190"/>
      <c r="R590" s="189"/>
      <c r="S590" s="190"/>
      <c r="T590" s="189"/>
      <c r="U590" s="189"/>
      <c r="V590" s="216"/>
      <c r="W590" s="48"/>
      <c r="X590" s="48"/>
      <c r="Y590" s="48"/>
    </row>
    <row r="591" customHeight="1" spans="1:25">
      <c r="A591" s="190"/>
      <c r="B591" s="216"/>
      <c r="C591" s="190"/>
      <c r="D591" s="216"/>
      <c r="E591" s="216"/>
      <c r="F591" s="190"/>
      <c r="G591" s="216"/>
      <c r="H591" s="190"/>
      <c r="I591" s="190"/>
      <c r="J591" s="189"/>
      <c r="K591" s="189"/>
      <c r="L591" s="189"/>
      <c r="M591" s="190"/>
      <c r="N591" s="190"/>
      <c r="O591" s="216"/>
      <c r="P591" s="190"/>
      <c r="Q591" s="190"/>
      <c r="R591" s="189"/>
      <c r="S591" s="190"/>
      <c r="T591" s="189"/>
      <c r="U591" s="189"/>
      <c r="V591" s="216"/>
      <c r="W591" s="48"/>
      <c r="X591" s="48"/>
      <c r="Y591" s="48"/>
    </row>
    <row r="592" customHeight="1" spans="1:25">
      <c r="A592" s="190"/>
      <c r="B592" s="216"/>
      <c r="C592" s="190"/>
      <c r="D592" s="216"/>
      <c r="E592" s="216"/>
      <c r="F592" s="190"/>
      <c r="G592" s="216"/>
      <c r="H592" s="190"/>
      <c r="I592" s="190"/>
      <c r="J592" s="189"/>
      <c r="K592" s="189"/>
      <c r="L592" s="189"/>
      <c r="M592" s="190"/>
      <c r="N592" s="190"/>
      <c r="O592" s="216"/>
      <c r="P592" s="190"/>
      <c r="Q592" s="190"/>
      <c r="R592" s="189"/>
      <c r="S592" s="190"/>
      <c r="T592" s="189"/>
      <c r="U592" s="189"/>
      <c r="V592" s="216"/>
      <c r="W592" s="48"/>
      <c r="X592" s="48"/>
      <c r="Y592" s="48"/>
    </row>
    <row r="593" customHeight="1" spans="1:25">
      <c r="A593" s="190"/>
      <c r="B593" s="216"/>
      <c r="C593" s="190"/>
      <c r="D593" s="216"/>
      <c r="E593" s="216"/>
      <c r="F593" s="190"/>
      <c r="G593" s="216"/>
      <c r="H593" s="190"/>
      <c r="I593" s="190"/>
      <c r="J593" s="189"/>
      <c r="K593" s="189"/>
      <c r="L593" s="189"/>
      <c r="M593" s="190"/>
      <c r="N593" s="190"/>
      <c r="O593" s="216"/>
      <c r="P593" s="190"/>
      <c r="Q593" s="190"/>
      <c r="R593" s="189"/>
      <c r="S593" s="190"/>
      <c r="T593" s="189"/>
      <c r="U593" s="189"/>
      <c r="V593" s="216"/>
      <c r="W593" s="48"/>
      <c r="X593" s="48"/>
      <c r="Y593" s="48"/>
    </row>
    <row r="594" customHeight="1" spans="1:25">
      <c r="A594" s="190"/>
      <c r="B594" s="216"/>
      <c r="C594" s="190"/>
      <c r="D594" s="216"/>
      <c r="E594" s="216"/>
      <c r="F594" s="190"/>
      <c r="G594" s="216"/>
      <c r="H594" s="190"/>
      <c r="I594" s="190"/>
      <c r="J594" s="189"/>
      <c r="K594" s="189"/>
      <c r="L594" s="189"/>
      <c r="M594" s="190"/>
      <c r="N594" s="190"/>
      <c r="O594" s="216"/>
      <c r="P594" s="190"/>
      <c r="Q594" s="190"/>
      <c r="R594" s="189"/>
      <c r="S594" s="190"/>
      <c r="T594" s="189"/>
      <c r="U594" s="189"/>
      <c r="V594" s="216"/>
      <c r="W594" s="48"/>
      <c r="X594" s="48"/>
      <c r="Y594" s="48"/>
    </row>
    <row r="595" customHeight="1" spans="1:25">
      <c r="A595" s="190"/>
      <c r="B595" s="216"/>
      <c r="C595" s="190"/>
      <c r="D595" s="216"/>
      <c r="E595" s="216"/>
      <c r="F595" s="190"/>
      <c r="G595" s="216"/>
      <c r="H595" s="190"/>
      <c r="I595" s="190"/>
      <c r="J595" s="189"/>
      <c r="K595" s="189"/>
      <c r="L595" s="189"/>
      <c r="M595" s="190"/>
      <c r="N595" s="190"/>
      <c r="O595" s="216"/>
      <c r="P595" s="190"/>
      <c r="Q595" s="190"/>
      <c r="R595" s="189"/>
      <c r="S595" s="190"/>
      <c r="T595" s="189"/>
      <c r="U595" s="189"/>
      <c r="V595" s="216"/>
      <c r="W595" s="48"/>
      <c r="X595" s="48"/>
      <c r="Y595" s="48"/>
    </row>
    <row r="596" customHeight="1" spans="1:25">
      <c r="A596" s="190"/>
      <c r="B596" s="216"/>
      <c r="C596" s="190"/>
      <c r="D596" s="216"/>
      <c r="E596" s="216"/>
      <c r="F596" s="190"/>
      <c r="G596" s="216"/>
      <c r="H596" s="190"/>
      <c r="I596" s="190"/>
      <c r="J596" s="189"/>
      <c r="K596" s="189"/>
      <c r="L596" s="189"/>
      <c r="M596" s="190"/>
      <c r="N596" s="190"/>
      <c r="O596" s="216"/>
      <c r="P596" s="190"/>
      <c r="Q596" s="190"/>
      <c r="R596" s="189"/>
      <c r="S596" s="190"/>
      <c r="T596" s="189"/>
      <c r="U596" s="189"/>
      <c r="V596" s="216"/>
      <c r="W596" s="48"/>
      <c r="X596" s="48"/>
      <c r="Y596" s="48"/>
    </row>
    <row r="597" customHeight="1" spans="1:25">
      <c r="A597" s="190"/>
      <c r="B597" s="216"/>
      <c r="C597" s="190"/>
      <c r="D597" s="216"/>
      <c r="E597" s="216"/>
      <c r="F597" s="190"/>
      <c r="G597" s="216"/>
      <c r="H597" s="190"/>
      <c r="I597" s="190"/>
      <c r="J597" s="189"/>
      <c r="K597" s="189"/>
      <c r="L597" s="189"/>
      <c r="M597" s="190"/>
      <c r="N597" s="190"/>
      <c r="O597" s="216"/>
      <c r="P597" s="190"/>
      <c r="Q597" s="190"/>
      <c r="R597" s="189"/>
      <c r="S597" s="190"/>
      <c r="T597" s="189"/>
      <c r="U597" s="189"/>
      <c r="V597" s="216"/>
      <c r="W597" s="48"/>
      <c r="X597" s="48"/>
      <c r="Y597" s="48"/>
    </row>
    <row r="598" customHeight="1" spans="1:25">
      <c r="A598" s="190"/>
      <c r="B598" s="216"/>
      <c r="C598" s="190"/>
      <c r="D598" s="216"/>
      <c r="E598" s="216"/>
      <c r="F598" s="190"/>
      <c r="G598" s="216"/>
      <c r="H598" s="190"/>
      <c r="I598" s="190"/>
      <c r="J598" s="189"/>
      <c r="K598" s="189"/>
      <c r="L598" s="189"/>
      <c r="M598" s="190"/>
      <c r="N598" s="190"/>
      <c r="O598" s="216"/>
      <c r="P598" s="190"/>
      <c r="Q598" s="190"/>
      <c r="R598" s="189"/>
      <c r="S598" s="190"/>
      <c r="T598" s="189"/>
      <c r="U598" s="189"/>
      <c r="V598" s="216"/>
      <c r="W598" s="48"/>
      <c r="X598" s="48"/>
      <c r="Y598" s="48"/>
    </row>
    <row r="599" customHeight="1" spans="1:25">
      <c r="A599" s="190"/>
      <c r="B599" s="216"/>
      <c r="C599" s="190"/>
      <c r="D599" s="216"/>
      <c r="E599" s="216"/>
      <c r="F599" s="190"/>
      <c r="G599" s="216"/>
      <c r="H599" s="190"/>
      <c r="I599" s="190"/>
      <c r="J599" s="189"/>
      <c r="K599" s="189"/>
      <c r="L599" s="189"/>
      <c r="M599" s="190"/>
      <c r="N599" s="190"/>
      <c r="O599" s="216"/>
      <c r="P599" s="190"/>
      <c r="Q599" s="190"/>
      <c r="R599" s="189"/>
      <c r="S599" s="190"/>
      <c r="T599" s="189"/>
      <c r="U599" s="189"/>
      <c r="V599" s="216"/>
      <c r="W599" s="48"/>
      <c r="X599" s="48"/>
      <c r="Y599" s="48"/>
    </row>
    <row r="600" customHeight="1" spans="1:25">
      <c r="A600" s="190"/>
      <c r="B600" s="216"/>
      <c r="C600" s="190"/>
      <c r="D600" s="216"/>
      <c r="E600" s="216"/>
      <c r="F600" s="190"/>
      <c r="G600" s="216"/>
      <c r="H600" s="190"/>
      <c r="I600" s="190"/>
      <c r="J600" s="189"/>
      <c r="K600" s="189"/>
      <c r="L600" s="189"/>
      <c r="M600" s="190"/>
      <c r="N600" s="190"/>
      <c r="O600" s="216"/>
      <c r="P600" s="190"/>
      <c r="Q600" s="190"/>
      <c r="R600" s="189"/>
      <c r="S600" s="190"/>
      <c r="T600" s="189"/>
      <c r="U600" s="189"/>
      <c r="V600" s="216"/>
      <c r="W600" s="48"/>
      <c r="X600" s="48"/>
      <c r="Y600" s="48"/>
    </row>
    <row r="601" customHeight="1" spans="1:25">
      <c r="A601" s="190"/>
      <c r="B601" s="216"/>
      <c r="C601" s="190"/>
      <c r="D601" s="216"/>
      <c r="E601" s="216"/>
      <c r="F601" s="190"/>
      <c r="G601" s="216"/>
      <c r="H601" s="190"/>
      <c r="I601" s="190"/>
      <c r="J601" s="189"/>
      <c r="K601" s="189"/>
      <c r="L601" s="189"/>
      <c r="M601" s="190"/>
      <c r="N601" s="190"/>
      <c r="O601" s="216"/>
      <c r="P601" s="190"/>
      <c r="Q601" s="190"/>
      <c r="R601" s="189"/>
      <c r="S601" s="190"/>
      <c r="T601" s="189"/>
      <c r="U601" s="189"/>
      <c r="V601" s="216"/>
      <c r="W601" s="48"/>
      <c r="X601" s="48"/>
      <c r="Y601" s="48"/>
    </row>
    <row r="602" customHeight="1" spans="1:25">
      <c r="A602" s="190"/>
      <c r="B602" s="216"/>
      <c r="C602" s="190"/>
      <c r="D602" s="216"/>
      <c r="E602" s="216"/>
      <c r="F602" s="190"/>
      <c r="G602" s="216"/>
      <c r="H602" s="190"/>
      <c r="I602" s="190"/>
      <c r="J602" s="189"/>
      <c r="K602" s="189"/>
      <c r="L602" s="189"/>
      <c r="M602" s="190"/>
      <c r="N602" s="190"/>
      <c r="O602" s="216"/>
      <c r="P602" s="190"/>
      <c r="Q602" s="190"/>
      <c r="R602" s="189"/>
      <c r="S602" s="190"/>
      <c r="T602" s="189"/>
      <c r="U602" s="189"/>
      <c r="V602" s="216"/>
      <c r="W602" s="48"/>
      <c r="X602" s="48"/>
      <c r="Y602" s="48"/>
    </row>
    <row r="603" customHeight="1" spans="1:25">
      <c r="A603" s="190"/>
      <c r="B603" s="216"/>
      <c r="C603" s="190"/>
      <c r="D603" s="216"/>
      <c r="E603" s="216"/>
      <c r="F603" s="190"/>
      <c r="G603" s="216"/>
      <c r="H603" s="190"/>
      <c r="I603" s="190"/>
      <c r="J603" s="189"/>
      <c r="K603" s="189"/>
      <c r="L603" s="189"/>
      <c r="M603" s="190"/>
      <c r="N603" s="190"/>
      <c r="O603" s="216"/>
      <c r="P603" s="190"/>
      <c r="Q603" s="190"/>
      <c r="R603" s="189"/>
      <c r="S603" s="190"/>
      <c r="T603" s="189"/>
      <c r="U603" s="189"/>
      <c r="V603" s="216"/>
      <c r="W603" s="48"/>
      <c r="X603" s="48"/>
      <c r="Y603" s="48"/>
    </row>
    <row r="604" customHeight="1" spans="1:25">
      <c r="A604" s="190"/>
      <c r="B604" s="216"/>
      <c r="C604" s="190"/>
      <c r="D604" s="216"/>
      <c r="E604" s="216"/>
      <c r="F604" s="190"/>
      <c r="G604" s="216"/>
      <c r="H604" s="190"/>
      <c r="I604" s="190"/>
      <c r="J604" s="189"/>
      <c r="K604" s="189"/>
      <c r="L604" s="189"/>
      <c r="M604" s="190"/>
      <c r="N604" s="190"/>
      <c r="O604" s="216"/>
      <c r="P604" s="190"/>
      <c r="Q604" s="190"/>
      <c r="R604" s="189"/>
      <c r="S604" s="190"/>
      <c r="T604" s="189"/>
      <c r="U604" s="189"/>
      <c r="V604" s="216"/>
      <c r="W604" s="48"/>
      <c r="X604" s="48"/>
      <c r="Y604" s="48"/>
    </row>
    <row r="605" customHeight="1" spans="1:25">
      <c r="A605" s="190"/>
      <c r="B605" s="216"/>
      <c r="C605" s="190"/>
      <c r="D605" s="216"/>
      <c r="E605" s="216"/>
      <c r="F605" s="190"/>
      <c r="G605" s="216"/>
      <c r="H605" s="190"/>
      <c r="I605" s="190"/>
      <c r="J605" s="189"/>
      <c r="K605" s="189"/>
      <c r="L605" s="189"/>
      <c r="M605" s="190"/>
      <c r="N605" s="190"/>
      <c r="O605" s="216"/>
      <c r="P605" s="190"/>
      <c r="Q605" s="190"/>
      <c r="R605" s="189"/>
      <c r="S605" s="190"/>
      <c r="T605" s="189"/>
      <c r="U605" s="189"/>
      <c r="V605" s="216"/>
      <c r="W605" s="48"/>
      <c r="X605" s="48"/>
      <c r="Y605" s="48"/>
    </row>
    <row r="606" customHeight="1" spans="1:25">
      <c r="A606" s="190"/>
      <c r="B606" s="216"/>
      <c r="C606" s="190"/>
      <c r="D606" s="216"/>
      <c r="E606" s="216"/>
      <c r="F606" s="190"/>
      <c r="G606" s="216"/>
      <c r="H606" s="190"/>
      <c r="I606" s="190"/>
      <c r="J606" s="189"/>
      <c r="K606" s="189"/>
      <c r="L606" s="189"/>
      <c r="M606" s="190"/>
      <c r="N606" s="190"/>
      <c r="O606" s="216"/>
      <c r="P606" s="190"/>
      <c r="Q606" s="190"/>
      <c r="R606" s="189"/>
      <c r="S606" s="190"/>
      <c r="T606" s="189"/>
      <c r="U606" s="189"/>
      <c r="V606" s="216"/>
      <c r="W606" s="48"/>
      <c r="X606" s="48"/>
      <c r="Y606" s="48"/>
    </row>
    <row r="607" customHeight="1" spans="1:25">
      <c r="A607" s="190"/>
      <c r="B607" s="216"/>
      <c r="C607" s="190"/>
      <c r="D607" s="216"/>
      <c r="E607" s="216"/>
      <c r="F607" s="190"/>
      <c r="G607" s="216"/>
      <c r="H607" s="190"/>
      <c r="I607" s="190"/>
      <c r="J607" s="189"/>
      <c r="K607" s="189"/>
      <c r="L607" s="189"/>
      <c r="M607" s="190"/>
      <c r="N607" s="190"/>
      <c r="O607" s="216"/>
      <c r="P607" s="190"/>
      <c r="Q607" s="190"/>
      <c r="R607" s="189"/>
      <c r="S607" s="190"/>
      <c r="T607" s="189"/>
      <c r="U607" s="189"/>
      <c r="V607" s="216"/>
      <c r="W607" s="48"/>
      <c r="X607" s="48"/>
      <c r="Y607" s="48"/>
    </row>
    <row r="608" customHeight="1" spans="1:25">
      <c r="A608" s="190"/>
      <c r="B608" s="216"/>
      <c r="C608" s="190"/>
      <c r="D608" s="216"/>
      <c r="E608" s="216"/>
      <c r="F608" s="190"/>
      <c r="G608" s="216"/>
      <c r="H608" s="190"/>
      <c r="I608" s="190"/>
      <c r="J608" s="189"/>
      <c r="K608" s="189"/>
      <c r="L608" s="189"/>
      <c r="M608" s="190"/>
      <c r="N608" s="190"/>
      <c r="O608" s="216"/>
      <c r="P608" s="190"/>
      <c r="Q608" s="190"/>
      <c r="R608" s="189"/>
      <c r="S608" s="190"/>
      <c r="T608" s="189"/>
      <c r="U608" s="189"/>
      <c r="V608" s="216"/>
      <c r="W608" s="48"/>
      <c r="X608" s="48"/>
      <c r="Y608" s="48"/>
    </row>
    <row r="609" customHeight="1" spans="1:25">
      <c r="A609" s="190"/>
      <c r="B609" s="216"/>
      <c r="C609" s="190"/>
      <c r="D609" s="216"/>
      <c r="E609" s="216"/>
      <c r="F609" s="190"/>
      <c r="G609" s="216"/>
      <c r="H609" s="190"/>
      <c r="I609" s="190"/>
      <c r="J609" s="189"/>
      <c r="K609" s="189"/>
      <c r="L609" s="189"/>
      <c r="M609" s="190"/>
      <c r="N609" s="190"/>
      <c r="O609" s="216"/>
      <c r="P609" s="190"/>
      <c r="Q609" s="190"/>
      <c r="R609" s="189"/>
      <c r="S609" s="190"/>
      <c r="T609" s="189"/>
      <c r="U609" s="189"/>
      <c r="V609" s="216"/>
      <c r="W609" s="48"/>
      <c r="X609" s="48"/>
      <c r="Y609" s="48"/>
    </row>
    <row r="610" customHeight="1" spans="1:25">
      <c r="A610" s="190"/>
      <c r="B610" s="216"/>
      <c r="C610" s="190"/>
      <c r="D610" s="216"/>
      <c r="E610" s="216"/>
      <c r="F610" s="190"/>
      <c r="G610" s="216"/>
      <c r="H610" s="190"/>
      <c r="I610" s="190"/>
      <c r="J610" s="189"/>
      <c r="K610" s="189"/>
      <c r="L610" s="189"/>
      <c r="M610" s="190"/>
      <c r="N610" s="190"/>
      <c r="O610" s="216"/>
      <c r="P610" s="190"/>
      <c r="Q610" s="190"/>
      <c r="R610" s="189"/>
      <c r="S610" s="190"/>
      <c r="T610" s="189"/>
      <c r="U610" s="189"/>
      <c r="V610" s="216"/>
      <c r="W610" s="48"/>
      <c r="X610" s="48"/>
      <c r="Y610" s="48"/>
    </row>
    <row r="611" customHeight="1" spans="1:25">
      <c r="A611" s="190"/>
      <c r="B611" s="216"/>
      <c r="C611" s="190"/>
      <c r="D611" s="216"/>
      <c r="E611" s="216"/>
      <c r="F611" s="190"/>
      <c r="G611" s="216"/>
      <c r="H611" s="190"/>
      <c r="I611" s="190"/>
      <c r="J611" s="189"/>
      <c r="K611" s="189"/>
      <c r="L611" s="189"/>
      <c r="M611" s="190"/>
      <c r="N611" s="190"/>
      <c r="O611" s="216"/>
      <c r="P611" s="190"/>
      <c r="Q611" s="190"/>
      <c r="R611" s="189"/>
      <c r="S611" s="190"/>
      <c r="T611" s="189"/>
      <c r="U611" s="189"/>
      <c r="V611" s="216"/>
      <c r="W611" s="48"/>
      <c r="X611" s="48"/>
      <c r="Y611" s="48"/>
    </row>
    <row r="612" customHeight="1" spans="1:25">
      <c r="A612" s="190"/>
      <c r="B612" s="216"/>
      <c r="C612" s="190"/>
      <c r="D612" s="216"/>
      <c r="E612" s="216"/>
      <c r="F612" s="190"/>
      <c r="G612" s="216"/>
      <c r="H612" s="190"/>
      <c r="I612" s="190"/>
      <c r="J612" s="189"/>
      <c r="K612" s="189"/>
      <c r="L612" s="189"/>
      <c r="M612" s="190"/>
      <c r="N612" s="190"/>
      <c r="O612" s="216"/>
      <c r="P612" s="190"/>
      <c r="Q612" s="190"/>
      <c r="R612" s="189"/>
      <c r="S612" s="190"/>
      <c r="T612" s="189"/>
      <c r="U612" s="189"/>
      <c r="V612" s="216"/>
      <c r="W612" s="48"/>
      <c r="X612" s="48"/>
      <c r="Y612" s="48"/>
    </row>
    <row r="613" customHeight="1" spans="1:25">
      <c r="A613" s="190"/>
      <c r="B613" s="216"/>
      <c r="C613" s="190"/>
      <c r="D613" s="216"/>
      <c r="E613" s="216"/>
      <c r="F613" s="190"/>
      <c r="G613" s="216"/>
      <c r="H613" s="190"/>
      <c r="I613" s="190"/>
      <c r="J613" s="189"/>
      <c r="K613" s="189"/>
      <c r="L613" s="189"/>
      <c r="M613" s="190"/>
      <c r="N613" s="190"/>
      <c r="O613" s="216"/>
      <c r="P613" s="190"/>
      <c r="Q613" s="190"/>
      <c r="R613" s="189"/>
      <c r="S613" s="190"/>
      <c r="T613" s="189"/>
      <c r="U613" s="189"/>
      <c r="V613" s="216"/>
      <c r="W613" s="48"/>
      <c r="X613" s="48"/>
      <c r="Y613" s="48"/>
    </row>
    <row r="614" customHeight="1" spans="1:25">
      <c r="A614" s="190"/>
      <c r="B614" s="216"/>
      <c r="C614" s="190"/>
      <c r="D614" s="216"/>
      <c r="E614" s="216"/>
      <c r="F614" s="190"/>
      <c r="G614" s="216"/>
      <c r="H614" s="190"/>
      <c r="I614" s="190"/>
      <c r="J614" s="189"/>
      <c r="K614" s="189"/>
      <c r="L614" s="189"/>
      <c r="M614" s="190"/>
      <c r="N614" s="190"/>
      <c r="O614" s="216"/>
      <c r="P614" s="190"/>
      <c r="Q614" s="190"/>
      <c r="R614" s="189"/>
      <c r="S614" s="190"/>
      <c r="T614" s="189"/>
      <c r="U614" s="189"/>
      <c r="V614" s="216"/>
      <c r="W614" s="48"/>
      <c r="X614" s="48"/>
      <c r="Y614" s="48"/>
    </row>
    <row r="615" customHeight="1" spans="1:25">
      <c r="A615" s="190"/>
      <c r="B615" s="216"/>
      <c r="C615" s="190"/>
      <c r="D615" s="216"/>
      <c r="E615" s="216"/>
      <c r="F615" s="190"/>
      <c r="G615" s="216"/>
      <c r="H615" s="190"/>
      <c r="I615" s="190"/>
      <c r="J615" s="189"/>
      <c r="K615" s="189"/>
      <c r="L615" s="189"/>
      <c r="M615" s="190"/>
      <c r="N615" s="190"/>
      <c r="O615" s="216"/>
      <c r="P615" s="190"/>
      <c r="Q615" s="190"/>
      <c r="R615" s="189"/>
      <c r="S615" s="190"/>
      <c r="T615" s="189"/>
      <c r="U615" s="189"/>
      <c r="V615" s="216"/>
      <c r="W615" s="48"/>
      <c r="X615" s="48"/>
      <c r="Y615" s="48"/>
    </row>
    <row r="616" customHeight="1" spans="1:25">
      <c r="A616" s="190"/>
      <c r="B616" s="216"/>
      <c r="C616" s="190"/>
      <c r="D616" s="216"/>
      <c r="E616" s="216"/>
      <c r="F616" s="190"/>
      <c r="G616" s="216"/>
      <c r="H616" s="190"/>
      <c r="I616" s="190"/>
      <c r="J616" s="189"/>
      <c r="K616" s="189"/>
      <c r="L616" s="189"/>
      <c r="M616" s="190"/>
      <c r="N616" s="190"/>
      <c r="O616" s="216"/>
      <c r="P616" s="190"/>
      <c r="Q616" s="190"/>
      <c r="R616" s="189"/>
      <c r="S616" s="190"/>
      <c r="T616" s="189"/>
      <c r="U616" s="189"/>
      <c r="V616" s="216"/>
      <c r="W616" s="48"/>
      <c r="X616" s="48"/>
      <c r="Y616" s="48"/>
    </row>
    <row r="617" customHeight="1" spans="1:25">
      <c r="A617" s="190"/>
      <c r="B617" s="216"/>
      <c r="C617" s="190"/>
      <c r="D617" s="216"/>
      <c r="E617" s="216"/>
      <c r="F617" s="190"/>
      <c r="G617" s="216"/>
      <c r="H617" s="190"/>
      <c r="I617" s="190"/>
      <c r="J617" s="189"/>
      <c r="K617" s="189"/>
      <c r="L617" s="189"/>
      <c r="M617" s="190"/>
      <c r="N617" s="190"/>
      <c r="O617" s="216"/>
      <c r="P617" s="190"/>
      <c r="Q617" s="190"/>
      <c r="R617" s="189"/>
      <c r="S617" s="190"/>
      <c r="T617" s="189"/>
      <c r="U617" s="189"/>
      <c r="V617" s="216"/>
      <c r="W617" s="48"/>
      <c r="X617" s="48"/>
      <c r="Y617" s="48"/>
    </row>
    <row r="618" customHeight="1" spans="1:25">
      <c r="A618" s="190"/>
      <c r="B618" s="216"/>
      <c r="C618" s="190"/>
      <c r="D618" s="216"/>
      <c r="E618" s="216"/>
      <c r="F618" s="190"/>
      <c r="G618" s="216"/>
      <c r="H618" s="190"/>
      <c r="I618" s="190"/>
      <c r="J618" s="189"/>
      <c r="K618" s="189"/>
      <c r="L618" s="189"/>
      <c r="M618" s="190"/>
      <c r="N618" s="190"/>
      <c r="O618" s="216"/>
      <c r="P618" s="190"/>
      <c r="Q618" s="190"/>
      <c r="R618" s="189"/>
      <c r="S618" s="190"/>
      <c r="T618" s="189"/>
      <c r="U618" s="189"/>
      <c r="V618" s="216"/>
      <c r="W618" s="48"/>
      <c r="X618" s="48"/>
      <c r="Y618" s="48"/>
    </row>
    <row r="619" customHeight="1" spans="1:25">
      <c r="A619" s="190"/>
      <c r="B619" s="216"/>
      <c r="C619" s="190"/>
      <c r="D619" s="216"/>
      <c r="E619" s="216"/>
      <c r="F619" s="190"/>
      <c r="G619" s="216"/>
      <c r="H619" s="190"/>
      <c r="I619" s="190"/>
      <c r="J619" s="189"/>
      <c r="K619" s="189"/>
      <c r="L619" s="189"/>
      <c r="M619" s="190"/>
      <c r="N619" s="190"/>
      <c r="O619" s="216"/>
      <c r="P619" s="190"/>
      <c r="Q619" s="190"/>
      <c r="R619" s="189"/>
      <c r="S619" s="190"/>
      <c r="T619" s="189"/>
      <c r="U619" s="189"/>
      <c r="V619" s="216"/>
      <c r="W619" s="48"/>
      <c r="X619" s="48"/>
      <c r="Y619" s="48"/>
    </row>
    <row r="620" customHeight="1" spans="1:25">
      <c r="A620" s="190"/>
      <c r="B620" s="216"/>
      <c r="C620" s="190"/>
      <c r="D620" s="216"/>
      <c r="E620" s="216"/>
      <c r="F620" s="190"/>
      <c r="G620" s="216"/>
      <c r="H620" s="190"/>
      <c r="I620" s="190"/>
      <c r="J620" s="189"/>
      <c r="K620" s="189"/>
      <c r="L620" s="189"/>
      <c r="M620" s="190"/>
      <c r="N620" s="190"/>
      <c r="O620" s="216"/>
      <c r="P620" s="190"/>
      <c r="Q620" s="190"/>
      <c r="R620" s="189"/>
      <c r="S620" s="190"/>
      <c r="T620" s="189"/>
      <c r="U620" s="189"/>
      <c r="V620" s="216"/>
      <c r="W620" s="48"/>
      <c r="X620" s="48"/>
      <c r="Y620" s="48"/>
    </row>
    <row r="621" customHeight="1" spans="1:25">
      <c r="A621" s="190"/>
      <c r="B621" s="216"/>
      <c r="C621" s="190"/>
      <c r="D621" s="216"/>
      <c r="E621" s="216"/>
      <c r="F621" s="190"/>
      <c r="G621" s="216"/>
      <c r="H621" s="190"/>
      <c r="I621" s="190"/>
      <c r="J621" s="189"/>
      <c r="K621" s="189"/>
      <c r="L621" s="189"/>
      <c r="M621" s="190"/>
      <c r="N621" s="190"/>
      <c r="O621" s="216"/>
      <c r="P621" s="190"/>
      <c r="Q621" s="190"/>
      <c r="R621" s="189"/>
      <c r="S621" s="190"/>
      <c r="T621" s="189"/>
      <c r="U621" s="189"/>
      <c r="V621" s="216"/>
      <c r="W621" s="48"/>
      <c r="X621" s="48"/>
      <c r="Y621" s="48"/>
    </row>
    <row r="622" customHeight="1" spans="1:25">
      <c r="A622" s="190"/>
      <c r="B622" s="216"/>
      <c r="C622" s="190"/>
      <c r="D622" s="216"/>
      <c r="E622" s="216"/>
      <c r="F622" s="190"/>
      <c r="G622" s="216"/>
      <c r="H622" s="190"/>
      <c r="I622" s="190"/>
      <c r="J622" s="189"/>
      <c r="K622" s="189"/>
      <c r="L622" s="189"/>
      <c r="M622" s="190"/>
      <c r="N622" s="190"/>
      <c r="O622" s="216"/>
      <c r="P622" s="190"/>
      <c r="Q622" s="190"/>
      <c r="R622" s="189"/>
      <c r="S622" s="190"/>
      <c r="T622" s="189"/>
      <c r="U622" s="189"/>
      <c r="V622" s="216"/>
      <c r="W622" s="48"/>
      <c r="X622" s="48"/>
      <c r="Y622" s="48"/>
    </row>
    <row r="623" customHeight="1" spans="1:25">
      <c r="A623" s="190"/>
      <c r="B623" s="216"/>
      <c r="C623" s="190"/>
      <c r="D623" s="216"/>
      <c r="E623" s="216"/>
      <c r="F623" s="190"/>
      <c r="G623" s="216"/>
      <c r="H623" s="190"/>
      <c r="I623" s="190"/>
      <c r="J623" s="189"/>
      <c r="K623" s="189"/>
      <c r="L623" s="189"/>
      <c r="M623" s="190"/>
      <c r="N623" s="190"/>
      <c r="O623" s="216"/>
      <c r="P623" s="190"/>
      <c r="Q623" s="190"/>
      <c r="R623" s="189"/>
      <c r="S623" s="190"/>
      <c r="T623" s="189"/>
      <c r="U623" s="189"/>
      <c r="V623" s="216"/>
      <c r="W623" s="48"/>
      <c r="X623" s="48"/>
      <c r="Y623" s="48"/>
    </row>
    <row r="624" customHeight="1" spans="1:25">
      <c r="A624" s="190"/>
      <c r="B624" s="216"/>
      <c r="C624" s="190"/>
      <c r="D624" s="216"/>
      <c r="E624" s="216"/>
      <c r="F624" s="190"/>
      <c r="G624" s="216"/>
      <c r="H624" s="190"/>
      <c r="I624" s="190"/>
      <c r="J624" s="189"/>
      <c r="K624" s="189"/>
      <c r="L624" s="189"/>
      <c r="M624" s="190"/>
      <c r="N624" s="190"/>
      <c r="O624" s="216"/>
      <c r="P624" s="190"/>
      <c r="Q624" s="190"/>
      <c r="R624" s="189"/>
      <c r="S624" s="190"/>
      <c r="T624" s="189"/>
      <c r="U624" s="189"/>
      <c r="V624" s="216"/>
      <c r="W624" s="48"/>
      <c r="X624" s="48"/>
      <c r="Y624" s="48"/>
    </row>
    <row r="625" customHeight="1" spans="1:25">
      <c r="A625" s="190"/>
      <c r="B625" s="216"/>
      <c r="C625" s="190"/>
      <c r="D625" s="216"/>
      <c r="E625" s="216"/>
      <c r="F625" s="190"/>
      <c r="G625" s="216"/>
      <c r="H625" s="190"/>
      <c r="I625" s="190"/>
      <c r="J625" s="189"/>
      <c r="K625" s="189"/>
      <c r="L625" s="189"/>
      <c r="M625" s="190"/>
      <c r="N625" s="190"/>
      <c r="O625" s="216"/>
      <c r="P625" s="190"/>
      <c r="Q625" s="190"/>
      <c r="R625" s="189"/>
      <c r="S625" s="190"/>
      <c r="T625" s="189"/>
      <c r="U625" s="189"/>
      <c r="V625" s="216"/>
      <c r="W625" s="48"/>
      <c r="X625" s="48"/>
      <c r="Y625" s="48"/>
    </row>
    <row r="626" customHeight="1" spans="1:25">
      <c r="A626" s="190"/>
      <c r="B626" s="216"/>
      <c r="C626" s="190"/>
      <c r="D626" s="216"/>
      <c r="E626" s="216"/>
      <c r="F626" s="190"/>
      <c r="G626" s="216"/>
      <c r="H626" s="190"/>
      <c r="I626" s="190"/>
      <c r="J626" s="189"/>
      <c r="K626" s="189"/>
      <c r="L626" s="189"/>
      <c r="M626" s="190"/>
      <c r="N626" s="190"/>
      <c r="O626" s="216"/>
      <c r="P626" s="190"/>
      <c r="Q626" s="190"/>
      <c r="R626" s="189"/>
      <c r="S626" s="190"/>
      <c r="T626" s="189"/>
      <c r="U626" s="189"/>
      <c r="V626" s="216"/>
      <c r="W626" s="48"/>
      <c r="X626" s="48"/>
      <c r="Y626" s="48"/>
    </row>
    <row r="627" customHeight="1" spans="1:25">
      <c r="A627" s="190"/>
      <c r="B627" s="216"/>
      <c r="C627" s="190"/>
      <c r="D627" s="216"/>
      <c r="E627" s="216"/>
      <c r="F627" s="190"/>
      <c r="G627" s="216"/>
      <c r="H627" s="190"/>
      <c r="I627" s="190"/>
      <c r="J627" s="189"/>
      <c r="K627" s="189"/>
      <c r="L627" s="189"/>
      <c r="M627" s="190"/>
      <c r="N627" s="190"/>
      <c r="O627" s="216"/>
      <c r="P627" s="190"/>
      <c r="Q627" s="190"/>
      <c r="R627" s="189"/>
      <c r="S627" s="190"/>
      <c r="T627" s="189"/>
      <c r="U627" s="189"/>
      <c r="V627" s="216"/>
      <c r="W627" s="48"/>
      <c r="X627" s="48"/>
      <c r="Y627" s="48"/>
    </row>
    <row r="628" customHeight="1" spans="1:25">
      <c r="A628" s="190"/>
      <c r="B628" s="216"/>
      <c r="C628" s="190"/>
      <c r="D628" s="216"/>
      <c r="E628" s="216"/>
      <c r="F628" s="190"/>
      <c r="G628" s="216"/>
      <c r="H628" s="190"/>
      <c r="I628" s="190"/>
      <c r="J628" s="189"/>
      <c r="K628" s="189"/>
      <c r="L628" s="189"/>
      <c r="M628" s="190"/>
      <c r="N628" s="190"/>
      <c r="O628" s="216"/>
      <c r="P628" s="190"/>
      <c r="Q628" s="190"/>
      <c r="R628" s="189"/>
      <c r="S628" s="190"/>
      <c r="T628" s="189"/>
      <c r="U628" s="189"/>
      <c r="V628" s="216"/>
      <c r="W628" s="48"/>
      <c r="X628" s="48"/>
      <c r="Y628" s="48"/>
    </row>
    <row r="629" customHeight="1" spans="1:25">
      <c r="A629" s="190"/>
      <c r="B629" s="216"/>
      <c r="C629" s="190"/>
      <c r="D629" s="216"/>
      <c r="E629" s="216"/>
      <c r="F629" s="190"/>
      <c r="G629" s="216"/>
      <c r="H629" s="190"/>
      <c r="I629" s="190"/>
      <c r="J629" s="189"/>
      <c r="K629" s="189"/>
      <c r="L629" s="189"/>
      <c r="M629" s="190"/>
      <c r="N629" s="190"/>
      <c r="O629" s="216"/>
      <c r="P629" s="190"/>
      <c r="Q629" s="190"/>
      <c r="R629" s="189"/>
      <c r="S629" s="190"/>
      <c r="T629" s="189"/>
      <c r="U629" s="189"/>
      <c r="V629" s="216"/>
      <c r="W629" s="48"/>
      <c r="X629" s="48"/>
      <c r="Y629" s="48"/>
    </row>
    <row r="630" customHeight="1" spans="1:25">
      <c r="A630" s="190"/>
      <c r="B630" s="216"/>
      <c r="C630" s="190"/>
      <c r="D630" s="216"/>
      <c r="E630" s="216"/>
      <c r="F630" s="190"/>
      <c r="G630" s="216"/>
      <c r="H630" s="190"/>
      <c r="I630" s="190"/>
      <c r="J630" s="189"/>
      <c r="K630" s="189"/>
      <c r="L630" s="189"/>
      <c r="M630" s="190"/>
      <c r="N630" s="190"/>
      <c r="O630" s="216"/>
      <c r="P630" s="190"/>
      <c r="Q630" s="190"/>
      <c r="R630" s="189"/>
      <c r="S630" s="190"/>
      <c r="T630" s="189"/>
      <c r="U630" s="189"/>
      <c r="V630" s="216"/>
      <c r="W630" s="48"/>
      <c r="X630" s="48"/>
      <c r="Y630" s="48"/>
    </row>
    <row r="631" customHeight="1" spans="1:25">
      <c r="A631" s="190"/>
      <c r="B631" s="216"/>
      <c r="C631" s="190"/>
      <c r="D631" s="216"/>
      <c r="E631" s="216"/>
      <c r="F631" s="190"/>
      <c r="G631" s="216"/>
      <c r="H631" s="190"/>
      <c r="I631" s="190"/>
      <c r="J631" s="189"/>
      <c r="K631" s="189"/>
      <c r="L631" s="189"/>
      <c r="M631" s="190"/>
      <c r="N631" s="190"/>
      <c r="O631" s="216"/>
      <c r="P631" s="190"/>
      <c r="Q631" s="190"/>
      <c r="R631" s="189"/>
      <c r="S631" s="190"/>
      <c r="T631" s="189"/>
      <c r="U631" s="189"/>
      <c r="V631" s="216"/>
      <c r="W631" s="48"/>
      <c r="X631" s="48"/>
      <c r="Y631" s="48"/>
    </row>
    <row r="632" customHeight="1" spans="1:25">
      <c r="A632" s="190"/>
      <c r="B632" s="216"/>
      <c r="C632" s="190"/>
      <c r="D632" s="216"/>
      <c r="E632" s="216"/>
      <c r="F632" s="190"/>
      <c r="G632" s="216"/>
      <c r="H632" s="190"/>
      <c r="I632" s="190"/>
      <c r="J632" s="189"/>
      <c r="K632" s="189"/>
      <c r="L632" s="189"/>
      <c r="M632" s="190"/>
      <c r="N632" s="190"/>
      <c r="O632" s="216"/>
      <c r="P632" s="190"/>
      <c r="Q632" s="190"/>
      <c r="R632" s="189"/>
      <c r="S632" s="190"/>
      <c r="T632" s="189"/>
      <c r="U632" s="189"/>
      <c r="V632" s="216"/>
      <c r="W632" s="48"/>
      <c r="X632" s="48"/>
      <c r="Y632" s="48"/>
    </row>
    <row r="633" customHeight="1" spans="1:25">
      <c r="A633" s="190"/>
      <c r="B633" s="216"/>
      <c r="C633" s="190"/>
      <c r="D633" s="216"/>
      <c r="E633" s="216"/>
      <c r="F633" s="190"/>
      <c r="G633" s="216"/>
      <c r="H633" s="190"/>
      <c r="I633" s="190"/>
      <c r="J633" s="189"/>
      <c r="K633" s="189"/>
      <c r="L633" s="189"/>
      <c r="M633" s="190"/>
      <c r="N633" s="190"/>
      <c r="O633" s="216"/>
      <c r="P633" s="190"/>
      <c r="Q633" s="190"/>
      <c r="R633" s="189"/>
      <c r="S633" s="190"/>
      <c r="T633" s="189"/>
      <c r="U633" s="189"/>
      <c r="V633" s="216"/>
      <c r="W633" s="48"/>
      <c r="X633" s="48"/>
      <c r="Y633" s="48"/>
    </row>
    <row r="634" customHeight="1" spans="1:25">
      <c r="A634" s="190"/>
      <c r="B634" s="216"/>
      <c r="C634" s="190"/>
      <c r="D634" s="216"/>
      <c r="E634" s="216"/>
      <c r="F634" s="190"/>
      <c r="G634" s="216"/>
      <c r="H634" s="190"/>
      <c r="I634" s="190"/>
      <c r="J634" s="189"/>
      <c r="K634" s="189"/>
      <c r="L634" s="189"/>
      <c r="M634" s="190"/>
      <c r="N634" s="190"/>
      <c r="O634" s="216"/>
      <c r="P634" s="190"/>
      <c r="Q634" s="190"/>
      <c r="R634" s="189"/>
      <c r="S634" s="190"/>
      <c r="T634" s="189"/>
      <c r="U634" s="189"/>
      <c r="V634" s="216"/>
      <c r="W634" s="48"/>
      <c r="X634" s="48"/>
      <c r="Y634" s="48"/>
    </row>
    <row r="635" customHeight="1" spans="1:25">
      <c r="A635" s="190"/>
      <c r="B635" s="216"/>
      <c r="C635" s="190"/>
      <c r="D635" s="216"/>
      <c r="E635" s="216"/>
      <c r="F635" s="190"/>
      <c r="G635" s="216"/>
      <c r="H635" s="190"/>
      <c r="I635" s="190"/>
      <c r="J635" s="189"/>
      <c r="K635" s="189"/>
      <c r="L635" s="189"/>
      <c r="M635" s="190"/>
      <c r="N635" s="190"/>
      <c r="O635" s="216"/>
      <c r="P635" s="190"/>
      <c r="Q635" s="190"/>
      <c r="R635" s="189"/>
      <c r="S635" s="190"/>
      <c r="T635" s="189"/>
      <c r="U635" s="189"/>
      <c r="V635" s="216"/>
      <c r="W635" s="48"/>
      <c r="X635" s="48"/>
      <c r="Y635" s="48"/>
    </row>
    <row r="636" customHeight="1" spans="1:25">
      <c r="A636" s="190"/>
      <c r="B636" s="216"/>
      <c r="C636" s="190"/>
      <c r="D636" s="216"/>
      <c r="E636" s="216"/>
      <c r="F636" s="190"/>
      <c r="G636" s="216"/>
      <c r="H636" s="190"/>
      <c r="I636" s="190"/>
      <c r="J636" s="189"/>
      <c r="K636" s="189"/>
      <c r="L636" s="189"/>
      <c r="M636" s="190"/>
      <c r="N636" s="190"/>
      <c r="O636" s="216"/>
      <c r="P636" s="190"/>
      <c r="Q636" s="190"/>
      <c r="R636" s="189"/>
      <c r="S636" s="190"/>
      <c r="T636" s="189"/>
      <c r="U636" s="189"/>
      <c r="V636" s="216"/>
      <c r="W636" s="48"/>
      <c r="X636" s="48"/>
      <c r="Y636" s="48"/>
    </row>
    <row r="637" customHeight="1" spans="1:25">
      <c r="A637" s="190"/>
      <c r="B637" s="216"/>
      <c r="C637" s="190"/>
      <c r="D637" s="216"/>
      <c r="E637" s="216"/>
      <c r="F637" s="190"/>
      <c r="G637" s="216"/>
      <c r="H637" s="190"/>
      <c r="I637" s="190"/>
      <c r="J637" s="189"/>
      <c r="K637" s="189"/>
      <c r="L637" s="189"/>
      <c r="M637" s="190"/>
      <c r="N637" s="190"/>
      <c r="O637" s="216"/>
      <c r="P637" s="190"/>
      <c r="Q637" s="190"/>
      <c r="R637" s="189"/>
      <c r="S637" s="190"/>
      <c r="T637" s="189"/>
      <c r="U637" s="189"/>
      <c r="V637" s="216"/>
      <c r="W637" s="48"/>
      <c r="X637" s="48"/>
      <c r="Y637" s="48"/>
    </row>
    <row r="638" customHeight="1" spans="1:25">
      <c r="A638" s="190"/>
      <c r="B638" s="216"/>
      <c r="C638" s="190"/>
      <c r="D638" s="216"/>
      <c r="E638" s="216"/>
      <c r="F638" s="190"/>
      <c r="G638" s="216"/>
      <c r="H638" s="190"/>
      <c r="I638" s="190"/>
      <c r="J638" s="189"/>
      <c r="K638" s="189"/>
      <c r="L638" s="189"/>
      <c r="M638" s="190"/>
      <c r="N638" s="190"/>
      <c r="O638" s="216"/>
      <c r="P638" s="190"/>
      <c r="Q638" s="190"/>
      <c r="R638" s="189"/>
      <c r="S638" s="190"/>
      <c r="T638" s="189"/>
      <c r="U638" s="189"/>
      <c r="V638" s="216"/>
      <c r="W638" s="48"/>
      <c r="X638" s="48"/>
      <c r="Y638" s="48"/>
    </row>
    <row r="639" customHeight="1" spans="1:25">
      <c r="A639" s="190"/>
      <c r="B639" s="216"/>
      <c r="C639" s="190"/>
      <c r="D639" s="216"/>
      <c r="E639" s="216"/>
      <c r="F639" s="190"/>
      <c r="G639" s="216"/>
      <c r="H639" s="190"/>
      <c r="I639" s="190"/>
      <c r="J639" s="189"/>
      <c r="K639" s="189"/>
      <c r="L639" s="189"/>
      <c r="M639" s="190"/>
      <c r="N639" s="190"/>
      <c r="O639" s="216"/>
      <c r="P639" s="190"/>
      <c r="Q639" s="190"/>
      <c r="R639" s="189"/>
      <c r="S639" s="190"/>
      <c r="T639" s="189"/>
      <c r="U639" s="189"/>
      <c r="V639" s="216"/>
      <c r="W639" s="48"/>
      <c r="X639" s="48"/>
      <c r="Y639" s="48"/>
    </row>
    <row r="640" customHeight="1" spans="1:25">
      <c r="A640" s="190"/>
      <c r="B640" s="216"/>
      <c r="C640" s="190"/>
      <c r="D640" s="216"/>
      <c r="E640" s="216"/>
      <c r="F640" s="190"/>
      <c r="G640" s="216"/>
      <c r="H640" s="190"/>
      <c r="I640" s="190"/>
      <c r="J640" s="189"/>
      <c r="K640" s="189"/>
      <c r="L640" s="189"/>
      <c r="M640" s="190"/>
      <c r="N640" s="190"/>
      <c r="O640" s="216"/>
      <c r="P640" s="190"/>
      <c r="Q640" s="190"/>
      <c r="R640" s="189"/>
      <c r="S640" s="190"/>
      <c r="T640" s="189"/>
      <c r="U640" s="189"/>
      <c r="V640" s="216"/>
      <c r="W640" s="48"/>
      <c r="X640" s="48"/>
      <c r="Y640" s="48"/>
    </row>
    <row r="641" customHeight="1" spans="1:25">
      <c r="A641" s="190"/>
      <c r="B641" s="216"/>
      <c r="C641" s="190"/>
      <c r="D641" s="216"/>
      <c r="E641" s="216"/>
      <c r="F641" s="190"/>
      <c r="G641" s="216"/>
      <c r="H641" s="190"/>
      <c r="I641" s="190"/>
      <c r="J641" s="189"/>
      <c r="K641" s="189"/>
      <c r="L641" s="189"/>
      <c r="M641" s="190"/>
      <c r="N641" s="190"/>
      <c r="O641" s="216"/>
      <c r="P641" s="190"/>
      <c r="Q641" s="190"/>
      <c r="R641" s="189"/>
      <c r="S641" s="190"/>
      <c r="T641" s="189"/>
      <c r="U641" s="189"/>
      <c r="V641" s="216"/>
      <c r="W641" s="48"/>
      <c r="X641" s="48"/>
      <c r="Y641" s="48"/>
    </row>
    <row r="642" customHeight="1" spans="1:25">
      <c r="A642" s="190"/>
      <c r="B642" s="216"/>
      <c r="C642" s="190"/>
      <c r="D642" s="216"/>
      <c r="E642" s="216"/>
      <c r="F642" s="190"/>
      <c r="G642" s="216"/>
      <c r="H642" s="190"/>
      <c r="I642" s="190"/>
      <c r="J642" s="189"/>
      <c r="K642" s="189"/>
      <c r="L642" s="189"/>
      <c r="M642" s="190"/>
      <c r="N642" s="190"/>
      <c r="O642" s="216"/>
      <c r="P642" s="190"/>
      <c r="Q642" s="190"/>
      <c r="R642" s="189"/>
      <c r="S642" s="190"/>
      <c r="T642" s="189"/>
      <c r="U642" s="189"/>
      <c r="V642" s="216"/>
      <c r="W642" s="48"/>
      <c r="X642" s="48"/>
      <c r="Y642" s="48"/>
    </row>
    <row r="643" customHeight="1" spans="1:25">
      <c r="A643" s="190"/>
      <c r="B643" s="216"/>
      <c r="C643" s="190"/>
      <c r="D643" s="216"/>
      <c r="E643" s="216"/>
      <c r="F643" s="190"/>
      <c r="G643" s="216"/>
      <c r="H643" s="190"/>
      <c r="I643" s="190"/>
      <c r="J643" s="189"/>
      <c r="K643" s="189"/>
      <c r="L643" s="189"/>
      <c r="M643" s="190"/>
      <c r="N643" s="190"/>
      <c r="O643" s="216"/>
      <c r="P643" s="190"/>
      <c r="Q643" s="190"/>
      <c r="R643" s="189"/>
      <c r="S643" s="190"/>
      <c r="T643" s="189"/>
      <c r="U643" s="189"/>
      <c r="V643" s="216"/>
      <c r="W643" s="48"/>
      <c r="X643" s="48"/>
      <c r="Y643" s="48"/>
    </row>
    <row r="644" customHeight="1" spans="1:25">
      <c r="A644" s="190"/>
      <c r="B644" s="216"/>
      <c r="C644" s="190"/>
      <c r="D644" s="216"/>
      <c r="E644" s="216"/>
      <c r="F644" s="190"/>
      <c r="G644" s="216"/>
      <c r="H644" s="190"/>
      <c r="I644" s="190"/>
      <c r="J644" s="189"/>
      <c r="K644" s="189"/>
      <c r="L644" s="189"/>
      <c r="M644" s="190"/>
      <c r="N644" s="190"/>
      <c r="O644" s="216"/>
      <c r="P644" s="190"/>
      <c r="Q644" s="190"/>
      <c r="R644" s="189"/>
      <c r="S644" s="190"/>
      <c r="T644" s="189"/>
      <c r="U644" s="189"/>
      <c r="V644" s="216"/>
      <c r="W644" s="48"/>
      <c r="X644" s="48"/>
      <c r="Y644" s="48"/>
    </row>
    <row r="645" customHeight="1" spans="1:25">
      <c r="A645" s="190"/>
      <c r="B645" s="216"/>
      <c r="C645" s="190"/>
      <c r="D645" s="216"/>
      <c r="E645" s="216"/>
      <c r="F645" s="190"/>
      <c r="G645" s="216"/>
      <c r="H645" s="190"/>
      <c r="I645" s="190"/>
      <c r="J645" s="189"/>
      <c r="K645" s="189"/>
      <c r="L645" s="189"/>
      <c r="M645" s="190"/>
      <c r="N645" s="190"/>
      <c r="O645" s="216"/>
      <c r="P645" s="190"/>
      <c r="Q645" s="190"/>
      <c r="R645" s="189"/>
      <c r="S645" s="190"/>
      <c r="T645" s="189"/>
      <c r="U645" s="189"/>
      <c r="V645" s="216"/>
      <c r="W645" s="48"/>
      <c r="X645" s="48"/>
      <c r="Y645" s="48"/>
    </row>
    <row r="646" customHeight="1" spans="1:25">
      <c r="A646" s="190"/>
      <c r="B646" s="216"/>
      <c r="C646" s="190"/>
      <c r="D646" s="216"/>
      <c r="E646" s="216"/>
      <c r="F646" s="190"/>
      <c r="G646" s="216"/>
      <c r="H646" s="190"/>
      <c r="I646" s="190"/>
      <c r="J646" s="189"/>
      <c r="K646" s="189"/>
      <c r="L646" s="189"/>
      <c r="M646" s="190"/>
      <c r="N646" s="190"/>
      <c r="O646" s="216"/>
      <c r="P646" s="190"/>
      <c r="Q646" s="190"/>
      <c r="R646" s="189"/>
      <c r="S646" s="190"/>
      <c r="T646" s="189"/>
      <c r="U646" s="189"/>
      <c r="V646" s="216"/>
      <c r="W646" s="48"/>
      <c r="X646" s="48"/>
      <c r="Y646" s="48"/>
    </row>
    <row r="647" customHeight="1" spans="1:25">
      <c r="A647" s="190"/>
      <c r="B647" s="216"/>
      <c r="C647" s="190"/>
      <c r="D647" s="216"/>
      <c r="E647" s="216"/>
      <c r="F647" s="190"/>
      <c r="G647" s="216"/>
      <c r="H647" s="190"/>
      <c r="I647" s="190"/>
      <c r="J647" s="189"/>
      <c r="K647" s="189"/>
      <c r="L647" s="189"/>
      <c r="M647" s="190"/>
      <c r="N647" s="190"/>
      <c r="O647" s="216"/>
      <c r="P647" s="190"/>
      <c r="Q647" s="190"/>
      <c r="R647" s="189"/>
      <c r="S647" s="190"/>
      <c r="T647" s="189"/>
      <c r="U647" s="189"/>
      <c r="V647" s="216"/>
      <c r="W647" s="48"/>
      <c r="X647" s="48"/>
      <c r="Y647" s="48"/>
    </row>
    <row r="648" customHeight="1" spans="1:25">
      <c r="A648" s="190"/>
      <c r="B648" s="216"/>
      <c r="C648" s="190"/>
      <c r="D648" s="216"/>
      <c r="E648" s="216"/>
      <c r="F648" s="190"/>
      <c r="G648" s="216"/>
      <c r="H648" s="190"/>
      <c r="I648" s="190"/>
      <c r="J648" s="189"/>
      <c r="K648" s="189"/>
      <c r="L648" s="189"/>
      <c r="M648" s="190"/>
      <c r="N648" s="190"/>
      <c r="O648" s="216"/>
      <c r="P648" s="190"/>
      <c r="Q648" s="190"/>
      <c r="R648" s="189"/>
      <c r="S648" s="190"/>
      <c r="T648" s="189"/>
      <c r="U648" s="189"/>
      <c r="V648" s="216"/>
      <c r="W648" s="48"/>
      <c r="X648" s="48"/>
      <c r="Y648" s="48"/>
    </row>
    <row r="649" customHeight="1" spans="1:25">
      <c r="A649" s="190"/>
      <c r="B649" s="216"/>
      <c r="C649" s="190"/>
      <c r="D649" s="216"/>
      <c r="E649" s="216"/>
      <c r="F649" s="190"/>
      <c r="G649" s="216"/>
      <c r="H649" s="190"/>
      <c r="I649" s="190"/>
      <c r="J649" s="189"/>
      <c r="K649" s="189"/>
      <c r="L649" s="189"/>
      <c r="M649" s="190"/>
      <c r="N649" s="190"/>
      <c r="O649" s="216"/>
      <c r="P649" s="190"/>
      <c r="Q649" s="190"/>
      <c r="R649" s="189"/>
      <c r="S649" s="190"/>
      <c r="T649" s="189"/>
      <c r="U649" s="189"/>
      <c r="V649" s="216"/>
      <c r="W649" s="48"/>
      <c r="X649" s="48"/>
      <c r="Y649" s="48"/>
    </row>
    <row r="650" customHeight="1" spans="1:25">
      <c r="A650" s="190"/>
      <c r="B650" s="216"/>
      <c r="C650" s="190"/>
      <c r="D650" s="216"/>
      <c r="E650" s="216"/>
      <c r="F650" s="190"/>
      <c r="G650" s="216"/>
      <c r="H650" s="190"/>
      <c r="I650" s="190"/>
      <c r="J650" s="189"/>
      <c r="K650" s="189"/>
      <c r="L650" s="189"/>
      <c r="M650" s="190"/>
      <c r="N650" s="190"/>
      <c r="O650" s="216"/>
      <c r="P650" s="190"/>
      <c r="Q650" s="190"/>
      <c r="R650" s="189"/>
      <c r="S650" s="190"/>
      <c r="T650" s="189"/>
      <c r="U650" s="189"/>
      <c r="V650" s="216"/>
      <c r="W650" s="48"/>
      <c r="X650" s="48"/>
      <c r="Y650" s="48"/>
    </row>
    <row r="651" customHeight="1" spans="1:25">
      <c r="A651" s="190"/>
      <c r="B651" s="216"/>
      <c r="C651" s="190"/>
      <c r="D651" s="216"/>
      <c r="E651" s="216"/>
      <c r="F651" s="190"/>
      <c r="G651" s="216"/>
      <c r="H651" s="190"/>
      <c r="I651" s="190"/>
      <c r="J651" s="189"/>
      <c r="K651" s="189"/>
      <c r="L651" s="189"/>
      <c r="M651" s="190"/>
      <c r="N651" s="190"/>
      <c r="O651" s="216"/>
      <c r="P651" s="190"/>
      <c r="Q651" s="190"/>
      <c r="R651" s="189"/>
      <c r="S651" s="190"/>
      <c r="T651" s="189"/>
      <c r="U651" s="189"/>
      <c r="V651" s="216"/>
      <c r="W651" s="48"/>
      <c r="X651" s="48"/>
      <c r="Y651" s="48"/>
    </row>
    <row r="652" customHeight="1" spans="1:25">
      <c r="A652" s="190"/>
      <c r="B652" s="216"/>
      <c r="C652" s="190"/>
      <c r="D652" s="216"/>
      <c r="E652" s="216"/>
      <c r="F652" s="190"/>
      <c r="G652" s="216"/>
      <c r="H652" s="190"/>
      <c r="I652" s="190"/>
      <c r="J652" s="189"/>
      <c r="K652" s="189"/>
      <c r="L652" s="189"/>
      <c r="M652" s="190"/>
      <c r="N652" s="190"/>
      <c r="O652" s="216"/>
      <c r="P652" s="190"/>
      <c r="Q652" s="190"/>
      <c r="R652" s="189"/>
      <c r="S652" s="190"/>
      <c r="T652" s="189"/>
      <c r="U652" s="189"/>
      <c r="V652" s="216"/>
      <c r="W652" s="48"/>
      <c r="X652" s="48"/>
      <c r="Y652" s="48"/>
    </row>
    <row r="653" customHeight="1" spans="1:25">
      <c r="A653" s="190"/>
      <c r="B653" s="216"/>
      <c r="C653" s="190"/>
      <c r="D653" s="216"/>
      <c r="E653" s="216"/>
      <c r="F653" s="190"/>
      <c r="G653" s="216"/>
      <c r="H653" s="190"/>
      <c r="I653" s="190"/>
      <c r="J653" s="189"/>
      <c r="K653" s="189"/>
      <c r="L653" s="189"/>
      <c r="M653" s="190"/>
      <c r="N653" s="190"/>
      <c r="O653" s="216"/>
      <c r="P653" s="190"/>
      <c r="Q653" s="190"/>
      <c r="R653" s="189"/>
      <c r="S653" s="190"/>
      <c r="T653" s="189"/>
      <c r="U653" s="189"/>
      <c r="V653" s="216"/>
      <c r="W653" s="48"/>
      <c r="X653" s="48"/>
      <c r="Y653" s="48"/>
    </row>
    <row r="654" customHeight="1" spans="1:25">
      <c r="A654" s="190"/>
      <c r="B654" s="216"/>
      <c r="C654" s="190"/>
      <c r="D654" s="216"/>
      <c r="E654" s="216"/>
      <c r="F654" s="190"/>
      <c r="G654" s="216"/>
      <c r="H654" s="190"/>
      <c r="I654" s="190"/>
      <c r="J654" s="189"/>
      <c r="K654" s="189"/>
      <c r="L654" s="189"/>
      <c r="M654" s="190"/>
      <c r="N654" s="190"/>
      <c r="O654" s="216"/>
      <c r="P654" s="190"/>
      <c r="Q654" s="190"/>
      <c r="R654" s="189"/>
      <c r="S654" s="190"/>
      <c r="T654" s="189"/>
      <c r="U654" s="189"/>
      <c r="V654" s="216"/>
      <c r="W654" s="48"/>
      <c r="X654" s="48"/>
      <c r="Y654" s="48"/>
    </row>
    <row r="655" customHeight="1" spans="1:25">
      <c r="A655" s="190"/>
      <c r="B655" s="216"/>
      <c r="C655" s="190"/>
      <c r="D655" s="216"/>
      <c r="E655" s="216"/>
      <c r="F655" s="190"/>
      <c r="G655" s="216"/>
      <c r="H655" s="190"/>
      <c r="I655" s="190"/>
      <c r="J655" s="189"/>
      <c r="K655" s="189"/>
      <c r="L655" s="189"/>
      <c r="M655" s="190"/>
      <c r="N655" s="190"/>
      <c r="O655" s="216"/>
      <c r="P655" s="190"/>
      <c r="Q655" s="190"/>
      <c r="R655" s="189"/>
      <c r="S655" s="190"/>
      <c r="T655" s="189"/>
      <c r="U655" s="189"/>
      <c r="V655" s="216"/>
      <c r="W655" s="48"/>
      <c r="X655" s="48"/>
      <c r="Y655" s="48"/>
    </row>
    <row r="656" customHeight="1" spans="1:25">
      <c r="A656" s="190"/>
      <c r="B656" s="216"/>
      <c r="C656" s="190"/>
      <c r="D656" s="216"/>
      <c r="E656" s="216"/>
      <c r="F656" s="190"/>
      <c r="G656" s="216"/>
      <c r="H656" s="190"/>
      <c r="I656" s="190"/>
      <c r="J656" s="189"/>
      <c r="K656" s="189"/>
      <c r="L656" s="189"/>
      <c r="M656" s="190"/>
      <c r="N656" s="190"/>
      <c r="O656" s="216"/>
      <c r="P656" s="190"/>
      <c r="Q656" s="190"/>
      <c r="R656" s="189"/>
      <c r="S656" s="190"/>
      <c r="T656" s="189"/>
      <c r="U656" s="189"/>
      <c r="V656" s="216"/>
      <c r="W656" s="48"/>
      <c r="X656" s="48"/>
      <c r="Y656" s="48"/>
    </row>
    <row r="657" customHeight="1" spans="1:25">
      <c r="A657" s="190"/>
      <c r="B657" s="216"/>
      <c r="C657" s="190"/>
      <c r="D657" s="216"/>
      <c r="E657" s="216"/>
      <c r="F657" s="190"/>
      <c r="G657" s="216"/>
      <c r="H657" s="190"/>
      <c r="I657" s="190"/>
      <c r="J657" s="189"/>
      <c r="K657" s="189"/>
      <c r="L657" s="189"/>
      <c r="M657" s="190"/>
      <c r="N657" s="190"/>
      <c r="O657" s="216"/>
      <c r="P657" s="190"/>
      <c r="Q657" s="190"/>
      <c r="R657" s="189"/>
      <c r="S657" s="190"/>
      <c r="T657" s="189"/>
      <c r="U657" s="189"/>
      <c r="V657" s="216"/>
      <c r="W657" s="48"/>
      <c r="X657" s="48"/>
      <c r="Y657" s="48"/>
    </row>
    <row r="658" customHeight="1" spans="1:25">
      <c r="A658" s="190"/>
      <c r="B658" s="216"/>
      <c r="C658" s="190"/>
      <c r="D658" s="216"/>
      <c r="E658" s="216"/>
      <c r="F658" s="190"/>
      <c r="G658" s="216"/>
      <c r="H658" s="190"/>
      <c r="I658" s="190"/>
      <c r="J658" s="189"/>
      <c r="K658" s="189"/>
      <c r="L658" s="189"/>
      <c r="M658" s="190"/>
      <c r="N658" s="190"/>
      <c r="O658" s="216"/>
      <c r="P658" s="190"/>
      <c r="Q658" s="190"/>
      <c r="R658" s="189"/>
      <c r="S658" s="190"/>
      <c r="T658" s="189"/>
      <c r="U658" s="189"/>
      <c r="V658" s="216"/>
      <c r="W658" s="48"/>
      <c r="X658" s="48"/>
      <c r="Y658" s="48"/>
    </row>
    <row r="659" customHeight="1" spans="1:25">
      <c r="A659" s="190"/>
      <c r="B659" s="216"/>
      <c r="C659" s="190"/>
      <c r="D659" s="216"/>
      <c r="E659" s="216"/>
      <c r="F659" s="190"/>
      <c r="G659" s="216"/>
      <c r="H659" s="190"/>
      <c r="I659" s="190"/>
      <c r="J659" s="189"/>
      <c r="K659" s="189"/>
      <c r="L659" s="189"/>
      <c r="M659" s="190"/>
      <c r="N659" s="190"/>
      <c r="O659" s="216"/>
      <c r="P659" s="190"/>
      <c r="Q659" s="190"/>
      <c r="R659" s="189"/>
      <c r="S659" s="190"/>
      <c r="T659" s="189"/>
      <c r="U659" s="189"/>
      <c r="V659" s="216"/>
      <c r="W659" s="48"/>
      <c r="X659" s="48"/>
      <c r="Y659" s="48"/>
    </row>
    <row r="660" customHeight="1" spans="1:25">
      <c r="A660" s="190"/>
      <c r="B660" s="216"/>
      <c r="C660" s="190"/>
      <c r="D660" s="216"/>
      <c r="E660" s="216"/>
      <c r="F660" s="190"/>
      <c r="G660" s="216"/>
      <c r="H660" s="190"/>
      <c r="I660" s="190"/>
      <c r="J660" s="189"/>
      <c r="K660" s="189"/>
      <c r="L660" s="189"/>
      <c r="M660" s="190"/>
      <c r="N660" s="190"/>
      <c r="O660" s="216"/>
      <c r="P660" s="190"/>
      <c r="Q660" s="190"/>
      <c r="R660" s="189"/>
      <c r="S660" s="190"/>
      <c r="T660" s="189"/>
      <c r="U660" s="189"/>
      <c r="V660" s="216"/>
      <c r="W660" s="48"/>
      <c r="X660" s="48"/>
      <c r="Y660" s="48"/>
    </row>
    <row r="661" customHeight="1" spans="1:25">
      <c r="A661" s="190"/>
      <c r="B661" s="216"/>
      <c r="C661" s="190"/>
      <c r="D661" s="216"/>
      <c r="E661" s="216"/>
      <c r="F661" s="190"/>
      <c r="G661" s="216"/>
      <c r="H661" s="190"/>
      <c r="I661" s="190"/>
      <c r="J661" s="189"/>
      <c r="K661" s="189"/>
      <c r="L661" s="189"/>
      <c r="M661" s="190"/>
      <c r="N661" s="190"/>
      <c r="O661" s="216"/>
      <c r="P661" s="190"/>
      <c r="Q661" s="190"/>
      <c r="R661" s="189"/>
      <c r="S661" s="190"/>
      <c r="T661" s="189"/>
      <c r="U661" s="189"/>
      <c r="V661" s="216"/>
      <c r="W661" s="48"/>
      <c r="X661" s="48"/>
      <c r="Y661" s="48"/>
    </row>
    <row r="662" customHeight="1" spans="1:25">
      <c r="A662" s="190"/>
      <c r="B662" s="216"/>
      <c r="C662" s="190"/>
      <c r="D662" s="216"/>
      <c r="E662" s="216"/>
      <c r="F662" s="190"/>
      <c r="G662" s="216"/>
      <c r="H662" s="190"/>
      <c r="I662" s="190"/>
      <c r="J662" s="189"/>
      <c r="K662" s="189"/>
      <c r="L662" s="189"/>
      <c r="M662" s="190"/>
      <c r="N662" s="190"/>
      <c r="O662" s="216"/>
      <c r="P662" s="190"/>
      <c r="Q662" s="190"/>
      <c r="R662" s="189"/>
      <c r="S662" s="190"/>
      <c r="T662" s="189"/>
      <c r="U662" s="189"/>
      <c r="V662" s="216"/>
      <c r="W662" s="48"/>
      <c r="X662" s="48"/>
      <c r="Y662" s="48"/>
    </row>
    <row r="663" customHeight="1" spans="1:25">
      <c r="A663" s="190"/>
      <c r="B663" s="216"/>
      <c r="C663" s="190"/>
      <c r="D663" s="216"/>
      <c r="E663" s="216"/>
      <c r="F663" s="190"/>
      <c r="G663" s="216"/>
      <c r="H663" s="190"/>
      <c r="I663" s="190"/>
      <c r="J663" s="189"/>
      <c r="K663" s="189"/>
      <c r="L663" s="189"/>
      <c r="M663" s="190"/>
      <c r="N663" s="190"/>
      <c r="O663" s="216"/>
      <c r="P663" s="190"/>
      <c r="Q663" s="190"/>
      <c r="R663" s="189"/>
      <c r="S663" s="190"/>
      <c r="T663" s="189"/>
      <c r="U663" s="189"/>
      <c r="V663" s="216"/>
      <c r="W663" s="48"/>
      <c r="X663" s="48"/>
      <c r="Y663" s="48"/>
    </row>
    <row r="664" customHeight="1" spans="1:25">
      <c r="A664" s="190"/>
      <c r="B664" s="216"/>
      <c r="C664" s="190"/>
      <c r="D664" s="216"/>
      <c r="E664" s="216"/>
      <c r="F664" s="190"/>
      <c r="G664" s="216"/>
      <c r="H664" s="190"/>
      <c r="I664" s="190"/>
      <c r="J664" s="189"/>
      <c r="K664" s="189"/>
      <c r="L664" s="189"/>
      <c r="M664" s="190"/>
      <c r="N664" s="190"/>
      <c r="O664" s="216"/>
      <c r="P664" s="190"/>
      <c r="Q664" s="190"/>
      <c r="R664" s="189"/>
      <c r="S664" s="190"/>
      <c r="T664" s="189"/>
      <c r="U664" s="189"/>
      <c r="V664" s="216"/>
      <c r="W664" s="48"/>
      <c r="X664" s="48"/>
      <c r="Y664" s="48"/>
    </row>
    <row r="665" customHeight="1" spans="1:25">
      <c r="A665" s="190"/>
      <c r="B665" s="216"/>
      <c r="C665" s="190"/>
      <c r="D665" s="216"/>
      <c r="E665" s="216"/>
      <c r="F665" s="190"/>
      <c r="G665" s="216"/>
      <c r="H665" s="190"/>
      <c r="I665" s="190"/>
      <c r="J665" s="189"/>
      <c r="K665" s="189"/>
      <c r="L665" s="189"/>
      <c r="M665" s="190"/>
      <c r="N665" s="190"/>
      <c r="O665" s="216"/>
      <c r="P665" s="190"/>
      <c r="Q665" s="190"/>
      <c r="R665" s="189"/>
      <c r="S665" s="190"/>
      <c r="T665" s="189"/>
      <c r="U665" s="189"/>
      <c r="V665" s="216"/>
      <c r="W665" s="48"/>
      <c r="X665" s="48"/>
      <c r="Y665" s="48"/>
    </row>
    <row r="666" customHeight="1" spans="1:25">
      <c r="A666" s="190"/>
      <c r="B666" s="216"/>
      <c r="C666" s="190"/>
      <c r="D666" s="216"/>
      <c r="E666" s="216"/>
      <c r="F666" s="190"/>
      <c r="G666" s="216"/>
      <c r="H666" s="190"/>
      <c r="I666" s="190"/>
      <c r="J666" s="189"/>
      <c r="K666" s="189"/>
      <c r="L666" s="189"/>
      <c r="M666" s="190"/>
      <c r="N666" s="190"/>
      <c r="O666" s="216"/>
      <c r="P666" s="190"/>
      <c r="Q666" s="190"/>
      <c r="R666" s="189"/>
      <c r="S666" s="190"/>
      <c r="T666" s="189"/>
      <c r="U666" s="189"/>
      <c r="V666" s="216"/>
      <c r="W666" s="48"/>
      <c r="X666" s="48"/>
      <c r="Y666" s="48"/>
    </row>
    <row r="667" customHeight="1" spans="1:25">
      <c r="A667" s="190"/>
      <c r="B667" s="216"/>
      <c r="C667" s="190"/>
      <c r="D667" s="216"/>
      <c r="E667" s="216"/>
      <c r="F667" s="190"/>
      <c r="G667" s="216"/>
      <c r="H667" s="190"/>
      <c r="I667" s="190"/>
      <c r="J667" s="189"/>
      <c r="K667" s="189"/>
      <c r="L667" s="189"/>
      <c r="M667" s="190"/>
      <c r="N667" s="190"/>
      <c r="O667" s="216"/>
      <c r="P667" s="190"/>
      <c r="Q667" s="190"/>
      <c r="R667" s="189"/>
      <c r="S667" s="190"/>
      <c r="T667" s="189"/>
      <c r="U667" s="189"/>
      <c r="V667" s="216"/>
      <c r="W667" s="48"/>
      <c r="X667" s="48"/>
      <c r="Y667" s="48"/>
    </row>
    <row r="668" customHeight="1" spans="1:25">
      <c r="A668" s="190"/>
      <c r="B668" s="216"/>
      <c r="C668" s="190"/>
      <c r="D668" s="216"/>
      <c r="E668" s="216"/>
      <c r="F668" s="190"/>
      <c r="G668" s="216"/>
      <c r="H668" s="190"/>
      <c r="I668" s="190"/>
      <c r="J668" s="189"/>
      <c r="K668" s="189"/>
      <c r="L668" s="189"/>
      <c r="M668" s="190"/>
      <c r="N668" s="190"/>
      <c r="O668" s="216"/>
      <c r="P668" s="190"/>
      <c r="Q668" s="190"/>
      <c r="R668" s="189"/>
      <c r="S668" s="190"/>
      <c r="T668" s="189"/>
      <c r="U668" s="189"/>
      <c r="V668" s="216"/>
      <c r="W668" s="48"/>
      <c r="X668" s="48"/>
      <c r="Y668" s="48"/>
    </row>
    <row r="669" customHeight="1" spans="1:25">
      <c r="A669" s="190"/>
      <c r="B669" s="216"/>
      <c r="C669" s="190"/>
      <c r="D669" s="216"/>
      <c r="E669" s="216"/>
      <c r="F669" s="190"/>
      <c r="G669" s="216"/>
      <c r="H669" s="190"/>
      <c r="I669" s="190"/>
      <c r="J669" s="189"/>
      <c r="K669" s="189"/>
      <c r="L669" s="189"/>
      <c r="M669" s="190"/>
      <c r="N669" s="190"/>
      <c r="O669" s="216"/>
      <c r="P669" s="190"/>
      <c r="Q669" s="190"/>
      <c r="R669" s="189"/>
      <c r="S669" s="190"/>
      <c r="T669" s="189"/>
      <c r="U669" s="189"/>
      <c r="V669" s="216"/>
      <c r="W669" s="48"/>
      <c r="X669" s="48"/>
      <c r="Y669" s="48"/>
    </row>
    <row r="670" customHeight="1" spans="1:25">
      <c r="A670" s="190"/>
      <c r="B670" s="216"/>
      <c r="C670" s="190"/>
      <c r="D670" s="216"/>
      <c r="E670" s="216"/>
      <c r="F670" s="190"/>
      <c r="G670" s="216"/>
      <c r="H670" s="190"/>
      <c r="I670" s="190"/>
      <c r="J670" s="189"/>
      <c r="K670" s="189"/>
      <c r="L670" s="189"/>
      <c r="M670" s="190"/>
      <c r="N670" s="190"/>
      <c r="O670" s="216"/>
      <c r="P670" s="190"/>
      <c r="Q670" s="190"/>
      <c r="R670" s="189"/>
      <c r="S670" s="190"/>
      <c r="T670" s="189"/>
      <c r="U670" s="189"/>
      <c r="V670" s="216"/>
      <c r="W670" s="48"/>
      <c r="X670" s="48"/>
      <c r="Y670" s="48"/>
    </row>
    <row r="671" customHeight="1" spans="1:25">
      <c r="A671" s="190"/>
      <c r="B671" s="216"/>
      <c r="C671" s="190"/>
      <c r="D671" s="216"/>
      <c r="E671" s="216"/>
      <c r="F671" s="190"/>
      <c r="G671" s="216"/>
      <c r="H671" s="190"/>
      <c r="I671" s="190"/>
      <c r="J671" s="189"/>
      <c r="K671" s="189"/>
      <c r="L671" s="189"/>
      <c r="M671" s="190"/>
      <c r="N671" s="190"/>
      <c r="O671" s="216"/>
      <c r="P671" s="190"/>
      <c r="Q671" s="190"/>
      <c r="R671" s="189"/>
      <c r="S671" s="190"/>
      <c r="T671" s="189"/>
      <c r="U671" s="189"/>
      <c r="V671" s="216"/>
      <c r="W671" s="48"/>
      <c r="X671" s="48"/>
      <c r="Y671" s="48"/>
    </row>
    <row r="672" customHeight="1" spans="1:25">
      <c r="A672" s="190"/>
      <c r="B672" s="216"/>
      <c r="C672" s="190"/>
      <c r="D672" s="216"/>
      <c r="E672" s="216"/>
      <c r="F672" s="190"/>
      <c r="G672" s="216"/>
      <c r="H672" s="190"/>
      <c r="I672" s="190"/>
      <c r="J672" s="189"/>
      <c r="K672" s="189"/>
      <c r="L672" s="189"/>
      <c r="M672" s="190"/>
      <c r="N672" s="190"/>
      <c r="O672" s="216"/>
      <c r="P672" s="190"/>
      <c r="Q672" s="190"/>
      <c r="R672" s="189"/>
      <c r="S672" s="190"/>
      <c r="T672" s="189"/>
      <c r="U672" s="189"/>
      <c r="V672" s="216"/>
      <c r="W672" s="48"/>
      <c r="X672" s="48"/>
      <c r="Y672" s="48"/>
    </row>
    <row r="673" customHeight="1" spans="1:25">
      <c r="A673" s="190"/>
      <c r="B673" s="216"/>
      <c r="C673" s="190"/>
      <c r="D673" s="216"/>
      <c r="E673" s="216"/>
      <c r="F673" s="190"/>
      <c r="G673" s="216"/>
      <c r="H673" s="190"/>
      <c r="I673" s="190"/>
      <c r="J673" s="189"/>
      <c r="K673" s="189"/>
      <c r="L673" s="189"/>
      <c r="M673" s="190"/>
      <c r="N673" s="190"/>
      <c r="O673" s="216"/>
      <c r="P673" s="190"/>
      <c r="Q673" s="190"/>
      <c r="R673" s="189"/>
      <c r="S673" s="190"/>
      <c r="T673" s="189"/>
      <c r="U673" s="189"/>
      <c r="V673" s="216"/>
      <c r="W673" s="48"/>
      <c r="X673" s="48"/>
      <c r="Y673" s="48"/>
    </row>
    <row r="674" customHeight="1" spans="1:25">
      <c r="A674" s="190"/>
      <c r="B674" s="216"/>
      <c r="C674" s="190"/>
      <c r="D674" s="216"/>
      <c r="E674" s="216"/>
      <c r="F674" s="190"/>
      <c r="G674" s="216"/>
      <c r="H674" s="190"/>
      <c r="I674" s="190"/>
      <c r="J674" s="189"/>
      <c r="K674" s="189"/>
      <c r="L674" s="189"/>
      <c r="M674" s="190"/>
      <c r="N674" s="190"/>
      <c r="O674" s="216"/>
      <c r="P674" s="190"/>
      <c r="Q674" s="190"/>
      <c r="R674" s="189"/>
      <c r="S674" s="190"/>
      <c r="T674" s="189"/>
      <c r="U674" s="189"/>
      <c r="V674" s="216"/>
      <c r="W674" s="48"/>
      <c r="X674" s="48"/>
      <c r="Y674" s="48"/>
    </row>
    <row r="675" customHeight="1" spans="1:25">
      <c r="A675" s="190"/>
      <c r="B675" s="216"/>
      <c r="C675" s="190"/>
      <c r="D675" s="216"/>
      <c r="E675" s="216"/>
      <c r="F675" s="190"/>
      <c r="G675" s="216"/>
      <c r="H675" s="190"/>
      <c r="I675" s="190"/>
      <c r="J675" s="189"/>
      <c r="K675" s="189"/>
      <c r="L675" s="189"/>
      <c r="M675" s="190"/>
      <c r="N675" s="190"/>
      <c r="O675" s="216"/>
      <c r="P675" s="190"/>
      <c r="Q675" s="190"/>
      <c r="R675" s="189"/>
      <c r="S675" s="190"/>
      <c r="T675" s="189"/>
      <c r="U675" s="189"/>
      <c r="V675" s="216"/>
      <c r="W675" s="48"/>
      <c r="X675" s="48"/>
      <c r="Y675" s="48"/>
    </row>
    <row r="676" customHeight="1" spans="1:25">
      <c r="A676" s="190"/>
      <c r="B676" s="216"/>
      <c r="C676" s="190"/>
      <c r="D676" s="216"/>
      <c r="E676" s="216"/>
      <c r="F676" s="190"/>
      <c r="G676" s="216"/>
      <c r="H676" s="190"/>
      <c r="I676" s="190"/>
      <c r="J676" s="189"/>
      <c r="K676" s="189"/>
      <c r="L676" s="189"/>
      <c r="M676" s="190"/>
      <c r="N676" s="190"/>
      <c r="O676" s="216"/>
      <c r="P676" s="190"/>
      <c r="Q676" s="190"/>
      <c r="R676" s="189"/>
      <c r="S676" s="190"/>
      <c r="T676" s="189"/>
      <c r="U676" s="189"/>
      <c r="V676" s="216"/>
      <c r="W676" s="48"/>
      <c r="X676" s="48"/>
      <c r="Y676" s="48"/>
    </row>
    <row r="677" customHeight="1" spans="1:25">
      <c r="A677" s="190"/>
      <c r="B677" s="216"/>
      <c r="C677" s="190"/>
      <c r="D677" s="216"/>
      <c r="E677" s="216"/>
      <c r="F677" s="190"/>
      <c r="G677" s="216"/>
      <c r="H677" s="190"/>
      <c r="I677" s="190"/>
      <c r="J677" s="189"/>
      <c r="K677" s="189"/>
      <c r="L677" s="189"/>
      <c r="M677" s="190"/>
      <c r="N677" s="190"/>
      <c r="O677" s="216"/>
      <c r="P677" s="190"/>
      <c r="Q677" s="190"/>
      <c r="R677" s="189"/>
      <c r="S677" s="190"/>
      <c r="T677" s="189"/>
      <c r="U677" s="189"/>
      <c r="V677" s="216"/>
      <c r="W677" s="48"/>
      <c r="X677" s="48"/>
      <c r="Y677" s="48"/>
    </row>
    <row r="678" customHeight="1" spans="1:25">
      <c r="A678" s="190"/>
      <c r="B678" s="216"/>
      <c r="C678" s="190"/>
      <c r="D678" s="216"/>
      <c r="E678" s="216"/>
      <c r="F678" s="190"/>
      <c r="G678" s="216"/>
      <c r="H678" s="190"/>
      <c r="I678" s="190"/>
      <c r="J678" s="189"/>
      <c r="K678" s="189"/>
      <c r="L678" s="189"/>
      <c r="M678" s="190"/>
      <c r="N678" s="190"/>
      <c r="O678" s="216"/>
      <c r="P678" s="190"/>
      <c r="Q678" s="190"/>
      <c r="R678" s="189"/>
      <c r="S678" s="190"/>
      <c r="T678" s="189"/>
      <c r="U678" s="189"/>
      <c r="V678" s="216"/>
      <c r="W678" s="48"/>
      <c r="X678" s="48"/>
      <c r="Y678" s="48"/>
    </row>
    <row r="679" customHeight="1" spans="1:25">
      <c r="A679" s="190"/>
      <c r="B679" s="216"/>
      <c r="C679" s="190"/>
      <c r="D679" s="216"/>
      <c r="E679" s="216"/>
      <c r="F679" s="190"/>
      <c r="G679" s="216"/>
      <c r="H679" s="190"/>
      <c r="I679" s="190"/>
      <c r="J679" s="189"/>
      <c r="K679" s="189"/>
      <c r="L679" s="189"/>
      <c r="M679" s="190"/>
      <c r="N679" s="190"/>
      <c r="O679" s="216"/>
      <c r="P679" s="190"/>
      <c r="Q679" s="190"/>
      <c r="R679" s="189"/>
      <c r="S679" s="190"/>
      <c r="T679" s="189"/>
      <c r="U679" s="189"/>
      <c r="V679" s="216"/>
      <c r="W679" s="48"/>
      <c r="X679" s="48"/>
      <c r="Y679" s="48"/>
    </row>
    <row r="680" customHeight="1" spans="1:25">
      <c r="A680" s="190"/>
      <c r="B680" s="216"/>
      <c r="C680" s="190"/>
      <c r="D680" s="216"/>
      <c r="E680" s="216"/>
      <c r="F680" s="190"/>
      <c r="G680" s="216"/>
      <c r="H680" s="190"/>
      <c r="I680" s="190"/>
      <c r="J680" s="189"/>
      <c r="K680" s="189"/>
      <c r="L680" s="189"/>
      <c r="M680" s="190"/>
      <c r="N680" s="190"/>
      <c r="O680" s="216"/>
      <c r="P680" s="190"/>
      <c r="Q680" s="190"/>
      <c r="R680" s="189"/>
      <c r="S680" s="190"/>
      <c r="T680" s="189"/>
      <c r="U680" s="189"/>
      <c r="V680" s="216"/>
      <c r="W680" s="48"/>
      <c r="X680" s="48"/>
      <c r="Y680" s="48"/>
    </row>
    <row r="681" customHeight="1" spans="1:25">
      <c r="A681" s="190"/>
      <c r="B681" s="216"/>
      <c r="C681" s="190"/>
      <c r="D681" s="216"/>
      <c r="E681" s="216"/>
      <c r="F681" s="190"/>
      <c r="G681" s="216"/>
      <c r="H681" s="190"/>
      <c r="I681" s="190"/>
      <c r="J681" s="189"/>
      <c r="K681" s="189"/>
      <c r="L681" s="189"/>
      <c r="M681" s="190"/>
      <c r="N681" s="190"/>
      <c r="O681" s="216"/>
      <c r="P681" s="190"/>
      <c r="Q681" s="190"/>
      <c r="R681" s="189"/>
      <c r="S681" s="190"/>
      <c r="T681" s="189"/>
      <c r="U681" s="189"/>
      <c r="V681" s="216"/>
      <c r="W681" s="48"/>
      <c r="X681" s="48"/>
      <c r="Y681" s="48"/>
    </row>
    <row r="682" customHeight="1" spans="1:25">
      <c r="A682" s="190"/>
      <c r="B682" s="216"/>
      <c r="C682" s="190"/>
      <c r="D682" s="216"/>
      <c r="E682" s="216"/>
      <c r="F682" s="190"/>
      <c r="G682" s="216"/>
      <c r="H682" s="190"/>
      <c r="I682" s="190"/>
      <c r="J682" s="189"/>
      <c r="K682" s="189"/>
      <c r="L682" s="189"/>
      <c r="M682" s="190"/>
      <c r="N682" s="190"/>
      <c r="O682" s="216"/>
      <c r="P682" s="190"/>
      <c r="Q682" s="190"/>
      <c r="R682" s="189"/>
      <c r="S682" s="190"/>
      <c r="T682" s="189"/>
      <c r="U682" s="189"/>
      <c r="V682" s="216"/>
      <c r="W682" s="48"/>
      <c r="X682" s="48"/>
      <c r="Y682" s="48"/>
    </row>
    <row r="683" customHeight="1" spans="1:25">
      <c r="A683" s="190"/>
      <c r="B683" s="216"/>
      <c r="C683" s="190"/>
      <c r="D683" s="216"/>
      <c r="E683" s="216"/>
      <c r="F683" s="190"/>
      <c r="G683" s="216"/>
      <c r="H683" s="190"/>
      <c r="I683" s="190"/>
      <c r="J683" s="189"/>
      <c r="K683" s="189"/>
      <c r="L683" s="189"/>
      <c r="M683" s="190"/>
      <c r="N683" s="190"/>
      <c r="O683" s="216"/>
      <c r="P683" s="190"/>
      <c r="Q683" s="190"/>
      <c r="R683" s="189"/>
      <c r="S683" s="190"/>
      <c r="T683" s="189"/>
      <c r="U683" s="189"/>
      <c r="V683" s="216"/>
      <c r="W683" s="48"/>
      <c r="X683" s="48"/>
      <c r="Y683" s="48"/>
    </row>
    <row r="684" customHeight="1" spans="1:25">
      <c r="A684" s="190"/>
      <c r="B684" s="216"/>
      <c r="C684" s="190"/>
      <c r="D684" s="216"/>
      <c r="E684" s="216"/>
      <c r="F684" s="190"/>
      <c r="G684" s="216"/>
      <c r="H684" s="190"/>
      <c r="I684" s="190"/>
      <c r="J684" s="189"/>
      <c r="K684" s="189"/>
      <c r="L684" s="189"/>
      <c r="M684" s="190"/>
      <c r="N684" s="190"/>
      <c r="O684" s="216"/>
      <c r="P684" s="190"/>
      <c r="Q684" s="190"/>
      <c r="R684" s="189"/>
      <c r="S684" s="190"/>
      <c r="T684" s="189"/>
      <c r="U684" s="189"/>
      <c r="V684" s="216"/>
      <c r="W684" s="48"/>
      <c r="X684" s="48"/>
      <c r="Y684" s="48"/>
    </row>
    <row r="685" customHeight="1" spans="1:25">
      <c r="A685" s="190"/>
      <c r="B685" s="216"/>
      <c r="C685" s="190"/>
      <c r="D685" s="216"/>
      <c r="E685" s="216"/>
      <c r="F685" s="190"/>
      <c r="G685" s="216"/>
      <c r="H685" s="190"/>
      <c r="I685" s="190"/>
      <c r="J685" s="189"/>
      <c r="K685" s="189"/>
      <c r="L685" s="189"/>
      <c r="M685" s="190"/>
      <c r="N685" s="190"/>
      <c r="O685" s="216"/>
      <c r="P685" s="190"/>
      <c r="Q685" s="190"/>
      <c r="R685" s="189"/>
      <c r="S685" s="190"/>
      <c r="T685" s="189"/>
      <c r="U685" s="189"/>
      <c r="V685" s="216"/>
      <c r="W685" s="48"/>
      <c r="X685" s="48"/>
      <c r="Y685" s="48"/>
    </row>
    <row r="686" customHeight="1" spans="1:25">
      <c r="A686" s="190"/>
      <c r="B686" s="216"/>
      <c r="C686" s="190"/>
      <c r="D686" s="216"/>
      <c r="E686" s="216"/>
      <c r="F686" s="190"/>
      <c r="G686" s="216"/>
      <c r="H686" s="190"/>
      <c r="I686" s="190"/>
      <c r="J686" s="189"/>
      <c r="K686" s="189"/>
      <c r="L686" s="189"/>
      <c r="M686" s="190"/>
      <c r="N686" s="190"/>
      <c r="O686" s="216"/>
      <c r="P686" s="190"/>
      <c r="Q686" s="190"/>
      <c r="R686" s="189"/>
      <c r="S686" s="190"/>
      <c r="T686" s="189"/>
      <c r="U686" s="189"/>
      <c r="V686" s="216"/>
      <c r="W686" s="48"/>
      <c r="X686" s="48"/>
      <c r="Y686" s="48"/>
    </row>
    <row r="687" customHeight="1" spans="1:25">
      <c r="A687" s="190"/>
      <c r="B687" s="216"/>
      <c r="C687" s="190"/>
      <c r="D687" s="216"/>
      <c r="E687" s="216"/>
      <c r="F687" s="190"/>
      <c r="G687" s="216"/>
      <c r="H687" s="190"/>
      <c r="I687" s="190"/>
      <c r="J687" s="189"/>
      <c r="K687" s="189"/>
      <c r="L687" s="189"/>
      <c r="M687" s="190"/>
      <c r="N687" s="190"/>
      <c r="O687" s="216"/>
      <c r="P687" s="190"/>
      <c r="Q687" s="190"/>
      <c r="R687" s="189"/>
      <c r="S687" s="190"/>
      <c r="T687" s="189"/>
      <c r="U687" s="189"/>
      <c r="V687" s="216"/>
      <c r="W687" s="48"/>
      <c r="X687" s="48"/>
      <c r="Y687" s="48"/>
    </row>
    <row r="688" customHeight="1" spans="1:25">
      <c r="A688" s="190"/>
      <c r="B688" s="216"/>
      <c r="C688" s="190"/>
      <c r="D688" s="216"/>
      <c r="E688" s="216"/>
      <c r="F688" s="190"/>
      <c r="G688" s="216"/>
      <c r="H688" s="190"/>
      <c r="I688" s="190"/>
      <c r="J688" s="189"/>
      <c r="K688" s="189"/>
      <c r="L688" s="189"/>
      <c r="M688" s="190"/>
      <c r="N688" s="190"/>
      <c r="O688" s="216"/>
      <c r="P688" s="190"/>
      <c r="Q688" s="190"/>
      <c r="R688" s="189"/>
      <c r="S688" s="190"/>
      <c r="T688" s="189"/>
      <c r="U688" s="189"/>
      <c r="V688" s="216"/>
      <c r="W688" s="48"/>
      <c r="X688" s="48"/>
      <c r="Y688" s="48"/>
    </row>
    <row r="689" customHeight="1" spans="1:25">
      <c r="A689" s="190"/>
      <c r="B689" s="216"/>
      <c r="C689" s="190"/>
      <c r="D689" s="216"/>
      <c r="E689" s="216"/>
      <c r="F689" s="190"/>
      <c r="G689" s="216"/>
      <c r="H689" s="190"/>
      <c r="I689" s="190"/>
      <c r="J689" s="189"/>
      <c r="K689" s="189"/>
      <c r="L689" s="189"/>
      <c r="M689" s="190"/>
      <c r="N689" s="190"/>
      <c r="O689" s="216"/>
      <c r="P689" s="190"/>
      <c r="Q689" s="190"/>
      <c r="R689" s="189"/>
      <c r="S689" s="190"/>
      <c r="T689" s="189"/>
      <c r="U689" s="189"/>
      <c r="V689" s="216"/>
      <c r="W689" s="48"/>
      <c r="X689" s="48"/>
      <c r="Y689" s="48"/>
    </row>
    <row r="690" customHeight="1" spans="1:25">
      <c r="A690" s="190"/>
      <c r="B690" s="216"/>
      <c r="C690" s="190"/>
      <c r="D690" s="216"/>
      <c r="E690" s="216"/>
      <c r="F690" s="190"/>
      <c r="G690" s="216"/>
      <c r="H690" s="190"/>
      <c r="I690" s="190"/>
      <c r="J690" s="189"/>
      <c r="K690" s="189"/>
      <c r="L690" s="189"/>
      <c r="M690" s="190"/>
      <c r="N690" s="190"/>
      <c r="O690" s="216"/>
      <c r="P690" s="190"/>
      <c r="Q690" s="190"/>
      <c r="R690" s="189"/>
      <c r="S690" s="190"/>
      <c r="T690" s="189"/>
      <c r="U690" s="189"/>
      <c r="V690" s="216"/>
      <c r="W690" s="48"/>
      <c r="X690" s="48"/>
      <c r="Y690" s="48"/>
    </row>
    <row r="691" customHeight="1" spans="1:25">
      <c r="A691" s="190"/>
      <c r="B691" s="216"/>
      <c r="C691" s="190"/>
      <c r="D691" s="216"/>
      <c r="E691" s="216"/>
      <c r="F691" s="190"/>
      <c r="G691" s="216"/>
      <c r="H691" s="190"/>
      <c r="I691" s="190"/>
      <c r="J691" s="189"/>
      <c r="K691" s="189"/>
      <c r="L691" s="189"/>
      <c r="M691" s="190"/>
      <c r="N691" s="190"/>
      <c r="O691" s="216"/>
      <c r="P691" s="190"/>
      <c r="Q691" s="190"/>
      <c r="R691" s="189"/>
      <c r="S691" s="190"/>
      <c r="T691" s="189"/>
      <c r="U691" s="189"/>
      <c r="V691" s="216"/>
      <c r="W691" s="48"/>
      <c r="X691" s="48"/>
      <c r="Y691" s="48"/>
    </row>
    <row r="692" customHeight="1" spans="1:25">
      <c r="A692" s="190"/>
      <c r="B692" s="216"/>
      <c r="C692" s="190"/>
      <c r="D692" s="216"/>
      <c r="E692" s="216"/>
      <c r="F692" s="190"/>
      <c r="G692" s="216"/>
      <c r="H692" s="190"/>
      <c r="I692" s="190"/>
      <c r="J692" s="189"/>
      <c r="K692" s="189"/>
      <c r="L692" s="189"/>
      <c r="M692" s="190"/>
      <c r="N692" s="190"/>
      <c r="O692" s="216"/>
      <c r="P692" s="190"/>
      <c r="Q692" s="190"/>
      <c r="R692" s="189"/>
      <c r="S692" s="190"/>
      <c r="T692" s="189"/>
      <c r="U692" s="189"/>
      <c r="V692" s="216"/>
      <c r="W692" s="48"/>
      <c r="X692" s="48"/>
      <c r="Y692" s="48"/>
    </row>
    <row r="693" customHeight="1" spans="1:25">
      <c r="A693" s="190"/>
      <c r="B693" s="216"/>
      <c r="C693" s="190"/>
      <c r="D693" s="216"/>
      <c r="E693" s="216"/>
      <c r="F693" s="190"/>
      <c r="G693" s="216"/>
      <c r="H693" s="190"/>
      <c r="I693" s="190"/>
      <c r="J693" s="189"/>
      <c r="K693" s="189"/>
      <c r="L693" s="189"/>
      <c r="M693" s="190"/>
      <c r="N693" s="190"/>
      <c r="O693" s="216"/>
      <c r="P693" s="190"/>
      <c r="Q693" s="190"/>
      <c r="R693" s="189"/>
      <c r="S693" s="190"/>
      <c r="T693" s="189"/>
      <c r="U693" s="189"/>
      <c r="V693" s="216"/>
      <c r="W693" s="48"/>
      <c r="X693" s="48"/>
      <c r="Y693" s="48"/>
    </row>
    <row r="694" customHeight="1" spans="1:25">
      <c r="A694" s="190"/>
      <c r="B694" s="216"/>
      <c r="C694" s="190"/>
      <c r="D694" s="216"/>
      <c r="E694" s="216"/>
      <c r="F694" s="190"/>
      <c r="G694" s="216"/>
      <c r="H694" s="190"/>
      <c r="I694" s="190"/>
      <c r="J694" s="189"/>
      <c r="K694" s="189"/>
      <c r="L694" s="189"/>
      <c r="M694" s="190"/>
      <c r="N694" s="190"/>
      <c r="O694" s="216"/>
      <c r="P694" s="190"/>
      <c r="Q694" s="190"/>
      <c r="R694" s="189"/>
      <c r="S694" s="190"/>
      <c r="T694" s="189"/>
      <c r="U694" s="189"/>
      <c r="V694" s="216"/>
      <c r="W694" s="48"/>
      <c r="X694" s="48"/>
      <c r="Y694" s="48"/>
    </row>
    <row r="695" customHeight="1" spans="1:25">
      <c r="A695" s="190"/>
      <c r="B695" s="216"/>
      <c r="C695" s="190"/>
      <c r="D695" s="216"/>
      <c r="E695" s="216"/>
      <c r="F695" s="190"/>
      <c r="G695" s="216"/>
      <c r="H695" s="190"/>
      <c r="I695" s="190"/>
      <c r="J695" s="189"/>
      <c r="K695" s="189"/>
      <c r="L695" s="189"/>
      <c r="M695" s="190"/>
      <c r="N695" s="190"/>
      <c r="O695" s="216"/>
      <c r="P695" s="190"/>
      <c r="Q695" s="190"/>
      <c r="R695" s="189"/>
      <c r="S695" s="190"/>
      <c r="T695" s="189"/>
      <c r="U695" s="189"/>
      <c r="V695" s="216"/>
      <c r="W695" s="48"/>
      <c r="X695" s="48"/>
      <c r="Y695" s="48"/>
    </row>
    <row r="696" customHeight="1" spans="1:25">
      <c r="A696" s="190"/>
      <c r="B696" s="216"/>
      <c r="C696" s="190"/>
      <c r="D696" s="216"/>
      <c r="E696" s="216"/>
      <c r="F696" s="190"/>
      <c r="G696" s="216"/>
      <c r="H696" s="190"/>
      <c r="I696" s="190"/>
      <c r="J696" s="189"/>
      <c r="K696" s="189"/>
      <c r="L696" s="189"/>
      <c r="M696" s="190"/>
      <c r="N696" s="190"/>
      <c r="O696" s="216"/>
      <c r="P696" s="190"/>
      <c r="Q696" s="190"/>
      <c r="R696" s="189"/>
      <c r="S696" s="190"/>
      <c r="T696" s="189"/>
      <c r="U696" s="189"/>
      <c r="V696" s="216"/>
      <c r="W696" s="48"/>
      <c r="X696" s="48"/>
      <c r="Y696" s="48"/>
    </row>
    <row r="697" customHeight="1" spans="1:25">
      <c r="A697" s="190"/>
      <c r="B697" s="216"/>
      <c r="C697" s="190"/>
      <c r="D697" s="216"/>
      <c r="E697" s="216"/>
      <c r="F697" s="190"/>
      <c r="G697" s="216"/>
      <c r="H697" s="190"/>
      <c r="I697" s="190"/>
      <c r="J697" s="189"/>
      <c r="K697" s="189"/>
      <c r="L697" s="189"/>
      <c r="M697" s="190"/>
      <c r="N697" s="190"/>
      <c r="O697" s="216"/>
      <c r="P697" s="190"/>
      <c r="Q697" s="190"/>
      <c r="R697" s="189"/>
      <c r="S697" s="190"/>
      <c r="T697" s="189"/>
      <c r="U697" s="189"/>
      <c r="V697" s="216"/>
      <c r="W697" s="48"/>
      <c r="X697" s="48"/>
      <c r="Y697" s="48"/>
    </row>
    <row r="698" customHeight="1" spans="1:25">
      <c r="A698" s="190"/>
      <c r="B698" s="216"/>
      <c r="C698" s="190"/>
      <c r="D698" s="216"/>
      <c r="E698" s="216"/>
      <c r="F698" s="190"/>
      <c r="G698" s="216"/>
      <c r="H698" s="190"/>
      <c r="I698" s="190"/>
      <c r="J698" s="189"/>
      <c r="K698" s="189"/>
      <c r="L698" s="189"/>
      <c r="M698" s="190"/>
      <c r="N698" s="190"/>
      <c r="O698" s="216"/>
      <c r="P698" s="190"/>
      <c r="Q698" s="190"/>
      <c r="R698" s="189"/>
      <c r="S698" s="190"/>
      <c r="T698" s="189"/>
      <c r="U698" s="189"/>
      <c r="V698" s="216"/>
      <c r="W698" s="48"/>
      <c r="X698" s="48"/>
      <c r="Y698" s="48"/>
    </row>
    <row r="699" customHeight="1" spans="1:25">
      <c r="A699" s="190"/>
      <c r="B699" s="216"/>
      <c r="C699" s="190"/>
      <c r="D699" s="216"/>
      <c r="E699" s="216"/>
      <c r="F699" s="190"/>
      <c r="G699" s="216"/>
      <c r="H699" s="190"/>
      <c r="I699" s="190"/>
      <c r="J699" s="189"/>
      <c r="K699" s="189"/>
      <c r="L699" s="189"/>
      <c r="M699" s="190"/>
      <c r="N699" s="190"/>
      <c r="O699" s="216"/>
      <c r="P699" s="190"/>
      <c r="Q699" s="190"/>
      <c r="R699" s="189"/>
      <c r="S699" s="190"/>
      <c r="T699" s="189"/>
      <c r="U699" s="189"/>
      <c r="V699" s="216"/>
      <c r="W699" s="48"/>
      <c r="X699" s="48"/>
      <c r="Y699" s="48"/>
    </row>
    <row r="700" customHeight="1" spans="1:25">
      <c r="A700" s="190"/>
      <c r="B700" s="216"/>
      <c r="C700" s="190"/>
      <c r="D700" s="216"/>
      <c r="E700" s="216"/>
      <c r="F700" s="190"/>
      <c r="G700" s="216"/>
      <c r="H700" s="190"/>
      <c r="I700" s="190"/>
      <c r="J700" s="189"/>
      <c r="K700" s="189"/>
      <c r="L700" s="189"/>
      <c r="M700" s="190"/>
      <c r="N700" s="190"/>
      <c r="O700" s="216"/>
      <c r="P700" s="190"/>
      <c r="Q700" s="190"/>
      <c r="R700" s="189"/>
      <c r="S700" s="190"/>
      <c r="T700" s="189"/>
      <c r="U700" s="189"/>
      <c r="V700" s="216"/>
      <c r="W700" s="48"/>
      <c r="X700" s="48"/>
      <c r="Y700" s="48"/>
    </row>
    <row r="701" customHeight="1" spans="1:25">
      <c r="A701" s="190"/>
      <c r="B701" s="216"/>
      <c r="C701" s="190"/>
      <c r="D701" s="216"/>
      <c r="E701" s="216"/>
      <c r="F701" s="190"/>
      <c r="G701" s="216"/>
      <c r="H701" s="190"/>
      <c r="I701" s="190"/>
      <c r="J701" s="189"/>
      <c r="K701" s="189"/>
      <c r="L701" s="189"/>
      <c r="M701" s="190"/>
      <c r="N701" s="190"/>
      <c r="O701" s="216"/>
      <c r="P701" s="190"/>
      <c r="Q701" s="190"/>
      <c r="R701" s="189"/>
      <c r="S701" s="190"/>
      <c r="T701" s="189"/>
      <c r="U701" s="189"/>
      <c r="V701" s="216"/>
      <c r="W701" s="48"/>
      <c r="X701" s="48"/>
      <c r="Y701" s="48"/>
    </row>
    <row r="702" customHeight="1" spans="1:25">
      <c r="A702" s="190"/>
      <c r="B702" s="216"/>
      <c r="C702" s="190"/>
      <c r="D702" s="216"/>
      <c r="E702" s="216"/>
      <c r="F702" s="190"/>
      <c r="G702" s="216"/>
      <c r="H702" s="190"/>
      <c r="I702" s="190"/>
      <c r="J702" s="189"/>
      <c r="K702" s="189"/>
      <c r="L702" s="189"/>
      <c r="M702" s="190"/>
      <c r="N702" s="190"/>
      <c r="O702" s="216"/>
      <c r="P702" s="190"/>
      <c r="Q702" s="190"/>
      <c r="R702" s="189"/>
      <c r="S702" s="190"/>
      <c r="T702" s="189"/>
      <c r="U702" s="189"/>
      <c r="V702" s="216"/>
      <c r="W702" s="48"/>
      <c r="X702" s="48"/>
      <c r="Y702" s="48"/>
    </row>
    <row r="703" customHeight="1" spans="1:25">
      <c r="A703" s="190"/>
      <c r="B703" s="216"/>
      <c r="C703" s="190"/>
      <c r="D703" s="216"/>
      <c r="E703" s="216"/>
      <c r="F703" s="190"/>
      <c r="G703" s="216"/>
      <c r="H703" s="190"/>
      <c r="I703" s="190"/>
      <c r="J703" s="189"/>
      <c r="K703" s="189"/>
      <c r="L703" s="189"/>
      <c r="M703" s="190"/>
      <c r="N703" s="190"/>
      <c r="O703" s="216"/>
      <c r="P703" s="190"/>
      <c r="Q703" s="190"/>
      <c r="R703" s="189"/>
      <c r="S703" s="190"/>
      <c r="T703" s="189"/>
      <c r="U703" s="189"/>
      <c r="V703" s="216"/>
      <c r="W703" s="48"/>
      <c r="X703" s="48"/>
      <c r="Y703" s="48"/>
    </row>
    <row r="704" customHeight="1" spans="1:25">
      <c r="A704" s="190"/>
      <c r="B704" s="216"/>
      <c r="C704" s="190"/>
      <c r="D704" s="216"/>
      <c r="E704" s="216"/>
      <c r="F704" s="190"/>
      <c r="G704" s="216"/>
      <c r="H704" s="190"/>
      <c r="I704" s="190"/>
      <c r="J704" s="189"/>
      <c r="K704" s="189"/>
      <c r="L704" s="189"/>
      <c r="M704" s="190"/>
      <c r="N704" s="190"/>
      <c r="O704" s="216"/>
      <c r="P704" s="190"/>
      <c r="Q704" s="190"/>
      <c r="R704" s="189"/>
      <c r="S704" s="190"/>
      <c r="T704" s="189"/>
      <c r="U704" s="189"/>
      <c r="V704" s="216"/>
      <c r="W704" s="48"/>
      <c r="X704" s="48"/>
      <c r="Y704" s="48"/>
    </row>
    <row r="705" customHeight="1" spans="1:25">
      <c r="A705" s="190"/>
      <c r="B705" s="216"/>
      <c r="C705" s="190"/>
      <c r="D705" s="216"/>
      <c r="E705" s="216"/>
      <c r="F705" s="190"/>
      <c r="G705" s="216"/>
      <c r="H705" s="190"/>
      <c r="I705" s="190"/>
      <c r="J705" s="189"/>
      <c r="K705" s="189"/>
      <c r="L705" s="189"/>
      <c r="M705" s="190"/>
      <c r="N705" s="190"/>
      <c r="O705" s="216"/>
      <c r="P705" s="190"/>
      <c r="Q705" s="190"/>
      <c r="R705" s="189"/>
      <c r="S705" s="190"/>
      <c r="T705" s="189"/>
      <c r="U705" s="189"/>
      <c r="V705" s="216"/>
      <c r="W705" s="48"/>
      <c r="X705" s="48"/>
      <c r="Y705" s="48"/>
    </row>
    <row r="706" customHeight="1" spans="1:25">
      <c r="A706" s="190"/>
      <c r="B706" s="216"/>
      <c r="C706" s="190"/>
      <c r="D706" s="216"/>
      <c r="E706" s="216"/>
      <c r="F706" s="190"/>
      <c r="G706" s="216"/>
      <c r="H706" s="190"/>
      <c r="I706" s="190"/>
      <c r="J706" s="189"/>
      <c r="K706" s="189"/>
      <c r="L706" s="189"/>
      <c r="M706" s="190"/>
      <c r="N706" s="190"/>
      <c r="O706" s="216"/>
      <c r="P706" s="190"/>
      <c r="Q706" s="190"/>
      <c r="R706" s="189"/>
      <c r="S706" s="190"/>
      <c r="T706" s="189"/>
      <c r="U706" s="189"/>
      <c r="V706" s="216"/>
      <c r="W706" s="48"/>
      <c r="X706" s="48"/>
      <c r="Y706" s="48"/>
    </row>
    <row r="707" customHeight="1" spans="1:25">
      <c r="A707" s="190"/>
      <c r="B707" s="216"/>
      <c r="C707" s="190"/>
      <c r="D707" s="216"/>
      <c r="E707" s="216"/>
      <c r="F707" s="190"/>
      <c r="G707" s="216"/>
      <c r="H707" s="190"/>
      <c r="I707" s="190"/>
      <c r="J707" s="189"/>
      <c r="K707" s="189"/>
      <c r="L707" s="189"/>
      <c r="M707" s="190"/>
      <c r="N707" s="190"/>
      <c r="O707" s="216"/>
      <c r="P707" s="190"/>
      <c r="Q707" s="190"/>
      <c r="R707" s="189"/>
      <c r="S707" s="190"/>
      <c r="T707" s="189"/>
      <c r="U707" s="189"/>
      <c r="V707" s="216"/>
      <c r="W707" s="48"/>
      <c r="X707" s="48"/>
      <c r="Y707" s="48"/>
    </row>
    <row r="708" customHeight="1" spans="1:25">
      <c r="A708" s="190"/>
      <c r="B708" s="216"/>
      <c r="C708" s="190"/>
      <c r="D708" s="216"/>
      <c r="E708" s="216"/>
      <c r="F708" s="190"/>
      <c r="G708" s="216"/>
      <c r="H708" s="190"/>
      <c r="I708" s="190"/>
      <c r="J708" s="189"/>
      <c r="K708" s="189"/>
      <c r="L708" s="189"/>
      <c r="M708" s="190"/>
      <c r="N708" s="190"/>
      <c r="O708" s="216"/>
      <c r="P708" s="190"/>
      <c r="Q708" s="190"/>
      <c r="R708" s="189"/>
      <c r="S708" s="190"/>
      <c r="T708" s="189"/>
      <c r="U708" s="189"/>
      <c r="V708" s="216"/>
      <c r="W708" s="48"/>
      <c r="X708" s="48"/>
      <c r="Y708" s="48"/>
    </row>
    <row r="709" customHeight="1" spans="1:25">
      <c r="A709" s="190"/>
      <c r="B709" s="216"/>
      <c r="C709" s="190"/>
      <c r="D709" s="216"/>
      <c r="E709" s="216"/>
      <c r="F709" s="190"/>
      <c r="G709" s="216"/>
      <c r="H709" s="190"/>
      <c r="I709" s="190"/>
      <c r="J709" s="189"/>
      <c r="K709" s="189"/>
      <c r="L709" s="189"/>
      <c r="M709" s="190"/>
      <c r="N709" s="190"/>
      <c r="O709" s="216"/>
      <c r="P709" s="190"/>
      <c r="Q709" s="190"/>
      <c r="R709" s="189"/>
      <c r="S709" s="190"/>
      <c r="T709" s="189"/>
      <c r="U709" s="189"/>
      <c r="V709" s="216"/>
      <c r="W709" s="48"/>
      <c r="X709" s="48"/>
      <c r="Y709" s="48"/>
    </row>
    <row r="710" customHeight="1" spans="1:25">
      <c r="A710" s="190"/>
      <c r="B710" s="216"/>
      <c r="C710" s="190"/>
      <c r="D710" s="216"/>
      <c r="E710" s="216"/>
      <c r="F710" s="190"/>
      <c r="G710" s="216"/>
      <c r="H710" s="190"/>
      <c r="I710" s="190"/>
      <c r="J710" s="189"/>
      <c r="K710" s="189"/>
      <c r="L710" s="189"/>
      <c r="M710" s="190"/>
      <c r="N710" s="190"/>
      <c r="O710" s="216"/>
      <c r="P710" s="190"/>
      <c r="Q710" s="190"/>
      <c r="R710" s="189"/>
      <c r="S710" s="190"/>
      <c r="T710" s="189"/>
      <c r="U710" s="189"/>
      <c r="V710" s="216"/>
      <c r="W710" s="48"/>
      <c r="X710" s="48"/>
      <c r="Y710" s="48"/>
    </row>
    <row r="711" customHeight="1" spans="1:25">
      <c r="A711" s="190"/>
      <c r="B711" s="216"/>
      <c r="C711" s="190"/>
      <c r="D711" s="216"/>
      <c r="E711" s="216"/>
      <c r="F711" s="190"/>
      <c r="G711" s="216"/>
      <c r="H711" s="190"/>
      <c r="I711" s="190"/>
      <c r="J711" s="189"/>
      <c r="K711" s="189"/>
      <c r="L711" s="189"/>
      <c r="M711" s="190"/>
      <c r="N711" s="190"/>
      <c r="O711" s="216"/>
      <c r="P711" s="190"/>
      <c r="Q711" s="190"/>
      <c r="R711" s="189"/>
      <c r="S711" s="190"/>
      <c r="T711" s="189"/>
      <c r="U711" s="189"/>
      <c r="V711" s="216"/>
      <c r="W711" s="48"/>
      <c r="X711" s="48"/>
      <c r="Y711" s="48"/>
    </row>
    <row r="712" customHeight="1" spans="1:25">
      <c r="A712" s="190"/>
      <c r="B712" s="216"/>
      <c r="C712" s="190"/>
      <c r="D712" s="216"/>
      <c r="E712" s="216"/>
      <c r="F712" s="190"/>
      <c r="G712" s="216"/>
      <c r="H712" s="190"/>
      <c r="I712" s="190"/>
      <c r="J712" s="189"/>
      <c r="K712" s="189"/>
      <c r="L712" s="189"/>
      <c r="M712" s="190"/>
      <c r="N712" s="190"/>
      <c r="O712" s="216"/>
      <c r="P712" s="190"/>
      <c r="Q712" s="190"/>
      <c r="R712" s="189"/>
      <c r="S712" s="190"/>
      <c r="T712" s="189"/>
      <c r="U712" s="189"/>
      <c r="V712" s="216"/>
      <c r="W712" s="48"/>
      <c r="X712" s="48"/>
      <c r="Y712" s="48"/>
    </row>
    <row r="713" customHeight="1" spans="1:25">
      <c r="A713" s="190"/>
      <c r="B713" s="216"/>
      <c r="C713" s="190"/>
      <c r="D713" s="216"/>
      <c r="E713" s="216"/>
      <c r="F713" s="190"/>
      <c r="G713" s="216"/>
      <c r="H713" s="190"/>
      <c r="I713" s="190"/>
      <c r="J713" s="189"/>
      <c r="K713" s="189"/>
      <c r="L713" s="189"/>
      <c r="M713" s="190"/>
      <c r="N713" s="190"/>
      <c r="O713" s="216"/>
      <c r="P713" s="190"/>
      <c r="Q713" s="190"/>
      <c r="R713" s="189"/>
      <c r="S713" s="190"/>
      <c r="T713" s="189"/>
      <c r="U713" s="189"/>
      <c r="V713" s="216"/>
      <c r="W713" s="48"/>
      <c r="X713" s="48"/>
      <c r="Y713" s="48"/>
    </row>
    <row r="714" customHeight="1" spans="1:25">
      <c r="A714" s="190"/>
      <c r="B714" s="216"/>
      <c r="C714" s="190"/>
      <c r="D714" s="216"/>
      <c r="E714" s="216"/>
      <c r="F714" s="190"/>
      <c r="G714" s="216"/>
      <c r="H714" s="190"/>
      <c r="I714" s="190"/>
      <c r="J714" s="189"/>
      <c r="K714" s="189"/>
      <c r="L714" s="189"/>
      <c r="M714" s="190"/>
      <c r="N714" s="190"/>
      <c r="O714" s="216"/>
      <c r="P714" s="190"/>
      <c r="Q714" s="190"/>
      <c r="R714" s="189"/>
      <c r="S714" s="190"/>
      <c r="T714" s="189"/>
      <c r="U714" s="189"/>
      <c r="V714" s="216"/>
      <c r="W714" s="48"/>
      <c r="X714" s="48"/>
      <c r="Y714" s="48"/>
    </row>
    <row r="715" customHeight="1" spans="1:25">
      <c r="A715" s="190"/>
      <c r="B715" s="216"/>
      <c r="C715" s="190"/>
      <c r="D715" s="216"/>
      <c r="E715" s="216"/>
      <c r="F715" s="190"/>
      <c r="G715" s="216"/>
      <c r="H715" s="190"/>
      <c r="I715" s="190"/>
      <c r="J715" s="189"/>
      <c r="K715" s="189"/>
      <c r="L715" s="189"/>
      <c r="M715" s="190"/>
      <c r="N715" s="190"/>
      <c r="O715" s="216"/>
      <c r="P715" s="190"/>
      <c r="Q715" s="190"/>
      <c r="R715" s="189"/>
      <c r="S715" s="190"/>
      <c r="T715" s="189"/>
      <c r="U715" s="189"/>
      <c r="V715" s="216"/>
      <c r="W715" s="48"/>
      <c r="X715" s="48"/>
      <c r="Y715" s="48"/>
    </row>
    <row r="716" customHeight="1" spans="1:25">
      <c r="A716" s="190"/>
      <c r="B716" s="216"/>
      <c r="C716" s="190"/>
      <c r="D716" s="216"/>
      <c r="E716" s="216"/>
      <c r="F716" s="190"/>
      <c r="G716" s="216"/>
      <c r="H716" s="190"/>
      <c r="I716" s="190"/>
      <c r="J716" s="189"/>
      <c r="K716" s="189"/>
      <c r="L716" s="189"/>
      <c r="M716" s="190"/>
      <c r="N716" s="190"/>
      <c r="O716" s="216"/>
      <c r="P716" s="190"/>
      <c r="Q716" s="190"/>
      <c r="R716" s="189"/>
      <c r="S716" s="190"/>
      <c r="T716" s="189"/>
      <c r="U716" s="189"/>
      <c r="V716" s="216"/>
      <c r="W716" s="48"/>
      <c r="X716" s="48"/>
      <c r="Y716" s="48"/>
    </row>
    <row r="717" customHeight="1" spans="1:25">
      <c r="A717" s="190"/>
      <c r="B717" s="216"/>
      <c r="C717" s="190"/>
      <c r="D717" s="216"/>
      <c r="E717" s="216"/>
      <c r="F717" s="190"/>
      <c r="G717" s="216"/>
      <c r="H717" s="190"/>
      <c r="I717" s="190"/>
      <c r="J717" s="189"/>
      <c r="K717" s="189"/>
      <c r="L717" s="189"/>
      <c r="M717" s="190"/>
      <c r="N717" s="190"/>
      <c r="O717" s="216"/>
      <c r="P717" s="190"/>
      <c r="Q717" s="190"/>
      <c r="R717" s="189"/>
      <c r="S717" s="190"/>
      <c r="T717" s="189"/>
      <c r="U717" s="189"/>
      <c r="V717" s="216"/>
      <c r="W717" s="48"/>
      <c r="X717" s="48"/>
      <c r="Y717" s="48"/>
    </row>
    <row r="718" customHeight="1" spans="1:25">
      <c r="A718" s="190"/>
      <c r="B718" s="216"/>
      <c r="C718" s="190"/>
      <c r="D718" s="216"/>
      <c r="E718" s="216"/>
      <c r="F718" s="190"/>
      <c r="G718" s="216"/>
      <c r="H718" s="190"/>
      <c r="I718" s="190"/>
      <c r="J718" s="189"/>
      <c r="K718" s="189"/>
      <c r="L718" s="189"/>
      <c r="M718" s="190"/>
      <c r="N718" s="190"/>
      <c r="O718" s="216"/>
      <c r="P718" s="190"/>
      <c r="Q718" s="190"/>
      <c r="R718" s="189"/>
      <c r="S718" s="190"/>
      <c r="T718" s="189"/>
      <c r="U718" s="189"/>
      <c r="V718" s="216"/>
      <c r="W718" s="48"/>
      <c r="X718" s="48"/>
      <c r="Y718" s="48"/>
    </row>
    <row r="719" customHeight="1" spans="1:25">
      <c r="A719" s="190"/>
      <c r="B719" s="216"/>
      <c r="C719" s="190"/>
      <c r="D719" s="216"/>
      <c r="E719" s="216"/>
      <c r="F719" s="190"/>
      <c r="G719" s="216"/>
      <c r="H719" s="190"/>
      <c r="I719" s="190"/>
      <c r="J719" s="189"/>
      <c r="K719" s="189"/>
      <c r="L719" s="189"/>
      <c r="M719" s="190"/>
      <c r="N719" s="190"/>
      <c r="O719" s="216"/>
      <c r="P719" s="190"/>
      <c r="Q719" s="190"/>
      <c r="R719" s="189"/>
      <c r="S719" s="190"/>
      <c r="T719" s="189"/>
      <c r="U719" s="189"/>
      <c r="V719" s="216"/>
      <c r="W719" s="48"/>
      <c r="X719" s="48"/>
      <c r="Y719" s="48"/>
    </row>
    <row r="720" customHeight="1" spans="1:25">
      <c r="A720" s="190"/>
      <c r="B720" s="216"/>
      <c r="C720" s="190"/>
      <c r="D720" s="216"/>
      <c r="E720" s="216"/>
      <c r="F720" s="190"/>
      <c r="G720" s="216"/>
      <c r="H720" s="190"/>
      <c r="I720" s="190"/>
      <c r="J720" s="189"/>
      <c r="K720" s="189"/>
      <c r="L720" s="189"/>
      <c r="M720" s="190"/>
      <c r="N720" s="190"/>
      <c r="O720" s="216"/>
      <c r="P720" s="190"/>
      <c r="Q720" s="190"/>
      <c r="R720" s="189"/>
      <c r="S720" s="190"/>
      <c r="T720" s="189"/>
      <c r="U720" s="189"/>
      <c r="V720" s="216"/>
      <c r="W720" s="48"/>
      <c r="X720" s="48"/>
      <c r="Y720" s="48"/>
    </row>
    <row r="721" customHeight="1" spans="1:25">
      <c r="A721" s="190"/>
      <c r="B721" s="216"/>
      <c r="C721" s="190"/>
      <c r="D721" s="216"/>
      <c r="E721" s="216"/>
      <c r="F721" s="190"/>
      <c r="G721" s="216"/>
      <c r="H721" s="190"/>
      <c r="I721" s="190"/>
      <c r="J721" s="189"/>
      <c r="K721" s="189"/>
      <c r="L721" s="189"/>
      <c r="M721" s="190"/>
      <c r="N721" s="190"/>
      <c r="O721" s="216"/>
      <c r="P721" s="190"/>
      <c r="Q721" s="190"/>
      <c r="R721" s="189"/>
      <c r="S721" s="190"/>
      <c r="T721" s="189"/>
      <c r="U721" s="189"/>
      <c r="V721" s="216"/>
      <c r="W721" s="48"/>
      <c r="X721" s="48"/>
      <c r="Y721" s="48"/>
    </row>
    <row r="722" customHeight="1" spans="1:25">
      <c r="A722" s="190"/>
      <c r="B722" s="216"/>
      <c r="C722" s="190"/>
      <c r="D722" s="216"/>
      <c r="E722" s="216"/>
      <c r="F722" s="190"/>
      <c r="G722" s="216"/>
      <c r="H722" s="190"/>
      <c r="I722" s="190"/>
      <c r="J722" s="189"/>
      <c r="K722" s="189"/>
      <c r="L722" s="189"/>
      <c r="M722" s="190"/>
      <c r="N722" s="190"/>
      <c r="O722" s="216"/>
      <c r="P722" s="190"/>
      <c r="Q722" s="190"/>
      <c r="R722" s="189"/>
      <c r="S722" s="190"/>
      <c r="T722" s="189"/>
      <c r="U722" s="189"/>
      <c r="V722" s="216"/>
      <c r="W722" s="48"/>
      <c r="X722" s="48"/>
      <c r="Y722" s="48"/>
    </row>
    <row r="723" customHeight="1" spans="1:25">
      <c r="A723" s="190"/>
      <c r="B723" s="216"/>
      <c r="C723" s="190"/>
      <c r="D723" s="216"/>
      <c r="E723" s="216"/>
      <c r="F723" s="190"/>
      <c r="G723" s="216"/>
      <c r="H723" s="190"/>
      <c r="I723" s="190"/>
      <c r="J723" s="189"/>
      <c r="K723" s="189"/>
      <c r="L723" s="189"/>
      <c r="M723" s="190"/>
      <c r="N723" s="190"/>
      <c r="O723" s="216"/>
      <c r="P723" s="190"/>
      <c r="Q723" s="190"/>
      <c r="R723" s="189"/>
      <c r="S723" s="190"/>
      <c r="T723" s="189"/>
      <c r="U723" s="189"/>
      <c r="V723" s="216"/>
      <c r="W723" s="48"/>
      <c r="X723" s="48"/>
      <c r="Y723" s="48"/>
    </row>
    <row r="724" customHeight="1" spans="1:25">
      <c r="A724" s="190"/>
      <c r="B724" s="216"/>
      <c r="C724" s="190"/>
      <c r="D724" s="216"/>
      <c r="E724" s="216"/>
      <c r="F724" s="190"/>
      <c r="G724" s="216"/>
      <c r="H724" s="190"/>
      <c r="I724" s="190"/>
      <c r="J724" s="189"/>
      <c r="K724" s="189"/>
      <c r="L724" s="189"/>
      <c r="M724" s="190"/>
      <c r="N724" s="190"/>
      <c r="O724" s="216"/>
      <c r="P724" s="190"/>
      <c r="Q724" s="190"/>
      <c r="R724" s="189"/>
      <c r="S724" s="190"/>
      <c r="T724" s="189"/>
      <c r="U724" s="189"/>
      <c r="V724" s="216"/>
      <c r="W724" s="48"/>
      <c r="X724" s="48"/>
      <c r="Y724" s="48"/>
    </row>
    <row r="725" customHeight="1" spans="1:25">
      <c r="A725" s="190"/>
      <c r="B725" s="216"/>
      <c r="C725" s="190"/>
      <c r="D725" s="216"/>
      <c r="E725" s="216"/>
      <c r="F725" s="190"/>
      <c r="G725" s="216"/>
      <c r="H725" s="190"/>
      <c r="I725" s="190"/>
      <c r="J725" s="189"/>
      <c r="K725" s="189"/>
      <c r="L725" s="189"/>
      <c r="M725" s="190"/>
      <c r="N725" s="190"/>
      <c r="O725" s="216"/>
      <c r="P725" s="190"/>
      <c r="Q725" s="190"/>
      <c r="R725" s="189"/>
      <c r="S725" s="190"/>
      <c r="T725" s="189"/>
      <c r="U725" s="189"/>
      <c r="V725" s="216"/>
      <c r="W725" s="48"/>
      <c r="X725" s="48"/>
      <c r="Y725" s="48"/>
    </row>
    <row r="726" customHeight="1" spans="1:25">
      <c r="A726" s="190"/>
      <c r="B726" s="216"/>
      <c r="C726" s="190"/>
      <c r="D726" s="216"/>
      <c r="E726" s="216"/>
      <c r="F726" s="190"/>
      <c r="G726" s="216"/>
      <c r="H726" s="190"/>
      <c r="I726" s="190"/>
      <c r="J726" s="189"/>
      <c r="K726" s="189"/>
      <c r="L726" s="189"/>
      <c r="M726" s="190"/>
      <c r="N726" s="190"/>
      <c r="O726" s="216"/>
      <c r="P726" s="190"/>
      <c r="Q726" s="190"/>
      <c r="R726" s="189"/>
      <c r="S726" s="190"/>
      <c r="T726" s="189"/>
      <c r="U726" s="189"/>
      <c r="V726" s="216"/>
      <c r="W726" s="48"/>
      <c r="X726" s="48"/>
      <c r="Y726" s="48"/>
    </row>
    <row r="727" customHeight="1" spans="1:25">
      <c r="A727" s="190"/>
      <c r="B727" s="216"/>
      <c r="C727" s="190"/>
      <c r="D727" s="216"/>
      <c r="E727" s="216"/>
      <c r="F727" s="190"/>
      <c r="G727" s="216"/>
      <c r="H727" s="190"/>
      <c r="I727" s="190"/>
      <c r="J727" s="189"/>
      <c r="K727" s="189"/>
      <c r="L727" s="189"/>
      <c r="M727" s="190"/>
      <c r="N727" s="190"/>
      <c r="O727" s="216"/>
      <c r="P727" s="190"/>
      <c r="Q727" s="190"/>
      <c r="R727" s="189"/>
      <c r="S727" s="190"/>
      <c r="T727" s="189"/>
      <c r="U727" s="189"/>
      <c r="V727" s="216"/>
      <c r="W727" s="48"/>
      <c r="X727" s="48"/>
      <c r="Y727" s="48"/>
    </row>
    <row r="728" customHeight="1" spans="1:25">
      <c r="A728" s="190"/>
      <c r="B728" s="216"/>
      <c r="C728" s="190"/>
      <c r="D728" s="216"/>
      <c r="E728" s="216"/>
      <c r="F728" s="190"/>
      <c r="G728" s="216"/>
      <c r="H728" s="190"/>
      <c r="I728" s="190"/>
      <c r="J728" s="189"/>
      <c r="K728" s="189"/>
      <c r="L728" s="189"/>
      <c r="M728" s="190"/>
      <c r="N728" s="190"/>
      <c r="O728" s="216"/>
      <c r="P728" s="190"/>
      <c r="Q728" s="190"/>
      <c r="R728" s="189"/>
      <c r="S728" s="190"/>
      <c r="T728" s="189"/>
      <c r="U728" s="189"/>
      <c r="V728" s="216"/>
      <c r="W728" s="48"/>
      <c r="X728" s="48"/>
      <c r="Y728" s="48"/>
    </row>
    <row r="729" customHeight="1" spans="1:25">
      <c r="A729" s="190"/>
      <c r="B729" s="216"/>
      <c r="C729" s="190"/>
      <c r="D729" s="216"/>
      <c r="E729" s="216"/>
      <c r="F729" s="190"/>
      <c r="G729" s="216"/>
      <c r="H729" s="190"/>
      <c r="I729" s="190"/>
      <c r="J729" s="189"/>
      <c r="K729" s="189"/>
      <c r="L729" s="189"/>
      <c r="M729" s="190"/>
      <c r="N729" s="190"/>
      <c r="O729" s="216"/>
      <c r="P729" s="190"/>
      <c r="Q729" s="190"/>
      <c r="R729" s="189"/>
      <c r="S729" s="190"/>
      <c r="T729" s="189"/>
      <c r="U729" s="189"/>
      <c r="V729" s="216"/>
      <c r="W729" s="48"/>
      <c r="X729" s="48"/>
      <c r="Y729" s="48"/>
    </row>
    <row r="730" customHeight="1" spans="1:25">
      <c r="A730" s="190"/>
      <c r="B730" s="216"/>
      <c r="C730" s="190"/>
      <c r="D730" s="216"/>
      <c r="E730" s="216"/>
      <c r="F730" s="190"/>
      <c r="G730" s="216"/>
      <c r="H730" s="190"/>
      <c r="I730" s="190"/>
      <c r="J730" s="189"/>
      <c r="K730" s="189"/>
      <c r="L730" s="189"/>
      <c r="M730" s="190"/>
      <c r="N730" s="190"/>
      <c r="O730" s="216"/>
      <c r="P730" s="190"/>
      <c r="Q730" s="190"/>
      <c r="R730" s="189"/>
      <c r="S730" s="190"/>
      <c r="T730" s="189"/>
      <c r="U730" s="189"/>
      <c r="V730" s="216"/>
      <c r="W730" s="48"/>
      <c r="X730" s="48"/>
      <c r="Y730" s="48"/>
    </row>
    <row r="731" customHeight="1" spans="1:25">
      <c r="A731" s="190"/>
      <c r="B731" s="216"/>
      <c r="C731" s="190"/>
      <c r="D731" s="216"/>
      <c r="E731" s="216"/>
      <c r="F731" s="190"/>
      <c r="G731" s="216"/>
      <c r="H731" s="190"/>
      <c r="I731" s="190"/>
      <c r="J731" s="189"/>
      <c r="K731" s="189"/>
      <c r="L731" s="189"/>
      <c r="M731" s="190"/>
      <c r="N731" s="190"/>
      <c r="O731" s="216"/>
      <c r="P731" s="190"/>
      <c r="Q731" s="190"/>
      <c r="R731" s="189"/>
      <c r="S731" s="190"/>
      <c r="T731" s="189"/>
      <c r="U731" s="189"/>
      <c r="V731" s="216"/>
      <c r="W731" s="48"/>
      <c r="X731" s="48"/>
      <c r="Y731" s="48"/>
    </row>
    <row r="732" customHeight="1" spans="1:25">
      <c r="A732" s="190"/>
      <c r="B732" s="216"/>
      <c r="C732" s="190"/>
      <c r="D732" s="216"/>
      <c r="E732" s="216"/>
      <c r="F732" s="190"/>
      <c r="G732" s="216"/>
      <c r="H732" s="190"/>
      <c r="I732" s="190"/>
      <c r="J732" s="189"/>
      <c r="K732" s="189"/>
      <c r="L732" s="189"/>
      <c r="M732" s="190"/>
      <c r="N732" s="190"/>
      <c r="O732" s="216"/>
      <c r="P732" s="190"/>
      <c r="Q732" s="190"/>
      <c r="R732" s="189"/>
      <c r="S732" s="190"/>
      <c r="T732" s="189"/>
      <c r="U732" s="189"/>
      <c r="V732" s="216"/>
      <c r="W732" s="48"/>
      <c r="X732" s="48"/>
      <c r="Y732" s="48"/>
    </row>
    <row r="733" customHeight="1" spans="1:25">
      <c r="A733" s="190"/>
      <c r="B733" s="216"/>
      <c r="C733" s="190"/>
      <c r="D733" s="216"/>
      <c r="E733" s="216"/>
      <c r="F733" s="190"/>
      <c r="G733" s="216"/>
      <c r="H733" s="190"/>
      <c r="I733" s="190"/>
      <c r="J733" s="189"/>
      <c r="K733" s="189"/>
      <c r="L733" s="189"/>
      <c r="M733" s="190"/>
      <c r="N733" s="190"/>
      <c r="O733" s="216"/>
      <c r="P733" s="190"/>
      <c r="Q733" s="190"/>
      <c r="R733" s="189"/>
      <c r="S733" s="190"/>
      <c r="T733" s="189"/>
      <c r="U733" s="189"/>
      <c r="V733" s="216"/>
      <c r="W733" s="48"/>
      <c r="X733" s="48"/>
      <c r="Y733" s="48"/>
    </row>
    <row r="734" customHeight="1" spans="1:25">
      <c r="A734" s="190"/>
      <c r="B734" s="216"/>
      <c r="C734" s="190"/>
      <c r="D734" s="216"/>
      <c r="E734" s="216"/>
      <c r="F734" s="190"/>
      <c r="G734" s="216"/>
      <c r="H734" s="190"/>
      <c r="I734" s="190"/>
      <c r="J734" s="189"/>
      <c r="K734" s="189"/>
      <c r="L734" s="189"/>
      <c r="M734" s="190"/>
      <c r="N734" s="190"/>
      <c r="O734" s="216"/>
      <c r="P734" s="190"/>
      <c r="Q734" s="190"/>
      <c r="R734" s="189"/>
      <c r="S734" s="190"/>
      <c r="T734" s="189"/>
      <c r="U734" s="189"/>
      <c r="V734" s="216"/>
      <c r="W734" s="48"/>
      <c r="X734" s="48"/>
      <c r="Y734" s="48"/>
    </row>
    <row r="735" customHeight="1" spans="1:25">
      <c r="A735" s="190"/>
      <c r="B735" s="216"/>
      <c r="C735" s="190"/>
      <c r="D735" s="216"/>
      <c r="E735" s="216"/>
      <c r="F735" s="190"/>
      <c r="G735" s="216"/>
      <c r="H735" s="190"/>
      <c r="I735" s="190"/>
      <c r="J735" s="189"/>
      <c r="K735" s="189"/>
      <c r="L735" s="189"/>
      <c r="M735" s="190"/>
      <c r="N735" s="190"/>
      <c r="O735" s="216"/>
      <c r="P735" s="190"/>
      <c r="Q735" s="190"/>
      <c r="R735" s="189"/>
      <c r="S735" s="190"/>
      <c r="T735" s="189"/>
      <c r="U735" s="189"/>
      <c r="V735" s="216"/>
      <c r="W735" s="48"/>
      <c r="X735" s="48"/>
      <c r="Y735" s="48"/>
    </row>
    <row r="736" customHeight="1" spans="1:25">
      <c r="A736" s="190"/>
      <c r="B736" s="216"/>
      <c r="C736" s="190"/>
      <c r="D736" s="216"/>
      <c r="E736" s="216"/>
      <c r="F736" s="190"/>
      <c r="G736" s="216"/>
      <c r="H736" s="190"/>
      <c r="I736" s="190"/>
      <c r="J736" s="189"/>
      <c r="K736" s="189"/>
      <c r="L736" s="189"/>
      <c r="M736" s="190"/>
      <c r="N736" s="190"/>
      <c r="O736" s="216"/>
      <c r="P736" s="190"/>
      <c r="Q736" s="190"/>
      <c r="R736" s="189"/>
      <c r="S736" s="190"/>
      <c r="T736" s="189"/>
      <c r="U736" s="189"/>
      <c r="V736" s="216"/>
      <c r="W736" s="48"/>
      <c r="X736" s="48"/>
      <c r="Y736" s="48"/>
    </row>
    <row r="737" customHeight="1" spans="1:25">
      <c r="A737" s="190"/>
      <c r="B737" s="216"/>
      <c r="C737" s="190"/>
      <c r="D737" s="216"/>
      <c r="E737" s="216"/>
      <c r="F737" s="190"/>
      <c r="G737" s="216"/>
      <c r="H737" s="190"/>
      <c r="I737" s="190"/>
      <c r="J737" s="189"/>
      <c r="K737" s="189"/>
      <c r="L737" s="189"/>
      <c r="M737" s="190"/>
      <c r="N737" s="190"/>
      <c r="O737" s="216"/>
      <c r="P737" s="190"/>
      <c r="Q737" s="190"/>
      <c r="R737" s="189"/>
      <c r="S737" s="190"/>
      <c r="T737" s="189"/>
      <c r="U737" s="189"/>
      <c r="V737" s="216"/>
      <c r="W737" s="48"/>
      <c r="X737" s="48"/>
      <c r="Y737" s="48"/>
    </row>
    <row r="738" customHeight="1" spans="1:25">
      <c r="A738" s="190"/>
      <c r="B738" s="216"/>
      <c r="C738" s="190"/>
      <c r="D738" s="216"/>
      <c r="E738" s="216"/>
      <c r="F738" s="190"/>
      <c r="G738" s="216"/>
      <c r="H738" s="190"/>
      <c r="I738" s="190"/>
      <c r="J738" s="189"/>
      <c r="K738" s="189"/>
      <c r="L738" s="189"/>
      <c r="M738" s="190"/>
      <c r="N738" s="190"/>
      <c r="O738" s="216"/>
      <c r="P738" s="190"/>
      <c r="Q738" s="190"/>
      <c r="R738" s="189"/>
      <c r="S738" s="190"/>
      <c r="T738" s="189"/>
      <c r="U738" s="189"/>
      <c r="V738" s="216"/>
      <c r="W738" s="48"/>
      <c r="X738" s="48"/>
      <c r="Y738" s="48"/>
    </row>
    <row r="739" customHeight="1" spans="1:25">
      <c r="A739" s="190"/>
      <c r="B739" s="216"/>
      <c r="C739" s="190"/>
      <c r="D739" s="216"/>
      <c r="E739" s="216"/>
      <c r="F739" s="190"/>
      <c r="G739" s="216"/>
      <c r="H739" s="190"/>
      <c r="I739" s="190"/>
      <c r="J739" s="189"/>
      <c r="K739" s="189"/>
      <c r="L739" s="189"/>
      <c r="M739" s="190"/>
      <c r="N739" s="190"/>
      <c r="O739" s="216"/>
      <c r="P739" s="190"/>
      <c r="Q739" s="190"/>
      <c r="R739" s="189"/>
      <c r="S739" s="190"/>
      <c r="T739" s="189"/>
      <c r="U739" s="189"/>
      <c r="V739" s="216"/>
      <c r="W739" s="48"/>
      <c r="X739" s="48"/>
      <c r="Y739" s="48"/>
    </row>
    <row r="740" customHeight="1" spans="1:25">
      <c r="A740" s="190"/>
      <c r="B740" s="216"/>
      <c r="C740" s="190"/>
      <c r="D740" s="216"/>
      <c r="E740" s="216"/>
      <c r="F740" s="190"/>
      <c r="G740" s="216"/>
      <c r="H740" s="190"/>
      <c r="I740" s="190"/>
      <c r="J740" s="189"/>
      <c r="K740" s="189"/>
      <c r="L740" s="189"/>
      <c r="M740" s="190"/>
      <c r="N740" s="190"/>
      <c r="O740" s="216"/>
      <c r="P740" s="190"/>
      <c r="Q740" s="190"/>
      <c r="R740" s="189"/>
      <c r="S740" s="190"/>
      <c r="T740" s="189"/>
      <c r="U740" s="189"/>
      <c r="V740" s="216"/>
      <c r="W740" s="48"/>
      <c r="X740" s="48"/>
      <c r="Y740" s="48"/>
    </row>
    <row r="741" customHeight="1" spans="1:25">
      <c r="A741" s="190"/>
      <c r="B741" s="216"/>
      <c r="C741" s="190"/>
      <c r="D741" s="216"/>
      <c r="E741" s="216"/>
      <c r="F741" s="190"/>
      <c r="G741" s="216"/>
      <c r="H741" s="190"/>
      <c r="I741" s="190"/>
      <c r="J741" s="189"/>
      <c r="K741" s="189"/>
      <c r="L741" s="189"/>
      <c r="M741" s="190"/>
      <c r="N741" s="190"/>
      <c r="O741" s="216"/>
      <c r="P741" s="190"/>
      <c r="Q741" s="190"/>
      <c r="R741" s="189"/>
      <c r="S741" s="190"/>
      <c r="T741" s="189"/>
      <c r="U741" s="189"/>
      <c r="V741" s="216"/>
      <c r="W741" s="48"/>
      <c r="X741" s="48"/>
      <c r="Y741" s="48"/>
    </row>
    <row r="742" customHeight="1" spans="1:25">
      <c r="A742" s="190"/>
      <c r="B742" s="216"/>
      <c r="C742" s="190"/>
      <c r="D742" s="216"/>
      <c r="E742" s="216"/>
      <c r="F742" s="190"/>
      <c r="G742" s="216"/>
      <c r="H742" s="190"/>
      <c r="I742" s="190"/>
      <c r="J742" s="189"/>
      <c r="K742" s="189"/>
      <c r="L742" s="189"/>
      <c r="M742" s="190"/>
      <c r="N742" s="190"/>
      <c r="O742" s="216"/>
      <c r="P742" s="190"/>
      <c r="Q742" s="190"/>
      <c r="R742" s="189"/>
      <c r="S742" s="190"/>
      <c r="T742" s="189"/>
      <c r="U742" s="189"/>
      <c r="V742" s="216"/>
      <c r="W742" s="48"/>
      <c r="X742" s="48"/>
      <c r="Y742" s="48"/>
    </row>
    <row r="743" customHeight="1" spans="1:25">
      <c r="A743" s="190"/>
      <c r="B743" s="216"/>
      <c r="C743" s="190"/>
      <c r="D743" s="216"/>
      <c r="E743" s="216"/>
      <c r="F743" s="190"/>
      <c r="G743" s="216"/>
      <c r="H743" s="190"/>
      <c r="I743" s="190"/>
      <c r="J743" s="189"/>
      <c r="K743" s="189"/>
      <c r="L743" s="189"/>
      <c r="M743" s="190"/>
      <c r="N743" s="190"/>
      <c r="O743" s="216"/>
      <c r="P743" s="190"/>
      <c r="Q743" s="190"/>
      <c r="R743" s="189"/>
      <c r="S743" s="190"/>
      <c r="T743" s="189"/>
      <c r="U743" s="189"/>
      <c r="V743" s="216"/>
      <c r="W743" s="48"/>
      <c r="X743" s="48"/>
      <c r="Y743" s="48"/>
    </row>
    <row r="744" customHeight="1" spans="1:25">
      <c r="A744" s="190"/>
      <c r="B744" s="216"/>
      <c r="C744" s="190"/>
      <c r="D744" s="216"/>
      <c r="E744" s="216"/>
      <c r="F744" s="190"/>
      <c r="G744" s="216"/>
      <c r="H744" s="190"/>
      <c r="I744" s="190"/>
      <c r="J744" s="189"/>
      <c r="K744" s="189"/>
      <c r="L744" s="189"/>
      <c r="M744" s="190"/>
      <c r="N744" s="190"/>
      <c r="O744" s="216"/>
      <c r="P744" s="190"/>
      <c r="Q744" s="190"/>
      <c r="R744" s="189"/>
      <c r="S744" s="190"/>
      <c r="T744" s="189"/>
      <c r="U744" s="189"/>
      <c r="V744" s="216"/>
      <c r="W744" s="48"/>
      <c r="X744" s="48"/>
      <c r="Y744" s="48"/>
    </row>
    <row r="745" customHeight="1" spans="1:25">
      <c r="A745" s="190"/>
      <c r="B745" s="216"/>
      <c r="C745" s="190"/>
      <c r="D745" s="216"/>
      <c r="E745" s="216"/>
      <c r="F745" s="190"/>
      <c r="G745" s="216"/>
      <c r="H745" s="190"/>
      <c r="I745" s="190"/>
      <c r="J745" s="189"/>
      <c r="K745" s="189"/>
      <c r="L745" s="189"/>
      <c r="M745" s="190"/>
      <c r="N745" s="190"/>
      <c r="O745" s="216"/>
      <c r="P745" s="190"/>
      <c r="Q745" s="190"/>
      <c r="R745" s="189"/>
      <c r="S745" s="190"/>
      <c r="T745" s="189"/>
      <c r="U745" s="189"/>
      <c r="V745" s="216"/>
      <c r="W745" s="48"/>
      <c r="X745" s="48"/>
      <c r="Y745" s="48"/>
    </row>
    <row r="746" customHeight="1" spans="1:25">
      <c r="A746" s="190"/>
      <c r="B746" s="216"/>
      <c r="C746" s="190"/>
      <c r="D746" s="216"/>
      <c r="E746" s="216"/>
      <c r="F746" s="190"/>
      <c r="G746" s="216"/>
      <c r="H746" s="190"/>
      <c r="I746" s="190"/>
      <c r="J746" s="189"/>
      <c r="K746" s="189"/>
      <c r="L746" s="189"/>
      <c r="M746" s="190"/>
      <c r="N746" s="190"/>
      <c r="O746" s="216"/>
      <c r="P746" s="190"/>
      <c r="Q746" s="190"/>
      <c r="R746" s="189"/>
      <c r="S746" s="190"/>
      <c r="T746" s="189"/>
      <c r="U746" s="189"/>
      <c r="V746" s="216"/>
      <c r="W746" s="48"/>
      <c r="X746" s="48"/>
      <c r="Y746" s="48"/>
    </row>
    <row r="747" customHeight="1" spans="1:25">
      <c r="A747" s="190"/>
      <c r="B747" s="216"/>
      <c r="C747" s="190"/>
      <c r="D747" s="216"/>
      <c r="E747" s="216"/>
      <c r="F747" s="190"/>
      <c r="G747" s="216"/>
      <c r="H747" s="190"/>
      <c r="I747" s="190"/>
      <c r="J747" s="189"/>
      <c r="K747" s="189"/>
      <c r="L747" s="189"/>
      <c r="M747" s="190"/>
      <c r="N747" s="190"/>
      <c r="O747" s="216"/>
      <c r="P747" s="190"/>
      <c r="Q747" s="190"/>
      <c r="R747" s="189"/>
      <c r="S747" s="190"/>
      <c r="T747" s="189"/>
      <c r="U747" s="189"/>
      <c r="V747" s="216"/>
      <c r="W747" s="48"/>
      <c r="X747" s="48"/>
      <c r="Y747" s="48"/>
    </row>
    <row r="748" customHeight="1" spans="1:25">
      <c r="A748" s="190"/>
      <c r="B748" s="216"/>
      <c r="C748" s="190"/>
      <c r="D748" s="216"/>
      <c r="E748" s="216"/>
      <c r="F748" s="190"/>
      <c r="G748" s="216"/>
      <c r="H748" s="190"/>
      <c r="I748" s="190"/>
      <c r="J748" s="189"/>
      <c r="K748" s="189"/>
      <c r="L748" s="189"/>
      <c r="M748" s="190"/>
      <c r="N748" s="190"/>
      <c r="O748" s="216"/>
      <c r="P748" s="190"/>
      <c r="Q748" s="190"/>
      <c r="R748" s="189"/>
      <c r="S748" s="190"/>
      <c r="T748" s="189"/>
      <c r="U748" s="189"/>
      <c r="V748" s="216"/>
      <c r="W748" s="48"/>
      <c r="X748" s="48"/>
      <c r="Y748" s="48"/>
    </row>
    <row r="749" customHeight="1" spans="1:25">
      <c r="A749" s="190"/>
      <c r="B749" s="216"/>
      <c r="C749" s="190"/>
      <c r="D749" s="216"/>
      <c r="E749" s="216"/>
      <c r="F749" s="190"/>
      <c r="G749" s="216"/>
      <c r="H749" s="190"/>
      <c r="I749" s="190"/>
      <c r="J749" s="189"/>
      <c r="K749" s="189"/>
      <c r="L749" s="189"/>
      <c r="M749" s="190"/>
      <c r="N749" s="190"/>
      <c r="O749" s="216"/>
      <c r="P749" s="190"/>
      <c r="Q749" s="190"/>
      <c r="R749" s="189"/>
      <c r="S749" s="190"/>
      <c r="T749" s="189"/>
      <c r="U749" s="189"/>
      <c r="V749" s="216"/>
      <c r="W749" s="48"/>
      <c r="X749" s="48"/>
      <c r="Y749" s="48"/>
    </row>
    <row r="750" customHeight="1" spans="1:25">
      <c r="A750" s="190"/>
      <c r="B750" s="216"/>
      <c r="C750" s="190"/>
      <c r="D750" s="216"/>
      <c r="E750" s="216"/>
      <c r="F750" s="190"/>
      <c r="G750" s="216"/>
      <c r="H750" s="190"/>
      <c r="I750" s="190"/>
      <c r="J750" s="189"/>
      <c r="K750" s="189"/>
      <c r="L750" s="189"/>
      <c r="M750" s="190"/>
      <c r="N750" s="190"/>
      <c r="O750" s="216"/>
      <c r="P750" s="190"/>
      <c r="Q750" s="190"/>
      <c r="R750" s="189"/>
      <c r="S750" s="190"/>
      <c r="T750" s="189"/>
      <c r="U750" s="189"/>
      <c r="V750" s="216"/>
      <c r="W750" s="48"/>
      <c r="X750" s="48"/>
      <c r="Y750" s="48"/>
    </row>
    <row r="751" customHeight="1" spans="1:25">
      <c r="A751" s="190"/>
      <c r="B751" s="216"/>
      <c r="C751" s="190"/>
      <c r="D751" s="216"/>
      <c r="E751" s="216"/>
      <c r="F751" s="190"/>
      <c r="G751" s="216"/>
      <c r="H751" s="190"/>
      <c r="I751" s="190"/>
      <c r="J751" s="189"/>
      <c r="K751" s="189"/>
      <c r="L751" s="189"/>
      <c r="M751" s="190"/>
      <c r="N751" s="190"/>
      <c r="O751" s="216"/>
      <c r="P751" s="190"/>
      <c r="Q751" s="190"/>
      <c r="R751" s="189"/>
      <c r="S751" s="190"/>
      <c r="T751" s="189"/>
      <c r="U751" s="189"/>
      <c r="V751" s="216"/>
      <c r="W751" s="48"/>
      <c r="X751" s="48"/>
      <c r="Y751" s="48"/>
    </row>
    <row r="752" customHeight="1" spans="1:25">
      <c r="A752" s="190"/>
      <c r="B752" s="216"/>
      <c r="C752" s="190"/>
      <c r="D752" s="216"/>
      <c r="E752" s="216"/>
      <c r="F752" s="190"/>
      <c r="G752" s="216"/>
      <c r="H752" s="190"/>
      <c r="I752" s="190"/>
      <c r="J752" s="189"/>
      <c r="K752" s="189"/>
      <c r="L752" s="189"/>
      <c r="M752" s="190"/>
      <c r="N752" s="190"/>
      <c r="O752" s="216"/>
      <c r="P752" s="190"/>
      <c r="Q752" s="190"/>
      <c r="R752" s="189"/>
      <c r="S752" s="190"/>
      <c r="T752" s="189"/>
      <c r="U752" s="189"/>
      <c r="V752" s="216"/>
      <c r="W752" s="48"/>
      <c r="X752" s="48"/>
      <c r="Y752" s="48"/>
    </row>
    <row r="753" customHeight="1" spans="1:25">
      <c r="A753" s="190"/>
      <c r="B753" s="216"/>
      <c r="C753" s="190"/>
      <c r="D753" s="216"/>
      <c r="E753" s="216"/>
      <c r="F753" s="190"/>
      <c r="G753" s="216"/>
      <c r="H753" s="190"/>
      <c r="I753" s="190"/>
      <c r="J753" s="189"/>
      <c r="K753" s="189"/>
      <c r="L753" s="189"/>
      <c r="M753" s="190"/>
      <c r="N753" s="190"/>
      <c r="O753" s="216"/>
      <c r="P753" s="190"/>
      <c r="Q753" s="190"/>
      <c r="R753" s="189"/>
      <c r="S753" s="190"/>
      <c r="T753" s="189"/>
      <c r="U753" s="189"/>
      <c r="V753" s="216"/>
      <c r="W753" s="48"/>
      <c r="X753" s="48"/>
      <c r="Y753" s="48"/>
    </row>
    <row r="754" customHeight="1" spans="1:25">
      <c r="A754" s="190"/>
      <c r="B754" s="216"/>
      <c r="C754" s="190"/>
      <c r="D754" s="216"/>
      <c r="E754" s="216"/>
      <c r="F754" s="190"/>
      <c r="G754" s="216"/>
      <c r="H754" s="190"/>
      <c r="I754" s="190"/>
      <c r="J754" s="189"/>
      <c r="K754" s="189"/>
      <c r="L754" s="189"/>
      <c r="M754" s="190"/>
      <c r="N754" s="190"/>
      <c r="O754" s="216"/>
      <c r="P754" s="190"/>
      <c r="Q754" s="190"/>
      <c r="R754" s="189"/>
      <c r="S754" s="190"/>
      <c r="T754" s="189"/>
      <c r="U754" s="189"/>
      <c r="V754" s="216"/>
      <c r="W754" s="48"/>
      <c r="X754" s="48"/>
      <c r="Y754" s="48"/>
    </row>
    <row r="755" customHeight="1" spans="1:25">
      <c r="A755" s="190"/>
      <c r="B755" s="216"/>
      <c r="C755" s="190"/>
      <c r="D755" s="216"/>
      <c r="E755" s="216"/>
      <c r="F755" s="190"/>
      <c r="G755" s="216"/>
      <c r="H755" s="190"/>
      <c r="I755" s="190"/>
      <c r="J755" s="189"/>
      <c r="K755" s="189"/>
      <c r="L755" s="189"/>
      <c r="M755" s="190"/>
      <c r="N755" s="190"/>
      <c r="O755" s="216"/>
      <c r="P755" s="190"/>
      <c r="Q755" s="190"/>
      <c r="R755" s="189"/>
      <c r="S755" s="190"/>
      <c r="T755" s="189"/>
      <c r="U755" s="189"/>
      <c r="V755" s="216"/>
      <c r="W755" s="48"/>
      <c r="X755" s="48"/>
      <c r="Y755" s="48"/>
    </row>
    <row r="756" customHeight="1" spans="1:25">
      <c r="A756" s="190"/>
      <c r="B756" s="216"/>
      <c r="C756" s="190"/>
      <c r="D756" s="216"/>
      <c r="E756" s="216"/>
      <c r="F756" s="190"/>
      <c r="G756" s="216"/>
      <c r="H756" s="190"/>
      <c r="I756" s="190"/>
      <c r="J756" s="189"/>
      <c r="K756" s="189"/>
      <c r="L756" s="189"/>
      <c r="M756" s="190"/>
      <c r="N756" s="190"/>
      <c r="O756" s="216"/>
      <c r="P756" s="190"/>
      <c r="Q756" s="190"/>
      <c r="R756" s="189"/>
      <c r="S756" s="190"/>
      <c r="T756" s="189"/>
      <c r="U756" s="189"/>
      <c r="V756" s="216"/>
      <c r="W756" s="48"/>
      <c r="X756" s="48"/>
      <c r="Y756" s="48"/>
    </row>
    <row r="757" customHeight="1" spans="1:25">
      <c r="A757" s="190"/>
      <c r="B757" s="216"/>
      <c r="C757" s="190"/>
      <c r="D757" s="216"/>
      <c r="E757" s="216"/>
      <c r="F757" s="190"/>
      <c r="G757" s="216"/>
      <c r="H757" s="190"/>
      <c r="I757" s="190"/>
      <c r="J757" s="189"/>
      <c r="K757" s="189"/>
      <c r="L757" s="189"/>
      <c r="M757" s="190"/>
      <c r="N757" s="190"/>
      <c r="O757" s="216"/>
      <c r="P757" s="190"/>
      <c r="Q757" s="190"/>
      <c r="R757" s="189"/>
      <c r="S757" s="190"/>
      <c r="T757" s="189"/>
      <c r="U757" s="189"/>
      <c r="V757" s="216"/>
      <c r="W757" s="48"/>
      <c r="X757" s="48"/>
      <c r="Y757" s="48"/>
    </row>
    <row r="758" customHeight="1" spans="1:25">
      <c r="A758" s="190"/>
      <c r="B758" s="216"/>
      <c r="C758" s="190"/>
      <c r="D758" s="216"/>
      <c r="E758" s="216"/>
      <c r="F758" s="190"/>
      <c r="G758" s="216"/>
      <c r="H758" s="190"/>
      <c r="I758" s="190"/>
      <c r="J758" s="189"/>
      <c r="K758" s="189"/>
      <c r="L758" s="189"/>
      <c r="M758" s="190"/>
      <c r="N758" s="190"/>
      <c r="O758" s="216"/>
      <c r="P758" s="190"/>
      <c r="Q758" s="190"/>
      <c r="R758" s="189"/>
      <c r="S758" s="190"/>
      <c r="T758" s="189"/>
      <c r="U758" s="189"/>
      <c r="V758" s="216"/>
      <c r="W758" s="48"/>
      <c r="X758" s="48"/>
      <c r="Y758" s="48"/>
    </row>
    <row r="759" customHeight="1" spans="1:25">
      <c r="A759" s="190"/>
      <c r="B759" s="216"/>
      <c r="C759" s="190"/>
      <c r="D759" s="216"/>
      <c r="E759" s="216"/>
      <c r="F759" s="190"/>
      <c r="G759" s="216"/>
      <c r="H759" s="190"/>
      <c r="I759" s="190"/>
      <c r="J759" s="189"/>
      <c r="K759" s="189"/>
      <c r="L759" s="189"/>
      <c r="M759" s="190"/>
      <c r="N759" s="190"/>
      <c r="O759" s="216"/>
      <c r="P759" s="190"/>
      <c r="Q759" s="190"/>
      <c r="R759" s="189"/>
      <c r="S759" s="190"/>
      <c r="T759" s="189"/>
      <c r="U759" s="189"/>
      <c r="V759" s="216"/>
      <c r="W759" s="48"/>
      <c r="X759" s="48"/>
      <c r="Y759" s="48"/>
    </row>
    <row r="760" customHeight="1" spans="1:25">
      <c r="A760" s="190"/>
      <c r="B760" s="216"/>
      <c r="C760" s="190"/>
      <c r="D760" s="216"/>
      <c r="E760" s="216"/>
      <c r="F760" s="190"/>
      <c r="G760" s="216"/>
      <c r="H760" s="190"/>
      <c r="I760" s="190"/>
      <c r="J760" s="189"/>
      <c r="K760" s="189"/>
      <c r="L760" s="189"/>
      <c r="M760" s="190"/>
      <c r="N760" s="190"/>
      <c r="O760" s="216"/>
      <c r="P760" s="190"/>
      <c r="Q760" s="190"/>
      <c r="R760" s="189"/>
      <c r="S760" s="190"/>
      <c r="T760" s="189"/>
      <c r="U760" s="189"/>
      <c r="V760" s="216"/>
      <c r="W760" s="48"/>
      <c r="X760" s="48"/>
      <c r="Y760" s="48"/>
    </row>
    <row r="761" customHeight="1" spans="1:25">
      <c r="A761" s="190"/>
      <c r="B761" s="216"/>
      <c r="C761" s="190"/>
      <c r="D761" s="216"/>
      <c r="E761" s="216"/>
      <c r="F761" s="190"/>
      <c r="G761" s="216"/>
      <c r="H761" s="190"/>
      <c r="I761" s="190"/>
      <c r="J761" s="189"/>
      <c r="K761" s="189"/>
      <c r="L761" s="189"/>
      <c r="M761" s="190"/>
      <c r="N761" s="190"/>
      <c r="O761" s="216"/>
      <c r="P761" s="190"/>
      <c r="Q761" s="190"/>
      <c r="R761" s="189"/>
      <c r="S761" s="190"/>
      <c r="T761" s="189"/>
      <c r="U761" s="189"/>
      <c r="V761" s="216"/>
      <c r="W761" s="48"/>
      <c r="X761" s="48"/>
      <c r="Y761" s="48"/>
    </row>
    <row r="762" customHeight="1" spans="1:25">
      <c r="A762" s="190"/>
      <c r="B762" s="216"/>
      <c r="C762" s="190"/>
      <c r="D762" s="216"/>
      <c r="E762" s="216"/>
      <c r="F762" s="190"/>
      <c r="G762" s="216"/>
      <c r="H762" s="190"/>
      <c r="I762" s="190"/>
      <c r="J762" s="189"/>
      <c r="K762" s="189"/>
      <c r="L762" s="189"/>
      <c r="M762" s="190"/>
      <c r="N762" s="190"/>
      <c r="O762" s="216"/>
      <c r="P762" s="190"/>
      <c r="Q762" s="190"/>
      <c r="R762" s="189"/>
      <c r="S762" s="190"/>
      <c r="T762" s="189"/>
      <c r="U762" s="189"/>
      <c r="V762" s="216"/>
      <c r="W762" s="48"/>
      <c r="X762" s="48"/>
      <c r="Y762" s="48"/>
    </row>
    <row r="763" customHeight="1" spans="1:25">
      <c r="A763" s="190"/>
      <c r="B763" s="216"/>
      <c r="C763" s="190"/>
      <c r="D763" s="216"/>
      <c r="E763" s="216"/>
      <c r="F763" s="190"/>
      <c r="G763" s="216"/>
      <c r="H763" s="190"/>
      <c r="I763" s="190"/>
      <c r="J763" s="189"/>
      <c r="K763" s="189"/>
      <c r="L763" s="189"/>
      <c r="M763" s="190"/>
      <c r="N763" s="190"/>
      <c r="O763" s="216"/>
      <c r="P763" s="190"/>
      <c r="Q763" s="190"/>
      <c r="R763" s="189"/>
      <c r="S763" s="190"/>
      <c r="T763" s="189"/>
      <c r="U763" s="189"/>
      <c r="V763" s="216"/>
      <c r="W763" s="48"/>
      <c r="X763" s="48"/>
      <c r="Y763" s="48"/>
    </row>
    <row r="764" customHeight="1" spans="1:25">
      <c r="A764" s="190"/>
      <c r="B764" s="216"/>
      <c r="C764" s="190"/>
      <c r="D764" s="216"/>
      <c r="E764" s="216"/>
      <c r="F764" s="190"/>
      <c r="G764" s="216"/>
      <c r="H764" s="190"/>
      <c r="I764" s="190"/>
      <c r="J764" s="189"/>
      <c r="K764" s="189"/>
      <c r="L764" s="189"/>
      <c r="M764" s="190"/>
      <c r="N764" s="190"/>
      <c r="O764" s="216"/>
      <c r="P764" s="190"/>
      <c r="Q764" s="190"/>
      <c r="R764" s="189"/>
      <c r="S764" s="190"/>
      <c r="T764" s="189"/>
      <c r="U764" s="189"/>
      <c r="V764" s="216"/>
      <c r="W764" s="48"/>
      <c r="X764" s="48"/>
      <c r="Y764" s="48"/>
    </row>
    <row r="765" customHeight="1" spans="1:25">
      <c r="A765" s="190"/>
      <c r="B765" s="216"/>
      <c r="C765" s="190"/>
      <c r="D765" s="216"/>
      <c r="E765" s="216"/>
      <c r="F765" s="190"/>
      <c r="G765" s="216"/>
      <c r="H765" s="190"/>
      <c r="I765" s="190"/>
      <c r="J765" s="189"/>
      <c r="K765" s="189"/>
      <c r="L765" s="189"/>
      <c r="M765" s="190"/>
      <c r="N765" s="190"/>
      <c r="O765" s="216"/>
      <c r="P765" s="190"/>
      <c r="Q765" s="190"/>
      <c r="R765" s="189"/>
      <c r="S765" s="190"/>
      <c r="T765" s="189"/>
      <c r="U765" s="189"/>
      <c r="V765" s="216"/>
      <c r="W765" s="48"/>
      <c r="X765" s="48"/>
      <c r="Y765" s="48"/>
    </row>
    <row r="766" customHeight="1" spans="1:25">
      <c r="A766" s="190"/>
      <c r="B766" s="216"/>
      <c r="C766" s="190"/>
      <c r="D766" s="216"/>
      <c r="E766" s="216"/>
      <c r="F766" s="190"/>
      <c r="G766" s="216"/>
      <c r="H766" s="190"/>
      <c r="I766" s="190"/>
      <c r="J766" s="189"/>
      <c r="K766" s="189"/>
      <c r="L766" s="189"/>
      <c r="M766" s="190"/>
      <c r="N766" s="190"/>
      <c r="O766" s="216"/>
      <c r="P766" s="190"/>
      <c r="Q766" s="190"/>
      <c r="R766" s="189"/>
      <c r="S766" s="190"/>
      <c r="T766" s="189"/>
      <c r="U766" s="189"/>
      <c r="V766" s="216"/>
      <c r="W766" s="48"/>
      <c r="X766" s="48"/>
      <c r="Y766" s="48"/>
    </row>
    <row r="767" customHeight="1" spans="1:25">
      <c r="A767" s="190"/>
      <c r="B767" s="216"/>
      <c r="C767" s="190"/>
      <c r="D767" s="216"/>
      <c r="E767" s="216"/>
      <c r="F767" s="190"/>
      <c r="G767" s="216"/>
      <c r="H767" s="190"/>
      <c r="I767" s="190"/>
      <c r="J767" s="189"/>
      <c r="K767" s="189"/>
      <c r="L767" s="189"/>
      <c r="M767" s="190"/>
      <c r="N767" s="190"/>
      <c r="O767" s="216"/>
      <c r="P767" s="190"/>
      <c r="Q767" s="190"/>
      <c r="R767" s="189"/>
      <c r="S767" s="190"/>
      <c r="T767" s="189"/>
      <c r="U767" s="189"/>
      <c r="V767" s="216"/>
      <c r="W767" s="48"/>
      <c r="X767" s="48"/>
      <c r="Y767" s="48"/>
    </row>
    <row r="768" customHeight="1" spans="1:25">
      <c r="A768" s="190"/>
      <c r="B768" s="216"/>
      <c r="C768" s="190"/>
      <c r="D768" s="216"/>
      <c r="E768" s="216"/>
      <c r="F768" s="190"/>
      <c r="G768" s="216"/>
      <c r="H768" s="190"/>
      <c r="I768" s="190"/>
      <c r="J768" s="189"/>
      <c r="K768" s="189"/>
      <c r="L768" s="189"/>
      <c r="M768" s="190"/>
      <c r="N768" s="190"/>
      <c r="O768" s="216"/>
      <c r="P768" s="190"/>
      <c r="Q768" s="190"/>
      <c r="R768" s="189"/>
      <c r="S768" s="190"/>
      <c r="T768" s="189"/>
      <c r="U768" s="189"/>
      <c r="V768" s="216"/>
      <c r="W768" s="48"/>
      <c r="X768" s="48"/>
      <c r="Y768" s="48"/>
    </row>
    <row r="769" customHeight="1" spans="1:25">
      <c r="A769" s="190"/>
      <c r="B769" s="216"/>
      <c r="C769" s="190"/>
      <c r="D769" s="216"/>
      <c r="E769" s="216"/>
      <c r="F769" s="190"/>
      <c r="G769" s="216"/>
      <c r="H769" s="190"/>
      <c r="I769" s="190"/>
      <c r="J769" s="189"/>
      <c r="K769" s="189"/>
      <c r="L769" s="189"/>
      <c r="M769" s="190"/>
      <c r="N769" s="190"/>
      <c r="O769" s="216"/>
      <c r="P769" s="190"/>
      <c r="Q769" s="190"/>
      <c r="R769" s="189"/>
      <c r="S769" s="190"/>
      <c r="T769" s="189"/>
      <c r="U769" s="189"/>
      <c r="V769" s="216"/>
      <c r="W769" s="48"/>
      <c r="X769" s="48"/>
      <c r="Y769" s="48"/>
    </row>
    <row r="770" customHeight="1" spans="1:25">
      <c r="A770" s="190"/>
      <c r="B770" s="216"/>
      <c r="C770" s="190"/>
      <c r="D770" s="216"/>
      <c r="E770" s="216"/>
      <c r="F770" s="190"/>
      <c r="G770" s="216"/>
      <c r="H770" s="190"/>
      <c r="I770" s="190"/>
      <c r="J770" s="189"/>
      <c r="K770" s="189"/>
      <c r="L770" s="189"/>
      <c r="M770" s="190"/>
      <c r="N770" s="190"/>
      <c r="O770" s="216"/>
      <c r="P770" s="190"/>
      <c r="Q770" s="190"/>
      <c r="R770" s="189"/>
      <c r="S770" s="190"/>
      <c r="T770" s="189"/>
      <c r="U770" s="189"/>
      <c r="V770" s="216"/>
      <c r="W770" s="48"/>
      <c r="X770" s="48"/>
      <c r="Y770" s="48"/>
    </row>
    <row r="771" customHeight="1" spans="1:25">
      <c r="A771" s="190"/>
      <c r="B771" s="216"/>
      <c r="C771" s="190"/>
      <c r="D771" s="216"/>
      <c r="E771" s="216"/>
      <c r="F771" s="190"/>
      <c r="G771" s="216"/>
      <c r="H771" s="190"/>
      <c r="I771" s="190"/>
      <c r="J771" s="189"/>
      <c r="K771" s="189"/>
      <c r="L771" s="189"/>
      <c r="M771" s="190"/>
      <c r="N771" s="190"/>
      <c r="O771" s="216"/>
      <c r="P771" s="190"/>
      <c r="Q771" s="190"/>
      <c r="R771" s="189"/>
      <c r="S771" s="190"/>
      <c r="T771" s="189"/>
      <c r="U771" s="189"/>
      <c r="V771" s="216"/>
      <c r="W771" s="48"/>
      <c r="X771" s="48"/>
      <c r="Y771" s="48"/>
    </row>
    <row r="772" customHeight="1" spans="1:25">
      <c r="A772" s="190"/>
      <c r="B772" s="216"/>
      <c r="C772" s="190"/>
      <c r="D772" s="216"/>
      <c r="E772" s="216"/>
      <c r="F772" s="190"/>
      <c r="G772" s="216"/>
      <c r="H772" s="190"/>
      <c r="I772" s="190"/>
      <c r="J772" s="189"/>
      <c r="K772" s="189"/>
      <c r="L772" s="189"/>
      <c r="M772" s="190"/>
      <c r="N772" s="190"/>
      <c r="O772" s="216"/>
      <c r="P772" s="190"/>
      <c r="Q772" s="190"/>
      <c r="R772" s="189"/>
      <c r="S772" s="190"/>
      <c r="T772" s="189"/>
      <c r="U772" s="189"/>
      <c r="V772" s="216"/>
      <c r="W772" s="48"/>
      <c r="X772" s="48"/>
      <c r="Y772" s="48"/>
    </row>
    <row r="773" customHeight="1" spans="1:25">
      <c r="A773" s="190"/>
      <c r="B773" s="216"/>
      <c r="C773" s="190"/>
      <c r="D773" s="216"/>
      <c r="E773" s="216"/>
      <c r="F773" s="190"/>
      <c r="G773" s="216"/>
      <c r="H773" s="190"/>
      <c r="I773" s="190"/>
      <c r="J773" s="189"/>
      <c r="K773" s="189"/>
      <c r="L773" s="189"/>
      <c r="M773" s="190"/>
      <c r="N773" s="190"/>
      <c r="O773" s="216"/>
      <c r="P773" s="190"/>
      <c r="Q773" s="190"/>
      <c r="R773" s="189"/>
      <c r="S773" s="190"/>
      <c r="T773" s="189"/>
      <c r="U773" s="189"/>
      <c r="V773" s="216"/>
      <c r="W773" s="48"/>
      <c r="X773" s="48"/>
      <c r="Y773" s="48"/>
    </row>
    <row r="774" customHeight="1" spans="1:25">
      <c r="A774" s="190"/>
      <c r="B774" s="216"/>
      <c r="C774" s="190"/>
      <c r="D774" s="216"/>
      <c r="E774" s="216"/>
      <c r="F774" s="190"/>
      <c r="G774" s="216"/>
      <c r="H774" s="190"/>
      <c r="I774" s="190"/>
      <c r="J774" s="189"/>
      <c r="K774" s="189"/>
      <c r="L774" s="189"/>
      <c r="M774" s="190"/>
      <c r="N774" s="190"/>
      <c r="O774" s="216"/>
      <c r="P774" s="190"/>
      <c r="Q774" s="190"/>
      <c r="R774" s="189"/>
      <c r="S774" s="190"/>
      <c r="T774" s="189"/>
      <c r="U774" s="189"/>
      <c r="V774" s="216"/>
      <c r="W774" s="48"/>
      <c r="X774" s="48"/>
      <c r="Y774" s="48"/>
    </row>
    <row r="775" customHeight="1" spans="1:25">
      <c r="A775" s="190"/>
      <c r="B775" s="216"/>
      <c r="C775" s="190"/>
      <c r="D775" s="216"/>
      <c r="E775" s="216"/>
      <c r="F775" s="190"/>
      <c r="G775" s="216"/>
      <c r="H775" s="190"/>
      <c r="I775" s="190"/>
      <c r="J775" s="189"/>
      <c r="K775" s="189"/>
      <c r="L775" s="189"/>
      <c r="M775" s="190"/>
      <c r="N775" s="190"/>
      <c r="O775" s="216"/>
      <c r="P775" s="190"/>
      <c r="Q775" s="190"/>
      <c r="R775" s="189"/>
      <c r="S775" s="190"/>
      <c r="T775" s="189"/>
      <c r="U775" s="189"/>
      <c r="V775" s="216"/>
      <c r="W775" s="48"/>
      <c r="X775" s="48"/>
      <c r="Y775" s="48"/>
    </row>
    <row r="776" customHeight="1" spans="1:25">
      <c r="A776" s="190"/>
      <c r="B776" s="216"/>
      <c r="C776" s="190"/>
      <c r="D776" s="216"/>
      <c r="E776" s="216"/>
      <c r="F776" s="190"/>
      <c r="G776" s="216"/>
      <c r="H776" s="190"/>
      <c r="I776" s="190"/>
      <c r="J776" s="189"/>
      <c r="K776" s="189"/>
      <c r="L776" s="189"/>
      <c r="M776" s="190"/>
      <c r="N776" s="190"/>
      <c r="O776" s="216"/>
      <c r="P776" s="190"/>
      <c r="Q776" s="190"/>
      <c r="R776" s="189"/>
      <c r="S776" s="190"/>
      <c r="T776" s="189"/>
      <c r="U776" s="189"/>
      <c r="V776" s="216"/>
      <c r="W776" s="48"/>
      <c r="X776" s="48"/>
      <c r="Y776" s="48"/>
    </row>
    <row r="777" customHeight="1" spans="1:25">
      <c r="A777" s="190"/>
      <c r="B777" s="216"/>
      <c r="C777" s="190"/>
      <c r="D777" s="216"/>
      <c r="E777" s="216"/>
      <c r="F777" s="190"/>
      <c r="G777" s="216"/>
      <c r="H777" s="190"/>
      <c r="I777" s="190"/>
      <c r="J777" s="189"/>
      <c r="K777" s="189"/>
      <c r="L777" s="189"/>
      <c r="M777" s="190"/>
      <c r="N777" s="190"/>
      <c r="O777" s="216"/>
      <c r="P777" s="190"/>
      <c r="Q777" s="190"/>
      <c r="R777" s="189"/>
      <c r="S777" s="190"/>
      <c r="T777" s="189"/>
      <c r="U777" s="189"/>
      <c r="V777" s="216"/>
      <c r="W777" s="48"/>
      <c r="X777" s="48"/>
      <c r="Y777" s="48"/>
    </row>
    <row r="778" customHeight="1" spans="1:25">
      <c r="A778" s="190"/>
      <c r="B778" s="216"/>
      <c r="C778" s="190"/>
      <c r="D778" s="216"/>
      <c r="E778" s="216"/>
      <c r="F778" s="190"/>
      <c r="G778" s="216"/>
      <c r="H778" s="190"/>
      <c r="I778" s="190"/>
      <c r="J778" s="189"/>
      <c r="K778" s="189"/>
      <c r="L778" s="189"/>
      <c r="M778" s="190"/>
      <c r="N778" s="190"/>
      <c r="O778" s="216"/>
      <c r="P778" s="190"/>
      <c r="Q778" s="190"/>
      <c r="R778" s="189"/>
      <c r="S778" s="190"/>
      <c r="T778" s="189"/>
      <c r="U778" s="189"/>
      <c r="V778" s="216"/>
      <c r="W778" s="48"/>
      <c r="X778" s="48"/>
      <c r="Y778" s="48"/>
    </row>
    <row r="779" customHeight="1" spans="1:25">
      <c r="A779" s="190"/>
      <c r="B779" s="216"/>
      <c r="C779" s="190"/>
      <c r="D779" s="216"/>
      <c r="E779" s="216"/>
      <c r="F779" s="190"/>
      <c r="G779" s="216"/>
      <c r="H779" s="190"/>
      <c r="I779" s="190"/>
      <c r="J779" s="189"/>
      <c r="K779" s="189"/>
      <c r="L779" s="189"/>
      <c r="M779" s="190"/>
      <c r="N779" s="190"/>
      <c r="O779" s="216"/>
      <c r="P779" s="190"/>
      <c r="Q779" s="190"/>
      <c r="R779" s="189"/>
      <c r="S779" s="190"/>
      <c r="T779" s="189"/>
      <c r="U779" s="189"/>
      <c r="V779" s="216"/>
      <c r="W779" s="48"/>
      <c r="X779" s="48"/>
      <c r="Y779" s="48"/>
    </row>
    <row r="780" customHeight="1" spans="1:25">
      <c r="A780" s="190"/>
      <c r="B780" s="216"/>
      <c r="C780" s="190"/>
      <c r="D780" s="216"/>
      <c r="E780" s="216"/>
      <c r="F780" s="190"/>
      <c r="G780" s="216"/>
      <c r="H780" s="190"/>
      <c r="I780" s="190"/>
      <c r="J780" s="189"/>
      <c r="K780" s="189"/>
      <c r="L780" s="189"/>
      <c r="M780" s="190"/>
      <c r="N780" s="190"/>
      <c r="O780" s="216"/>
      <c r="P780" s="190"/>
      <c r="Q780" s="190"/>
      <c r="R780" s="189"/>
      <c r="S780" s="190"/>
      <c r="T780" s="189"/>
      <c r="U780" s="189"/>
      <c r="V780" s="216"/>
      <c r="W780" s="48"/>
      <c r="X780" s="48"/>
      <c r="Y780" s="48"/>
    </row>
    <row r="781" customHeight="1" spans="1:25">
      <c r="A781" s="190"/>
      <c r="B781" s="216"/>
      <c r="C781" s="190"/>
      <c r="D781" s="216"/>
      <c r="E781" s="216"/>
      <c r="F781" s="190"/>
      <c r="G781" s="216"/>
      <c r="H781" s="190"/>
      <c r="I781" s="190"/>
      <c r="J781" s="189"/>
      <c r="K781" s="189"/>
      <c r="L781" s="189"/>
      <c r="M781" s="190"/>
      <c r="N781" s="190"/>
      <c r="O781" s="216"/>
      <c r="P781" s="190"/>
      <c r="Q781" s="190"/>
      <c r="R781" s="189"/>
      <c r="S781" s="190"/>
      <c r="T781" s="189"/>
      <c r="U781" s="189"/>
      <c r="V781" s="216"/>
      <c r="W781" s="48"/>
      <c r="X781" s="48"/>
      <c r="Y781" s="48"/>
    </row>
    <row r="782" customHeight="1" spans="1:25">
      <c r="A782" s="190"/>
      <c r="B782" s="216"/>
      <c r="C782" s="190"/>
      <c r="D782" s="216"/>
      <c r="E782" s="216"/>
      <c r="F782" s="190"/>
      <c r="G782" s="216"/>
      <c r="H782" s="190"/>
      <c r="I782" s="190"/>
      <c r="J782" s="189"/>
      <c r="K782" s="189"/>
      <c r="L782" s="189"/>
      <c r="M782" s="190"/>
      <c r="N782" s="190"/>
      <c r="O782" s="216"/>
      <c r="P782" s="190"/>
      <c r="Q782" s="190"/>
      <c r="R782" s="189"/>
      <c r="S782" s="190"/>
      <c r="T782" s="189"/>
      <c r="U782" s="189"/>
      <c r="V782" s="216"/>
      <c r="W782" s="48"/>
      <c r="X782" s="48"/>
      <c r="Y782" s="48"/>
    </row>
    <row r="783" customHeight="1" spans="1:25">
      <c r="A783" s="190"/>
      <c r="B783" s="216"/>
      <c r="C783" s="190"/>
      <c r="D783" s="216"/>
      <c r="E783" s="216"/>
      <c r="F783" s="190"/>
      <c r="G783" s="216"/>
      <c r="H783" s="190"/>
      <c r="I783" s="190"/>
      <c r="J783" s="189"/>
      <c r="K783" s="189"/>
      <c r="L783" s="189"/>
      <c r="M783" s="190"/>
      <c r="N783" s="190"/>
      <c r="O783" s="216"/>
      <c r="P783" s="190"/>
      <c r="Q783" s="190"/>
      <c r="R783" s="189"/>
      <c r="S783" s="190"/>
      <c r="T783" s="189"/>
      <c r="U783" s="189"/>
      <c r="V783" s="216"/>
      <c r="W783" s="48"/>
      <c r="X783" s="48"/>
      <c r="Y783" s="48"/>
    </row>
    <row r="784" customHeight="1" spans="1:25">
      <c r="A784" s="190"/>
      <c r="B784" s="216"/>
      <c r="C784" s="190"/>
      <c r="D784" s="216"/>
      <c r="E784" s="216"/>
      <c r="F784" s="190"/>
      <c r="G784" s="216"/>
      <c r="H784" s="190"/>
      <c r="I784" s="190"/>
      <c r="J784" s="189"/>
      <c r="K784" s="189"/>
      <c r="L784" s="189"/>
      <c r="M784" s="190"/>
      <c r="N784" s="190"/>
      <c r="O784" s="216"/>
      <c r="P784" s="190"/>
      <c r="Q784" s="190"/>
      <c r="R784" s="189"/>
      <c r="S784" s="190"/>
      <c r="T784" s="189"/>
      <c r="U784" s="189"/>
      <c r="V784" s="216"/>
      <c r="W784" s="48"/>
      <c r="X784" s="48"/>
      <c r="Y784" s="48"/>
    </row>
    <row r="785" customHeight="1" spans="1:25">
      <c r="A785" s="190"/>
      <c r="B785" s="216"/>
      <c r="C785" s="190"/>
      <c r="D785" s="216"/>
      <c r="E785" s="216"/>
      <c r="F785" s="190"/>
      <c r="G785" s="216"/>
      <c r="H785" s="190"/>
      <c r="I785" s="190"/>
      <c r="J785" s="189"/>
      <c r="K785" s="189"/>
      <c r="L785" s="189"/>
      <c r="M785" s="190"/>
      <c r="N785" s="190"/>
      <c r="O785" s="216"/>
      <c r="P785" s="190"/>
      <c r="Q785" s="190"/>
      <c r="R785" s="189"/>
      <c r="S785" s="190"/>
      <c r="T785" s="189"/>
      <c r="U785" s="189"/>
      <c r="V785" s="216"/>
      <c r="W785" s="48"/>
      <c r="X785" s="48"/>
      <c r="Y785" s="48"/>
    </row>
    <row r="786" customHeight="1" spans="1:25">
      <c r="A786" s="190"/>
      <c r="B786" s="216"/>
      <c r="C786" s="190"/>
      <c r="D786" s="216"/>
      <c r="E786" s="216"/>
      <c r="F786" s="190"/>
      <c r="G786" s="216"/>
      <c r="H786" s="190"/>
      <c r="I786" s="190"/>
      <c r="J786" s="189"/>
      <c r="K786" s="189"/>
      <c r="L786" s="189"/>
      <c r="M786" s="190"/>
      <c r="N786" s="190"/>
      <c r="O786" s="216"/>
      <c r="P786" s="190"/>
      <c r="Q786" s="190"/>
      <c r="R786" s="189"/>
      <c r="S786" s="190"/>
      <c r="T786" s="189"/>
      <c r="U786" s="189"/>
      <c r="V786" s="216"/>
      <c r="W786" s="48"/>
      <c r="X786" s="48"/>
      <c r="Y786" s="48"/>
    </row>
    <row r="787" customHeight="1" spans="1:25">
      <c r="A787" s="190"/>
      <c r="B787" s="216"/>
      <c r="C787" s="190"/>
      <c r="D787" s="216"/>
      <c r="E787" s="216"/>
      <c r="F787" s="190"/>
      <c r="G787" s="216"/>
      <c r="H787" s="190"/>
      <c r="I787" s="190"/>
      <c r="J787" s="189"/>
      <c r="K787" s="189"/>
      <c r="L787" s="189"/>
      <c r="M787" s="190"/>
      <c r="N787" s="190"/>
      <c r="O787" s="216"/>
      <c r="P787" s="190"/>
      <c r="Q787" s="190"/>
      <c r="R787" s="189"/>
      <c r="S787" s="190"/>
      <c r="T787" s="189"/>
      <c r="U787" s="189"/>
      <c r="V787" s="216"/>
      <c r="W787" s="48"/>
      <c r="X787" s="48"/>
      <c r="Y787" s="48"/>
    </row>
    <row r="788" customHeight="1" spans="1:25">
      <c r="A788" s="190"/>
      <c r="B788" s="216"/>
      <c r="C788" s="190"/>
      <c r="D788" s="216"/>
      <c r="E788" s="216"/>
      <c r="F788" s="190"/>
      <c r="G788" s="216"/>
      <c r="H788" s="190"/>
      <c r="I788" s="190"/>
      <c r="J788" s="189"/>
      <c r="K788" s="189"/>
      <c r="L788" s="189"/>
      <c r="M788" s="190"/>
      <c r="N788" s="190"/>
      <c r="O788" s="216"/>
      <c r="P788" s="190"/>
      <c r="Q788" s="190"/>
      <c r="R788" s="189"/>
      <c r="S788" s="190"/>
      <c r="T788" s="189"/>
      <c r="U788" s="189"/>
      <c r="V788" s="216"/>
      <c r="W788" s="48"/>
      <c r="X788" s="48"/>
      <c r="Y788" s="48"/>
    </row>
    <row r="789" customHeight="1" spans="1:25">
      <c r="A789" s="190"/>
      <c r="B789" s="216"/>
      <c r="C789" s="190"/>
      <c r="D789" s="216"/>
      <c r="E789" s="216"/>
      <c r="F789" s="190"/>
      <c r="G789" s="216"/>
      <c r="H789" s="190"/>
      <c r="I789" s="190"/>
      <c r="J789" s="189"/>
      <c r="K789" s="189"/>
      <c r="L789" s="189"/>
      <c r="M789" s="190"/>
      <c r="N789" s="190"/>
      <c r="O789" s="216"/>
      <c r="P789" s="190"/>
      <c r="Q789" s="190"/>
      <c r="R789" s="189"/>
      <c r="S789" s="190"/>
      <c r="T789" s="189"/>
      <c r="U789" s="189"/>
      <c r="V789" s="216"/>
      <c r="W789" s="48"/>
      <c r="X789" s="48"/>
      <c r="Y789" s="48"/>
    </row>
    <row r="790" customHeight="1" spans="1:25">
      <c r="A790" s="190"/>
      <c r="B790" s="216"/>
      <c r="C790" s="190"/>
      <c r="D790" s="216"/>
      <c r="E790" s="216"/>
      <c r="F790" s="190"/>
      <c r="G790" s="216"/>
      <c r="H790" s="190"/>
      <c r="I790" s="190"/>
      <c r="J790" s="189"/>
      <c r="K790" s="189"/>
      <c r="L790" s="189"/>
      <c r="M790" s="190"/>
      <c r="N790" s="190"/>
      <c r="O790" s="216"/>
      <c r="P790" s="190"/>
      <c r="Q790" s="190"/>
      <c r="R790" s="189"/>
      <c r="S790" s="190"/>
      <c r="T790" s="189"/>
      <c r="U790" s="189"/>
      <c r="V790" s="216"/>
      <c r="W790" s="48"/>
      <c r="X790" s="48"/>
      <c r="Y790" s="48"/>
    </row>
    <row r="791" customHeight="1" spans="1:25">
      <c r="A791" s="190"/>
      <c r="B791" s="216"/>
      <c r="C791" s="190"/>
      <c r="D791" s="216"/>
      <c r="E791" s="216"/>
      <c r="F791" s="190"/>
      <c r="G791" s="216"/>
      <c r="H791" s="190"/>
      <c r="I791" s="190"/>
      <c r="J791" s="189"/>
      <c r="K791" s="189"/>
      <c r="L791" s="189"/>
      <c r="M791" s="190"/>
      <c r="N791" s="190"/>
      <c r="O791" s="216"/>
      <c r="P791" s="190"/>
      <c r="Q791" s="190"/>
      <c r="R791" s="189"/>
      <c r="S791" s="190"/>
      <c r="T791" s="189"/>
      <c r="U791" s="189"/>
      <c r="V791" s="216"/>
      <c r="W791" s="48"/>
      <c r="X791" s="48"/>
      <c r="Y791" s="48"/>
    </row>
    <row r="792" customHeight="1" spans="1:25">
      <c r="A792" s="190"/>
      <c r="B792" s="216"/>
      <c r="C792" s="190"/>
      <c r="D792" s="216"/>
      <c r="E792" s="216"/>
      <c r="F792" s="190"/>
      <c r="G792" s="216"/>
      <c r="H792" s="190"/>
      <c r="I792" s="190"/>
      <c r="J792" s="189"/>
      <c r="K792" s="189"/>
      <c r="L792" s="189"/>
      <c r="M792" s="190"/>
      <c r="N792" s="190"/>
      <c r="O792" s="216"/>
      <c r="P792" s="190"/>
      <c r="Q792" s="190"/>
      <c r="R792" s="189"/>
      <c r="S792" s="190"/>
      <c r="T792" s="189"/>
      <c r="U792" s="189"/>
      <c r="V792" s="216"/>
      <c r="W792" s="48"/>
      <c r="X792" s="48"/>
      <c r="Y792" s="48"/>
    </row>
    <row r="793" customHeight="1" spans="1:25">
      <c r="A793" s="190"/>
      <c r="B793" s="216"/>
      <c r="C793" s="190"/>
      <c r="D793" s="216"/>
      <c r="E793" s="216"/>
      <c r="F793" s="190"/>
      <c r="G793" s="216"/>
      <c r="H793" s="190"/>
      <c r="I793" s="190"/>
      <c r="J793" s="189"/>
      <c r="K793" s="189"/>
      <c r="L793" s="189"/>
      <c r="M793" s="190"/>
      <c r="N793" s="190"/>
      <c r="O793" s="216"/>
      <c r="P793" s="190"/>
      <c r="Q793" s="190"/>
      <c r="R793" s="189"/>
      <c r="S793" s="190"/>
      <c r="T793" s="189"/>
      <c r="U793" s="189"/>
      <c r="V793" s="216"/>
      <c r="W793" s="48"/>
      <c r="X793" s="48"/>
      <c r="Y793" s="48"/>
    </row>
    <row r="794" customHeight="1" spans="1:25">
      <c r="A794" s="190"/>
      <c r="B794" s="216"/>
      <c r="C794" s="190"/>
      <c r="D794" s="216"/>
      <c r="E794" s="216"/>
      <c r="F794" s="190"/>
      <c r="G794" s="216"/>
      <c r="H794" s="190"/>
      <c r="I794" s="190"/>
      <c r="J794" s="189"/>
      <c r="K794" s="189"/>
      <c r="L794" s="189"/>
      <c r="M794" s="190"/>
      <c r="N794" s="190"/>
      <c r="O794" s="216"/>
      <c r="P794" s="190"/>
      <c r="Q794" s="190"/>
      <c r="R794" s="189"/>
      <c r="S794" s="190"/>
      <c r="T794" s="189"/>
      <c r="U794" s="189"/>
      <c r="V794" s="216"/>
      <c r="W794" s="48"/>
      <c r="X794" s="48"/>
      <c r="Y794" s="48"/>
    </row>
    <row r="795" customHeight="1" spans="1:25">
      <c r="A795" s="190"/>
      <c r="B795" s="216"/>
      <c r="C795" s="190"/>
      <c r="D795" s="216"/>
      <c r="E795" s="216"/>
      <c r="F795" s="190"/>
      <c r="G795" s="216"/>
      <c r="H795" s="190"/>
      <c r="I795" s="190"/>
      <c r="J795" s="189"/>
      <c r="K795" s="189"/>
      <c r="L795" s="189"/>
      <c r="M795" s="190"/>
      <c r="N795" s="190"/>
      <c r="O795" s="216"/>
      <c r="P795" s="190"/>
      <c r="Q795" s="190"/>
      <c r="R795" s="189"/>
      <c r="S795" s="190"/>
      <c r="T795" s="189"/>
      <c r="U795" s="189"/>
      <c r="V795" s="216"/>
      <c r="W795" s="48"/>
      <c r="X795" s="48"/>
      <c r="Y795" s="48"/>
    </row>
    <row r="796" customHeight="1" spans="1:25">
      <c r="A796" s="190"/>
      <c r="B796" s="216"/>
      <c r="C796" s="190"/>
      <c r="D796" s="216"/>
      <c r="E796" s="216"/>
      <c r="F796" s="190"/>
      <c r="G796" s="216"/>
      <c r="H796" s="190"/>
      <c r="I796" s="190"/>
      <c r="J796" s="189"/>
      <c r="K796" s="189"/>
      <c r="L796" s="189"/>
      <c r="M796" s="190"/>
      <c r="N796" s="190"/>
      <c r="O796" s="216"/>
      <c r="P796" s="190"/>
      <c r="Q796" s="190"/>
      <c r="R796" s="189"/>
      <c r="S796" s="190"/>
      <c r="T796" s="189"/>
      <c r="U796" s="189"/>
      <c r="V796" s="216"/>
      <c r="W796" s="48"/>
      <c r="X796" s="48"/>
      <c r="Y796" s="48"/>
    </row>
    <row r="797" customHeight="1" spans="1:25">
      <c r="A797" s="190"/>
      <c r="B797" s="216"/>
      <c r="C797" s="190"/>
      <c r="D797" s="216"/>
      <c r="E797" s="216"/>
      <c r="F797" s="190"/>
      <c r="G797" s="216"/>
      <c r="H797" s="190"/>
      <c r="I797" s="190"/>
      <c r="J797" s="189"/>
      <c r="K797" s="189"/>
      <c r="L797" s="189"/>
      <c r="M797" s="190"/>
      <c r="N797" s="190"/>
      <c r="O797" s="216"/>
      <c r="P797" s="190"/>
      <c r="Q797" s="190"/>
      <c r="R797" s="189"/>
      <c r="S797" s="190"/>
      <c r="T797" s="189"/>
      <c r="U797" s="189"/>
      <c r="V797" s="216"/>
      <c r="W797" s="48"/>
      <c r="X797" s="48"/>
      <c r="Y797" s="48"/>
    </row>
    <row r="798" customHeight="1" spans="1:25">
      <c r="A798" s="190"/>
      <c r="B798" s="216"/>
      <c r="C798" s="190"/>
      <c r="D798" s="216"/>
      <c r="E798" s="216"/>
      <c r="F798" s="190"/>
      <c r="G798" s="216"/>
      <c r="H798" s="190"/>
      <c r="I798" s="190"/>
      <c r="J798" s="189"/>
      <c r="K798" s="189"/>
      <c r="L798" s="189"/>
      <c r="M798" s="190"/>
      <c r="N798" s="190"/>
      <c r="O798" s="216"/>
      <c r="P798" s="190"/>
      <c r="Q798" s="190"/>
      <c r="R798" s="189"/>
      <c r="S798" s="190"/>
      <c r="T798" s="189"/>
      <c r="U798" s="189"/>
      <c r="V798" s="216"/>
      <c r="W798" s="48"/>
      <c r="X798" s="48"/>
      <c r="Y798" s="48"/>
    </row>
    <row r="799" customHeight="1" spans="1:25">
      <c r="A799" s="190"/>
      <c r="B799" s="216"/>
      <c r="C799" s="190"/>
      <c r="D799" s="216"/>
      <c r="E799" s="216"/>
      <c r="F799" s="190"/>
      <c r="G799" s="216"/>
      <c r="H799" s="190"/>
      <c r="I799" s="190"/>
      <c r="J799" s="189"/>
      <c r="K799" s="189"/>
      <c r="L799" s="189"/>
      <c r="M799" s="190"/>
      <c r="N799" s="190"/>
      <c r="O799" s="216"/>
      <c r="P799" s="190"/>
      <c r="Q799" s="190"/>
      <c r="R799" s="189"/>
      <c r="S799" s="190"/>
      <c r="T799" s="189"/>
      <c r="U799" s="189"/>
      <c r="V799" s="216"/>
      <c r="W799" s="48"/>
      <c r="X799" s="48"/>
      <c r="Y799" s="48"/>
    </row>
    <row r="800" customHeight="1" spans="1:25">
      <c r="A800" s="190"/>
      <c r="B800" s="216"/>
      <c r="C800" s="190"/>
      <c r="D800" s="216"/>
      <c r="E800" s="216"/>
      <c r="F800" s="190"/>
      <c r="G800" s="216"/>
      <c r="H800" s="190"/>
      <c r="I800" s="190"/>
      <c r="J800" s="189"/>
      <c r="K800" s="189"/>
      <c r="L800" s="189"/>
      <c r="M800" s="190"/>
      <c r="N800" s="190"/>
      <c r="O800" s="216"/>
      <c r="P800" s="190"/>
      <c r="Q800" s="190"/>
      <c r="R800" s="189"/>
      <c r="S800" s="190"/>
      <c r="T800" s="189"/>
      <c r="U800" s="189"/>
      <c r="V800" s="216"/>
      <c r="W800" s="48"/>
      <c r="X800" s="48"/>
      <c r="Y800" s="48"/>
    </row>
    <row r="801" customHeight="1" spans="1:25">
      <c r="A801" s="190"/>
      <c r="B801" s="216"/>
      <c r="C801" s="190"/>
      <c r="D801" s="216"/>
      <c r="E801" s="216"/>
      <c r="F801" s="190"/>
      <c r="G801" s="216"/>
      <c r="H801" s="190"/>
      <c r="I801" s="190"/>
      <c r="J801" s="189"/>
      <c r="K801" s="189"/>
      <c r="L801" s="189"/>
      <c r="M801" s="190"/>
      <c r="N801" s="190"/>
      <c r="O801" s="216"/>
      <c r="P801" s="190"/>
      <c r="Q801" s="190"/>
      <c r="R801" s="189"/>
      <c r="S801" s="190"/>
      <c r="T801" s="189"/>
      <c r="U801" s="189"/>
      <c r="V801" s="216"/>
      <c r="W801" s="48"/>
      <c r="X801" s="48"/>
      <c r="Y801" s="48"/>
    </row>
    <row r="802" customHeight="1" spans="1:25">
      <c r="A802" s="190"/>
      <c r="B802" s="216"/>
      <c r="C802" s="190"/>
      <c r="D802" s="216"/>
      <c r="E802" s="216"/>
      <c r="F802" s="190"/>
      <c r="G802" s="216"/>
      <c r="H802" s="190"/>
      <c r="I802" s="190"/>
      <c r="J802" s="189"/>
      <c r="K802" s="189"/>
      <c r="L802" s="189"/>
      <c r="M802" s="190"/>
      <c r="N802" s="190"/>
      <c r="O802" s="216"/>
      <c r="P802" s="190"/>
      <c r="Q802" s="190"/>
      <c r="R802" s="189"/>
      <c r="S802" s="190"/>
      <c r="T802" s="189"/>
      <c r="U802" s="189"/>
      <c r="V802" s="216"/>
      <c r="W802" s="48"/>
      <c r="X802" s="48"/>
      <c r="Y802" s="48"/>
    </row>
    <row r="803" customHeight="1" spans="1:25">
      <c r="A803" s="190"/>
      <c r="B803" s="216"/>
      <c r="C803" s="190"/>
      <c r="D803" s="216"/>
      <c r="E803" s="216"/>
      <c r="F803" s="190"/>
      <c r="G803" s="216"/>
      <c r="H803" s="190"/>
      <c r="I803" s="190"/>
      <c r="J803" s="189"/>
      <c r="K803" s="189"/>
      <c r="L803" s="189"/>
      <c r="M803" s="190"/>
      <c r="N803" s="190"/>
      <c r="O803" s="216"/>
      <c r="P803" s="190"/>
      <c r="Q803" s="190"/>
      <c r="R803" s="189"/>
      <c r="S803" s="190"/>
      <c r="T803" s="189"/>
      <c r="U803" s="189"/>
      <c r="V803" s="216"/>
      <c r="W803" s="48"/>
      <c r="X803" s="48"/>
      <c r="Y803" s="48"/>
    </row>
    <row r="804" customHeight="1" spans="1:25">
      <c r="A804" s="190"/>
      <c r="B804" s="216"/>
      <c r="C804" s="190"/>
      <c r="D804" s="216"/>
      <c r="E804" s="216"/>
      <c r="F804" s="190"/>
      <c r="G804" s="216"/>
      <c r="H804" s="190"/>
      <c r="I804" s="190"/>
      <c r="J804" s="189"/>
      <c r="K804" s="189"/>
      <c r="L804" s="189"/>
      <c r="M804" s="190"/>
      <c r="N804" s="190"/>
      <c r="O804" s="216"/>
      <c r="P804" s="190"/>
      <c r="Q804" s="190"/>
      <c r="R804" s="189"/>
      <c r="S804" s="190"/>
      <c r="T804" s="189"/>
      <c r="U804" s="189"/>
      <c r="V804" s="216"/>
      <c r="W804" s="48"/>
      <c r="X804" s="48"/>
      <c r="Y804" s="48"/>
    </row>
    <row r="805" customHeight="1" spans="1:25">
      <c r="A805" s="190"/>
      <c r="B805" s="216"/>
      <c r="C805" s="190"/>
      <c r="D805" s="216"/>
      <c r="E805" s="216"/>
      <c r="F805" s="190"/>
      <c r="G805" s="216"/>
      <c r="H805" s="190"/>
      <c r="I805" s="190"/>
      <c r="J805" s="189"/>
      <c r="K805" s="189"/>
      <c r="L805" s="189"/>
      <c r="M805" s="190"/>
      <c r="N805" s="190"/>
      <c r="O805" s="216"/>
      <c r="P805" s="190"/>
      <c r="Q805" s="190"/>
      <c r="R805" s="189"/>
      <c r="S805" s="190"/>
      <c r="T805" s="189"/>
      <c r="U805" s="189"/>
      <c r="V805" s="216"/>
      <c r="W805" s="48"/>
      <c r="X805" s="48"/>
      <c r="Y805" s="48"/>
    </row>
    <row r="806" customHeight="1" spans="1:25">
      <c r="A806" s="190"/>
      <c r="B806" s="216"/>
      <c r="C806" s="190"/>
      <c r="D806" s="216"/>
      <c r="E806" s="216"/>
      <c r="F806" s="190"/>
      <c r="G806" s="216"/>
      <c r="H806" s="190"/>
      <c r="I806" s="190"/>
      <c r="J806" s="189"/>
      <c r="K806" s="189"/>
      <c r="L806" s="189"/>
      <c r="M806" s="190"/>
      <c r="N806" s="190"/>
      <c r="O806" s="216"/>
      <c r="P806" s="190"/>
      <c r="Q806" s="190"/>
      <c r="R806" s="189"/>
      <c r="S806" s="190"/>
      <c r="T806" s="189"/>
      <c r="U806" s="189"/>
      <c r="V806" s="216"/>
      <c r="W806" s="48"/>
      <c r="X806" s="48"/>
      <c r="Y806" s="48"/>
    </row>
    <row r="807" customHeight="1" spans="1:25">
      <c r="A807" s="190"/>
      <c r="B807" s="216"/>
      <c r="C807" s="190"/>
      <c r="D807" s="216"/>
      <c r="E807" s="216"/>
      <c r="F807" s="190"/>
      <c r="G807" s="216"/>
      <c r="H807" s="190"/>
      <c r="I807" s="190"/>
      <c r="J807" s="189"/>
      <c r="K807" s="189"/>
      <c r="L807" s="189"/>
      <c r="M807" s="190"/>
      <c r="N807" s="190"/>
      <c r="O807" s="216"/>
      <c r="P807" s="190"/>
      <c r="Q807" s="190"/>
      <c r="R807" s="189"/>
      <c r="S807" s="190"/>
      <c r="T807" s="189"/>
      <c r="U807" s="189"/>
      <c r="V807" s="216"/>
      <c r="W807" s="48"/>
      <c r="X807" s="48"/>
      <c r="Y807" s="48"/>
    </row>
    <row r="808" customHeight="1" spans="1:25">
      <c r="A808" s="190"/>
      <c r="B808" s="216"/>
      <c r="C808" s="190"/>
      <c r="D808" s="216"/>
      <c r="E808" s="216"/>
      <c r="F808" s="190"/>
      <c r="G808" s="216"/>
      <c r="H808" s="190"/>
      <c r="I808" s="190"/>
      <c r="J808" s="189"/>
      <c r="K808" s="189"/>
      <c r="L808" s="189"/>
      <c r="M808" s="190"/>
      <c r="N808" s="190"/>
      <c r="O808" s="216"/>
      <c r="P808" s="190"/>
      <c r="Q808" s="190"/>
      <c r="R808" s="189"/>
      <c r="S808" s="190"/>
      <c r="T808" s="189"/>
      <c r="U808" s="189"/>
      <c r="V808" s="216"/>
      <c r="W808" s="48"/>
      <c r="X808" s="48"/>
      <c r="Y808" s="48"/>
    </row>
    <row r="809" customHeight="1" spans="1:25">
      <c r="A809" s="190"/>
      <c r="B809" s="216"/>
      <c r="C809" s="190"/>
      <c r="D809" s="216"/>
      <c r="E809" s="216"/>
      <c r="F809" s="190"/>
      <c r="G809" s="216"/>
      <c r="H809" s="190"/>
      <c r="I809" s="190"/>
      <c r="J809" s="189"/>
      <c r="K809" s="189"/>
      <c r="L809" s="189"/>
      <c r="M809" s="190"/>
      <c r="N809" s="190"/>
      <c r="O809" s="216"/>
      <c r="P809" s="190"/>
      <c r="Q809" s="190"/>
      <c r="R809" s="189"/>
      <c r="S809" s="190"/>
      <c r="T809" s="189"/>
      <c r="U809" s="189"/>
      <c r="V809" s="216"/>
      <c r="W809" s="48"/>
      <c r="X809" s="48"/>
      <c r="Y809" s="48"/>
    </row>
    <row r="810" customHeight="1" spans="1:25">
      <c r="A810" s="190"/>
      <c r="B810" s="216"/>
      <c r="C810" s="190"/>
      <c r="D810" s="216"/>
      <c r="E810" s="216"/>
      <c r="F810" s="190"/>
      <c r="G810" s="216"/>
      <c r="H810" s="190"/>
      <c r="I810" s="190"/>
      <c r="J810" s="189"/>
      <c r="K810" s="189"/>
      <c r="L810" s="189"/>
      <c r="M810" s="190"/>
      <c r="N810" s="190"/>
      <c r="O810" s="216"/>
      <c r="P810" s="190"/>
      <c r="Q810" s="190"/>
      <c r="R810" s="189"/>
      <c r="S810" s="190"/>
      <c r="T810" s="189"/>
      <c r="U810" s="189"/>
      <c r="V810" s="216"/>
      <c r="W810" s="48"/>
      <c r="X810" s="48"/>
      <c r="Y810" s="48"/>
    </row>
    <row r="811" customHeight="1" spans="1:25">
      <c r="A811" s="190"/>
      <c r="B811" s="216"/>
      <c r="C811" s="190"/>
      <c r="D811" s="216"/>
      <c r="E811" s="216"/>
      <c r="F811" s="190"/>
      <c r="G811" s="216"/>
      <c r="H811" s="190"/>
      <c r="I811" s="190"/>
      <c r="J811" s="189"/>
      <c r="K811" s="189"/>
      <c r="L811" s="189"/>
      <c r="M811" s="190"/>
      <c r="N811" s="190"/>
      <c r="O811" s="216"/>
      <c r="P811" s="190"/>
      <c r="Q811" s="190"/>
      <c r="R811" s="189"/>
      <c r="S811" s="190"/>
      <c r="T811" s="189"/>
      <c r="U811" s="189"/>
      <c r="V811" s="216"/>
      <c r="W811" s="48"/>
      <c r="X811" s="48"/>
      <c r="Y811" s="48"/>
    </row>
    <row r="812" customHeight="1" spans="1:25">
      <c r="A812" s="190"/>
      <c r="B812" s="216"/>
      <c r="C812" s="190"/>
      <c r="D812" s="216"/>
      <c r="E812" s="216"/>
      <c r="F812" s="190"/>
      <c r="G812" s="216"/>
      <c r="H812" s="190"/>
      <c r="I812" s="190"/>
      <c r="J812" s="189"/>
      <c r="K812" s="189"/>
      <c r="L812" s="189"/>
      <c r="M812" s="190"/>
      <c r="N812" s="190"/>
      <c r="O812" s="216"/>
      <c r="P812" s="190"/>
      <c r="Q812" s="190"/>
      <c r="R812" s="189"/>
      <c r="S812" s="190"/>
      <c r="T812" s="189"/>
      <c r="U812" s="189"/>
      <c r="V812" s="216"/>
      <c r="W812" s="48"/>
      <c r="X812" s="48"/>
      <c r="Y812" s="48"/>
    </row>
    <row r="813" customHeight="1" spans="1:25">
      <c r="A813" s="190"/>
      <c r="B813" s="216"/>
      <c r="C813" s="190"/>
      <c r="D813" s="216"/>
      <c r="E813" s="216"/>
      <c r="F813" s="190"/>
      <c r="G813" s="216"/>
      <c r="H813" s="190"/>
      <c r="I813" s="190"/>
      <c r="J813" s="189"/>
      <c r="K813" s="189"/>
      <c r="L813" s="189"/>
      <c r="M813" s="190"/>
      <c r="N813" s="190"/>
      <c r="O813" s="216"/>
      <c r="P813" s="190"/>
      <c r="Q813" s="190"/>
      <c r="R813" s="189"/>
      <c r="S813" s="190"/>
      <c r="T813" s="189"/>
      <c r="U813" s="189"/>
      <c r="V813" s="216"/>
      <c r="W813" s="48"/>
      <c r="X813" s="48"/>
      <c r="Y813" s="48"/>
    </row>
    <row r="814" customHeight="1" spans="1:25">
      <c r="A814" s="190"/>
      <c r="B814" s="216"/>
      <c r="C814" s="190"/>
      <c r="D814" s="216"/>
      <c r="E814" s="216"/>
      <c r="F814" s="190"/>
      <c r="G814" s="216"/>
      <c r="H814" s="190"/>
      <c r="I814" s="190"/>
      <c r="J814" s="189"/>
      <c r="K814" s="189"/>
      <c r="L814" s="189"/>
      <c r="M814" s="190"/>
      <c r="N814" s="190"/>
      <c r="O814" s="216"/>
      <c r="P814" s="190"/>
      <c r="Q814" s="190"/>
      <c r="R814" s="189"/>
      <c r="S814" s="190"/>
      <c r="T814" s="189"/>
      <c r="U814" s="189"/>
      <c r="V814" s="216"/>
      <c r="W814" s="48"/>
      <c r="X814" s="48"/>
      <c r="Y814" s="48"/>
    </row>
    <row r="815" customHeight="1" spans="1:25">
      <c r="A815" s="190"/>
      <c r="B815" s="216"/>
      <c r="C815" s="190"/>
      <c r="D815" s="216"/>
      <c r="E815" s="216"/>
      <c r="F815" s="190"/>
      <c r="G815" s="216"/>
      <c r="H815" s="190"/>
      <c r="I815" s="190"/>
      <c r="J815" s="189"/>
      <c r="K815" s="189"/>
      <c r="L815" s="189"/>
      <c r="M815" s="190"/>
      <c r="N815" s="190"/>
      <c r="O815" s="216"/>
      <c r="P815" s="190"/>
      <c r="Q815" s="190"/>
      <c r="R815" s="189"/>
      <c r="S815" s="190"/>
      <c r="T815" s="189"/>
      <c r="U815" s="189"/>
      <c r="V815" s="216"/>
      <c r="W815" s="48"/>
      <c r="X815" s="48"/>
      <c r="Y815" s="48"/>
    </row>
    <row r="816" customHeight="1" spans="1:25">
      <c r="A816" s="190"/>
      <c r="B816" s="216"/>
      <c r="C816" s="190"/>
      <c r="D816" s="216"/>
      <c r="E816" s="216"/>
      <c r="F816" s="190"/>
      <c r="G816" s="216"/>
      <c r="H816" s="190"/>
      <c r="I816" s="190"/>
      <c r="J816" s="189"/>
      <c r="K816" s="189"/>
      <c r="L816" s="189"/>
      <c r="M816" s="190"/>
      <c r="N816" s="190"/>
      <c r="O816" s="216"/>
      <c r="P816" s="190"/>
      <c r="Q816" s="190"/>
      <c r="R816" s="189"/>
      <c r="S816" s="190"/>
      <c r="T816" s="189"/>
      <c r="U816" s="189"/>
      <c r="V816" s="216"/>
      <c r="W816" s="48"/>
      <c r="X816" s="48"/>
      <c r="Y816" s="48"/>
    </row>
    <row r="817" customHeight="1" spans="1:25">
      <c r="A817" s="190"/>
      <c r="B817" s="216"/>
      <c r="C817" s="190"/>
      <c r="D817" s="216"/>
      <c r="E817" s="216"/>
      <c r="F817" s="190"/>
      <c r="G817" s="216"/>
      <c r="H817" s="190"/>
      <c r="I817" s="190"/>
      <c r="J817" s="189"/>
      <c r="K817" s="189"/>
      <c r="L817" s="189"/>
      <c r="M817" s="190"/>
      <c r="N817" s="190"/>
      <c r="O817" s="216"/>
      <c r="P817" s="190"/>
      <c r="Q817" s="190"/>
      <c r="R817" s="189"/>
      <c r="S817" s="190"/>
      <c r="T817" s="189"/>
      <c r="U817" s="189"/>
      <c r="V817" s="216"/>
      <c r="W817" s="48"/>
      <c r="X817" s="48"/>
      <c r="Y817" s="48"/>
    </row>
    <row r="818" customHeight="1" spans="1:25">
      <c r="A818" s="190"/>
      <c r="B818" s="216"/>
      <c r="C818" s="190"/>
      <c r="D818" s="216"/>
      <c r="E818" s="216"/>
      <c r="F818" s="190"/>
      <c r="G818" s="216"/>
      <c r="H818" s="190"/>
      <c r="I818" s="190"/>
      <c r="J818" s="189"/>
      <c r="K818" s="189"/>
      <c r="L818" s="189"/>
      <c r="M818" s="190"/>
      <c r="N818" s="190"/>
      <c r="O818" s="216"/>
      <c r="P818" s="190"/>
      <c r="Q818" s="190"/>
      <c r="R818" s="189"/>
      <c r="S818" s="190"/>
      <c r="T818" s="189"/>
      <c r="U818" s="189"/>
      <c r="V818" s="216"/>
      <c r="W818" s="48"/>
      <c r="X818" s="48"/>
      <c r="Y818" s="48"/>
    </row>
    <row r="819" customHeight="1" spans="1:25">
      <c r="A819" s="190"/>
      <c r="B819" s="216"/>
      <c r="C819" s="190"/>
      <c r="D819" s="216"/>
      <c r="E819" s="216"/>
      <c r="F819" s="190"/>
      <c r="G819" s="216"/>
      <c r="H819" s="190"/>
      <c r="I819" s="190"/>
      <c r="J819" s="189"/>
      <c r="K819" s="189"/>
      <c r="L819" s="189"/>
      <c r="M819" s="190"/>
      <c r="N819" s="190"/>
      <c r="O819" s="216"/>
      <c r="P819" s="190"/>
      <c r="Q819" s="190"/>
      <c r="R819" s="189"/>
      <c r="S819" s="190"/>
      <c r="T819" s="189"/>
      <c r="U819" s="189"/>
      <c r="V819" s="216"/>
      <c r="W819" s="48"/>
      <c r="X819" s="48"/>
      <c r="Y819" s="48"/>
    </row>
    <row r="820" customHeight="1" spans="1:25">
      <c r="A820" s="190"/>
      <c r="B820" s="216"/>
      <c r="C820" s="190"/>
      <c r="D820" s="216"/>
      <c r="E820" s="216"/>
      <c r="F820" s="190"/>
      <c r="G820" s="216"/>
      <c r="H820" s="190"/>
      <c r="I820" s="190"/>
      <c r="J820" s="189"/>
      <c r="K820" s="189"/>
      <c r="L820" s="189"/>
      <c r="M820" s="190"/>
      <c r="N820" s="190"/>
      <c r="O820" s="216"/>
      <c r="P820" s="190"/>
      <c r="Q820" s="190"/>
      <c r="R820" s="189"/>
      <c r="S820" s="190"/>
      <c r="T820" s="189"/>
      <c r="U820" s="189"/>
      <c r="V820" s="216"/>
      <c r="W820" s="48"/>
      <c r="X820" s="48"/>
      <c r="Y820" s="48"/>
    </row>
    <row r="821" customHeight="1" spans="1:25">
      <c r="A821" s="190"/>
      <c r="B821" s="216"/>
      <c r="C821" s="190"/>
      <c r="D821" s="216"/>
      <c r="E821" s="216"/>
      <c r="F821" s="190"/>
      <c r="G821" s="216"/>
      <c r="H821" s="190"/>
      <c r="I821" s="190"/>
      <c r="J821" s="189"/>
      <c r="K821" s="189"/>
      <c r="L821" s="189"/>
      <c r="M821" s="190"/>
      <c r="N821" s="190"/>
      <c r="O821" s="216"/>
      <c r="P821" s="190"/>
      <c r="Q821" s="190"/>
      <c r="R821" s="189"/>
      <c r="S821" s="190"/>
      <c r="T821" s="189"/>
      <c r="U821" s="189"/>
      <c r="V821" s="216"/>
      <c r="W821" s="48"/>
      <c r="X821" s="48"/>
      <c r="Y821" s="48"/>
    </row>
    <row r="822" customHeight="1" spans="1:25">
      <c r="A822" s="190"/>
      <c r="B822" s="216"/>
      <c r="C822" s="190"/>
      <c r="D822" s="216"/>
      <c r="E822" s="216"/>
      <c r="F822" s="190"/>
      <c r="G822" s="216"/>
      <c r="H822" s="190"/>
      <c r="I822" s="190"/>
      <c r="J822" s="189"/>
      <c r="K822" s="189"/>
      <c r="L822" s="189"/>
      <c r="M822" s="190"/>
      <c r="N822" s="190"/>
      <c r="O822" s="216"/>
      <c r="P822" s="190"/>
      <c r="Q822" s="190"/>
      <c r="R822" s="189"/>
      <c r="S822" s="190"/>
      <c r="T822" s="189"/>
      <c r="U822" s="189"/>
      <c r="V822" s="216"/>
      <c r="W822" s="48"/>
      <c r="X822" s="48"/>
      <c r="Y822" s="48"/>
    </row>
    <row r="823" customHeight="1" spans="1:25">
      <c r="A823" s="190"/>
      <c r="B823" s="216"/>
      <c r="C823" s="190"/>
      <c r="D823" s="216"/>
      <c r="E823" s="216"/>
      <c r="F823" s="190"/>
      <c r="G823" s="216"/>
      <c r="H823" s="190"/>
      <c r="I823" s="190"/>
      <c r="J823" s="189"/>
      <c r="K823" s="189"/>
      <c r="L823" s="189"/>
      <c r="M823" s="190"/>
      <c r="N823" s="190"/>
      <c r="O823" s="216"/>
      <c r="P823" s="190"/>
      <c r="Q823" s="190"/>
      <c r="R823" s="189"/>
      <c r="S823" s="190"/>
      <c r="T823" s="189"/>
      <c r="U823" s="189"/>
      <c r="V823" s="216"/>
      <c r="W823" s="48"/>
      <c r="X823" s="48"/>
      <c r="Y823" s="48"/>
    </row>
    <row r="824" customHeight="1" spans="1:25">
      <c r="A824" s="190"/>
      <c r="B824" s="216"/>
      <c r="C824" s="190"/>
      <c r="D824" s="216"/>
      <c r="E824" s="216"/>
      <c r="F824" s="190"/>
      <c r="G824" s="216"/>
      <c r="H824" s="190"/>
      <c r="I824" s="190"/>
      <c r="J824" s="189"/>
      <c r="K824" s="189"/>
      <c r="L824" s="189"/>
      <c r="M824" s="190"/>
      <c r="N824" s="190"/>
      <c r="O824" s="216"/>
      <c r="P824" s="190"/>
      <c r="Q824" s="190"/>
      <c r="R824" s="189"/>
      <c r="S824" s="190"/>
      <c r="T824" s="189"/>
      <c r="U824" s="189"/>
      <c r="V824" s="216"/>
      <c r="W824" s="48"/>
      <c r="X824" s="48"/>
      <c r="Y824" s="48"/>
    </row>
    <row r="825" customHeight="1" spans="1:25">
      <c r="A825" s="190"/>
      <c r="B825" s="216"/>
      <c r="C825" s="190"/>
      <c r="D825" s="216"/>
      <c r="E825" s="216"/>
      <c r="F825" s="190"/>
      <c r="G825" s="216"/>
      <c r="H825" s="190"/>
      <c r="I825" s="190"/>
      <c r="J825" s="189"/>
      <c r="K825" s="189"/>
      <c r="L825" s="189"/>
      <c r="M825" s="190"/>
      <c r="N825" s="190"/>
      <c r="O825" s="216"/>
      <c r="P825" s="190"/>
      <c r="Q825" s="190"/>
      <c r="R825" s="189"/>
      <c r="S825" s="190"/>
      <c r="T825" s="189"/>
      <c r="U825" s="189"/>
      <c r="V825" s="216"/>
      <c r="W825" s="48"/>
      <c r="X825" s="48"/>
      <c r="Y825" s="48"/>
    </row>
    <row r="826" customHeight="1" spans="1:25">
      <c r="A826" s="190"/>
      <c r="B826" s="216"/>
      <c r="C826" s="190"/>
      <c r="D826" s="216"/>
      <c r="E826" s="216"/>
      <c r="F826" s="190"/>
      <c r="G826" s="216"/>
      <c r="H826" s="190"/>
      <c r="I826" s="190"/>
      <c r="J826" s="189"/>
      <c r="K826" s="189"/>
      <c r="L826" s="189"/>
      <c r="M826" s="190"/>
      <c r="N826" s="190"/>
      <c r="O826" s="216"/>
      <c r="P826" s="190"/>
      <c r="Q826" s="190"/>
      <c r="R826" s="189"/>
      <c r="S826" s="190"/>
      <c r="T826" s="189"/>
      <c r="U826" s="189"/>
      <c r="V826" s="216"/>
      <c r="W826" s="48"/>
      <c r="X826" s="48"/>
      <c r="Y826" s="48"/>
    </row>
    <row r="827" customHeight="1" spans="1:25">
      <c r="A827" s="190"/>
      <c r="B827" s="216"/>
      <c r="C827" s="190"/>
      <c r="D827" s="216"/>
      <c r="E827" s="216"/>
      <c r="F827" s="190"/>
      <c r="G827" s="216"/>
      <c r="H827" s="190"/>
      <c r="I827" s="190"/>
      <c r="J827" s="189"/>
      <c r="K827" s="189"/>
      <c r="L827" s="189"/>
      <c r="M827" s="190"/>
      <c r="N827" s="190"/>
      <c r="O827" s="216"/>
      <c r="P827" s="190"/>
      <c r="Q827" s="190"/>
      <c r="R827" s="189"/>
      <c r="S827" s="190"/>
      <c r="T827" s="189"/>
      <c r="U827" s="189"/>
      <c r="V827" s="216"/>
      <c r="W827" s="48"/>
      <c r="X827" s="48"/>
      <c r="Y827" s="48"/>
    </row>
    <row r="828" customHeight="1" spans="1:25">
      <c r="A828" s="190"/>
      <c r="B828" s="216"/>
      <c r="C828" s="190"/>
      <c r="D828" s="216"/>
      <c r="E828" s="216"/>
      <c r="F828" s="190"/>
      <c r="G828" s="216"/>
      <c r="H828" s="190"/>
      <c r="I828" s="190"/>
      <c r="J828" s="189"/>
      <c r="K828" s="189"/>
      <c r="L828" s="189"/>
      <c r="M828" s="190"/>
      <c r="N828" s="190"/>
      <c r="O828" s="216"/>
      <c r="P828" s="190"/>
      <c r="Q828" s="190"/>
      <c r="R828" s="189"/>
      <c r="S828" s="190"/>
      <c r="T828" s="189"/>
      <c r="U828" s="189"/>
      <c r="V828" s="216"/>
      <c r="W828" s="48"/>
      <c r="X828" s="48"/>
      <c r="Y828" s="48"/>
    </row>
    <row r="829" customHeight="1" spans="1:25">
      <c r="A829" s="190"/>
      <c r="B829" s="216"/>
      <c r="C829" s="190"/>
      <c r="D829" s="216"/>
      <c r="E829" s="216"/>
      <c r="F829" s="190"/>
      <c r="G829" s="216"/>
      <c r="H829" s="190"/>
      <c r="I829" s="190"/>
      <c r="J829" s="189"/>
      <c r="K829" s="189"/>
      <c r="L829" s="189"/>
      <c r="M829" s="190"/>
      <c r="N829" s="190"/>
      <c r="O829" s="216"/>
      <c r="P829" s="190"/>
      <c r="Q829" s="190"/>
      <c r="R829" s="189"/>
      <c r="S829" s="190"/>
      <c r="T829" s="189"/>
      <c r="U829" s="189"/>
      <c r="V829" s="216"/>
      <c r="W829" s="48"/>
      <c r="X829" s="48"/>
      <c r="Y829" s="48"/>
    </row>
    <row r="830" customHeight="1" spans="1:25">
      <c r="A830" s="190"/>
      <c r="B830" s="216"/>
      <c r="C830" s="190"/>
      <c r="D830" s="216"/>
      <c r="E830" s="216"/>
      <c r="F830" s="190"/>
      <c r="G830" s="216"/>
      <c r="H830" s="190"/>
      <c r="I830" s="190"/>
      <c r="J830" s="189"/>
      <c r="K830" s="189"/>
      <c r="L830" s="189"/>
      <c r="M830" s="190"/>
      <c r="N830" s="190"/>
      <c r="O830" s="216"/>
      <c r="P830" s="190"/>
      <c r="Q830" s="190"/>
      <c r="R830" s="189"/>
      <c r="S830" s="190"/>
      <c r="T830" s="189"/>
      <c r="U830" s="189"/>
      <c r="V830" s="216"/>
      <c r="W830" s="48"/>
      <c r="X830" s="48"/>
      <c r="Y830" s="48"/>
    </row>
    <row r="831" customHeight="1" spans="1:25">
      <c r="A831" s="190"/>
      <c r="B831" s="216"/>
      <c r="C831" s="190"/>
      <c r="D831" s="216"/>
      <c r="E831" s="216"/>
      <c r="F831" s="190"/>
      <c r="G831" s="216"/>
      <c r="H831" s="190"/>
      <c r="I831" s="190"/>
      <c r="J831" s="189"/>
      <c r="K831" s="189"/>
      <c r="L831" s="189"/>
      <c r="M831" s="190"/>
      <c r="N831" s="190"/>
      <c r="O831" s="216"/>
      <c r="P831" s="190"/>
      <c r="Q831" s="190"/>
      <c r="R831" s="189"/>
      <c r="S831" s="190"/>
      <c r="T831" s="189"/>
      <c r="U831" s="189"/>
      <c r="V831" s="216"/>
      <c r="W831" s="48"/>
      <c r="X831" s="48"/>
      <c r="Y831" s="48"/>
    </row>
    <row r="832" customHeight="1" spans="1:25">
      <c r="A832" s="190"/>
      <c r="B832" s="216"/>
      <c r="C832" s="190"/>
      <c r="D832" s="216"/>
      <c r="E832" s="216"/>
      <c r="F832" s="190"/>
      <c r="G832" s="216"/>
      <c r="H832" s="190"/>
      <c r="I832" s="190"/>
      <c r="J832" s="189"/>
      <c r="K832" s="189"/>
      <c r="L832" s="189"/>
      <c r="M832" s="190"/>
      <c r="N832" s="190"/>
      <c r="O832" s="216"/>
      <c r="P832" s="190"/>
      <c r="Q832" s="190"/>
      <c r="R832" s="189"/>
      <c r="S832" s="190"/>
      <c r="T832" s="189"/>
      <c r="U832" s="189"/>
      <c r="V832" s="216"/>
      <c r="W832" s="48"/>
      <c r="X832" s="48"/>
      <c r="Y832" s="48"/>
    </row>
    <row r="833" customHeight="1" spans="1:25">
      <c r="A833" s="190"/>
      <c r="B833" s="216"/>
      <c r="C833" s="190"/>
      <c r="D833" s="216"/>
      <c r="E833" s="216"/>
      <c r="F833" s="190"/>
      <c r="G833" s="216"/>
      <c r="H833" s="190"/>
      <c r="I833" s="190"/>
      <c r="J833" s="189"/>
      <c r="K833" s="189"/>
      <c r="L833" s="189"/>
      <c r="M833" s="190"/>
      <c r="N833" s="190"/>
      <c r="O833" s="216"/>
      <c r="P833" s="190"/>
      <c r="Q833" s="190"/>
      <c r="R833" s="189"/>
      <c r="S833" s="190"/>
      <c r="T833" s="189"/>
      <c r="U833" s="189"/>
      <c r="V833" s="216"/>
      <c r="W833" s="48"/>
      <c r="X833" s="48"/>
      <c r="Y833" s="48"/>
    </row>
    <row r="834" customHeight="1" spans="1:25">
      <c r="A834" s="190"/>
      <c r="B834" s="216"/>
      <c r="C834" s="190"/>
      <c r="D834" s="216"/>
      <c r="E834" s="216"/>
      <c r="F834" s="190"/>
      <c r="G834" s="216"/>
      <c r="H834" s="190"/>
      <c r="I834" s="190"/>
      <c r="J834" s="189"/>
      <c r="K834" s="189"/>
      <c r="L834" s="189"/>
      <c r="M834" s="190"/>
      <c r="N834" s="190"/>
      <c r="O834" s="216"/>
      <c r="P834" s="190"/>
      <c r="Q834" s="190"/>
      <c r="R834" s="189"/>
      <c r="S834" s="190"/>
      <c r="T834" s="189"/>
      <c r="U834" s="189"/>
      <c r="V834" s="216"/>
      <c r="W834" s="48"/>
      <c r="X834" s="48"/>
      <c r="Y834" s="48"/>
    </row>
    <row r="835" customHeight="1" spans="1:25">
      <c r="A835" s="190"/>
      <c r="B835" s="216"/>
      <c r="C835" s="190"/>
      <c r="D835" s="216"/>
      <c r="E835" s="216"/>
      <c r="F835" s="190"/>
      <c r="G835" s="216"/>
      <c r="H835" s="190"/>
      <c r="I835" s="190"/>
      <c r="J835" s="189"/>
      <c r="K835" s="189"/>
      <c r="L835" s="189"/>
      <c r="M835" s="190"/>
      <c r="N835" s="190"/>
      <c r="O835" s="216"/>
      <c r="P835" s="190"/>
      <c r="Q835" s="190"/>
      <c r="R835" s="189"/>
      <c r="S835" s="190"/>
      <c r="T835" s="189"/>
      <c r="U835" s="189"/>
      <c r="V835" s="216"/>
      <c r="W835" s="48"/>
      <c r="X835" s="48"/>
      <c r="Y835" s="48"/>
    </row>
    <row r="836" customHeight="1" spans="1:25">
      <c r="A836" s="190"/>
      <c r="B836" s="216"/>
      <c r="C836" s="190"/>
      <c r="D836" s="216"/>
      <c r="E836" s="216"/>
      <c r="F836" s="190"/>
      <c r="G836" s="216"/>
      <c r="H836" s="190"/>
      <c r="I836" s="190"/>
      <c r="J836" s="189"/>
      <c r="K836" s="189"/>
      <c r="L836" s="189"/>
      <c r="M836" s="190"/>
      <c r="N836" s="190"/>
      <c r="O836" s="216"/>
      <c r="P836" s="190"/>
      <c r="Q836" s="190"/>
      <c r="R836" s="189"/>
      <c r="S836" s="190"/>
      <c r="T836" s="189"/>
      <c r="U836" s="189"/>
      <c r="V836" s="216"/>
      <c r="W836" s="48"/>
      <c r="X836" s="48"/>
      <c r="Y836" s="48"/>
    </row>
    <row r="837" customHeight="1" spans="1:25">
      <c r="A837" s="190"/>
      <c r="B837" s="216"/>
      <c r="C837" s="190"/>
      <c r="D837" s="216"/>
      <c r="E837" s="216"/>
      <c r="F837" s="190"/>
      <c r="G837" s="216"/>
      <c r="H837" s="190"/>
      <c r="I837" s="190"/>
      <c r="J837" s="189"/>
      <c r="K837" s="189"/>
      <c r="L837" s="189"/>
      <c r="M837" s="190"/>
      <c r="N837" s="190"/>
      <c r="O837" s="216"/>
      <c r="P837" s="190"/>
      <c r="Q837" s="190"/>
      <c r="R837" s="189"/>
      <c r="S837" s="190"/>
      <c r="T837" s="189"/>
      <c r="U837" s="189"/>
      <c r="V837" s="216"/>
      <c r="W837" s="48"/>
      <c r="X837" s="48"/>
      <c r="Y837" s="48"/>
    </row>
    <row r="838" customHeight="1" spans="1:25">
      <c r="A838" s="190"/>
      <c r="B838" s="216"/>
      <c r="C838" s="190"/>
      <c r="D838" s="216"/>
      <c r="E838" s="216"/>
      <c r="F838" s="190"/>
      <c r="G838" s="216"/>
      <c r="H838" s="190"/>
      <c r="I838" s="190"/>
      <c r="J838" s="189"/>
      <c r="K838" s="189"/>
      <c r="L838" s="189"/>
      <c r="M838" s="190"/>
      <c r="N838" s="190"/>
      <c r="O838" s="216"/>
      <c r="P838" s="190"/>
      <c r="Q838" s="190"/>
      <c r="R838" s="189"/>
      <c r="S838" s="190"/>
      <c r="T838" s="189"/>
      <c r="U838" s="189"/>
      <c r="V838" s="216"/>
      <c r="W838" s="48"/>
      <c r="X838" s="48"/>
      <c r="Y838" s="48"/>
    </row>
    <row r="839" customHeight="1" spans="1:25">
      <c r="A839" s="190"/>
      <c r="B839" s="216"/>
      <c r="C839" s="190"/>
      <c r="D839" s="216"/>
      <c r="E839" s="216"/>
      <c r="F839" s="190"/>
      <c r="G839" s="216"/>
      <c r="H839" s="190"/>
      <c r="I839" s="190"/>
      <c r="J839" s="189"/>
      <c r="K839" s="189"/>
      <c r="L839" s="189"/>
      <c r="M839" s="190"/>
      <c r="N839" s="190"/>
      <c r="O839" s="216"/>
      <c r="P839" s="190"/>
      <c r="Q839" s="190"/>
      <c r="R839" s="189"/>
      <c r="S839" s="190"/>
      <c r="T839" s="189"/>
      <c r="U839" s="189"/>
      <c r="V839" s="216"/>
      <c r="W839" s="48"/>
      <c r="X839" s="48"/>
      <c r="Y839" s="48"/>
    </row>
    <row r="840" customHeight="1" spans="1:25">
      <c r="A840" s="190"/>
      <c r="B840" s="216"/>
      <c r="C840" s="190"/>
      <c r="D840" s="216"/>
      <c r="E840" s="216"/>
      <c r="F840" s="190"/>
      <c r="G840" s="216"/>
      <c r="H840" s="190"/>
      <c r="I840" s="190"/>
      <c r="J840" s="189"/>
      <c r="K840" s="189"/>
      <c r="L840" s="189"/>
      <c r="M840" s="190"/>
      <c r="N840" s="190"/>
      <c r="O840" s="216"/>
      <c r="P840" s="190"/>
      <c r="Q840" s="190"/>
      <c r="R840" s="189"/>
      <c r="S840" s="190"/>
      <c r="T840" s="189"/>
      <c r="U840" s="189"/>
      <c r="V840" s="216"/>
      <c r="W840" s="48"/>
      <c r="X840" s="48"/>
      <c r="Y840" s="48"/>
    </row>
    <row r="841" customHeight="1" spans="1:25">
      <c r="A841" s="190"/>
      <c r="B841" s="216"/>
      <c r="C841" s="190"/>
      <c r="D841" s="216"/>
      <c r="E841" s="216"/>
      <c r="F841" s="190"/>
      <c r="G841" s="216"/>
      <c r="H841" s="190"/>
      <c r="I841" s="190"/>
      <c r="J841" s="189"/>
      <c r="K841" s="189"/>
      <c r="L841" s="189"/>
      <c r="M841" s="190"/>
      <c r="N841" s="190"/>
      <c r="O841" s="216"/>
      <c r="P841" s="190"/>
      <c r="Q841" s="190"/>
      <c r="R841" s="189"/>
      <c r="S841" s="190"/>
      <c r="T841" s="189"/>
      <c r="U841" s="189"/>
      <c r="V841" s="216"/>
      <c r="W841" s="48"/>
      <c r="X841" s="48"/>
      <c r="Y841" s="48"/>
    </row>
    <row r="842" customHeight="1" spans="1:25">
      <c r="A842" s="190"/>
      <c r="B842" s="216"/>
      <c r="C842" s="190"/>
      <c r="D842" s="216"/>
      <c r="E842" s="216"/>
      <c r="F842" s="190"/>
      <c r="G842" s="216"/>
      <c r="H842" s="190"/>
      <c r="I842" s="190"/>
      <c r="J842" s="189"/>
      <c r="K842" s="189"/>
      <c r="L842" s="189"/>
      <c r="M842" s="190"/>
      <c r="N842" s="190"/>
      <c r="O842" s="216"/>
      <c r="P842" s="190"/>
      <c r="Q842" s="190"/>
      <c r="R842" s="189"/>
      <c r="S842" s="190"/>
      <c r="T842" s="189"/>
      <c r="U842" s="189"/>
      <c r="V842" s="216"/>
      <c r="W842" s="48"/>
      <c r="X842" s="48"/>
      <c r="Y842" s="48"/>
    </row>
    <row r="843" customHeight="1" spans="1:25">
      <c r="A843" s="190"/>
      <c r="B843" s="216"/>
      <c r="C843" s="190"/>
      <c r="D843" s="216"/>
      <c r="E843" s="216"/>
      <c r="F843" s="190"/>
      <c r="G843" s="216"/>
      <c r="H843" s="190"/>
      <c r="I843" s="190"/>
      <c r="J843" s="189"/>
      <c r="K843" s="189"/>
      <c r="L843" s="189"/>
      <c r="M843" s="190"/>
      <c r="N843" s="190"/>
      <c r="O843" s="216"/>
      <c r="P843" s="190"/>
      <c r="Q843" s="190"/>
      <c r="R843" s="189"/>
      <c r="S843" s="190"/>
      <c r="T843" s="189"/>
      <c r="U843" s="189"/>
      <c r="V843" s="216"/>
      <c r="W843" s="48"/>
      <c r="X843" s="48"/>
      <c r="Y843" s="48"/>
    </row>
    <row r="844" customHeight="1" spans="1:25">
      <c r="A844" s="190"/>
      <c r="B844" s="216"/>
      <c r="C844" s="190"/>
      <c r="D844" s="216"/>
      <c r="E844" s="216"/>
      <c r="F844" s="190"/>
      <c r="G844" s="216"/>
      <c r="H844" s="190"/>
      <c r="I844" s="190"/>
      <c r="J844" s="189"/>
      <c r="K844" s="189"/>
      <c r="L844" s="189"/>
      <c r="M844" s="190"/>
      <c r="N844" s="190"/>
      <c r="O844" s="216"/>
      <c r="P844" s="190"/>
      <c r="Q844" s="190"/>
      <c r="R844" s="189"/>
      <c r="S844" s="190"/>
      <c r="T844" s="189"/>
      <c r="U844" s="189"/>
      <c r="V844" s="216"/>
      <c r="W844" s="48"/>
      <c r="X844" s="48"/>
      <c r="Y844" s="48"/>
    </row>
    <row r="845" customHeight="1" spans="1:25">
      <c r="A845" s="190"/>
      <c r="B845" s="216"/>
      <c r="C845" s="190"/>
      <c r="D845" s="216"/>
      <c r="E845" s="216"/>
      <c r="F845" s="190"/>
      <c r="G845" s="216"/>
      <c r="H845" s="190"/>
      <c r="I845" s="190"/>
      <c r="J845" s="189"/>
      <c r="K845" s="189"/>
      <c r="L845" s="189"/>
      <c r="M845" s="190"/>
      <c r="N845" s="190"/>
      <c r="O845" s="216"/>
      <c r="P845" s="190"/>
      <c r="Q845" s="190"/>
      <c r="R845" s="189"/>
      <c r="S845" s="190"/>
      <c r="T845" s="189"/>
      <c r="U845" s="189"/>
      <c r="V845" s="216"/>
      <c r="W845" s="48"/>
      <c r="X845" s="48"/>
      <c r="Y845" s="48"/>
    </row>
    <row r="846" customHeight="1" spans="1:25">
      <c r="A846" s="190"/>
      <c r="B846" s="216"/>
      <c r="C846" s="190"/>
      <c r="D846" s="216"/>
      <c r="E846" s="216"/>
      <c r="F846" s="190"/>
      <c r="G846" s="216"/>
      <c r="H846" s="190"/>
      <c r="I846" s="190"/>
      <c r="J846" s="189"/>
      <c r="K846" s="189"/>
      <c r="L846" s="189"/>
      <c r="M846" s="190"/>
      <c r="N846" s="190"/>
      <c r="O846" s="216"/>
      <c r="P846" s="190"/>
      <c r="Q846" s="190"/>
      <c r="R846" s="189"/>
      <c r="S846" s="190"/>
      <c r="T846" s="189"/>
      <c r="U846" s="189"/>
      <c r="V846" s="216"/>
      <c r="W846" s="48"/>
      <c r="X846" s="48"/>
      <c r="Y846" s="48"/>
    </row>
    <row r="847" customHeight="1" spans="1:25">
      <c r="A847" s="190"/>
      <c r="B847" s="216"/>
      <c r="C847" s="190"/>
      <c r="D847" s="216"/>
      <c r="E847" s="216"/>
      <c r="F847" s="190"/>
      <c r="G847" s="216"/>
      <c r="H847" s="190"/>
      <c r="I847" s="190"/>
      <c r="J847" s="189"/>
      <c r="K847" s="189"/>
      <c r="L847" s="189"/>
      <c r="M847" s="190"/>
      <c r="N847" s="190"/>
      <c r="O847" s="216"/>
      <c r="P847" s="190"/>
      <c r="Q847" s="190"/>
      <c r="R847" s="189"/>
      <c r="S847" s="190"/>
      <c r="T847" s="189"/>
      <c r="U847" s="189"/>
      <c r="V847" s="216"/>
      <c r="W847" s="48"/>
      <c r="X847" s="48"/>
      <c r="Y847" s="48"/>
    </row>
    <row r="848" customHeight="1" spans="1:25">
      <c r="A848" s="190"/>
      <c r="B848" s="216"/>
      <c r="C848" s="190"/>
      <c r="D848" s="216"/>
      <c r="E848" s="216"/>
      <c r="F848" s="190"/>
      <c r="G848" s="216"/>
      <c r="H848" s="190"/>
      <c r="I848" s="190"/>
      <c r="J848" s="189"/>
      <c r="K848" s="189"/>
      <c r="L848" s="189"/>
      <c r="M848" s="190"/>
      <c r="N848" s="190"/>
      <c r="O848" s="216"/>
      <c r="P848" s="190"/>
      <c r="Q848" s="190"/>
      <c r="R848" s="189"/>
      <c r="S848" s="190"/>
      <c r="T848" s="189"/>
      <c r="U848" s="189"/>
      <c r="V848" s="216"/>
      <c r="W848" s="48"/>
      <c r="X848" s="48"/>
      <c r="Y848" s="48"/>
    </row>
    <row r="849" customHeight="1" spans="1:25">
      <c r="A849" s="190"/>
      <c r="B849" s="216"/>
      <c r="C849" s="190"/>
      <c r="D849" s="216"/>
      <c r="E849" s="216"/>
      <c r="F849" s="190"/>
      <c r="G849" s="216"/>
      <c r="H849" s="190"/>
      <c r="I849" s="190"/>
      <c r="J849" s="189"/>
      <c r="K849" s="189"/>
      <c r="L849" s="189"/>
      <c r="M849" s="190"/>
      <c r="N849" s="190"/>
      <c r="O849" s="216"/>
      <c r="P849" s="190"/>
      <c r="Q849" s="190"/>
      <c r="R849" s="189"/>
      <c r="S849" s="190"/>
      <c r="T849" s="189"/>
      <c r="U849" s="189"/>
      <c r="V849" s="216"/>
      <c r="W849" s="48"/>
      <c r="X849" s="48"/>
      <c r="Y849" s="48"/>
    </row>
    <row r="850" customHeight="1" spans="1:25">
      <c r="A850" s="190"/>
      <c r="B850" s="216"/>
      <c r="C850" s="190"/>
      <c r="D850" s="216"/>
      <c r="E850" s="216"/>
      <c r="F850" s="190"/>
      <c r="G850" s="216"/>
      <c r="H850" s="190"/>
      <c r="I850" s="190"/>
      <c r="J850" s="189"/>
      <c r="K850" s="189"/>
      <c r="L850" s="189"/>
      <c r="M850" s="190"/>
      <c r="N850" s="190"/>
      <c r="O850" s="216"/>
      <c r="P850" s="190"/>
      <c r="Q850" s="190"/>
      <c r="R850" s="189"/>
      <c r="S850" s="190"/>
      <c r="T850" s="189"/>
      <c r="U850" s="189"/>
      <c r="V850" s="216"/>
      <c r="W850" s="48"/>
      <c r="X850" s="48"/>
      <c r="Y850" s="48"/>
    </row>
    <row r="851" customHeight="1" spans="1:25">
      <c r="A851" s="190"/>
      <c r="B851" s="216"/>
      <c r="C851" s="190"/>
      <c r="D851" s="216"/>
      <c r="E851" s="216"/>
      <c r="F851" s="190"/>
      <c r="G851" s="216"/>
      <c r="H851" s="190"/>
      <c r="I851" s="190"/>
      <c r="J851" s="189"/>
      <c r="K851" s="189"/>
      <c r="L851" s="189"/>
      <c r="M851" s="190"/>
      <c r="N851" s="190"/>
      <c r="O851" s="216"/>
      <c r="P851" s="190"/>
      <c r="Q851" s="190"/>
      <c r="R851" s="189"/>
      <c r="S851" s="190"/>
      <c r="T851" s="189"/>
      <c r="U851" s="189"/>
      <c r="V851" s="216"/>
      <c r="W851" s="48"/>
      <c r="X851" s="48"/>
      <c r="Y851" s="48"/>
    </row>
    <row r="852" customHeight="1" spans="1:25">
      <c r="A852" s="190"/>
      <c r="B852" s="216"/>
      <c r="C852" s="190"/>
      <c r="D852" s="216"/>
      <c r="E852" s="216"/>
      <c r="F852" s="190"/>
      <c r="G852" s="216"/>
      <c r="H852" s="190"/>
      <c r="I852" s="190"/>
      <c r="J852" s="189"/>
      <c r="K852" s="189"/>
      <c r="L852" s="189"/>
      <c r="M852" s="190"/>
      <c r="N852" s="190"/>
      <c r="O852" s="216"/>
      <c r="P852" s="190"/>
      <c r="Q852" s="190"/>
      <c r="R852" s="189"/>
      <c r="S852" s="190"/>
      <c r="T852" s="189"/>
      <c r="U852" s="189"/>
      <c r="V852" s="216"/>
      <c r="W852" s="48"/>
      <c r="X852" s="48"/>
      <c r="Y852" s="48"/>
    </row>
    <row r="853" customHeight="1" spans="1:25">
      <c r="A853" s="190"/>
      <c r="B853" s="216"/>
      <c r="C853" s="190"/>
      <c r="D853" s="216"/>
      <c r="E853" s="216"/>
      <c r="F853" s="190"/>
      <c r="G853" s="216"/>
      <c r="H853" s="190"/>
      <c r="I853" s="190"/>
      <c r="J853" s="189"/>
      <c r="K853" s="189"/>
      <c r="L853" s="189"/>
      <c r="M853" s="190"/>
      <c r="N853" s="190"/>
      <c r="O853" s="216"/>
      <c r="P853" s="190"/>
      <c r="Q853" s="190"/>
      <c r="R853" s="189"/>
      <c r="S853" s="190"/>
      <c r="T853" s="189"/>
      <c r="U853" s="189"/>
      <c r="V853" s="216"/>
      <c r="W853" s="48"/>
      <c r="X853" s="48"/>
      <c r="Y853" s="48"/>
    </row>
    <row r="854" customHeight="1" spans="1:25">
      <c r="A854" s="190"/>
      <c r="B854" s="216"/>
      <c r="C854" s="190"/>
      <c r="D854" s="216"/>
      <c r="E854" s="216"/>
      <c r="F854" s="190"/>
      <c r="G854" s="216"/>
      <c r="H854" s="190"/>
      <c r="I854" s="190"/>
      <c r="J854" s="189"/>
      <c r="K854" s="189"/>
      <c r="L854" s="189"/>
      <c r="M854" s="190"/>
      <c r="N854" s="190"/>
      <c r="O854" s="216"/>
      <c r="P854" s="190"/>
      <c r="Q854" s="190"/>
      <c r="R854" s="189"/>
      <c r="S854" s="190"/>
      <c r="T854" s="189"/>
      <c r="U854" s="189"/>
      <c r="V854" s="216"/>
      <c r="W854" s="48"/>
      <c r="X854" s="48"/>
      <c r="Y854" s="48"/>
    </row>
    <row r="855" customHeight="1" spans="1:25">
      <c r="A855" s="190"/>
      <c r="B855" s="216"/>
      <c r="C855" s="190"/>
      <c r="D855" s="216"/>
      <c r="E855" s="216"/>
      <c r="F855" s="190"/>
      <c r="G855" s="216"/>
      <c r="H855" s="190"/>
      <c r="I855" s="190"/>
      <c r="J855" s="189"/>
      <c r="K855" s="189"/>
      <c r="L855" s="189"/>
      <c r="M855" s="190"/>
      <c r="N855" s="190"/>
      <c r="O855" s="216"/>
      <c r="P855" s="190"/>
      <c r="Q855" s="190"/>
      <c r="R855" s="189"/>
      <c r="S855" s="190"/>
      <c r="T855" s="189"/>
      <c r="U855" s="189"/>
      <c r="V855" s="216"/>
      <c r="W855" s="48"/>
      <c r="X855" s="48"/>
      <c r="Y855" s="48"/>
    </row>
    <row r="856" customHeight="1" spans="1:25">
      <c r="A856" s="190"/>
      <c r="B856" s="216"/>
      <c r="C856" s="190"/>
      <c r="D856" s="216"/>
      <c r="E856" s="216"/>
      <c r="F856" s="190"/>
      <c r="G856" s="216"/>
      <c r="H856" s="190"/>
      <c r="I856" s="190"/>
      <c r="J856" s="189"/>
      <c r="K856" s="189"/>
      <c r="L856" s="189"/>
      <c r="M856" s="190"/>
      <c r="N856" s="190"/>
      <c r="O856" s="216"/>
      <c r="P856" s="190"/>
      <c r="Q856" s="190"/>
      <c r="R856" s="189"/>
      <c r="S856" s="190"/>
      <c r="T856" s="189"/>
      <c r="U856" s="189"/>
      <c r="V856" s="216"/>
      <c r="W856" s="48"/>
      <c r="X856" s="48"/>
      <c r="Y856" s="48"/>
    </row>
    <row r="857" customHeight="1" spans="1:25">
      <c r="A857" s="190"/>
      <c r="B857" s="216"/>
      <c r="C857" s="190"/>
      <c r="D857" s="216"/>
      <c r="E857" s="216"/>
      <c r="F857" s="190"/>
      <c r="G857" s="216"/>
      <c r="H857" s="190"/>
      <c r="I857" s="190"/>
      <c r="J857" s="189"/>
      <c r="K857" s="189"/>
      <c r="L857" s="189"/>
      <c r="M857" s="190"/>
      <c r="N857" s="190"/>
      <c r="O857" s="216"/>
      <c r="P857" s="190"/>
      <c r="Q857" s="190"/>
      <c r="R857" s="189"/>
      <c r="S857" s="190"/>
      <c r="T857" s="189"/>
      <c r="U857" s="189"/>
      <c r="V857" s="216"/>
      <c r="W857" s="48"/>
      <c r="X857" s="48"/>
      <c r="Y857" s="48"/>
    </row>
    <row r="858" customHeight="1" spans="1:25">
      <c r="A858" s="190"/>
      <c r="B858" s="216"/>
      <c r="C858" s="190"/>
      <c r="D858" s="216"/>
      <c r="E858" s="216"/>
      <c r="F858" s="190"/>
      <c r="G858" s="216"/>
      <c r="H858" s="190"/>
      <c r="I858" s="190"/>
      <c r="J858" s="189"/>
      <c r="K858" s="189"/>
      <c r="L858" s="189"/>
      <c r="M858" s="190"/>
      <c r="N858" s="190"/>
      <c r="O858" s="216"/>
      <c r="P858" s="190"/>
      <c r="Q858" s="190"/>
      <c r="R858" s="189"/>
      <c r="S858" s="190"/>
      <c r="T858" s="189"/>
      <c r="U858" s="189"/>
      <c r="V858" s="216"/>
      <c r="W858" s="48"/>
      <c r="X858" s="48"/>
      <c r="Y858" s="48"/>
    </row>
    <row r="859" customHeight="1" spans="1:25">
      <c r="A859" s="190"/>
      <c r="B859" s="216"/>
      <c r="C859" s="190"/>
      <c r="D859" s="216"/>
      <c r="E859" s="216"/>
      <c r="F859" s="190"/>
      <c r="G859" s="216"/>
      <c r="H859" s="190"/>
      <c r="I859" s="190"/>
      <c r="J859" s="189"/>
      <c r="K859" s="189"/>
      <c r="L859" s="189"/>
      <c r="M859" s="190"/>
      <c r="N859" s="190"/>
      <c r="O859" s="216"/>
      <c r="P859" s="190"/>
      <c r="Q859" s="190"/>
      <c r="R859" s="189"/>
      <c r="S859" s="190"/>
      <c r="T859" s="189"/>
      <c r="U859" s="189"/>
      <c r="V859" s="216"/>
      <c r="W859" s="48"/>
      <c r="X859" s="48"/>
      <c r="Y859" s="48"/>
    </row>
    <row r="860" customHeight="1" spans="1:25">
      <c r="A860" s="190"/>
      <c r="B860" s="216"/>
      <c r="C860" s="190"/>
      <c r="D860" s="216"/>
      <c r="E860" s="216"/>
      <c r="F860" s="190"/>
      <c r="G860" s="216"/>
      <c r="H860" s="190"/>
      <c r="I860" s="190"/>
      <c r="J860" s="189"/>
      <c r="K860" s="189"/>
      <c r="L860" s="189"/>
      <c r="M860" s="190"/>
      <c r="N860" s="190"/>
      <c r="O860" s="216"/>
      <c r="P860" s="190"/>
      <c r="Q860" s="190"/>
      <c r="R860" s="189"/>
      <c r="S860" s="190"/>
      <c r="T860" s="189"/>
      <c r="U860" s="189"/>
      <c r="V860" s="216"/>
      <c r="W860" s="48"/>
      <c r="X860" s="48"/>
      <c r="Y860" s="48"/>
    </row>
    <row r="861" customHeight="1" spans="1:25">
      <c r="A861" s="190"/>
      <c r="B861" s="216"/>
      <c r="C861" s="190"/>
      <c r="D861" s="216"/>
      <c r="E861" s="216"/>
      <c r="F861" s="190"/>
      <c r="G861" s="216"/>
      <c r="H861" s="190"/>
      <c r="I861" s="190"/>
      <c r="J861" s="189"/>
      <c r="K861" s="189"/>
      <c r="L861" s="189"/>
      <c r="M861" s="190"/>
      <c r="N861" s="190"/>
      <c r="O861" s="216"/>
      <c r="P861" s="190"/>
      <c r="Q861" s="190"/>
      <c r="R861" s="189"/>
      <c r="S861" s="190"/>
      <c r="T861" s="189"/>
      <c r="U861" s="189"/>
      <c r="V861" s="216"/>
      <c r="W861" s="48"/>
      <c r="X861" s="48"/>
      <c r="Y861" s="48"/>
    </row>
    <row r="862" customHeight="1" spans="1:25">
      <c r="A862" s="190"/>
      <c r="B862" s="216"/>
      <c r="C862" s="190"/>
      <c r="D862" s="216"/>
      <c r="E862" s="216"/>
      <c r="F862" s="190"/>
      <c r="G862" s="216"/>
      <c r="H862" s="190"/>
      <c r="I862" s="190"/>
      <c r="J862" s="189"/>
      <c r="K862" s="189"/>
      <c r="L862" s="189"/>
      <c r="M862" s="190"/>
      <c r="N862" s="190"/>
      <c r="O862" s="216"/>
      <c r="P862" s="190"/>
      <c r="Q862" s="190"/>
      <c r="R862" s="189"/>
      <c r="S862" s="190"/>
      <c r="T862" s="189"/>
      <c r="U862" s="189"/>
      <c r="V862" s="216"/>
      <c r="W862" s="48"/>
      <c r="X862" s="48"/>
      <c r="Y862" s="48"/>
    </row>
    <row r="863" customHeight="1" spans="1:25">
      <c r="A863" s="190"/>
      <c r="B863" s="216"/>
      <c r="C863" s="190"/>
      <c r="D863" s="216"/>
      <c r="E863" s="216"/>
      <c r="F863" s="190"/>
      <c r="G863" s="216"/>
      <c r="H863" s="190"/>
      <c r="I863" s="190"/>
      <c r="J863" s="189"/>
      <c r="K863" s="189"/>
      <c r="L863" s="189"/>
      <c r="M863" s="190"/>
      <c r="N863" s="190"/>
      <c r="O863" s="216"/>
      <c r="P863" s="190"/>
      <c r="Q863" s="190"/>
      <c r="R863" s="189"/>
      <c r="S863" s="190"/>
      <c r="T863" s="189"/>
      <c r="U863" s="189"/>
      <c r="V863" s="216"/>
      <c r="W863" s="48"/>
      <c r="X863" s="48"/>
      <c r="Y863" s="48"/>
    </row>
    <row r="864" customHeight="1" spans="1:25">
      <c r="A864" s="190"/>
      <c r="B864" s="216"/>
      <c r="C864" s="190"/>
      <c r="D864" s="216"/>
      <c r="E864" s="216"/>
      <c r="F864" s="190"/>
      <c r="G864" s="216"/>
      <c r="H864" s="190"/>
      <c r="I864" s="190"/>
      <c r="J864" s="189"/>
      <c r="K864" s="189"/>
      <c r="L864" s="189"/>
      <c r="M864" s="190"/>
      <c r="N864" s="190"/>
      <c r="O864" s="216"/>
      <c r="P864" s="190"/>
      <c r="Q864" s="190"/>
      <c r="R864" s="189"/>
      <c r="S864" s="190"/>
      <c r="T864" s="189"/>
      <c r="U864" s="189"/>
      <c r="V864" s="216"/>
      <c r="W864" s="48"/>
      <c r="X864" s="48"/>
      <c r="Y864" s="48"/>
    </row>
    <row r="865" customHeight="1" spans="1:25">
      <c r="A865" s="190"/>
      <c r="B865" s="216"/>
      <c r="C865" s="190"/>
      <c r="D865" s="216"/>
      <c r="E865" s="216"/>
      <c r="F865" s="190"/>
      <c r="G865" s="216"/>
      <c r="H865" s="190"/>
      <c r="I865" s="190"/>
      <c r="J865" s="189"/>
      <c r="K865" s="189"/>
      <c r="L865" s="189"/>
      <c r="M865" s="190"/>
      <c r="N865" s="190"/>
      <c r="O865" s="216"/>
      <c r="P865" s="190"/>
      <c r="Q865" s="190"/>
      <c r="R865" s="189"/>
      <c r="S865" s="190"/>
      <c r="T865" s="189"/>
      <c r="U865" s="189"/>
      <c r="V865" s="216"/>
      <c r="W865" s="48"/>
      <c r="X865" s="48"/>
      <c r="Y865" s="48"/>
    </row>
    <row r="866" customHeight="1" spans="1:25">
      <c r="A866" s="190"/>
      <c r="B866" s="216"/>
      <c r="C866" s="190"/>
      <c r="D866" s="216"/>
      <c r="E866" s="216"/>
      <c r="F866" s="190"/>
      <c r="G866" s="216"/>
      <c r="H866" s="190"/>
      <c r="I866" s="190"/>
      <c r="J866" s="189"/>
      <c r="K866" s="189"/>
      <c r="L866" s="189"/>
      <c r="M866" s="190"/>
      <c r="N866" s="190"/>
      <c r="O866" s="216"/>
      <c r="P866" s="190"/>
      <c r="Q866" s="190"/>
      <c r="R866" s="189"/>
      <c r="S866" s="190"/>
      <c r="T866" s="189"/>
      <c r="U866" s="189"/>
      <c r="V866" s="216"/>
      <c r="W866" s="48"/>
      <c r="X866" s="48"/>
      <c r="Y866" s="48"/>
    </row>
    <row r="867" customHeight="1" spans="1:25">
      <c r="A867" s="190"/>
      <c r="B867" s="216"/>
      <c r="C867" s="190"/>
      <c r="D867" s="216"/>
      <c r="E867" s="216"/>
      <c r="F867" s="190"/>
      <c r="G867" s="216"/>
      <c r="H867" s="190"/>
      <c r="I867" s="190"/>
      <c r="J867" s="189"/>
      <c r="K867" s="189"/>
      <c r="L867" s="189"/>
      <c r="M867" s="190"/>
      <c r="N867" s="190"/>
      <c r="O867" s="216"/>
      <c r="P867" s="190"/>
      <c r="Q867" s="190"/>
      <c r="R867" s="189"/>
      <c r="S867" s="190"/>
      <c r="T867" s="189"/>
      <c r="U867" s="189"/>
      <c r="V867" s="216"/>
      <c r="W867" s="48"/>
      <c r="X867" s="48"/>
      <c r="Y867" s="48"/>
    </row>
    <row r="868" customHeight="1" spans="1:25">
      <c r="A868" s="190"/>
      <c r="B868" s="216"/>
      <c r="C868" s="190"/>
      <c r="D868" s="216"/>
      <c r="E868" s="216"/>
      <c r="F868" s="190"/>
      <c r="G868" s="216"/>
      <c r="H868" s="190"/>
      <c r="I868" s="190"/>
      <c r="J868" s="189"/>
      <c r="K868" s="189"/>
      <c r="L868" s="189"/>
      <c r="M868" s="190"/>
      <c r="N868" s="190"/>
      <c r="O868" s="216"/>
      <c r="P868" s="190"/>
      <c r="Q868" s="190"/>
      <c r="R868" s="189"/>
      <c r="S868" s="190"/>
      <c r="T868" s="189"/>
      <c r="U868" s="189"/>
      <c r="V868" s="216"/>
      <c r="W868" s="48"/>
      <c r="X868" s="48"/>
      <c r="Y868" s="48"/>
    </row>
    <row r="869" customHeight="1" spans="1:25">
      <c r="A869" s="190"/>
      <c r="B869" s="216"/>
      <c r="C869" s="190"/>
      <c r="D869" s="216"/>
      <c r="E869" s="216"/>
      <c r="F869" s="190"/>
      <c r="G869" s="216"/>
      <c r="H869" s="190"/>
      <c r="I869" s="190"/>
      <c r="J869" s="189"/>
      <c r="K869" s="189"/>
      <c r="L869" s="189"/>
      <c r="M869" s="190"/>
      <c r="N869" s="190"/>
      <c r="O869" s="216"/>
      <c r="P869" s="190"/>
      <c r="Q869" s="190"/>
      <c r="R869" s="189"/>
      <c r="S869" s="190"/>
      <c r="T869" s="189"/>
      <c r="U869" s="189"/>
      <c r="V869" s="216"/>
      <c r="W869" s="48"/>
      <c r="X869" s="48"/>
      <c r="Y869" s="48"/>
    </row>
    <row r="870" customHeight="1" spans="1:25">
      <c r="A870" s="190"/>
      <c r="B870" s="216"/>
      <c r="C870" s="190"/>
      <c r="D870" s="216"/>
      <c r="E870" s="216"/>
      <c r="F870" s="190"/>
      <c r="G870" s="216"/>
      <c r="H870" s="190"/>
      <c r="I870" s="190"/>
      <c r="J870" s="189"/>
      <c r="K870" s="189"/>
      <c r="L870" s="189"/>
      <c r="M870" s="190"/>
      <c r="N870" s="190"/>
      <c r="O870" s="216"/>
      <c r="P870" s="190"/>
      <c r="Q870" s="190"/>
      <c r="R870" s="189"/>
      <c r="S870" s="190"/>
      <c r="T870" s="189"/>
      <c r="U870" s="189"/>
      <c r="V870" s="216"/>
      <c r="W870" s="48"/>
      <c r="X870" s="48"/>
      <c r="Y870" s="48"/>
    </row>
    <row r="871" customHeight="1" spans="1:25">
      <c r="A871" s="190"/>
      <c r="B871" s="216"/>
      <c r="C871" s="190"/>
      <c r="D871" s="216"/>
      <c r="E871" s="216"/>
      <c r="F871" s="190"/>
      <c r="G871" s="216"/>
      <c r="H871" s="190"/>
      <c r="I871" s="190"/>
      <c r="J871" s="189"/>
      <c r="K871" s="189"/>
      <c r="L871" s="189"/>
      <c r="M871" s="190"/>
      <c r="N871" s="190"/>
      <c r="O871" s="216"/>
      <c r="P871" s="190"/>
      <c r="Q871" s="190"/>
      <c r="R871" s="189"/>
      <c r="S871" s="190"/>
      <c r="T871" s="189"/>
      <c r="U871" s="189"/>
      <c r="V871" s="216"/>
      <c r="W871" s="48"/>
      <c r="X871" s="48"/>
      <c r="Y871" s="48"/>
    </row>
    <row r="872" customHeight="1" spans="1:25">
      <c r="A872" s="190"/>
      <c r="B872" s="216"/>
      <c r="C872" s="190"/>
      <c r="D872" s="216"/>
      <c r="E872" s="216"/>
      <c r="F872" s="190"/>
      <c r="G872" s="216"/>
      <c r="H872" s="190"/>
      <c r="I872" s="190"/>
      <c r="J872" s="189"/>
      <c r="K872" s="189"/>
      <c r="L872" s="189"/>
      <c r="M872" s="190"/>
      <c r="N872" s="190"/>
      <c r="O872" s="216"/>
      <c r="P872" s="190"/>
      <c r="Q872" s="190"/>
      <c r="R872" s="189"/>
      <c r="S872" s="190"/>
      <c r="T872" s="189"/>
      <c r="U872" s="189"/>
      <c r="V872" s="216"/>
      <c r="W872" s="48"/>
      <c r="X872" s="48"/>
      <c r="Y872" s="48"/>
    </row>
    <row r="873" customHeight="1" spans="1:25">
      <c r="A873" s="190"/>
      <c r="B873" s="216"/>
      <c r="C873" s="190"/>
      <c r="D873" s="216"/>
      <c r="E873" s="216"/>
      <c r="F873" s="190"/>
      <c r="G873" s="216"/>
      <c r="H873" s="190"/>
      <c r="I873" s="190"/>
      <c r="J873" s="189"/>
      <c r="K873" s="189"/>
      <c r="L873" s="189"/>
      <c r="M873" s="190"/>
      <c r="N873" s="190"/>
      <c r="O873" s="216"/>
      <c r="P873" s="190"/>
      <c r="Q873" s="190"/>
      <c r="R873" s="189"/>
      <c r="S873" s="190"/>
      <c r="T873" s="189"/>
      <c r="U873" s="189"/>
      <c r="V873" s="216"/>
      <c r="W873" s="48"/>
      <c r="X873" s="48"/>
      <c r="Y873" s="48"/>
    </row>
    <row r="874" customHeight="1" spans="1:25">
      <c r="A874" s="190"/>
      <c r="B874" s="216"/>
      <c r="C874" s="190"/>
      <c r="D874" s="216"/>
      <c r="E874" s="216"/>
      <c r="F874" s="190"/>
      <c r="G874" s="216"/>
      <c r="H874" s="190"/>
      <c r="I874" s="190"/>
      <c r="J874" s="189"/>
      <c r="K874" s="189"/>
      <c r="L874" s="189"/>
      <c r="M874" s="190"/>
      <c r="N874" s="190"/>
      <c r="O874" s="216"/>
      <c r="P874" s="190"/>
      <c r="Q874" s="190"/>
      <c r="R874" s="189"/>
      <c r="S874" s="190"/>
      <c r="T874" s="189"/>
      <c r="U874" s="189"/>
      <c r="V874" s="216"/>
      <c r="W874" s="48"/>
      <c r="X874" s="48"/>
      <c r="Y874" s="48"/>
    </row>
    <row r="875" customHeight="1" spans="1:25">
      <c r="A875" s="190"/>
      <c r="B875" s="216"/>
      <c r="C875" s="190"/>
      <c r="D875" s="216"/>
      <c r="E875" s="216"/>
      <c r="F875" s="190"/>
      <c r="G875" s="216"/>
      <c r="H875" s="190"/>
      <c r="I875" s="190"/>
      <c r="J875" s="189"/>
      <c r="K875" s="189"/>
      <c r="L875" s="189"/>
      <c r="M875" s="190"/>
      <c r="N875" s="190"/>
      <c r="O875" s="216"/>
      <c r="P875" s="190"/>
      <c r="Q875" s="190"/>
      <c r="R875" s="189"/>
      <c r="S875" s="190"/>
      <c r="T875" s="189"/>
      <c r="U875" s="189"/>
      <c r="V875" s="216"/>
      <c r="W875" s="48"/>
      <c r="X875" s="48"/>
      <c r="Y875" s="48"/>
    </row>
    <row r="876" customHeight="1" spans="1:25">
      <c r="A876" s="190"/>
      <c r="B876" s="216"/>
      <c r="C876" s="190"/>
      <c r="D876" s="216"/>
      <c r="E876" s="216"/>
      <c r="F876" s="190"/>
      <c r="G876" s="216"/>
      <c r="H876" s="190"/>
      <c r="I876" s="190"/>
      <c r="J876" s="189"/>
      <c r="K876" s="189"/>
      <c r="L876" s="189"/>
      <c r="M876" s="190"/>
      <c r="N876" s="190"/>
      <c r="O876" s="216"/>
      <c r="P876" s="190"/>
      <c r="Q876" s="190"/>
      <c r="R876" s="189"/>
      <c r="S876" s="190"/>
      <c r="T876" s="189"/>
      <c r="U876" s="189"/>
      <c r="V876" s="216"/>
      <c r="W876" s="48"/>
      <c r="X876" s="48"/>
      <c r="Y876" s="48"/>
    </row>
    <row r="877" customHeight="1" spans="1:25">
      <c r="A877" s="190"/>
      <c r="B877" s="216"/>
      <c r="C877" s="190"/>
      <c r="D877" s="216"/>
      <c r="E877" s="216"/>
      <c r="F877" s="190"/>
      <c r="G877" s="216"/>
      <c r="H877" s="190"/>
      <c r="I877" s="190"/>
      <c r="J877" s="189"/>
      <c r="K877" s="189"/>
      <c r="L877" s="189"/>
      <c r="M877" s="190"/>
      <c r="N877" s="190"/>
      <c r="O877" s="216"/>
      <c r="P877" s="190"/>
      <c r="Q877" s="190"/>
      <c r="R877" s="189"/>
      <c r="S877" s="190"/>
      <c r="T877" s="189"/>
      <c r="U877" s="189"/>
      <c r="V877" s="216"/>
      <c r="W877" s="48"/>
      <c r="X877" s="48"/>
      <c r="Y877" s="48"/>
    </row>
    <row r="878" customHeight="1" spans="1:25">
      <c r="A878" s="190"/>
      <c r="B878" s="216"/>
      <c r="C878" s="190"/>
      <c r="D878" s="216"/>
      <c r="E878" s="216"/>
      <c r="F878" s="190"/>
      <c r="G878" s="216"/>
      <c r="H878" s="190"/>
      <c r="I878" s="190"/>
      <c r="J878" s="189"/>
      <c r="K878" s="189"/>
      <c r="L878" s="189"/>
      <c r="M878" s="190"/>
      <c r="N878" s="190"/>
      <c r="O878" s="216"/>
      <c r="P878" s="190"/>
      <c r="Q878" s="190"/>
      <c r="R878" s="189"/>
      <c r="S878" s="190"/>
      <c r="T878" s="189"/>
      <c r="U878" s="189"/>
      <c r="V878" s="216"/>
      <c r="W878" s="48"/>
      <c r="X878" s="48"/>
      <c r="Y878" s="48"/>
    </row>
    <row r="879" customHeight="1" spans="1:25">
      <c r="A879" s="190"/>
      <c r="B879" s="216"/>
      <c r="C879" s="190"/>
      <c r="D879" s="216"/>
      <c r="E879" s="216"/>
      <c r="F879" s="190"/>
      <c r="G879" s="216"/>
      <c r="H879" s="190"/>
      <c r="I879" s="190"/>
      <c r="J879" s="189"/>
      <c r="K879" s="189"/>
      <c r="L879" s="189"/>
      <c r="M879" s="190"/>
      <c r="N879" s="190"/>
      <c r="O879" s="216"/>
      <c r="P879" s="190"/>
      <c r="Q879" s="190"/>
      <c r="R879" s="189"/>
      <c r="S879" s="190"/>
      <c r="T879" s="189"/>
      <c r="U879" s="189"/>
      <c r="V879" s="216"/>
      <c r="W879" s="48"/>
      <c r="X879" s="48"/>
      <c r="Y879" s="48"/>
    </row>
    <row r="880" customHeight="1" spans="1:25">
      <c r="A880" s="190"/>
      <c r="B880" s="216"/>
      <c r="C880" s="190"/>
      <c r="D880" s="216"/>
      <c r="E880" s="216"/>
      <c r="F880" s="190"/>
      <c r="G880" s="216"/>
      <c r="H880" s="190"/>
      <c r="I880" s="190"/>
      <c r="J880" s="189"/>
      <c r="K880" s="189"/>
      <c r="L880" s="189"/>
      <c r="M880" s="190"/>
      <c r="N880" s="190"/>
      <c r="O880" s="216"/>
      <c r="P880" s="190"/>
      <c r="Q880" s="190"/>
      <c r="R880" s="189"/>
      <c r="S880" s="190"/>
      <c r="T880" s="189"/>
      <c r="U880" s="189"/>
      <c r="V880" s="216"/>
      <c r="W880" s="48"/>
      <c r="X880" s="48"/>
      <c r="Y880" s="48"/>
    </row>
    <row r="881" customHeight="1" spans="1:25">
      <c r="A881" s="190"/>
      <c r="B881" s="216"/>
      <c r="C881" s="190"/>
      <c r="D881" s="216"/>
      <c r="E881" s="216"/>
      <c r="F881" s="190"/>
      <c r="G881" s="216"/>
      <c r="H881" s="190"/>
      <c r="I881" s="190"/>
      <c r="J881" s="189"/>
      <c r="K881" s="189"/>
      <c r="L881" s="189"/>
      <c r="M881" s="190"/>
      <c r="N881" s="190"/>
      <c r="O881" s="216"/>
      <c r="P881" s="190"/>
      <c r="Q881" s="190"/>
      <c r="R881" s="189"/>
      <c r="S881" s="190"/>
      <c r="T881" s="189"/>
      <c r="U881" s="189"/>
      <c r="V881" s="216"/>
      <c r="W881" s="48"/>
      <c r="X881" s="48"/>
      <c r="Y881" s="48"/>
    </row>
    <row r="882" customHeight="1" spans="1:25">
      <c r="A882" s="190"/>
      <c r="B882" s="216"/>
      <c r="C882" s="190"/>
      <c r="D882" s="216"/>
      <c r="E882" s="216"/>
      <c r="F882" s="190"/>
      <c r="G882" s="216"/>
      <c r="H882" s="190"/>
      <c r="I882" s="190"/>
      <c r="J882" s="189"/>
      <c r="K882" s="189"/>
      <c r="L882" s="189"/>
      <c r="M882" s="190"/>
      <c r="N882" s="190"/>
      <c r="O882" s="216"/>
      <c r="P882" s="190"/>
      <c r="Q882" s="190"/>
      <c r="R882" s="189"/>
      <c r="S882" s="190"/>
      <c r="T882" s="189"/>
      <c r="U882" s="189"/>
      <c r="V882" s="216"/>
      <c r="W882" s="48"/>
      <c r="X882" s="48"/>
      <c r="Y882" s="48"/>
    </row>
    <row r="883" customHeight="1" spans="1:25">
      <c r="A883" s="190"/>
      <c r="B883" s="216"/>
      <c r="C883" s="190"/>
      <c r="D883" s="216"/>
      <c r="E883" s="216"/>
      <c r="F883" s="190"/>
      <c r="G883" s="216"/>
      <c r="H883" s="190"/>
      <c r="I883" s="190"/>
      <c r="J883" s="189"/>
      <c r="K883" s="189"/>
      <c r="L883" s="189"/>
      <c r="M883" s="190"/>
      <c r="N883" s="190"/>
      <c r="O883" s="216"/>
      <c r="P883" s="190"/>
      <c r="Q883" s="190"/>
      <c r="R883" s="189"/>
      <c r="S883" s="190"/>
      <c r="T883" s="189"/>
      <c r="U883" s="189"/>
      <c r="V883" s="216"/>
      <c r="W883" s="48"/>
      <c r="X883" s="48"/>
      <c r="Y883" s="48"/>
    </row>
    <row r="884" customHeight="1" spans="1:25">
      <c r="A884" s="190"/>
      <c r="B884" s="216"/>
      <c r="C884" s="190"/>
      <c r="D884" s="216"/>
      <c r="E884" s="216"/>
      <c r="F884" s="190"/>
      <c r="G884" s="216"/>
      <c r="H884" s="190"/>
      <c r="I884" s="190"/>
      <c r="J884" s="189"/>
      <c r="K884" s="189"/>
      <c r="L884" s="189"/>
      <c r="M884" s="190"/>
      <c r="N884" s="190"/>
      <c r="O884" s="216"/>
      <c r="P884" s="190"/>
      <c r="Q884" s="190"/>
      <c r="R884" s="189"/>
      <c r="S884" s="190"/>
      <c r="T884" s="189"/>
      <c r="U884" s="189"/>
      <c r="V884" s="216"/>
      <c r="W884" s="48"/>
      <c r="X884" s="48"/>
      <c r="Y884" s="48"/>
    </row>
    <row r="885" customHeight="1" spans="1:25">
      <c r="A885" s="190"/>
      <c r="B885" s="216"/>
      <c r="C885" s="190"/>
      <c r="D885" s="216"/>
      <c r="E885" s="216"/>
      <c r="F885" s="190"/>
      <c r="G885" s="216"/>
      <c r="H885" s="190"/>
      <c r="I885" s="190"/>
      <c r="J885" s="189"/>
      <c r="K885" s="189"/>
      <c r="L885" s="189"/>
      <c r="M885" s="190"/>
      <c r="N885" s="190"/>
      <c r="O885" s="216"/>
      <c r="P885" s="190"/>
      <c r="Q885" s="190"/>
      <c r="R885" s="189"/>
      <c r="S885" s="190"/>
      <c r="T885" s="189"/>
      <c r="U885" s="189"/>
      <c r="V885" s="216"/>
      <c r="W885" s="48"/>
      <c r="X885" s="48"/>
      <c r="Y885" s="48"/>
    </row>
    <row r="886" customHeight="1" spans="1:25">
      <c r="A886" s="190"/>
      <c r="B886" s="216"/>
      <c r="C886" s="190"/>
      <c r="D886" s="216"/>
      <c r="E886" s="216"/>
      <c r="F886" s="190"/>
      <c r="G886" s="216"/>
      <c r="H886" s="190"/>
      <c r="I886" s="190"/>
      <c r="J886" s="189"/>
      <c r="K886" s="189"/>
      <c r="L886" s="189"/>
      <c r="M886" s="190"/>
      <c r="N886" s="190"/>
      <c r="O886" s="216"/>
      <c r="P886" s="190"/>
      <c r="Q886" s="190"/>
      <c r="R886" s="189"/>
      <c r="S886" s="190"/>
      <c r="T886" s="189"/>
      <c r="U886" s="189"/>
      <c r="V886" s="216"/>
      <c r="W886" s="48"/>
      <c r="X886" s="48"/>
      <c r="Y886" s="48"/>
    </row>
    <row r="887" customHeight="1" spans="1:25">
      <c r="A887" s="190"/>
      <c r="B887" s="216"/>
      <c r="C887" s="190"/>
      <c r="D887" s="216"/>
      <c r="E887" s="216"/>
      <c r="F887" s="190"/>
      <c r="G887" s="216"/>
      <c r="H887" s="190"/>
      <c r="I887" s="190"/>
      <c r="J887" s="189"/>
      <c r="K887" s="189"/>
      <c r="L887" s="189"/>
      <c r="M887" s="190"/>
      <c r="N887" s="190"/>
      <c r="O887" s="216"/>
      <c r="P887" s="190"/>
      <c r="Q887" s="190"/>
      <c r="R887" s="189"/>
      <c r="S887" s="190"/>
      <c r="T887" s="189"/>
      <c r="U887" s="189"/>
      <c r="V887" s="216"/>
      <c r="W887" s="48"/>
      <c r="X887" s="48"/>
      <c r="Y887" s="48"/>
    </row>
    <row r="888" customHeight="1" spans="1:25">
      <c r="A888" s="190"/>
      <c r="B888" s="216"/>
      <c r="C888" s="190"/>
      <c r="D888" s="216"/>
      <c r="E888" s="216"/>
      <c r="F888" s="190"/>
      <c r="G888" s="216"/>
      <c r="H888" s="190"/>
      <c r="I888" s="190"/>
      <c r="J888" s="189"/>
      <c r="K888" s="189"/>
      <c r="L888" s="189"/>
      <c r="M888" s="190"/>
      <c r="N888" s="190"/>
      <c r="O888" s="216"/>
      <c r="P888" s="190"/>
      <c r="Q888" s="190"/>
      <c r="R888" s="189"/>
      <c r="S888" s="190"/>
      <c r="T888" s="189"/>
      <c r="U888" s="189"/>
      <c r="V888" s="216"/>
      <c r="W888" s="48"/>
      <c r="X888" s="48"/>
      <c r="Y888" s="48"/>
    </row>
    <row r="889" customHeight="1" spans="1:25">
      <c r="A889" s="190"/>
      <c r="B889" s="216"/>
      <c r="C889" s="190"/>
      <c r="D889" s="216"/>
      <c r="E889" s="216"/>
      <c r="F889" s="190"/>
      <c r="G889" s="216"/>
      <c r="H889" s="190"/>
      <c r="I889" s="190"/>
      <c r="J889" s="189"/>
      <c r="K889" s="189"/>
      <c r="L889" s="189"/>
      <c r="M889" s="190"/>
      <c r="N889" s="190"/>
      <c r="O889" s="216"/>
      <c r="P889" s="190"/>
      <c r="Q889" s="190"/>
      <c r="R889" s="189"/>
      <c r="S889" s="190"/>
      <c r="T889" s="189"/>
      <c r="U889" s="189"/>
      <c r="V889" s="216"/>
      <c r="W889" s="48"/>
      <c r="X889" s="48"/>
      <c r="Y889" s="48"/>
    </row>
    <row r="890" customHeight="1" spans="1:25">
      <c r="A890" s="190"/>
      <c r="B890" s="216"/>
      <c r="C890" s="190"/>
      <c r="D890" s="216"/>
      <c r="E890" s="216"/>
      <c r="F890" s="190"/>
      <c r="G890" s="216"/>
      <c r="H890" s="190"/>
      <c r="I890" s="190"/>
      <c r="J890" s="189"/>
      <c r="K890" s="189"/>
      <c r="L890" s="189"/>
      <c r="M890" s="190"/>
      <c r="N890" s="190"/>
      <c r="O890" s="216"/>
      <c r="P890" s="190"/>
      <c r="Q890" s="190"/>
      <c r="R890" s="189"/>
      <c r="S890" s="190"/>
      <c r="T890" s="189"/>
      <c r="U890" s="189"/>
      <c r="V890" s="216"/>
      <c r="W890" s="48"/>
      <c r="X890" s="48"/>
      <c r="Y890" s="48"/>
    </row>
    <row r="891" customHeight="1" spans="1:25">
      <c r="A891" s="190"/>
      <c r="B891" s="216"/>
      <c r="C891" s="190"/>
      <c r="D891" s="216"/>
      <c r="E891" s="216"/>
      <c r="F891" s="190"/>
      <c r="G891" s="216"/>
      <c r="H891" s="190"/>
      <c r="I891" s="190"/>
      <c r="J891" s="189"/>
      <c r="K891" s="189"/>
      <c r="L891" s="189"/>
      <c r="M891" s="190"/>
      <c r="N891" s="190"/>
      <c r="O891" s="216"/>
      <c r="P891" s="190"/>
      <c r="Q891" s="190"/>
      <c r="R891" s="189"/>
      <c r="S891" s="190"/>
      <c r="T891" s="189"/>
      <c r="U891" s="189"/>
      <c r="V891" s="216"/>
      <c r="W891" s="48"/>
      <c r="X891" s="48"/>
      <c r="Y891" s="48"/>
    </row>
    <row r="892" customHeight="1" spans="1:25">
      <c r="A892" s="190"/>
      <c r="B892" s="216"/>
      <c r="C892" s="190"/>
      <c r="D892" s="216"/>
      <c r="E892" s="216"/>
      <c r="F892" s="190"/>
      <c r="G892" s="216"/>
      <c r="H892" s="190"/>
      <c r="I892" s="190"/>
      <c r="J892" s="189"/>
      <c r="K892" s="189"/>
      <c r="L892" s="189"/>
      <c r="M892" s="190"/>
      <c r="N892" s="190"/>
      <c r="O892" s="216"/>
      <c r="P892" s="190"/>
      <c r="Q892" s="190"/>
      <c r="R892" s="189"/>
      <c r="S892" s="190"/>
      <c r="T892" s="189"/>
      <c r="U892" s="189"/>
      <c r="V892" s="216"/>
      <c r="W892" s="48"/>
      <c r="X892" s="48"/>
      <c r="Y892" s="48"/>
    </row>
    <row r="893" customHeight="1" spans="1:25">
      <c r="A893" s="190"/>
      <c r="B893" s="216"/>
      <c r="C893" s="190"/>
      <c r="D893" s="216"/>
      <c r="E893" s="216"/>
      <c r="F893" s="190"/>
      <c r="G893" s="216"/>
      <c r="H893" s="190"/>
      <c r="I893" s="190"/>
      <c r="J893" s="189"/>
      <c r="K893" s="189"/>
      <c r="L893" s="189"/>
      <c r="M893" s="190"/>
      <c r="N893" s="190"/>
      <c r="O893" s="216"/>
      <c r="P893" s="190"/>
      <c r="Q893" s="190"/>
      <c r="R893" s="189"/>
      <c r="S893" s="190"/>
      <c r="T893" s="189"/>
      <c r="U893" s="189"/>
      <c r="V893" s="216"/>
      <c r="W893" s="48"/>
      <c r="X893" s="48"/>
      <c r="Y893" s="48"/>
    </row>
    <row r="894" customHeight="1" spans="1:25">
      <c r="A894" s="190"/>
      <c r="B894" s="216"/>
      <c r="C894" s="190"/>
      <c r="D894" s="216"/>
      <c r="E894" s="216"/>
      <c r="F894" s="190"/>
      <c r="G894" s="216"/>
      <c r="H894" s="190"/>
      <c r="I894" s="190"/>
      <c r="J894" s="189"/>
      <c r="K894" s="189"/>
      <c r="L894" s="189"/>
      <c r="M894" s="190"/>
      <c r="N894" s="190"/>
      <c r="O894" s="216"/>
      <c r="P894" s="190"/>
      <c r="Q894" s="190"/>
      <c r="R894" s="189"/>
      <c r="S894" s="190"/>
      <c r="T894" s="189"/>
      <c r="U894" s="189"/>
      <c r="V894" s="216"/>
      <c r="W894" s="48"/>
      <c r="X894" s="48"/>
      <c r="Y894" s="48"/>
    </row>
    <row r="895" customHeight="1" spans="1:25">
      <c r="A895" s="190"/>
      <c r="B895" s="216"/>
      <c r="C895" s="190"/>
      <c r="D895" s="216"/>
      <c r="E895" s="216"/>
      <c r="F895" s="190"/>
      <c r="G895" s="216"/>
      <c r="H895" s="190"/>
      <c r="I895" s="190"/>
      <c r="J895" s="189"/>
      <c r="K895" s="189"/>
      <c r="L895" s="189"/>
      <c r="M895" s="190"/>
      <c r="N895" s="190"/>
      <c r="O895" s="216"/>
      <c r="P895" s="190"/>
      <c r="Q895" s="190"/>
      <c r="R895" s="189"/>
      <c r="S895" s="190"/>
      <c r="T895" s="189"/>
      <c r="U895" s="189"/>
      <c r="V895" s="216"/>
      <c r="W895" s="48"/>
      <c r="X895" s="48"/>
      <c r="Y895" s="48"/>
    </row>
    <row r="896" customHeight="1" spans="1:25">
      <c r="A896" s="190"/>
      <c r="B896" s="216"/>
      <c r="C896" s="190"/>
      <c r="D896" s="216"/>
      <c r="E896" s="216"/>
      <c r="F896" s="190"/>
      <c r="G896" s="216"/>
      <c r="H896" s="190"/>
      <c r="I896" s="190"/>
      <c r="J896" s="189"/>
      <c r="K896" s="189"/>
      <c r="L896" s="189"/>
      <c r="M896" s="190"/>
      <c r="N896" s="190"/>
      <c r="O896" s="216"/>
      <c r="P896" s="190"/>
      <c r="Q896" s="190"/>
      <c r="R896" s="189"/>
      <c r="S896" s="190"/>
      <c r="T896" s="189"/>
      <c r="U896" s="189"/>
      <c r="V896" s="216"/>
      <c r="W896" s="48"/>
      <c r="X896" s="48"/>
      <c r="Y896" s="48"/>
    </row>
    <row r="897" customHeight="1" spans="1:25">
      <c r="A897" s="190"/>
      <c r="B897" s="216"/>
      <c r="C897" s="190"/>
      <c r="D897" s="216"/>
      <c r="E897" s="216"/>
      <c r="F897" s="190"/>
      <c r="G897" s="216"/>
      <c r="H897" s="190"/>
      <c r="I897" s="190"/>
      <c r="J897" s="189"/>
      <c r="K897" s="189"/>
      <c r="L897" s="189"/>
      <c r="M897" s="190"/>
      <c r="N897" s="190"/>
      <c r="O897" s="216"/>
      <c r="P897" s="190"/>
      <c r="Q897" s="190"/>
      <c r="R897" s="189"/>
      <c r="S897" s="190"/>
      <c r="T897" s="189"/>
      <c r="U897" s="189"/>
      <c r="V897" s="216"/>
      <c r="W897" s="48"/>
      <c r="X897" s="48"/>
      <c r="Y897" s="48"/>
    </row>
    <row r="898" customHeight="1" spans="1:25">
      <c r="A898" s="190"/>
      <c r="B898" s="216"/>
      <c r="C898" s="190"/>
      <c r="D898" s="216"/>
      <c r="E898" s="216"/>
      <c r="F898" s="190"/>
      <c r="G898" s="216"/>
      <c r="H898" s="190"/>
      <c r="I898" s="190"/>
      <c r="J898" s="189"/>
      <c r="K898" s="189"/>
      <c r="L898" s="189"/>
      <c r="M898" s="190"/>
      <c r="N898" s="190"/>
      <c r="O898" s="216"/>
      <c r="P898" s="190"/>
      <c r="Q898" s="190"/>
      <c r="R898" s="189"/>
      <c r="S898" s="190"/>
      <c r="T898" s="189"/>
      <c r="U898" s="189"/>
      <c r="V898" s="216"/>
      <c r="W898" s="48"/>
      <c r="X898" s="48"/>
      <c r="Y898" s="48"/>
    </row>
    <row r="899" customHeight="1" spans="1:25">
      <c r="A899" s="190"/>
      <c r="B899" s="216"/>
      <c r="C899" s="190"/>
      <c r="D899" s="216"/>
      <c r="E899" s="216"/>
      <c r="F899" s="190"/>
      <c r="G899" s="216"/>
      <c r="H899" s="190"/>
      <c r="I899" s="190"/>
      <c r="J899" s="189"/>
      <c r="K899" s="189"/>
      <c r="L899" s="189"/>
      <c r="M899" s="190"/>
      <c r="N899" s="190"/>
      <c r="O899" s="216"/>
      <c r="P899" s="190"/>
      <c r="Q899" s="190"/>
      <c r="R899" s="189"/>
      <c r="S899" s="190"/>
      <c r="T899" s="189"/>
      <c r="U899" s="189"/>
      <c r="V899" s="216"/>
      <c r="W899" s="48"/>
      <c r="X899" s="48"/>
      <c r="Y899" s="48"/>
    </row>
    <row r="900" customHeight="1" spans="1:25">
      <c r="A900" s="190"/>
      <c r="B900" s="216"/>
      <c r="C900" s="190"/>
      <c r="D900" s="216"/>
      <c r="E900" s="216"/>
      <c r="F900" s="190"/>
      <c r="G900" s="216"/>
      <c r="H900" s="190"/>
      <c r="I900" s="190"/>
      <c r="J900" s="189"/>
      <c r="K900" s="189"/>
      <c r="L900" s="189"/>
      <c r="M900" s="190"/>
      <c r="N900" s="190"/>
      <c r="O900" s="216"/>
      <c r="P900" s="190"/>
      <c r="Q900" s="190"/>
      <c r="R900" s="189"/>
      <c r="S900" s="190"/>
      <c r="T900" s="189"/>
      <c r="U900" s="189"/>
      <c r="V900" s="216"/>
      <c r="W900" s="48"/>
      <c r="X900" s="48"/>
      <c r="Y900" s="48"/>
    </row>
    <row r="901" customHeight="1" spans="1:25">
      <c r="A901" s="190"/>
      <c r="B901" s="216"/>
      <c r="C901" s="190"/>
      <c r="D901" s="216"/>
      <c r="E901" s="216"/>
      <c r="F901" s="190"/>
      <c r="G901" s="216"/>
      <c r="H901" s="190"/>
      <c r="I901" s="190"/>
      <c r="J901" s="189"/>
      <c r="K901" s="189"/>
      <c r="L901" s="189"/>
      <c r="M901" s="190"/>
      <c r="N901" s="190"/>
      <c r="O901" s="216"/>
      <c r="P901" s="190"/>
      <c r="Q901" s="190"/>
      <c r="R901" s="189"/>
      <c r="S901" s="190"/>
      <c r="T901" s="189"/>
      <c r="U901" s="189"/>
      <c r="V901" s="216"/>
      <c r="W901" s="48"/>
      <c r="X901" s="48"/>
      <c r="Y901" s="48"/>
    </row>
    <row r="902" customHeight="1" spans="1:25">
      <c r="A902" s="190"/>
      <c r="B902" s="216"/>
      <c r="C902" s="190"/>
      <c r="D902" s="216"/>
      <c r="E902" s="216"/>
      <c r="F902" s="190"/>
      <c r="G902" s="216"/>
      <c r="H902" s="190"/>
      <c r="I902" s="190"/>
      <c r="J902" s="189"/>
      <c r="K902" s="189"/>
      <c r="L902" s="189"/>
      <c r="M902" s="190"/>
      <c r="N902" s="190"/>
      <c r="O902" s="216"/>
      <c r="P902" s="190"/>
      <c r="Q902" s="190"/>
      <c r="R902" s="189"/>
      <c r="S902" s="190"/>
      <c r="T902" s="189"/>
      <c r="U902" s="189"/>
      <c r="V902" s="216"/>
      <c r="W902" s="48"/>
      <c r="X902" s="48"/>
      <c r="Y902" s="48"/>
    </row>
    <row r="903" customHeight="1" spans="1:25">
      <c r="A903" s="190"/>
      <c r="B903" s="216"/>
      <c r="C903" s="190"/>
      <c r="D903" s="216"/>
      <c r="E903" s="216"/>
      <c r="F903" s="190"/>
      <c r="G903" s="216"/>
      <c r="H903" s="190"/>
      <c r="I903" s="190"/>
      <c r="J903" s="189"/>
      <c r="K903" s="189"/>
      <c r="L903" s="189"/>
      <c r="M903" s="190"/>
      <c r="N903" s="190"/>
      <c r="O903" s="216"/>
      <c r="P903" s="190"/>
      <c r="Q903" s="190"/>
      <c r="R903" s="189"/>
      <c r="S903" s="190"/>
      <c r="T903" s="189"/>
      <c r="U903" s="189"/>
      <c r="V903" s="216"/>
      <c r="W903" s="48"/>
      <c r="X903" s="48"/>
      <c r="Y903" s="48"/>
    </row>
    <row r="904" customHeight="1" spans="1:25">
      <c r="A904" s="190"/>
      <c r="B904" s="216"/>
      <c r="C904" s="190"/>
      <c r="D904" s="216"/>
      <c r="E904" s="216"/>
      <c r="F904" s="190"/>
      <c r="G904" s="216"/>
      <c r="H904" s="190"/>
      <c r="I904" s="190"/>
      <c r="J904" s="189"/>
      <c r="K904" s="189"/>
      <c r="L904" s="189"/>
      <c r="M904" s="190"/>
      <c r="N904" s="190"/>
      <c r="O904" s="216"/>
      <c r="P904" s="190"/>
      <c r="Q904" s="190"/>
      <c r="R904" s="189"/>
      <c r="S904" s="190"/>
      <c r="T904" s="189"/>
      <c r="U904" s="189"/>
      <c r="V904" s="216"/>
      <c r="W904" s="48"/>
      <c r="X904" s="48"/>
      <c r="Y904" s="48"/>
    </row>
    <row r="905" customHeight="1" spans="1:25">
      <c r="A905" s="190"/>
      <c r="B905" s="216"/>
      <c r="C905" s="190"/>
      <c r="D905" s="216"/>
      <c r="E905" s="216"/>
      <c r="F905" s="190"/>
      <c r="G905" s="216"/>
      <c r="H905" s="190"/>
      <c r="I905" s="190"/>
      <c r="J905" s="189"/>
      <c r="K905" s="189"/>
      <c r="L905" s="189"/>
      <c r="M905" s="190"/>
      <c r="N905" s="190"/>
      <c r="O905" s="216"/>
      <c r="P905" s="190"/>
      <c r="Q905" s="190"/>
      <c r="R905" s="189"/>
      <c r="S905" s="190"/>
      <c r="T905" s="189"/>
      <c r="U905" s="189"/>
      <c r="V905" s="216"/>
      <c r="W905" s="48"/>
      <c r="X905" s="48"/>
      <c r="Y905" s="48"/>
    </row>
    <row r="906" customHeight="1" spans="1:25">
      <c r="A906" s="190"/>
      <c r="B906" s="216"/>
      <c r="C906" s="190"/>
      <c r="D906" s="216"/>
      <c r="E906" s="216"/>
      <c r="F906" s="190"/>
      <c r="G906" s="216"/>
      <c r="H906" s="190"/>
      <c r="I906" s="190"/>
      <c r="J906" s="189"/>
      <c r="K906" s="189"/>
      <c r="L906" s="189"/>
      <c r="M906" s="190"/>
      <c r="N906" s="190"/>
      <c r="O906" s="216"/>
      <c r="P906" s="190"/>
      <c r="Q906" s="190"/>
      <c r="R906" s="189"/>
      <c r="S906" s="190"/>
      <c r="T906" s="189"/>
      <c r="U906" s="189"/>
      <c r="V906" s="216"/>
      <c r="W906" s="48"/>
      <c r="X906" s="48"/>
      <c r="Y906" s="48"/>
    </row>
    <row r="907" customHeight="1" spans="1:25">
      <c r="A907" s="190"/>
      <c r="B907" s="216"/>
      <c r="C907" s="190"/>
      <c r="D907" s="216"/>
      <c r="E907" s="216"/>
      <c r="F907" s="190"/>
      <c r="G907" s="216"/>
      <c r="H907" s="190"/>
      <c r="I907" s="190"/>
      <c r="J907" s="189"/>
      <c r="K907" s="189"/>
      <c r="L907" s="189"/>
      <c r="M907" s="190"/>
      <c r="N907" s="190"/>
      <c r="O907" s="216"/>
      <c r="P907" s="190"/>
      <c r="Q907" s="190"/>
      <c r="R907" s="189"/>
      <c r="S907" s="190"/>
      <c r="T907" s="189"/>
      <c r="U907" s="189"/>
      <c r="V907" s="216"/>
      <c r="W907" s="48"/>
      <c r="X907" s="48"/>
      <c r="Y907" s="48"/>
    </row>
    <row r="908" customHeight="1" spans="1:25">
      <c r="A908" s="190"/>
      <c r="B908" s="216"/>
      <c r="C908" s="190"/>
      <c r="D908" s="216"/>
      <c r="E908" s="216"/>
      <c r="F908" s="190"/>
      <c r="G908" s="216"/>
      <c r="H908" s="190"/>
      <c r="I908" s="190"/>
      <c r="J908" s="189"/>
      <c r="K908" s="189"/>
      <c r="L908" s="189"/>
      <c r="M908" s="190"/>
      <c r="N908" s="190"/>
      <c r="O908" s="216"/>
      <c r="P908" s="190"/>
      <c r="Q908" s="190"/>
      <c r="R908" s="189"/>
      <c r="S908" s="190"/>
      <c r="T908" s="189"/>
      <c r="U908" s="189"/>
      <c r="V908" s="216"/>
      <c r="W908" s="48"/>
      <c r="X908" s="48"/>
      <c r="Y908" s="48"/>
    </row>
    <row r="909" customHeight="1" spans="1:25">
      <c r="A909" s="190"/>
      <c r="B909" s="216"/>
      <c r="C909" s="190"/>
      <c r="D909" s="216"/>
      <c r="E909" s="216"/>
      <c r="F909" s="190"/>
      <c r="G909" s="216"/>
      <c r="H909" s="190"/>
      <c r="I909" s="190"/>
      <c r="J909" s="189"/>
      <c r="K909" s="189"/>
      <c r="L909" s="189"/>
      <c r="M909" s="190"/>
      <c r="N909" s="190"/>
      <c r="O909" s="216"/>
      <c r="P909" s="190"/>
      <c r="Q909" s="190"/>
      <c r="R909" s="189"/>
      <c r="S909" s="190"/>
      <c r="T909" s="189"/>
      <c r="U909" s="189"/>
      <c r="V909" s="216"/>
      <c r="W909" s="48"/>
      <c r="X909" s="48"/>
      <c r="Y909" s="48"/>
    </row>
    <row r="910" customHeight="1" spans="1:25">
      <c r="A910" s="190"/>
      <c r="B910" s="216"/>
      <c r="C910" s="190"/>
      <c r="D910" s="216"/>
      <c r="E910" s="216"/>
      <c r="F910" s="190"/>
      <c r="G910" s="216"/>
      <c r="H910" s="190"/>
      <c r="I910" s="190"/>
      <c r="J910" s="189"/>
      <c r="K910" s="189"/>
      <c r="L910" s="189"/>
      <c r="M910" s="190"/>
      <c r="N910" s="190"/>
      <c r="O910" s="216"/>
      <c r="P910" s="190"/>
      <c r="Q910" s="190"/>
      <c r="R910" s="189"/>
      <c r="S910" s="190"/>
      <c r="T910" s="189"/>
      <c r="U910" s="189"/>
      <c r="V910" s="216"/>
      <c r="W910" s="48"/>
      <c r="X910" s="48"/>
      <c r="Y910" s="48"/>
    </row>
    <row r="911" customHeight="1" spans="1:25">
      <c r="A911" s="190"/>
      <c r="B911" s="216"/>
      <c r="C911" s="190"/>
      <c r="D911" s="216"/>
      <c r="E911" s="216"/>
      <c r="F911" s="190"/>
      <c r="G911" s="216"/>
      <c r="H911" s="190"/>
      <c r="I911" s="190"/>
      <c r="J911" s="189"/>
      <c r="K911" s="189"/>
      <c r="L911" s="189"/>
      <c r="M911" s="190"/>
      <c r="N911" s="190"/>
      <c r="O911" s="216"/>
      <c r="P911" s="190"/>
      <c r="Q911" s="190"/>
      <c r="R911" s="189"/>
      <c r="S911" s="190"/>
      <c r="T911" s="189"/>
      <c r="U911" s="189"/>
      <c r="V911" s="216"/>
      <c r="W911" s="48"/>
      <c r="X911" s="48"/>
      <c r="Y911" s="48"/>
    </row>
    <row r="912" customHeight="1" spans="1:25">
      <c r="A912" s="190"/>
      <c r="B912" s="216"/>
      <c r="C912" s="190"/>
      <c r="D912" s="216"/>
      <c r="E912" s="216"/>
      <c r="F912" s="190"/>
      <c r="G912" s="216"/>
      <c r="H912" s="190"/>
      <c r="I912" s="190"/>
      <c r="J912" s="189"/>
      <c r="K912" s="189"/>
      <c r="L912" s="189"/>
      <c r="M912" s="190"/>
      <c r="N912" s="190"/>
      <c r="O912" s="216"/>
      <c r="P912" s="190"/>
      <c r="Q912" s="190"/>
      <c r="R912" s="189"/>
      <c r="S912" s="190"/>
      <c r="T912" s="189"/>
      <c r="U912" s="189"/>
      <c r="V912" s="216"/>
      <c r="W912" s="48"/>
      <c r="X912" s="48"/>
      <c r="Y912" s="48"/>
    </row>
    <row r="913" customHeight="1" spans="1:25">
      <c r="A913" s="190"/>
      <c r="B913" s="216"/>
      <c r="C913" s="190"/>
      <c r="D913" s="216"/>
      <c r="E913" s="216"/>
      <c r="F913" s="190"/>
      <c r="G913" s="216"/>
      <c r="H913" s="190"/>
      <c r="I913" s="190"/>
      <c r="J913" s="189"/>
      <c r="K913" s="189"/>
      <c r="L913" s="189"/>
      <c r="M913" s="190"/>
      <c r="N913" s="190"/>
      <c r="O913" s="216"/>
      <c r="P913" s="190"/>
      <c r="Q913" s="190"/>
      <c r="R913" s="189"/>
      <c r="S913" s="190"/>
      <c r="T913" s="189"/>
      <c r="U913" s="189"/>
      <c r="V913" s="216"/>
      <c r="W913" s="48"/>
      <c r="X913" s="48"/>
      <c r="Y913" s="48"/>
    </row>
    <row r="914" customHeight="1" spans="1:25">
      <c r="A914" s="190"/>
      <c r="B914" s="216"/>
      <c r="C914" s="190"/>
      <c r="D914" s="216"/>
      <c r="E914" s="216"/>
      <c r="F914" s="190"/>
      <c r="G914" s="216"/>
      <c r="H914" s="190"/>
      <c r="I914" s="190"/>
      <c r="J914" s="189"/>
      <c r="K914" s="189"/>
      <c r="L914" s="189"/>
      <c r="M914" s="190"/>
      <c r="N914" s="190"/>
      <c r="O914" s="216"/>
      <c r="P914" s="190"/>
      <c r="Q914" s="190"/>
      <c r="R914" s="189"/>
      <c r="S914" s="190"/>
      <c r="T914" s="189"/>
      <c r="U914" s="189"/>
      <c r="V914" s="216"/>
      <c r="W914" s="48"/>
      <c r="X914" s="48"/>
      <c r="Y914" s="48"/>
    </row>
    <row r="915" customHeight="1" spans="1:25">
      <c r="A915" s="190"/>
      <c r="B915" s="216"/>
      <c r="C915" s="190"/>
      <c r="D915" s="216"/>
      <c r="E915" s="216"/>
      <c r="F915" s="190"/>
      <c r="G915" s="216"/>
      <c r="H915" s="190"/>
      <c r="I915" s="190"/>
      <c r="J915" s="189"/>
      <c r="K915" s="189"/>
      <c r="L915" s="189"/>
      <c r="M915" s="190"/>
      <c r="N915" s="190"/>
      <c r="O915" s="216"/>
      <c r="P915" s="190"/>
      <c r="Q915" s="190"/>
      <c r="R915" s="189"/>
      <c r="S915" s="190"/>
      <c r="T915" s="189"/>
      <c r="U915" s="189"/>
      <c r="V915" s="216"/>
      <c r="W915" s="48"/>
      <c r="X915" s="48"/>
      <c r="Y915" s="48"/>
    </row>
    <row r="916" customHeight="1" spans="1:25">
      <c r="A916" s="190"/>
      <c r="B916" s="216"/>
      <c r="C916" s="190"/>
      <c r="D916" s="216"/>
      <c r="E916" s="216"/>
      <c r="F916" s="190"/>
      <c r="G916" s="216"/>
      <c r="H916" s="190"/>
      <c r="I916" s="190"/>
      <c r="J916" s="189"/>
      <c r="K916" s="189"/>
      <c r="L916" s="189"/>
      <c r="M916" s="190"/>
      <c r="N916" s="190"/>
      <c r="O916" s="216"/>
      <c r="P916" s="190"/>
      <c r="Q916" s="190"/>
      <c r="R916" s="189"/>
      <c r="S916" s="190"/>
      <c r="T916" s="189"/>
      <c r="U916" s="189"/>
      <c r="V916" s="216"/>
      <c r="W916" s="48"/>
      <c r="X916" s="48"/>
      <c r="Y916" s="48"/>
    </row>
    <row r="917" customHeight="1" spans="1:25">
      <c r="A917" s="190"/>
      <c r="B917" s="216"/>
      <c r="C917" s="190"/>
      <c r="D917" s="216"/>
      <c r="E917" s="216"/>
      <c r="F917" s="190"/>
      <c r="G917" s="216"/>
      <c r="H917" s="190"/>
      <c r="I917" s="190"/>
      <c r="J917" s="189"/>
      <c r="K917" s="189"/>
      <c r="L917" s="189"/>
      <c r="M917" s="190"/>
      <c r="N917" s="190"/>
      <c r="O917" s="216"/>
      <c r="P917" s="190"/>
      <c r="Q917" s="190"/>
      <c r="R917" s="189"/>
      <c r="S917" s="190"/>
      <c r="T917" s="189"/>
      <c r="U917" s="189"/>
      <c r="V917" s="216"/>
      <c r="W917" s="48"/>
      <c r="X917" s="48"/>
      <c r="Y917" s="48"/>
    </row>
    <row r="918" customHeight="1" spans="1:25">
      <c r="A918" s="190"/>
      <c r="B918" s="216"/>
      <c r="C918" s="190"/>
      <c r="D918" s="216"/>
      <c r="E918" s="216"/>
      <c r="F918" s="190"/>
      <c r="G918" s="216"/>
      <c r="H918" s="190"/>
      <c r="I918" s="190"/>
      <c r="J918" s="189"/>
      <c r="K918" s="189"/>
      <c r="L918" s="189"/>
      <c r="M918" s="190"/>
      <c r="N918" s="190"/>
      <c r="O918" s="216"/>
      <c r="P918" s="190"/>
      <c r="Q918" s="190"/>
      <c r="R918" s="189"/>
      <c r="S918" s="190"/>
      <c r="T918" s="189"/>
      <c r="U918" s="189"/>
      <c r="V918" s="216"/>
      <c r="W918" s="48"/>
      <c r="X918" s="48"/>
      <c r="Y918" s="48"/>
    </row>
    <row r="919" customHeight="1" spans="1:25">
      <c r="A919" s="190"/>
      <c r="B919" s="216"/>
      <c r="C919" s="190"/>
      <c r="D919" s="216"/>
      <c r="E919" s="216"/>
      <c r="F919" s="190"/>
      <c r="G919" s="216"/>
      <c r="H919" s="190"/>
      <c r="I919" s="190"/>
      <c r="J919" s="189"/>
      <c r="K919" s="189"/>
      <c r="L919" s="189"/>
      <c r="M919" s="190"/>
      <c r="N919" s="190"/>
      <c r="O919" s="216"/>
      <c r="P919" s="190"/>
      <c r="Q919" s="190"/>
      <c r="R919" s="189"/>
      <c r="S919" s="190"/>
      <c r="T919" s="189"/>
      <c r="U919" s="189"/>
      <c r="V919" s="216"/>
      <c r="W919" s="48"/>
      <c r="X919" s="48"/>
      <c r="Y919" s="48"/>
    </row>
    <row r="920" customHeight="1" spans="1:25">
      <c r="A920" s="190"/>
      <c r="B920" s="216"/>
      <c r="C920" s="190"/>
      <c r="D920" s="216"/>
      <c r="E920" s="216"/>
      <c r="F920" s="190"/>
      <c r="G920" s="216"/>
      <c r="H920" s="190"/>
      <c r="I920" s="190"/>
      <c r="J920" s="189"/>
      <c r="K920" s="189"/>
      <c r="L920" s="189"/>
      <c r="M920" s="190"/>
      <c r="N920" s="190"/>
      <c r="O920" s="216"/>
      <c r="P920" s="190"/>
      <c r="Q920" s="190"/>
      <c r="R920" s="189"/>
      <c r="S920" s="190"/>
      <c r="T920" s="189"/>
      <c r="U920" s="189"/>
      <c r="V920" s="216"/>
      <c r="W920" s="48"/>
      <c r="X920" s="48"/>
      <c r="Y920" s="48"/>
    </row>
    <row r="921" customHeight="1" spans="1:25">
      <c r="A921" s="190"/>
      <c r="B921" s="216"/>
      <c r="C921" s="190"/>
      <c r="D921" s="216"/>
      <c r="E921" s="216"/>
      <c r="F921" s="190"/>
      <c r="G921" s="216"/>
      <c r="H921" s="190"/>
      <c r="I921" s="190"/>
      <c r="J921" s="189"/>
      <c r="K921" s="189"/>
      <c r="L921" s="189"/>
      <c r="M921" s="190"/>
      <c r="N921" s="190"/>
      <c r="O921" s="216"/>
      <c r="P921" s="190"/>
      <c r="Q921" s="190"/>
      <c r="R921" s="189"/>
      <c r="S921" s="190"/>
      <c r="T921" s="189"/>
      <c r="U921" s="189"/>
      <c r="V921" s="216"/>
      <c r="W921" s="48"/>
      <c r="X921" s="48"/>
      <c r="Y921" s="48"/>
    </row>
    <row r="922" customHeight="1" spans="1:25">
      <c r="A922" s="190"/>
      <c r="B922" s="216"/>
      <c r="C922" s="190"/>
      <c r="D922" s="216"/>
      <c r="E922" s="216"/>
      <c r="F922" s="190"/>
      <c r="G922" s="216"/>
      <c r="H922" s="190"/>
      <c r="I922" s="190"/>
      <c r="J922" s="189"/>
      <c r="K922" s="189"/>
      <c r="L922" s="189"/>
      <c r="M922" s="190"/>
      <c r="N922" s="190"/>
      <c r="O922" s="216"/>
      <c r="P922" s="190"/>
      <c r="Q922" s="190"/>
      <c r="R922" s="189"/>
      <c r="S922" s="190"/>
      <c r="T922" s="189"/>
      <c r="U922" s="189"/>
      <c r="V922" s="216"/>
      <c r="W922" s="48"/>
      <c r="X922" s="48"/>
      <c r="Y922" s="48"/>
    </row>
    <row r="923" customHeight="1" spans="1:25">
      <c r="A923" s="190"/>
      <c r="B923" s="216"/>
      <c r="C923" s="190"/>
      <c r="D923" s="216"/>
      <c r="E923" s="216"/>
      <c r="F923" s="190"/>
      <c r="G923" s="216"/>
      <c r="H923" s="190"/>
      <c r="I923" s="190"/>
      <c r="J923" s="189"/>
      <c r="K923" s="189"/>
      <c r="L923" s="189"/>
      <c r="M923" s="190"/>
      <c r="N923" s="190"/>
      <c r="O923" s="216"/>
      <c r="P923" s="190"/>
      <c r="Q923" s="190"/>
      <c r="R923" s="189"/>
      <c r="S923" s="190"/>
      <c r="T923" s="189"/>
      <c r="U923" s="189"/>
      <c r="V923" s="216"/>
      <c r="W923" s="48"/>
      <c r="X923" s="48"/>
      <c r="Y923" s="48"/>
    </row>
    <row r="924" customHeight="1" spans="1:25">
      <c r="A924" s="190"/>
      <c r="B924" s="216"/>
      <c r="C924" s="190"/>
      <c r="D924" s="216"/>
      <c r="E924" s="216"/>
      <c r="F924" s="190"/>
      <c r="G924" s="216"/>
      <c r="H924" s="190"/>
      <c r="I924" s="190"/>
      <c r="J924" s="189"/>
      <c r="K924" s="189"/>
      <c r="L924" s="189"/>
      <c r="M924" s="190"/>
      <c r="N924" s="190"/>
      <c r="O924" s="216"/>
      <c r="P924" s="190"/>
      <c r="Q924" s="190"/>
      <c r="R924" s="189"/>
      <c r="S924" s="190"/>
      <c r="T924" s="189"/>
      <c r="U924" s="189"/>
      <c r="V924" s="216"/>
      <c r="W924" s="48"/>
      <c r="X924" s="48"/>
      <c r="Y924" s="48"/>
    </row>
    <row r="925" customHeight="1" spans="1:25">
      <c r="A925" s="190"/>
      <c r="B925" s="216"/>
      <c r="C925" s="190"/>
      <c r="D925" s="216"/>
      <c r="E925" s="216"/>
      <c r="F925" s="190"/>
      <c r="G925" s="216"/>
      <c r="H925" s="190"/>
      <c r="I925" s="190"/>
      <c r="J925" s="189"/>
      <c r="K925" s="189"/>
      <c r="L925" s="189"/>
      <c r="M925" s="190"/>
      <c r="N925" s="190"/>
      <c r="O925" s="216"/>
      <c r="P925" s="190"/>
      <c r="Q925" s="190"/>
      <c r="R925" s="189"/>
      <c r="S925" s="190"/>
      <c r="T925" s="189"/>
      <c r="U925" s="189"/>
      <c r="V925" s="216"/>
      <c r="W925" s="48"/>
      <c r="X925" s="48"/>
      <c r="Y925" s="48"/>
    </row>
    <row r="926" customHeight="1" spans="1:25">
      <c r="A926" s="190"/>
      <c r="B926" s="216"/>
      <c r="C926" s="190"/>
      <c r="D926" s="216"/>
      <c r="E926" s="216"/>
      <c r="F926" s="190"/>
      <c r="G926" s="216"/>
      <c r="H926" s="190"/>
      <c r="I926" s="190"/>
      <c r="J926" s="189"/>
      <c r="K926" s="189"/>
      <c r="L926" s="189"/>
      <c r="M926" s="190"/>
      <c r="N926" s="190"/>
      <c r="O926" s="216"/>
      <c r="P926" s="190"/>
      <c r="Q926" s="190"/>
      <c r="R926" s="189"/>
      <c r="S926" s="190"/>
      <c r="T926" s="189"/>
      <c r="U926" s="189"/>
      <c r="V926" s="216"/>
      <c r="W926" s="48"/>
      <c r="X926" s="48"/>
      <c r="Y926" s="48"/>
    </row>
    <row r="927" customHeight="1" spans="1:25">
      <c r="A927" s="190"/>
      <c r="B927" s="216"/>
      <c r="C927" s="190"/>
      <c r="D927" s="216"/>
      <c r="E927" s="216"/>
      <c r="F927" s="190"/>
      <c r="G927" s="216"/>
      <c r="H927" s="190"/>
      <c r="I927" s="190"/>
      <c r="J927" s="189"/>
      <c r="K927" s="189"/>
      <c r="L927" s="189"/>
      <c r="M927" s="190"/>
      <c r="N927" s="190"/>
      <c r="O927" s="216"/>
      <c r="P927" s="190"/>
      <c r="Q927" s="190"/>
      <c r="R927" s="189"/>
      <c r="S927" s="190"/>
      <c r="T927" s="189"/>
      <c r="U927" s="189"/>
      <c r="V927" s="216"/>
      <c r="W927" s="48"/>
      <c r="X927" s="48"/>
      <c r="Y927" s="48"/>
    </row>
    <row r="928" customHeight="1" spans="1:25">
      <c r="A928" s="190"/>
      <c r="B928" s="216"/>
      <c r="C928" s="190"/>
      <c r="D928" s="216"/>
      <c r="E928" s="216"/>
      <c r="F928" s="190"/>
      <c r="G928" s="216"/>
      <c r="H928" s="190"/>
      <c r="I928" s="190"/>
      <c r="J928" s="189"/>
      <c r="K928" s="189"/>
      <c r="L928" s="189"/>
      <c r="M928" s="190"/>
      <c r="N928" s="190"/>
      <c r="O928" s="216"/>
      <c r="P928" s="190"/>
      <c r="Q928" s="190"/>
      <c r="R928" s="189"/>
      <c r="S928" s="190"/>
      <c r="T928" s="189"/>
      <c r="U928" s="189"/>
      <c r="V928" s="216"/>
      <c r="W928" s="48"/>
      <c r="X928" s="48"/>
      <c r="Y928" s="48"/>
    </row>
    <row r="929" customHeight="1" spans="1:25">
      <c r="A929" s="190"/>
      <c r="B929" s="216"/>
      <c r="C929" s="190"/>
      <c r="D929" s="216"/>
      <c r="E929" s="216"/>
      <c r="F929" s="190"/>
      <c r="G929" s="216"/>
      <c r="H929" s="190"/>
      <c r="I929" s="190"/>
      <c r="J929" s="189"/>
      <c r="K929" s="189"/>
      <c r="L929" s="189"/>
      <c r="M929" s="190"/>
      <c r="N929" s="190"/>
      <c r="O929" s="216"/>
      <c r="P929" s="190"/>
      <c r="Q929" s="190"/>
      <c r="R929" s="189"/>
      <c r="S929" s="190"/>
      <c r="T929" s="189"/>
      <c r="U929" s="189"/>
      <c r="V929" s="216"/>
      <c r="W929" s="48"/>
      <c r="X929" s="48"/>
      <c r="Y929" s="48"/>
    </row>
    <row r="930" customHeight="1" spans="1:25">
      <c r="A930" s="190"/>
      <c r="B930" s="216"/>
      <c r="C930" s="190"/>
      <c r="D930" s="216"/>
      <c r="E930" s="216"/>
      <c r="F930" s="190"/>
      <c r="G930" s="216"/>
      <c r="H930" s="190"/>
      <c r="I930" s="190"/>
      <c r="J930" s="189"/>
      <c r="K930" s="189"/>
      <c r="L930" s="189"/>
      <c r="M930" s="190"/>
      <c r="N930" s="190"/>
      <c r="O930" s="216"/>
      <c r="P930" s="190"/>
      <c r="Q930" s="190"/>
      <c r="R930" s="189"/>
      <c r="S930" s="190"/>
      <c r="T930" s="189"/>
      <c r="U930" s="189"/>
      <c r="V930" s="216"/>
      <c r="W930" s="48"/>
      <c r="X930" s="48"/>
      <c r="Y930" s="48"/>
    </row>
    <row r="931" customHeight="1" spans="1:25">
      <c r="A931" s="190"/>
      <c r="B931" s="216"/>
      <c r="C931" s="190"/>
      <c r="D931" s="216"/>
      <c r="E931" s="216"/>
      <c r="F931" s="190"/>
      <c r="G931" s="216"/>
      <c r="H931" s="190"/>
      <c r="I931" s="190"/>
      <c r="J931" s="189"/>
      <c r="K931" s="189"/>
      <c r="L931" s="189"/>
      <c r="M931" s="190"/>
      <c r="N931" s="190"/>
      <c r="O931" s="216"/>
      <c r="P931" s="190"/>
      <c r="Q931" s="190"/>
      <c r="R931" s="189"/>
      <c r="S931" s="190"/>
      <c r="T931" s="189"/>
      <c r="U931" s="189"/>
      <c r="V931" s="216"/>
      <c r="W931" s="48"/>
      <c r="X931" s="48"/>
      <c r="Y931" s="48"/>
    </row>
    <row r="932" customHeight="1" spans="1:25">
      <c r="A932" s="190"/>
      <c r="B932" s="216"/>
      <c r="C932" s="190"/>
      <c r="D932" s="216"/>
      <c r="E932" s="216"/>
      <c r="F932" s="190"/>
      <c r="G932" s="216"/>
      <c r="H932" s="190"/>
      <c r="I932" s="190"/>
      <c r="J932" s="189"/>
      <c r="K932" s="189"/>
      <c r="L932" s="189"/>
      <c r="M932" s="190"/>
      <c r="N932" s="190"/>
      <c r="O932" s="216"/>
      <c r="P932" s="190"/>
      <c r="Q932" s="190"/>
      <c r="R932" s="189"/>
      <c r="S932" s="190"/>
      <c r="T932" s="189"/>
      <c r="U932" s="189"/>
      <c r="V932" s="216"/>
      <c r="W932" s="48"/>
      <c r="X932" s="48"/>
      <c r="Y932" s="48"/>
    </row>
    <row r="933" customHeight="1" spans="1:25">
      <c r="A933" s="190"/>
      <c r="B933" s="216"/>
      <c r="C933" s="190"/>
      <c r="D933" s="216"/>
      <c r="E933" s="216"/>
      <c r="F933" s="190"/>
      <c r="G933" s="216"/>
      <c r="H933" s="190"/>
      <c r="I933" s="190"/>
      <c r="J933" s="189"/>
      <c r="K933" s="189"/>
      <c r="L933" s="189"/>
      <c r="M933" s="190"/>
      <c r="N933" s="190"/>
      <c r="O933" s="216"/>
      <c r="P933" s="190"/>
      <c r="Q933" s="190"/>
      <c r="R933" s="189"/>
      <c r="S933" s="190"/>
      <c r="T933" s="189"/>
      <c r="U933" s="189"/>
      <c r="V933" s="216"/>
      <c r="W933" s="48"/>
      <c r="X933" s="48"/>
      <c r="Y933" s="48"/>
    </row>
    <row r="934" customHeight="1" spans="1:25">
      <c r="A934" s="190"/>
      <c r="B934" s="216"/>
      <c r="C934" s="190"/>
      <c r="D934" s="216"/>
      <c r="E934" s="216"/>
      <c r="F934" s="190"/>
      <c r="G934" s="216"/>
      <c r="H934" s="190"/>
      <c r="I934" s="190"/>
      <c r="J934" s="189"/>
      <c r="K934" s="189"/>
      <c r="L934" s="189"/>
      <c r="M934" s="190"/>
      <c r="N934" s="190"/>
      <c r="O934" s="216"/>
      <c r="P934" s="190"/>
      <c r="Q934" s="190"/>
      <c r="R934" s="189"/>
      <c r="S934" s="190"/>
      <c r="T934" s="189"/>
      <c r="U934" s="189"/>
      <c r="V934" s="216"/>
      <c r="W934" s="48"/>
      <c r="X934" s="48"/>
      <c r="Y934" s="48"/>
    </row>
    <row r="935" customHeight="1" spans="1:25">
      <c r="A935" s="190"/>
      <c r="B935" s="216"/>
      <c r="C935" s="190"/>
      <c r="D935" s="216"/>
      <c r="E935" s="216"/>
      <c r="F935" s="190"/>
      <c r="G935" s="216"/>
      <c r="H935" s="190"/>
      <c r="I935" s="190"/>
      <c r="J935" s="189"/>
      <c r="K935" s="189"/>
      <c r="L935" s="189"/>
      <c r="M935" s="190"/>
      <c r="N935" s="190"/>
      <c r="O935" s="216"/>
      <c r="P935" s="190"/>
      <c r="Q935" s="190"/>
      <c r="R935" s="189"/>
      <c r="S935" s="190"/>
      <c r="T935" s="189"/>
      <c r="U935" s="189"/>
      <c r="V935" s="216"/>
      <c r="W935" s="48"/>
      <c r="X935" s="48"/>
      <c r="Y935" s="48"/>
    </row>
    <row r="936" customHeight="1" spans="1:25">
      <c r="A936" s="190"/>
      <c r="B936" s="216"/>
      <c r="C936" s="190"/>
      <c r="D936" s="216"/>
      <c r="E936" s="216"/>
      <c r="F936" s="190"/>
      <c r="G936" s="216"/>
      <c r="H936" s="190"/>
      <c r="I936" s="190"/>
      <c r="J936" s="189"/>
      <c r="K936" s="189"/>
      <c r="L936" s="189"/>
      <c r="M936" s="190"/>
      <c r="N936" s="190"/>
      <c r="O936" s="216"/>
      <c r="P936" s="190"/>
      <c r="Q936" s="190"/>
      <c r="R936" s="189"/>
      <c r="S936" s="190"/>
      <c r="T936" s="189"/>
      <c r="U936" s="189"/>
      <c r="V936" s="216"/>
      <c r="W936" s="48"/>
      <c r="X936" s="48"/>
      <c r="Y936" s="48"/>
    </row>
    <row r="937" customHeight="1" spans="1:25">
      <c r="A937" s="190"/>
      <c r="B937" s="216"/>
      <c r="C937" s="190"/>
      <c r="D937" s="216"/>
      <c r="E937" s="216"/>
      <c r="F937" s="190"/>
      <c r="G937" s="216"/>
      <c r="H937" s="190"/>
      <c r="I937" s="190"/>
      <c r="J937" s="189"/>
      <c r="K937" s="189"/>
      <c r="L937" s="189"/>
      <c r="M937" s="190"/>
      <c r="N937" s="190"/>
      <c r="O937" s="216"/>
      <c r="P937" s="190"/>
      <c r="Q937" s="190"/>
      <c r="R937" s="189"/>
      <c r="S937" s="190"/>
      <c r="T937" s="189"/>
      <c r="U937" s="189"/>
      <c r="V937" s="216"/>
      <c r="W937" s="48"/>
      <c r="X937" s="48"/>
      <c r="Y937" s="48"/>
    </row>
    <row r="938" customHeight="1" spans="1:25">
      <c r="A938" s="190"/>
      <c r="B938" s="216"/>
      <c r="C938" s="190"/>
      <c r="D938" s="216"/>
      <c r="E938" s="216"/>
      <c r="F938" s="190"/>
      <c r="G938" s="216"/>
      <c r="H938" s="190"/>
      <c r="I938" s="190"/>
      <c r="J938" s="189"/>
      <c r="K938" s="189"/>
      <c r="L938" s="189"/>
      <c r="M938" s="190"/>
      <c r="N938" s="190"/>
      <c r="O938" s="216"/>
      <c r="P938" s="190"/>
      <c r="Q938" s="190"/>
      <c r="R938" s="189"/>
      <c r="S938" s="190"/>
      <c r="T938" s="189"/>
      <c r="U938" s="189"/>
      <c r="V938" s="216"/>
      <c r="W938" s="48"/>
      <c r="X938" s="48"/>
      <c r="Y938" s="48"/>
    </row>
    <row r="939" customHeight="1" spans="1:25">
      <c r="A939" s="190"/>
      <c r="B939" s="216"/>
      <c r="C939" s="190"/>
      <c r="D939" s="216"/>
      <c r="E939" s="216"/>
      <c r="F939" s="190"/>
      <c r="G939" s="216"/>
      <c r="H939" s="190"/>
      <c r="I939" s="190"/>
      <c r="J939" s="189"/>
      <c r="K939" s="189"/>
      <c r="L939" s="189"/>
      <c r="M939" s="190"/>
      <c r="N939" s="190"/>
      <c r="O939" s="216"/>
      <c r="P939" s="190"/>
      <c r="Q939" s="190"/>
      <c r="R939" s="189"/>
      <c r="S939" s="190"/>
      <c r="T939" s="189"/>
      <c r="U939" s="189"/>
      <c r="V939" s="216"/>
      <c r="W939" s="48"/>
      <c r="X939" s="48"/>
      <c r="Y939" s="48"/>
    </row>
    <row r="940" customHeight="1" spans="1:25">
      <c r="A940" s="190"/>
      <c r="B940" s="216"/>
      <c r="C940" s="190"/>
      <c r="D940" s="216"/>
      <c r="E940" s="216"/>
      <c r="F940" s="190"/>
      <c r="G940" s="216"/>
      <c r="H940" s="190"/>
      <c r="I940" s="190"/>
      <c r="J940" s="189"/>
      <c r="K940" s="189"/>
      <c r="L940" s="189"/>
      <c r="M940" s="190"/>
      <c r="N940" s="190"/>
      <c r="O940" s="216"/>
      <c r="P940" s="190"/>
      <c r="Q940" s="190"/>
      <c r="R940" s="189"/>
      <c r="S940" s="190"/>
      <c r="T940" s="189"/>
      <c r="U940" s="189"/>
      <c r="V940" s="216"/>
      <c r="W940" s="48"/>
      <c r="X940" s="48"/>
      <c r="Y940" s="48"/>
    </row>
    <row r="941" customHeight="1" spans="1:25">
      <c r="A941" s="190"/>
      <c r="B941" s="216"/>
      <c r="C941" s="190"/>
      <c r="D941" s="216"/>
      <c r="E941" s="216"/>
      <c r="F941" s="190"/>
      <c r="G941" s="216"/>
      <c r="H941" s="190"/>
      <c r="I941" s="190"/>
      <c r="J941" s="189"/>
      <c r="K941" s="189"/>
      <c r="L941" s="189"/>
      <c r="M941" s="190"/>
      <c r="N941" s="190"/>
      <c r="O941" s="216"/>
      <c r="P941" s="190"/>
      <c r="Q941" s="190"/>
      <c r="R941" s="189"/>
      <c r="S941" s="190"/>
      <c r="T941" s="189"/>
      <c r="U941" s="189"/>
      <c r="V941" s="216"/>
      <c r="W941" s="48"/>
      <c r="X941" s="48"/>
      <c r="Y941" s="48"/>
    </row>
    <row r="942" customHeight="1" spans="1:25">
      <c r="A942" s="190"/>
      <c r="B942" s="216"/>
      <c r="C942" s="190"/>
      <c r="D942" s="216"/>
      <c r="E942" s="216"/>
      <c r="F942" s="190"/>
      <c r="G942" s="216"/>
      <c r="H942" s="190"/>
      <c r="I942" s="190"/>
      <c r="J942" s="189"/>
      <c r="K942" s="189"/>
      <c r="L942" s="189"/>
      <c r="M942" s="190"/>
      <c r="N942" s="190"/>
      <c r="O942" s="216"/>
      <c r="P942" s="190"/>
      <c r="Q942" s="190"/>
      <c r="R942" s="189"/>
      <c r="S942" s="190"/>
      <c r="T942" s="189"/>
      <c r="U942" s="189"/>
      <c r="V942" s="216"/>
      <c r="W942" s="48"/>
      <c r="X942" s="48"/>
      <c r="Y942" s="48"/>
    </row>
    <row r="943" customHeight="1" spans="1:25">
      <c r="A943" s="190"/>
      <c r="B943" s="216"/>
      <c r="C943" s="190"/>
      <c r="D943" s="216"/>
      <c r="E943" s="216"/>
      <c r="F943" s="190"/>
      <c r="G943" s="216"/>
      <c r="H943" s="190"/>
      <c r="I943" s="190"/>
      <c r="J943" s="189"/>
      <c r="K943" s="189"/>
      <c r="L943" s="189"/>
      <c r="M943" s="190"/>
      <c r="N943" s="190"/>
      <c r="O943" s="216"/>
      <c r="P943" s="190"/>
      <c r="Q943" s="190"/>
      <c r="R943" s="189"/>
      <c r="S943" s="190"/>
      <c r="T943" s="189"/>
      <c r="U943" s="189"/>
      <c r="V943" s="216"/>
      <c r="W943" s="48"/>
      <c r="X943" s="48"/>
      <c r="Y943" s="48"/>
    </row>
    <row r="944" customHeight="1" spans="1:25">
      <c r="A944" s="190"/>
      <c r="B944" s="216"/>
      <c r="C944" s="190"/>
      <c r="D944" s="216"/>
      <c r="E944" s="216"/>
      <c r="F944" s="190"/>
      <c r="G944" s="216"/>
      <c r="H944" s="190"/>
      <c r="I944" s="190"/>
      <c r="J944" s="189"/>
      <c r="K944" s="189"/>
      <c r="L944" s="189"/>
      <c r="M944" s="190"/>
      <c r="N944" s="190"/>
      <c r="O944" s="216"/>
      <c r="P944" s="190"/>
      <c r="Q944" s="190"/>
      <c r="R944" s="189"/>
      <c r="S944" s="190"/>
      <c r="T944" s="189"/>
      <c r="U944" s="189"/>
      <c r="V944" s="216"/>
      <c r="W944" s="48"/>
      <c r="X944" s="48"/>
      <c r="Y944" s="48"/>
    </row>
    <row r="945" customHeight="1" spans="1:25">
      <c r="A945" s="190"/>
      <c r="B945" s="216"/>
      <c r="C945" s="190"/>
      <c r="D945" s="216"/>
      <c r="E945" s="216"/>
      <c r="F945" s="190"/>
      <c r="G945" s="216"/>
      <c r="H945" s="190"/>
      <c r="I945" s="190"/>
      <c r="J945" s="189"/>
      <c r="K945" s="189"/>
      <c r="L945" s="189"/>
      <c r="M945" s="190"/>
      <c r="N945" s="190"/>
      <c r="O945" s="216"/>
      <c r="P945" s="190"/>
      <c r="Q945" s="190"/>
      <c r="R945" s="189"/>
      <c r="S945" s="190"/>
      <c r="T945" s="189"/>
      <c r="U945" s="189"/>
      <c r="V945" s="216"/>
      <c r="W945" s="48"/>
      <c r="X945" s="48"/>
      <c r="Y945" s="48"/>
    </row>
    <row r="946" customHeight="1" spans="1:25">
      <c r="A946" s="190"/>
      <c r="B946" s="216"/>
      <c r="C946" s="190"/>
      <c r="D946" s="216"/>
      <c r="E946" s="216"/>
      <c r="F946" s="190"/>
      <c r="G946" s="216"/>
      <c r="H946" s="190"/>
      <c r="I946" s="190"/>
      <c r="J946" s="189"/>
      <c r="K946" s="189"/>
      <c r="L946" s="189"/>
      <c r="M946" s="190"/>
      <c r="N946" s="190"/>
      <c r="O946" s="216"/>
      <c r="P946" s="190"/>
      <c r="Q946" s="190"/>
      <c r="R946" s="189"/>
      <c r="S946" s="190"/>
      <c r="T946" s="189"/>
      <c r="U946" s="189"/>
      <c r="V946" s="216"/>
      <c r="W946" s="48"/>
      <c r="X946" s="48"/>
      <c r="Y946" s="48"/>
    </row>
    <row r="947" customHeight="1" spans="1:25">
      <c r="A947" s="190"/>
      <c r="B947" s="216"/>
      <c r="C947" s="190"/>
      <c r="D947" s="216"/>
      <c r="E947" s="216"/>
      <c r="F947" s="190"/>
      <c r="G947" s="216"/>
      <c r="H947" s="190"/>
      <c r="I947" s="190"/>
      <c r="J947" s="189"/>
      <c r="K947" s="189"/>
      <c r="L947" s="189"/>
      <c r="M947" s="190"/>
      <c r="N947" s="190"/>
      <c r="O947" s="216"/>
      <c r="P947" s="190"/>
      <c r="Q947" s="190"/>
      <c r="R947" s="189"/>
      <c r="S947" s="190"/>
      <c r="T947" s="189"/>
      <c r="U947" s="189"/>
      <c r="V947" s="216"/>
      <c r="W947" s="48"/>
      <c r="X947" s="48"/>
      <c r="Y947" s="48"/>
    </row>
    <row r="948" customHeight="1" spans="1:25">
      <c r="A948" s="190"/>
      <c r="B948" s="216"/>
      <c r="C948" s="190"/>
      <c r="D948" s="216"/>
      <c r="E948" s="216"/>
      <c r="F948" s="190"/>
      <c r="G948" s="216"/>
      <c r="H948" s="190"/>
      <c r="I948" s="190"/>
      <c r="J948" s="189"/>
      <c r="K948" s="189"/>
      <c r="L948" s="189"/>
      <c r="M948" s="190"/>
      <c r="N948" s="190"/>
      <c r="O948" s="216"/>
      <c r="P948" s="190"/>
      <c r="Q948" s="190"/>
      <c r="R948" s="189"/>
      <c r="S948" s="190"/>
      <c r="T948" s="189"/>
      <c r="U948" s="189"/>
      <c r="V948" s="216"/>
      <c r="W948" s="48"/>
      <c r="X948" s="48"/>
      <c r="Y948" s="48"/>
    </row>
    <row r="949" customHeight="1" spans="1:25">
      <c r="A949" s="190"/>
      <c r="B949" s="216"/>
      <c r="C949" s="190"/>
      <c r="D949" s="216"/>
      <c r="E949" s="216"/>
      <c r="F949" s="190"/>
      <c r="G949" s="216"/>
      <c r="H949" s="190"/>
      <c r="I949" s="190"/>
      <c r="J949" s="189"/>
      <c r="K949" s="189"/>
      <c r="L949" s="189"/>
      <c r="M949" s="190"/>
      <c r="N949" s="190"/>
      <c r="O949" s="216"/>
      <c r="P949" s="190"/>
      <c r="Q949" s="190"/>
      <c r="R949" s="189"/>
      <c r="S949" s="190"/>
      <c r="T949" s="189"/>
      <c r="U949" s="189"/>
      <c r="V949" s="216"/>
      <c r="W949" s="48"/>
      <c r="X949" s="48"/>
      <c r="Y949" s="48"/>
    </row>
    <row r="950" customHeight="1" spans="1:25">
      <c r="A950" s="190"/>
      <c r="B950" s="216"/>
      <c r="C950" s="190"/>
      <c r="D950" s="216"/>
      <c r="E950" s="216"/>
      <c r="F950" s="190"/>
      <c r="G950" s="216"/>
      <c r="H950" s="190"/>
      <c r="I950" s="190"/>
      <c r="J950" s="189"/>
      <c r="K950" s="189"/>
      <c r="L950" s="189"/>
      <c r="M950" s="190"/>
      <c r="N950" s="190"/>
      <c r="O950" s="216"/>
      <c r="P950" s="190"/>
      <c r="Q950" s="190"/>
      <c r="R950" s="189"/>
      <c r="S950" s="190"/>
      <c r="T950" s="189"/>
      <c r="U950" s="189"/>
      <c r="V950" s="216"/>
      <c r="W950" s="48"/>
      <c r="X950" s="48"/>
      <c r="Y950" s="48"/>
    </row>
    <row r="951" customHeight="1" spans="1:25">
      <c r="A951" s="190"/>
      <c r="B951" s="216"/>
      <c r="C951" s="190"/>
      <c r="D951" s="216"/>
      <c r="E951" s="216"/>
      <c r="F951" s="190"/>
      <c r="G951" s="216"/>
      <c r="H951" s="190"/>
      <c r="I951" s="190"/>
      <c r="J951" s="189"/>
      <c r="K951" s="189"/>
      <c r="L951" s="189"/>
      <c r="M951" s="190"/>
      <c r="N951" s="190"/>
      <c r="O951" s="216"/>
      <c r="P951" s="190"/>
      <c r="Q951" s="190"/>
      <c r="R951" s="189"/>
      <c r="S951" s="190"/>
      <c r="T951" s="189"/>
      <c r="U951" s="189"/>
      <c r="V951" s="216"/>
      <c r="W951" s="48"/>
      <c r="X951" s="48"/>
      <c r="Y951" s="48"/>
    </row>
  </sheetData>
  <autoFilter xmlns:etc="http://www.wps.cn/officeDocument/2017/etCustomData" ref="A2:Y390" etc:filterBottomFollowUsedRange="0">
    <extLst/>
  </autoFilter>
  <hyperlinks>
    <hyperlink ref="Q7" r:id="rId1" location="heading=h.3znysh7" display="https://docs.google.com/document/d/100OCp6Si8lebeB50uMYUcKSPxmOOM5ev3BsX4AHGNW8/edit#heading=h.3znysh7"/>
    <hyperlink ref="Q10" r:id="rId2" display="https://www.bis.doc.gov/index.php/regulations/export-administration-regulations-ear"/>
    <hyperlink ref="Q14" r:id="rId3" display="https://lis9-svdol10.vnet.valeo.com:1201/dwa/rm/urn:rational::1-43463251374b73b7-M-00081b51"/>
    <hyperlink ref="Q15" r:id="rId4" display="https://lis9-svdol10.vnet.valeo.com:1201/dwa/rm/urn:rational::1-43463251374b73b7-M-00081b52"/>
    <hyperlink ref="Q16" r:id="rId5" display="https://lis9-svdol10.vnet.valeo.com:1201/dwa/rm/urn:rational:67c31aaa-786d-11e4-943f-77f7170acf6c:1-43463251374b73b7-M-0006e53a"/>
    <hyperlink ref="Q17" r:id="rId5" display="https://lis9-svdol10.vnet.valeo.com:1201/dwa/rm/urn:rational:67c31aaa-786d-11e4-943f-77f7170acf6c:1-43463251374b73b7-M-0006e53a"/>
    <hyperlink ref="Q18" r:id="rId5" display="https://lis9-svdol10.vnet.valeo.com:1201/dwa/rm/urn:rational:67c31aaa-786d-11e4-943f-77f7170acf6c:1-43463251374b73b7-M-0006e53a"/>
    <hyperlink ref="Q19" r:id="rId5" display="https://lis9-svdol10.vnet.valeo.com:1201/dwa/rm/urn:rational:67c31aaa-786d-11e4-943f-77f7170acf6c:1-43463251374b73b7-M-0006e53a"/>
    <hyperlink ref="Q20" r:id="rId6" display="https://eur-lex.europa.eu/legal-content/EN/ALL/?uri=celex:32000D0299"/>
    <hyperlink ref="Q21" r:id="rId7" display="https://drive.google.com/file/d/1qPyPrxhVDzl2IQHg1kJES9F6-JvGe_aT/view"/>
    <hyperlink ref="Q22" r:id="rId8" display="https://lis9-svdol10.vnet.valeo.com:1201/dwa/rm/urn:rational:67c31aaa-786d-11e4-943f-77f7170acf6c:1-43463251374b73b7-M-0006e525"/>
    <hyperlink ref="Q23" r:id="rId9" display="http://www.etsi.org/deliver/etsi_eg/203300_203399/203367/01.01.01_60/eg_203367v010101p.pdf"/>
    <hyperlink ref="Q25" r:id="rId5" display="https://lis9-svdol10.vnet.valeo.com:1201/dwa/rm/urn:rational:67c31aaa-786d-11e4-943f-77f7170acf6c:1-43463251374b73b7-M-0006e53a"/>
    <hyperlink ref="Q26" r:id="rId5" display="https://lis9-svdol10.vnet.valeo.com:1201/dwa/rm/urn:rational:67c31aaa-786d-11e4-943f-77f7170acf6c:1-43463251374b73b7-M-0006e53a"/>
    <hyperlink ref="Q27" r:id="rId10" display="https://drive.google.com/file/d/1sjAs9WDwGIgzJQ1bCfBv5SEAmcKaE6Td/view"/>
    <hyperlink ref="Q28" r:id="rId11" display="https://drive.google.com/file/d/1NzU-kyRtgXUPqSEdGtw9gpl7Bxgk3dbn/view"/>
    <hyperlink ref="Q30" r:id="rId12" display="https://lis9-svdol10.vnet.valeo.com:1201/dwa/rm/urn:rational:67c31aaa-786d-11e4-943f-77f7170acf6c:1-43463251374b73b7-M-0006e535"/>
    <hyperlink ref="Q31" r:id="rId13" display="https://lis9-svdol10.vnet.valeo.com:1201/dwa/rm/urn:rational::1-43463251374b73b7-M-00081b5b"/>
    <hyperlink ref="Q34" r:id="rId14" display="https://ised-isde.canada.ca/site/spectrum-management-telecommunications/sites/default/files/attachments/2022/RSS-251-I2-EN.pdf"/>
    <hyperlink ref="Q35" r:id="rId15" display="https://informacoes.anatel.gov.br/legislacao/atos-de-certificacao-de-produtos/2020/1467-ato-4776#"/>
    <hyperlink ref="Q41" r:id="rId16" display="http://lis9-svprp01.vnet.valeo.com:8092/mlogin.pl?search=e6:DE30051434"/>
    <hyperlink ref="Q42" r:id="rId17" display="http://lis9-svprp01.vnet.valeo.com:8092/mlogin.pl?search=e6:IX45628641"/>
    <hyperlink ref="Q43" r:id="rId18" display="https://drive.google.com/file/d/1OItaKE4YQjV67tHzVrd-Ste2v6Tn_u--/view"/>
    <hyperlink ref="Q45" r:id="rId19" display="https://lis9-svdol10.vnet.valeo.com:1201/dwa/rm/urn:rational:67c31aaa-786d-11e4-943f-77f7170acf6c:1-43463251374b73b7-M-0006e521"/>
    <hyperlink ref="Q46" r:id="rId20" display="https://lis9-svdol10.vnet.valeo.com:1201/dwa/rm/urn:rational:67c31aaa-786d-11e4-943f-77f7170acf6c:1-43463251374b73b7-M-0006e524"/>
    <hyperlink ref="Q49" r:id="rId21" display="https://drive.google.com/file/d/1x7a0nCalJFtuGgpqtNGaX-uQh15vxpM4/view"/>
    <hyperlink ref="Q77" r:id="rId22" display="https://drive.google.com/file/d/1srRO18LzjDr6JHCKg2HlNaZ3OJRmyLds/view"/>
    <hyperlink ref="Q79" r:id="rId23" display="http://lis9-svprp01.vnet.valeo.com:8092/mlogin.pl?search=e6:IX45963640"/>
    <hyperlink ref="Q100" r:id="rId24" display="http://lis9-svprp01.vnet.valeo.com:8092/mlogin.pl?search=e6:IX88459750"/>
    <hyperlink ref="Q125" r:id="rId25" display="http://lis9-svprp01.vnet.valeo.com:8092/mlogin.pl?search=e6:IX18959697"/>
    <hyperlink ref="Q138" r:id="rId26" display="https://www.transportation.gov/av/3"/>
    <hyperlink ref="Q182" r:id="rId27" display="https://drive.google.com/open?id=1D9sKYMCiJ1_37fgCTHFCfYbbJ6jyQSeZ"/>
    <hyperlink ref="Q188" r:id="rId28" display="https://drive.google.com/open?id=1dZC5BVv7praLuj01fXtpL_B_-vFWb-nE"/>
    <hyperlink ref="Q210" r:id="rId29" display="http://www.etsi.org/deliver/etsi_en/301000_301099/301091/01.01.01_60/en_301091v010101p.pdf"/>
    <hyperlink ref="Q211" r:id="rId30" display="https://lis9-svdol10.vnet.valeo.com:1201/dwa/rm/urn:rational::1-43463251374b73b7-M-0006e530"/>
    <hyperlink ref="Q212" r:id="rId31" display="https://lis9-svdol10.vnet.valeo.com:1201/dwa/rm/urn:rational::1-43463251374b73b7-M-0006e500"/>
    <hyperlink ref="Q213" r:id="rId32" display="https://lis9-svdol10.vnet.valeo.com:1201/dwa/rm/urn:rational::1-43463251374b73b7-M-0006e537"/>
    <hyperlink ref="Q214" r:id="rId33" display="http://www.etsi.org/deliver/etsi_en/302200_302299/30226402/01.01.01_60/en_30226402v010101p.pdf"/>
    <hyperlink ref="Q215" r:id="rId34" display="https://lis9-svdol10.vnet.valeo.com:1201/dwa/rm/urn:rational::1-43463251374b73b7-M-0006e523"/>
    <hyperlink ref="Q216" r:id="rId35" display="http://www.etsi.org/deliver/etsi_en/302800_302899/30285801/01.03.01_60/en_30285801v010301p.pdf"/>
    <hyperlink ref="Q217" r:id="rId36" display="https://lis9-svdol10.vnet.valeo.com:1201/dwa/rm/urn:rational::1-43463251374b73b7-M-0006e52e"/>
    <hyperlink ref="Q218" r:id="rId37" display="http://www.etsi.org/deliver/etsi_en/302800_302899/302858/02.01.01_60/en_302858v020101p.pdf"/>
    <hyperlink ref="Q219" r:id="rId38" display="http://www.etsi.org/deliver/etsi_en/303300_303399/303396/01.01.01_60/en_303396v010101p.pdf"/>
    <hyperlink ref="Q220" r:id="rId39" display="https://lis9-svdol10.vnet.valeo.com:1201/dwa/rm/urn:rational::1-43463251374b73b7-M-0006e52c"/>
    <hyperlink ref="Q221" r:id="rId40" display="http://www.etsi.org/deliver/etsi_en%5C301400_301499%5C30148901%5C02.02.00_20%5Cen_30148901v020200a.pdf"/>
    <hyperlink ref="Q222" r:id="rId41" display="https://www.etsi.org/deliver/etsi_en/301400_301499/30148901/02.02.03_60/en_30148901v020203p.pdf"/>
    <hyperlink ref="Q223" r:id="rId42" display="https://lis9-svdol10.vnet.valeo.com:1201/dwa/rm/urn:rational::1-43463251374b73b7-M-0006e52d"/>
    <hyperlink ref="Q224" r:id="rId43" display="http://www.etsi.org/deliver/etsi_en/301400_301499/30148951/02.01.00_20/en_30148951v020100a.pdf"/>
    <hyperlink ref="Q225" r:id="rId44" display="https://www.etsi.org/deliver/etsi_en/301400_301499/30148951/02.01.01_60/en_30148951v020101p.pdf"/>
    <hyperlink ref="Q229" r:id="rId45" display="http://lis9-svprp01.vnet.valeo.com:8092/mlogin.pl?search=e6:IX30555185"/>
    <hyperlink ref="Q230" r:id="rId46" display="http://lis9-svprp01.vnet.valeo.com:8092/mlogin.pl?search=e6:IX30532607"/>
    <hyperlink ref="Q231" r:id="rId47" display="http://lis9-svprp01.vnet.valeo.com:8092/mlogin.pl?search=e6:IX30533004"/>
    <hyperlink ref="Q232" r:id="rId48" display="http://lis9-svprp01.vnet.valeo.com:8092/mlogin.pl?search=e6:IX30522932"/>
    <hyperlink ref="Q233" r:id="rId49" display="http://lis9-svprp01.vnet.valeo.com:8092/mlogin.pl?search=e6:IX30522931"/>
    <hyperlink ref="Q235" r:id="rId50" display="http://lis9-svprp01.vnet.valeo.com:8092/mlogin.pl?search=e6:IX88675013"/>
    <hyperlink ref="Q236" r:id="rId51" display="http://lis9-svprp01.vnet.valeo.com:8092/mlogin.pl?search=e6:DE30053772"/>
    <hyperlink ref="Q241" r:id="rId52" display="http://lis9-svprp01.vnet.valeo.com:8092/mdok.pl?tid=tmp23730468&amp;dok=1"/>
    <hyperlink ref="Q242" r:id="rId53" display="http://lis9-svprp01.vnet.valeo.com:8092/mlogin.pl?search=e6:AT87998914"/>
    <hyperlink ref="Q243" r:id="rId54" display="http://lis9-svprp01.vnet.valeo.com:8092/mlogin.pl?search=e6:IX45562979"/>
    <hyperlink ref="Q245" r:id="rId55" display="https://www.daimler.com/documents/innovation/other/safety-first-for-automated-driving.pdf"/>
    <hyperlink ref="Q246" r:id="rId56" display="http://lis9-svprp01.vnet.valeo.com:8092/mlogin.pl?search=e6:US88327308"/>
    <hyperlink ref="Q247" r:id="rId57" display="https://saemobilus.sae.org/content/J3016_201806/"/>
    <hyperlink ref="Q248" r:id="rId58" display="https://saemobilus.sae.org/content/J3018_201909/"/>
    <hyperlink ref="Q249" r:id="rId59" display="http://lis9-svprp01.vnet.valeo.com:8092/mlogin.pl?search=e6:IX30555409"/>
    <hyperlink ref="Q250" r:id="rId60" display="https://drive.google.com/file/d/17tFRyXML6d8zzmco0JxOo82eSkkI8_Jp/view"/>
    <hyperlink ref="Q251" r:id="rId61" display="https://edge-case-research.com/ul4600/"/>
    <hyperlink ref="Q259" r:id="rId62" display="https://nautos.de/WXV/search/item-detail/US88843953"/>
    <hyperlink ref="Q260" r:id="rId63" display="https://nautos.de/WXV/search/item-detail/IX30571255"/>
    <hyperlink ref="Q262" r:id="rId64" display="https://www.iso.org/standard/73766.html"/>
    <hyperlink ref="Q263" r:id="rId65" display="https://saemobilus.sae.org/content/J3016_202104/"/>
    <hyperlink ref="Q265" r:id="rId66" display="https://www.iso.org/standard/78420.html"/>
    <hyperlink ref="Q276" r:id="rId67" display="https://drive.google.com/file/d/15OJTI5heBF9DIeMTriqpK1AGW2-pzKzh/view"/>
    <hyperlink ref="Q278" r:id="rId68" display="http://pronorm.vnet.valeo.com:8092/mlogin.pl?search=e6:IX30551651"/>
    <hyperlink ref="Q279" r:id="rId69" display="http://lis9-svprp01.vnet.valeo.com:8092/mlogin.pl?search=e6:IX30519659"/>
    <hyperlink ref="Q281" r:id="rId70" display="http://lis9-svprp01.vnet.valeo.com:8092/mlogin.pl?search=e6:IX30557206"/>
    <hyperlink ref="Q283" r:id="rId71" display="http://www.nasva.go.jp/mamoru/en/download/H30-12_en.pdf"/>
    <hyperlink ref="Q284" r:id="rId72" display="https://drive.google.com/open?id=13g3rdZt-vI4H_JEPIfaHzVKFWYfliGjD"/>
    <hyperlink ref="Q288" r:id="rId73" display="http://lis9-svprp01.vnet.valeo.com:8092/mlogin.pl?search=e6:IX30554318"/>
    <hyperlink ref="Q289" r:id="rId74" display="http://lis9-svprp01.vnet.valeo.com:8092/mdok.pl?tid=tmp61938476&amp;dok=1"/>
    <hyperlink ref="Q290" r:id="rId75" display="http://lis9-svprp01.vnet.valeo.com:8092/mlogin.pl?search=e6:IX30537963"/>
    <hyperlink ref="Q291" r:id="rId76" display="http://standards.sae.org/j3045_201507/"/>
    <hyperlink ref="Q292" r:id="rId77" display="http://lis9-svprp01.vnet.valeo.com:8092/mlogin.pl?search=e6:IX30554209"/>
    <hyperlink ref="Q293" r:id="rId78" display="https://www.iso.org/standard/73762.html"/>
    <hyperlink ref="Q295" r:id="rId79" display="https://drive.google.com/open?id=1hqzqgiR993Y2Dd-kIaHkJB_7RgSb9Gad"/>
    <hyperlink ref="Q296" r:id="rId80" display="https://lis9-svdol10.vnet.valeo.com:1201/dwa/rm/urn:rational::1-43463251374b73b7-M-0006e507"/>
    <hyperlink ref="Q298" r:id="rId74" display="http://lis9-svprp01.vnet.valeo.com:8092/mdok.pl?tid=tmp61938476&amp;dok=1"/>
    <hyperlink ref="Q299" r:id="rId81" display="http://pronorm.vnet.valeo.com:8092/mlogin.pl?search=e6:IX30561045"/>
    <hyperlink ref="Q301" r:id="rId82" display="http://lis9-svprp01.vnet.valeo.com:8092/mdok.pl?tid=tmp94171142&amp;dok=2"/>
    <hyperlink ref="Q302" r:id="rId74" display="http://lis9-svprp01.vnet.valeo.com:8092/mdok.pl?tid=tmp61938476&amp;dok=1"/>
    <hyperlink ref="Q303" r:id="rId83" display="http://lis9-svprp01.vnet.valeo.com:8092/mlogin.pl?search=e6:IX30551585"/>
    <hyperlink ref="Q304" r:id="rId84" display="https://www.iso.org/standard/72508.html"/>
    <hyperlink ref="Q305" r:id="rId85" display="https://www.iso.org/standard/73761.html"/>
    <hyperlink ref="Q306" r:id="rId86" display="https://www.iso.org/standard/75363.html"/>
    <hyperlink ref="Q310" r:id="rId87" display="https://lis9-svdol10.vnet.valeo.com:1201/dwa/rm/urn:rational::1-43463251374b73b7-M-000b99eb"/>
    <hyperlink ref="Q312" r:id="rId88" display="https://lis9-svdol10.vnet.valeo.com:1201/dwa/rm/urn:rational::1-43463251374b73b7-M-0006e508"/>
    <hyperlink ref="Q315" r:id="rId89" display="https://drive.google.com/open?id=1W3WFrGgrdWQpTrregr16Uh_xD8LWpPeI"/>
    <hyperlink ref="Q316" r:id="rId90" display="https://drive.google.com/open?id=1BxJgMXgk6ChAdgQCpjie4dk_KSCmqbBD"/>
    <hyperlink ref="Q326" r:id="rId91" display="http://lis9-svprp01.vnet.valeo.com:8092/mdok.pl?tid=tmp95349121&amp;dok=1"/>
    <hyperlink ref="Q328" r:id="rId92" display="http://lis9-svprp01.vnet.valeo.com:8092/mlogin.pl?search=e6:IX30554442"/>
    <hyperlink ref="Q329" r:id="rId93" display="http://lis9-svprp01.vnet.valeo.com:8092/mdok.pl?tid=tmp61926269&amp;dok=1"/>
    <hyperlink ref="Q330" r:id="rId94" display="http://lis9-svprp01.vnet.valeo.com:8092/mlogin.pl?search=e6:IX30555827"/>
    <hyperlink ref="Q332" r:id="rId80" display="https://lis9-svdol10.vnet.valeo.com:1201/dwa/rm/urn:rational::1-43463251374b73b7-M-0006e507"/>
    <hyperlink ref="Q333" r:id="rId95" display="http://www.i-vista.org/filespath/files/File/01%E8%87%AA%E9%80%82%E5%BA%94%E5%B7%A1%E8%88%AA%E6%8E%A7%E5%88%B6%E7%B3%BB%E7%BB%9F%E8%AF%95%E9%AA%8C%E8%A7%84%E7%A8%8Bi-VISTA%20SM-ADAS-ACCT-A0-2018.pdf"/>
    <hyperlink ref="Q338" r:id="rId96" display="https://www.iso.org/standard/73767.html"/>
    <hyperlink ref="Q342" r:id="rId97" display="https://nautos.de/WXV/search/item-detail/IX30570087"/>
    <hyperlink ref="Q343" r:id="rId98" display="https://nautos.de/WXV/search/item-detail/IX30570347"/>
    <hyperlink ref="Q344" r:id="rId99" display="https://nautos.de/WXV/search/item-detail/IX30573102"/>
    <hyperlink ref="Q345" r:id="rId100" display="https://nautos.de/WXV/search/item-detail/IX30574802"/>
  </hyperlinks>
  <printOptions horizontalCentered="1"/>
  <pageMargins left="1.18055555555556" right="0.791666666666667" top="0.791666666666667" bottom="0.986111111111111" header="0" footer="0"/>
  <pageSetup paperSize="9" scale="68" orientation="portrait"/>
  <headerFooter>
    <oddFooter>&amp;CPage &amp;P of &amp;RPrinted Monday, July 1, 2024</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Y1002"/>
  <sheetViews>
    <sheetView workbookViewId="0">
      <pane ySplit="2" topLeftCell="A3" activePane="bottomLeft" state="frozen"/>
      <selection/>
      <selection pane="bottomLeft" activeCell="B4" sqref="B4"/>
    </sheetView>
  </sheetViews>
  <sheetFormatPr defaultColWidth="12.6283185840708" defaultRowHeight="15.75" customHeight="1"/>
  <cols>
    <col min="1" max="1" width="16.8761061946903" customWidth="1"/>
    <col min="2" max="2" width="12.5044247787611" customWidth="1"/>
    <col min="3" max="3" width="17.1327433628319" customWidth="1"/>
    <col min="4" max="4" width="11.8761061946903" customWidth="1"/>
    <col min="5" max="5" width="14.5044247787611" customWidth="1"/>
    <col min="6" max="6" width="26.7522123893805" customWidth="1"/>
    <col min="7" max="7" width="14" customWidth="1"/>
    <col min="8" max="8" width="31.2477876106195" customWidth="1"/>
    <col min="9" max="9" width="21.6283185840708" customWidth="1"/>
    <col min="10" max="10" width="47.6283185840708" customWidth="1"/>
    <col min="11" max="11" width="33.5044247787611" customWidth="1"/>
    <col min="12" max="12" width="38.6283185840708" customWidth="1"/>
    <col min="13" max="13" width="12.8761061946903" customWidth="1"/>
    <col min="14" max="14" width="18.5044247787611" customWidth="1"/>
    <col min="15" max="15" width="18" customWidth="1"/>
    <col min="16" max="16" width="29.8761061946903" customWidth="1"/>
    <col min="17" max="17" width="21.1327433628319" customWidth="1"/>
    <col min="18" max="18" width="21" customWidth="1"/>
    <col min="19" max="19" width="35.8761061946903" customWidth="1"/>
    <col min="20" max="20" width="31.7522123893805" customWidth="1"/>
    <col min="21" max="21" width="29.8761061946903" customWidth="1"/>
    <col min="22" max="22" width="32" customWidth="1"/>
    <col min="23" max="23" width="18.6283185840708" customWidth="1"/>
    <col min="24" max="25" width="7.6283185840708" customWidth="1"/>
  </cols>
  <sheetData>
    <row r="1" customHeight="1" spans="1:25">
      <c r="A1" s="169" t="s">
        <v>2776</v>
      </c>
      <c r="B1" s="9"/>
      <c r="C1" s="9"/>
      <c r="D1" s="9"/>
      <c r="E1" s="9"/>
      <c r="F1" s="9"/>
      <c r="G1" s="9"/>
      <c r="H1" s="9"/>
      <c r="I1" s="9"/>
      <c r="J1" s="9"/>
      <c r="K1" s="9"/>
      <c r="L1" s="9"/>
      <c r="M1" s="9"/>
      <c r="N1" s="9"/>
      <c r="O1" s="9"/>
      <c r="P1" s="9"/>
      <c r="Q1" s="9"/>
      <c r="R1" s="9"/>
      <c r="S1" s="9"/>
      <c r="T1" s="9"/>
      <c r="U1" s="9"/>
      <c r="V1" s="9"/>
      <c r="W1" s="9"/>
      <c r="X1" s="8"/>
      <c r="Y1" s="8"/>
    </row>
    <row r="2" customHeight="1" spans="1:25">
      <c r="A2" s="170" t="s">
        <v>459</v>
      </c>
      <c r="B2" s="171" t="s">
        <v>460</v>
      </c>
      <c r="C2" s="172" t="s">
        <v>3630</v>
      </c>
      <c r="D2" s="171" t="s">
        <v>18</v>
      </c>
      <c r="E2" s="171" t="s">
        <v>463</v>
      </c>
      <c r="F2" s="172" t="s">
        <v>461</v>
      </c>
      <c r="G2" s="173" t="s">
        <v>464</v>
      </c>
      <c r="H2" s="174" t="s">
        <v>466</v>
      </c>
      <c r="I2" s="172" t="s">
        <v>467</v>
      </c>
      <c r="J2" s="172" t="s">
        <v>3631</v>
      </c>
      <c r="K2" s="172" t="s">
        <v>469</v>
      </c>
      <c r="L2" s="172" t="s">
        <v>3632</v>
      </c>
      <c r="M2" s="172" t="s">
        <v>3633</v>
      </c>
      <c r="N2" s="172" t="s">
        <v>472</v>
      </c>
      <c r="O2" s="172" t="s">
        <v>17</v>
      </c>
      <c r="P2" s="172" t="s">
        <v>473</v>
      </c>
      <c r="Q2" s="171" t="s">
        <v>465</v>
      </c>
      <c r="R2" s="172" t="s">
        <v>3634</v>
      </c>
      <c r="S2" s="172" t="s">
        <v>475</v>
      </c>
      <c r="T2" s="172" t="s">
        <v>478</v>
      </c>
      <c r="U2" s="172" t="s">
        <v>479</v>
      </c>
      <c r="V2" s="171" t="s">
        <v>480</v>
      </c>
      <c r="W2" s="172" t="s">
        <v>478</v>
      </c>
      <c r="X2" s="8"/>
      <c r="Y2" s="8"/>
    </row>
    <row r="3" customHeight="1" spans="1:25">
      <c r="A3" s="175">
        <v>7</v>
      </c>
      <c r="B3" s="176" t="s">
        <v>481</v>
      </c>
      <c r="C3" s="177"/>
      <c r="D3" s="176" t="s">
        <v>3635</v>
      </c>
      <c r="E3" s="176" t="s">
        <v>3635</v>
      </c>
      <c r="F3" s="177"/>
      <c r="G3" s="176" t="s">
        <v>3635</v>
      </c>
      <c r="H3" s="177"/>
      <c r="I3" s="177"/>
      <c r="J3" s="177" t="s">
        <v>3636</v>
      </c>
      <c r="K3" s="177"/>
      <c r="L3" s="177"/>
      <c r="M3" s="177"/>
      <c r="N3" s="177"/>
      <c r="O3" s="177"/>
      <c r="P3" s="177"/>
      <c r="Q3" s="176" t="s">
        <v>3635</v>
      </c>
      <c r="R3" s="177"/>
      <c r="S3" s="177"/>
      <c r="T3" s="177"/>
      <c r="U3" s="177"/>
      <c r="V3" s="176" t="s">
        <v>3635</v>
      </c>
      <c r="W3" s="177"/>
      <c r="X3" s="8"/>
      <c r="Y3" s="8"/>
    </row>
    <row r="4" customHeight="1" spans="1:25">
      <c r="A4" s="178">
        <v>2</v>
      </c>
      <c r="B4" s="179" t="s">
        <v>481</v>
      </c>
      <c r="C4" s="180"/>
      <c r="D4" s="179" t="s">
        <v>3635</v>
      </c>
      <c r="E4" s="179" t="s">
        <v>3635</v>
      </c>
      <c r="F4" s="180"/>
      <c r="G4" s="179" t="s">
        <v>3635</v>
      </c>
      <c r="H4" s="180"/>
      <c r="I4" s="180"/>
      <c r="J4" s="180" t="s">
        <v>483</v>
      </c>
      <c r="K4" s="180"/>
      <c r="L4" s="180"/>
      <c r="M4" s="180"/>
      <c r="N4" s="180"/>
      <c r="O4" s="180"/>
      <c r="P4" s="180"/>
      <c r="Q4" s="179" t="s">
        <v>3635</v>
      </c>
      <c r="R4" s="180"/>
      <c r="S4" s="180"/>
      <c r="T4" s="180"/>
      <c r="U4" s="180"/>
      <c r="V4" s="179" t="s">
        <v>3635</v>
      </c>
      <c r="W4" s="180"/>
      <c r="X4" s="8"/>
      <c r="Y4" s="8"/>
    </row>
    <row r="5" customHeight="1" spans="1:25">
      <c r="A5" s="175">
        <v>15</v>
      </c>
      <c r="B5" s="176" t="s">
        <v>481</v>
      </c>
      <c r="C5" s="177"/>
      <c r="D5" s="176" t="s">
        <v>3635</v>
      </c>
      <c r="E5" s="176" t="s">
        <v>3635</v>
      </c>
      <c r="F5" s="177"/>
      <c r="G5" s="176" t="s">
        <v>3635</v>
      </c>
      <c r="H5" s="177"/>
      <c r="I5" s="177"/>
      <c r="J5" s="177" t="s">
        <v>3637</v>
      </c>
      <c r="K5" s="177"/>
      <c r="L5" s="177"/>
      <c r="M5" s="177"/>
      <c r="N5" s="177"/>
      <c r="O5" s="177"/>
      <c r="P5" s="177"/>
      <c r="Q5" s="176" t="s">
        <v>3635</v>
      </c>
      <c r="R5" s="177"/>
      <c r="S5" s="177"/>
      <c r="T5" s="177"/>
      <c r="U5" s="177"/>
      <c r="V5" s="176" t="s">
        <v>3635</v>
      </c>
      <c r="W5" s="177"/>
      <c r="X5" s="8"/>
      <c r="Y5" s="8"/>
    </row>
    <row r="6" customHeight="1" spans="1:25">
      <c r="A6" s="178">
        <v>18</v>
      </c>
      <c r="B6" s="179" t="s">
        <v>481</v>
      </c>
      <c r="C6" s="180"/>
      <c r="D6" s="179" t="s">
        <v>3635</v>
      </c>
      <c r="E6" s="179" t="s">
        <v>3635</v>
      </c>
      <c r="F6" s="180"/>
      <c r="G6" s="179" t="s">
        <v>3635</v>
      </c>
      <c r="H6" s="180"/>
      <c r="I6" s="180"/>
      <c r="J6" s="180" t="s">
        <v>485</v>
      </c>
      <c r="K6" s="180"/>
      <c r="L6" s="180"/>
      <c r="M6" s="180"/>
      <c r="N6" s="180"/>
      <c r="O6" s="180"/>
      <c r="P6" s="180"/>
      <c r="Q6" s="179" t="s">
        <v>3635</v>
      </c>
      <c r="R6" s="180"/>
      <c r="S6" s="180"/>
      <c r="T6" s="180"/>
      <c r="U6" s="180"/>
      <c r="V6" s="179" t="s">
        <v>3635</v>
      </c>
      <c r="W6" s="180"/>
      <c r="X6" s="8"/>
      <c r="Y6" s="8"/>
    </row>
    <row r="7" customHeight="1" spans="1:25">
      <c r="A7" s="175">
        <v>28</v>
      </c>
      <c r="B7" s="176" t="s">
        <v>481</v>
      </c>
      <c r="C7" s="177"/>
      <c r="D7" s="176" t="s">
        <v>3635</v>
      </c>
      <c r="E7" s="176" t="s">
        <v>3635</v>
      </c>
      <c r="F7" s="177"/>
      <c r="G7" s="176" t="s">
        <v>3635</v>
      </c>
      <c r="H7" s="177"/>
      <c r="I7" s="177"/>
      <c r="J7" s="177" t="s">
        <v>3638</v>
      </c>
      <c r="K7" s="177"/>
      <c r="L7" s="177"/>
      <c r="M7" s="177"/>
      <c r="N7" s="177"/>
      <c r="O7" s="177"/>
      <c r="P7" s="177"/>
      <c r="Q7" s="176" t="s">
        <v>3635</v>
      </c>
      <c r="R7" s="177"/>
      <c r="S7" s="177"/>
      <c r="T7" s="177"/>
      <c r="U7" s="177"/>
      <c r="V7" s="176" t="s">
        <v>3635</v>
      </c>
      <c r="W7" s="177"/>
      <c r="X7" s="8"/>
      <c r="Y7" s="8"/>
    </row>
    <row r="8" customHeight="1" spans="1:25">
      <c r="A8" s="178">
        <v>3</v>
      </c>
      <c r="B8" s="179" t="s">
        <v>481</v>
      </c>
      <c r="C8" s="180"/>
      <c r="D8" s="179" t="s">
        <v>3635</v>
      </c>
      <c r="E8" s="179" t="s">
        <v>3635</v>
      </c>
      <c r="F8" s="180"/>
      <c r="G8" s="179" t="s">
        <v>3635</v>
      </c>
      <c r="H8" s="180"/>
      <c r="I8" s="180"/>
      <c r="J8" s="180" t="s">
        <v>487</v>
      </c>
      <c r="K8" s="180"/>
      <c r="L8" s="180"/>
      <c r="M8" s="180"/>
      <c r="N8" s="180"/>
      <c r="O8" s="180"/>
      <c r="P8" s="180"/>
      <c r="Q8" s="179" t="s">
        <v>3635</v>
      </c>
      <c r="R8" s="180"/>
      <c r="S8" s="180"/>
      <c r="T8" s="180"/>
      <c r="U8" s="180"/>
      <c r="V8" s="179" t="s">
        <v>3635</v>
      </c>
      <c r="W8" s="180"/>
      <c r="X8" s="8"/>
      <c r="Y8" s="8"/>
    </row>
    <row r="9" customHeight="1" spans="1:25">
      <c r="A9" s="178">
        <v>21</v>
      </c>
      <c r="B9" s="179" t="s">
        <v>481</v>
      </c>
      <c r="C9" s="180"/>
      <c r="D9" s="179" t="s">
        <v>3635</v>
      </c>
      <c r="E9" s="179" t="s">
        <v>3635</v>
      </c>
      <c r="F9" s="180"/>
      <c r="G9" s="179" t="s">
        <v>3635</v>
      </c>
      <c r="H9" s="180"/>
      <c r="I9" s="180"/>
      <c r="J9" s="180" t="s">
        <v>488</v>
      </c>
      <c r="K9" s="180"/>
      <c r="L9" s="180"/>
      <c r="M9" s="180"/>
      <c r="N9" s="180"/>
      <c r="O9" s="180"/>
      <c r="P9" s="180"/>
      <c r="Q9" s="179" t="s">
        <v>3635</v>
      </c>
      <c r="R9" s="180"/>
      <c r="S9" s="180"/>
      <c r="T9" s="180"/>
      <c r="U9" s="180"/>
      <c r="V9" s="179" t="s">
        <v>3635</v>
      </c>
      <c r="W9" s="180"/>
      <c r="X9" s="8"/>
      <c r="Y9" s="8"/>
    </row>
    <row r="10" customHeight="1" spans="1:25">
      <c r="A10" s="175">
        <v>16</v>
      </c>
      <c r="B10" s="176" t="s">
        <v>481</v>
      </c>
      <c r="C10" s="177"/>
      <c r="D10" s="176" t="s">
        <v>3635</v>
      </c>
      <c r="E10" s="176" t="s">
        <v>3635</v>
      </c>
      <c r="F10" s="177"/>
      <c r="G10" s="176" t="s">
        <v>3635</v>
      </c>
      <c r="H10" s="177"/>
      <c r="I10" s="177"/>
      <c r="J10" s="177" t="s">
        <v>3639</v>
      </c>
      <c r="K10" s="177"/>
      <c r="L10" s="177"/>
      <c r="M10" s="177"/>
      <c r="N10" s="177"/>
      <c r="O10" s="177"/>
      <c r="P10" s="177"/>
      <c r="Q10" s="176" t="s">
        <v>3635</v>
      </c>
      <c r="R10" s="177"/>
      <c r="S10" s="177"/>
      <c r="T10" s="177"/>
      <c r="U10" s="177"/>
      <c r="V10" s="176" t="s">
        <v>3635</v>
      </c>
      <c r="W10" s="177"/>
      <c r="X10" s="8"/>
      <c r="Y10" s="8"/>
    </row>
    <row r="11" customHeight="1" spans="1:25">
      <c r="A11" s="178">
        <v>17</v>
      </c>
      <c r="B11" s="179" t="s">
        <v>481</v>
      </c>
      <c r="C11" s="180"/>
      <c r="D11" s="179" t="s">
        <v>3635</v>
      </c>
      <c r="E11" s="179" t="s">
        <v>3635</v>
      </c>
      <c r="F11" s="180"/>
      <c r="G11" s="179" t="s">
        <v>3635</v>
      </c>
      <c r="H11" s="180"/>
      <c r="I11" s="180"/>
      <c r="J11" s="180" t="s">
        <v>3640</v>
      </c>
      <c r="K11" s="180"/>
      <c r="L11" s="180"/>
      <c r="M11" s="180"/>
      <c r="N11" s="180"/>
      <c r="O11" s="180"/>
      <c r="P11" s="180"/>
      <c r="Q11" s="179" t="s">
        <v>3635</v>
      </c>
      <c r="R11" s="180"/>
      <c r="S11" s="180"/>
      <c r="T11" s="180"/>
      <c r="U11" s="180"/>
      <c r="V11" s="179" t="s">
        <v>3635</v>
      </c>
      <c r="W11" s="180"/>
      <c r="X11" s="8"/>
      <c r="Y11" s="8"/>
    </row>
    <row r="12" customHeight="1" spans="1:25">
      <c r="A12" s="178">
        <v>25</v>
      </c>
      <c r="B12" s="179" t="s">
        <v>481</v>
      </c>
      <c r="C12" s="180"/>
      <c r="D12" s="179" t="s">
        <v>3635</v>
      </c>
      <c r="E12" s="179" t="s">
        <v>3635</v>
      </c>
      <c r="F12" s="180"/>
      <c r="G12" s="179" t="s">
        <v>3635</v>
      </c>
      <c r="H12" s="180"/>
      <c r="I12" s="180"/>
      <c r="J12" s="180" t="s">
        <v>3641</v>
      </c>
      <c r="K12" s="180"/>
      <c r="L12" s="180"/>
      <c r="M12" s="180"/>
      <c r="N12" s="180"/>
      <c r="O12" s="180"/>
      <c r="P12" s="180"/>
      <c r="Q12" s="179" t="s">
        <v>3635</v>
      </c>
      <c r="R12" s="180"/>
      <c r="S12" s="180"/>
      <c r="T12" s="180"/>
      <c r="U12" s="180"/>
      <c r="V12" s="179" t="s">
        <v>3635</v>
      </c>
      <c r="W12" s="180"/>
      <c r="X12" s="8"/>
      <c r="Y12" s="8"/>
    </row>
    <row r="13" customHeight="1" spans="1:25">
      <c r="A13" s="178">
        <v>19</v>
      </c>
      <c r="B13" s="179" t="s">
        <v>481</v>
      </c>
      <c r="C13" s="180"/>
      <c r="D13" s="179" t="s">
        <v>3635</v>
      </c>
      <c r="E13" s="179" t="s">
        <v>3635</v>
      </c>
      <c r="F13" s="180"/>
      <c r="G13" s="179" t="s">
        <v>3635</v>
      </c>
      <c r="H13" s="180"/>
      <c r="I13" s="180"/>
      <c r="J13" s="180" t="s">
        <v>3642</v>
      </c>
      <c r="K13" s="180"/>
      <c r="L13" s="180"/>
      <c r="M13" s="180"/>
      <c r="N13" s="180"/>
      <c r="O13" s="180"/>
      <c r="P13" s="180"/>
      <c r="Q13" s="179" t="s">
        <v>3635</v>
      </c>
      <c r="R13" s="180"/>
      <c r="S13" s="180"/>
      <c r="T13" s="180"/>
      <c r="U13" s="180"/>
      <c r="V13" s="179" t="s">
        <v>3635</v>
      </c>
      <c r="W13" s="180"/>
      <c r="X13" s="8"/>
      <c r="Y13" s="8"/>
    </row>
    <row r="14" customHeight="1" spans="1:25">
      <c r="A14" s="175">
        <v>20</v>
      </c>
      <c r="B14" s="176" t="s">
        <v>481</v>
      </c>
      <c r="C14" s="177"/>
      <c r="D14" s="176" t="s">
        <v>3635</v>
      </c>
      <c r="E14" s="176" t="s">
        <v>3635</v>
      </c>
      <c r="F14" s="177"/>
      <c r="G14" s="176" t="s">
        <v>3635</v>
      </c>
      <c r="H14" s="177"/>
      <c r="I14" s="177"/>
      <c r="J14" s="177" t="s">
        <v>3643</v>
      </c>
      <c r="K14" s="177"/>
      <c r="L14" s="177"/>
      <c r="M14" s="177"/>
      <c r="N14" s="177"/>
      <c r="O14" s="177"/>
      <c r="P14" s="177"/>
      <c r="Q14" s="176" t="s">
        <v>3635</v>
      </c>
      <c r="R14" s="177"/>
      <c r="S14" s="177"/>
      <c r="T14" s="177"/>
      <c r="U14" s="177"/>
      <c r="V14" s="176" t="s">
        <v>3635</v>
      </c>
      <c r="W14" s="177"/>
      <c r="X14" s="8"/>
      <c r="Y14" s="8"/>
    </row>
    <row r="15" customHeight="1" spans="1:25">
      <c r="A15" s="178">
        <v>22</v>
      </c>
      <c r="B15" s="179" t="s">
        <v>481</v>
      </c>
      <c r="C15" s="180"/>
      <c r="D15" s="179" t="s">
        <v>3635</v>
      </c>
      <c r="E15" s="179" t="s">
        <v>3635</v>
      </c>
      <c r="F15" s="180"/>
      <c r="G15" s="179" t="s">
        <v>3635</v>
      </c>
      <c r="H15" s="180"/>
      <c r="I15" s="180"/>
      <c r="J15" s="180" t="s">
        <v>3644</v>
      </c>
      <c r="K15" s="180"/>
      <c r="L15" s="180"/>
      <c r="M15" s="180"/>
      <c r="N15" s="180"/>
      <c r="O15" s="180"/>
      <c r="P15" s="180"/>
      <c r="Q15" s="179" t="s">
        <v>3635</v>
      </c>
      <c r="R15" s="180"/>
      <c r="S15" s="180"/>
      <c r="T15" s="180"/>
      <c r="U15" s="180"/>
      <c r="V15" s="179" t="s">
        <v>3635</v>
      </c>
      <c r="W15" s="180"/>
      <c r="X15" s="8"/>
      <c r="Y15" s="8"/>
    </row>
    <row r="16" customHeight="1" spans="1:25">
      <c r="A16" s="175">
        <v>213</v>
      </c>
      <c r="B16" s="176" t="s">
        <v>481</v>
      </c>
      <c r="C16" s="177"/>
      <c r="D16" s="176" t="s">
        <v>3635</v>
      </c>
      <c r="E16" s="176" t="s">
        <v>3635</v>
      </c>
      <c r="F16" s="177"/>
      <c r="G16" s="176" t="s">
        <v>3635</v>
      </c>
      <c r="H16" s="177"/>
      <c r="I16" s="177"/>
      <c r="J16" s="177" t="s">
        <v>3645</v>
      </c>
      <c r="K16" s="177"/>
      <c r="L16" s="177"/>
      <c r="M16" s="177"/>
      <c r="N16" s="177"/>
      <c r="O16" s="177"/>
      <c r="P16" s="177"/>
      <c r="Q16" s="176" t="s">
        <v>3635</v>
      </c>
      <c r="R16" s="177"/>
      <c r="S16" s="177"/>
      <c r="T16" s="177"/>
      <c r="U16" s="177"/>
      <c r="V16" s="176" t="s">
        <v>3635</v>
      </c>
      <c r="W16" s="177"/>
      <c r="X16" s="8"/>
      <c r="Y16" s="8"/>
    </row>
    <row r="17" customHeight="1" spans="1:25">
      <c r="A17" s="178">
        <v>220</v>
      </c>
      <c r="B17" s="179" t="s">
        <v>481</v>
      </c>
      <c r="C17" s="180"/>
      <c r="D17" s="179" t="s">
        <v>3635</v>
      </c>
      <c r="E17" s="179" t="s">
        <v>3635</v>
      </c>
      <c r="F17" s="180"/>
      <c r="G17" s="179" t="s">
        <v>3635</v>
      </c>
      <c r="H17" s="180"/>
      <c r="I17" s="180"/>
      <c r="J17" s="180" t="s">
        <v>496</v>
      </c>
      <c r="K17" s="180"/>
      <c r="L17" s="180"/>
      <c r="M17" s="180"/>
      <c r="N17" s="180"/>
      <c r="O17" s="180"/>
      <c r="P17" s="180"/>
      <c r="Q17" s="179" t="s">
        <v>3635</v>
      </c>
      <c r="R17" s="180"/>
      <c r="S17" s="180"/>
      <c r="T17" s="180"/>
      <c r="U17" s="180"/>
      <c r="V17" s="179" t="s">
        <v>3635</v>
      </c>
      <c r="W17" s="180"/>
      <c r="X17" s="8"/>
      <c r="Y17" s="8"/>
    </row>
    <row r="18" customHeight="1" spans="1:25">
      <c r="A18" s="175">
        <v>219</v>
      </c>
      <c r="B18" s="176" t="s">
        <v>481</v>
      </c>
      <c r="C18" s="177"/>
      <c r="D18" s="176" t="s">
        <v>3635</v>
      </c>
      <c r="E18" s="176" t="s">
        <v>3635</v>
      </c>
      <c r="F18" s="177"/>
      <c r="G18" s="176" t="s">
        <v>3635</v>
      </c>
      <c r="H18" s="177"/>
      <c r="I18" s="177"/>
      <c r="J18" s="177" t="s">
        <v>3646</v>
      </c>
      <c r="K18" s="177"/>
      <c r="L18" s="177"/>
      <c r="M18" s="177"/>
      <c r="N18" s="177"/>
      <c r="O18" s="177"/>
      <c r="P18" s="177"/>
      <c r="Q18" s="176" t="s">
        <v>3635</v>
      </c>
      <c r="R18" s="177"/>
      <c r="S18" s="177"/>
      <c r="T18" s="177"/>
      <c r="U18" s="177"/>
      <c r="V18" s="176" t="s">
        <v>3635</v>
      </c>
      <c r="W18" s="177"/>
      <c r="X18" s="8"/>
      <c r="Y18" s="8"/>
    </row>
    <row r="19" customHeight="1" spans="1:25">
      <c r="A19" s="178">
        <v>221</v>
      </c>
      <c r="B19" s="179" t="s">
        <v>481</v>
      </c>
      <c r="C19" s="180"/>
      <c r="D19" s="179" t="s">
        <v>3635</v>
      </c>
      <c r="E19" s="179" t="s">
        <v>3635</v>
      </c>
      <c r="F19" s="180"/>
      <c r="G19" s="179" t="s">
        <v>3635</v>
      </c>
      <c r="H19" s="180"/>
      <c r="I19" s="180"/>
      <c r="J19" s="180" t="s">
        <v>3647</v>
      </c>
      <c r="K19" s="180"/>
      <c r="L19" s="180"/>
      <c r="M19" s="180"/>
      <c r="N19" s="180"/>
      <c r="O19" s="180"/>
      <c r="P19" s="180"/>
      <c r="Q19" s="179" t="s">
        <v>3635</v>
      </c>
      <c r="R19" s="180"/>
      <c r="S19" s="180"/>
      <c r="T19" s="180"/>
      <c r="U19" s="180"/>
      <c r="V19" s="179" t="s">
        <v>3635</v>
      </c>
      <c r="W19" s="180"/>
      <c r="X19" s="8"/>
      <c r="Y19" s="8"/>
    </row>
    <row r="20" customHeight="1" spans="1:25">
      <c r="A20" s="175">
        <v>214</v>
      </c>
      <c r="B20" s="176" t="s">
        <v>481</v>
      </c>
      <c r="C20" s="177"/>
      <c r="D20" s="176" t="s">
        <v>3635</v>
      </c>
      <c r="E20" s="176" t="s">
        <v>3635</v>
      </c>
      <c r="F20" s="177"/>
      <c r="G20" s="176" t="s">
        <v>3635</v>
      </c>
      <c r="H20" s="177"/>
      <c r="I20" s="177"/>
      <c r="J20" s="177" t="s">
        <v>3648</v>
      </c>
      <c r="K20" s="177"/>
      <c r="L20" s="177"/>
      <c r="M20" s="177"/>
      <c r="N20" s="177"/>
      <c r="O20" s="177"/>
      <c r="P20" s="177"/>
      <c r="Q20" s="176" t="s">
        <v>3635</v>
      </c>
      <c r="R20" s="177"/>
      <c r="S20" s="177"/>
      <c r="T20" s="177"/>
      <c r="U20" s="177"/>
      <c r="V20" s="176" t="s">
        <v>3635</v>
      </c>
      <c r="W20" s="177"/>
      <c r="X20" s="8"/>
      <c r="Y20" s="8"/>
    </row>
    <row r="21" customHeight="1" spans="1:25">
      <c r="A21" s="178">
        <v>222</v>
      </c>
      <c r="B21" s="179" t="s">
        <v>481</v>
      </c>
      <c r="C21" s="180"/>
      <c r="D21" s="179" t="s">
        <v>3635</v>
      </c>
      <c r="E21" s="179" t="s">
        <v>3635</v>
      </c>
      <c r="F21" s="180"/>
      <c r="G21" s="179" t="s">
        <v>3635</v>
      </c>
      <c r="H21" s="180"/>
      <c r="I21" s="180"/>
      <c r="J21" s="180" t="s">
        <v>500</v>
      </c>
      <c r="K21" s="180"/>
      <c r="L21" s="180"/>
      <c r="M21" s="180"/>
      <c r="N21" s="180"/>
      <c r="O21" s="180"/>
      <c r="P21" s="180"/>
      <c r="Q21" s="179" t="s">
        <v>3635</v>
      </c>
      <c r="R21" s="180"/>
      <c r="S21" s="180"/>
      <c r="T21" s="180"/>
      <c r="U21" s="180"/>
      <c r="V21" s="179" t="s">
        <v>3635</v>
      </c>
      <c r="W21" s="180"/>
      <c r="X21" s="8"/>
      <c r="Y21" s="8"/>
    </row>
    <row r="22" customHeight="1" spans="1:25">
      <c r="A22" s="175">
        <v>217</v>
      </c>
      <c r="B22" s="176" t="s">
        <v>481</v>
      </c>
      <c r="C22" s="177"/>
      <c r="D22" s="176" t="s">
        <v>3635</v>
      </c>
      <c r="E22" s="176" t="s">
        <v>3635</v>
      </c>
      <c r="F22" s="177"/>
      <c r="G22" s="176" t="s">
        <v>3635</v>
      </c>
      <c r="H22" s="177"/>
      <c r="I22" s="177"/>
      <c r="J22" s="177" t="s">
        <v>3649</v>
      </c>
      <c r="K22" s="177"/>
      <c r="L22" s="177"/>
      <c r="M22" s="177"/>
      <c r="N22" s="177"/>
      <c r="O22" s="177"/>
      <c r="P22" s="177"/>
      <c r="Q22" s="176" t="s">
        <v>3635</v>
      </c>
      <c r="R22" s="177"/>
      <c r="S22" s="177"/>
      <c r="T22" s="177"/>
      <c r="U22" s="177"/>
      <c r="V22" s="176" t="s">
        <v>3635</v>
      </c>
      <c r="W22" s="177"/>
      <c r="X22" s="8"/>
      <c r="Y22" s="8"/>
    </row>
    <row r="23" customHeight="1" spans="1:25">
      <c r="A23" s="178">
        <v>223</v>
      </c>
      <c r="B23" s="179" t="s">
        <v>481</v>
      </c>
      <c r="C23" s="180"/>
      <c r="D23" s="179" t="s">
        <v>3635</v>
      </c>
      <c r="E23" s="179" t="s">
        <v>3635</v>
      </c>
      <c r="F23" s="180"/>
      <c r="G23" s="179" t="s">
        <v>3635</v>
      </c>
      <c r="H23" s="180"/>
      <c r="I23" s="180"/>
      <c r="J23" s="180" t="s">
        <v>502</v>
      </c>
      <c r="K23" s="180"/>
      <c r="L23" s="180"/>
      <c r="M23" s="180"/>
      <c r="N23" s="180"/>
      <c r="O23" s="180"/>
      <c r="P23" s="180"/>
      <c r="Q23" s="179" t="s">
        <v>3635</v>
      </c>
      <c r="R23" s="180"/>
      <c r="S23" s="180"/>
      <c r="T23" s="180"/>
      <c r="U23" s="180"/>
      <c r="V23" s="179" t="s">
        <v>3635</v>
      </c>
      <c r="W23" s="180"/>
      <c r="X23" s="8"/>
      <c r="Y23" s="8"/>
    </row>
    <row r="24" customHeight="1" spans="1:25">
      <c r="A24" s="175">
        <v>218</v>
      </c>
      <c r="B24" s="176" t="s">
        <v>481</v>
      </c>
      <c r="C24" s="177"/>
      <c r="D24" s="176" t="s">
        <v>3635</v>
      </c>
      <c r="E24" s="176" t="s">
        <v>3635</v>
      </c>
      <c r="F24" s="177"/>
      <c r="G24" s="176" t="s">
        <v>3635</v>
      </c>
      <c r="H24" s="177"/>
      <c r="I24" s="177"/>
      <c r="J24" s="177" t="s">
        <v>3650</v>
      </c>
      <c r="K24" s="177"/>
      <c r="L24" s="177"/>
      <c r="M24" s="177"/>
      <c r="N24" s="177"/>
      <c r="O24" s="177"/>
      <c r="P24" s="177"/>
      <c r="Q24" s="176" t="s">
        <v>3635</v>
      </c>
      <c r="R24" s="177"/>
      <c r="S24" s="177"/>
      <c r="T24" s="177"/>
      <c r="U24" s="177"/>
      <c r="V24" s="176" t="s">
        <v>3635</v>
      </c>
      <c r="W24" s="177"/>
      <c r="X24" s="8"/>
      <c r="Y24" s="8"/>
    </row>
    <row r="25" customHeight="1" spans="1:25">
      <c r="A25" s="178">
        <v>224</v>
      </c>
      <c r="B25" s="179" t="s">
        <v>481</v>
      </c>
      <c r="C25" s="180"/>
      <c r="D25" s="179" t="s">
        <v>3635</v>
      </c>
      <c r="E25" s="179" t="s">
        <v>3635</v>
      </c>
      <c r="F25" s="180"/>
      <c r="G25" s="179" t="s">
        <v>3635</v>
      </c>
      <c r="H25" s="180"/>
      <c r="I25" s="180"/>
      <c r="J25" s="180" t="s">
        <v>504</v>
      </c>
      <c r="K25" s="180"/>
      <c r="L25" s="180"/>
      <c r="M25" s="180"/>
      <c r="N25" s="180"/>
      <c r="O25" s="180"/>
      <c r="P25" s="180"/>
      <c r="Q25" s="179" t="s">
        <v>3635</v>
      </c>
      <c r="R25" s="180"/>
      <c r="S25" s="180"/>
      <c r="T25" s="180"/>
      <c r="U25" s="180"/>
      <c r="V25" s="179" t="s">
        <v>3635</v>
      </c>
      <c r="W25" s="180"/>
      <c r="X25" s="8"/>
      <c r="Y25" s="8"/>
    </row>
    <row r="26" customHeight="1" spans="1:25">
      <c r="A26" s="175">
        <v>23</v>
      </c>
      <c r="B26" s="176" t="s">
        <v>481</v>
      </c>
      <c r="C26" s="177"/>
      <c r="D26" s="176" t="s">
        <v>3635</v>
      </c>
      <c r="E26" s="176" t="s">
        <v>3635</v>
      </c>
      <c r="F26" s="177"/>
      <c r="G26" s="176" t="s">
        <v>3635</v>
      </c>
      <c r="H26" s="177"/>
      <c r="I26" s="177"/>
      <c r="J26" s="177" t="s">
        <v>3651</v>
      </c>
      <c r="K26" s="177"/>
      <c r="L26" s="177"/>
      <c r="M26" s="177"/>
      <c r="N26" s="177"/>
      <c r="O26" s="177"/>
      <c r="P26" s="177"/>
      <c r="Q26" s="176" t="s">
        <v>3635</v>
      </c>
      <c r="R26" s="177"/>
      <c r="S26" s="177"/>
      <c r="T26" s="177"/>
      <c r="U26" s="177"/>
      <c r="V26" s="176" t="s">
        <v>3635</v>
      </c>
      <c r="W26" s="177"/>
      <c r="X26" s="8"/>
      <c r="Y26" s="8"/>
    </row>
    <row r="27" customHeight="1" spans="1:25">
      <c r="A27" s="178">
        <v>44</v>
      </c>
      <c r="B27" s="179" t="s">
        <v>481</v>
      </c>
      <c r="C27" s="180"/>
      <c r="D27" s="179" t="s">
        <v>3635</v>
      </c>
      <c r="E27" s="179" t="s">
        <v>3635</v>
      </c>
      <c r="F27" s="180"/>
      <c r="G27" s="179" t="s">
        <v>3635</v>
      </c>
      <c r="H27" s="180"/>
      <c r="I27" s="180"/>
      <c r="J27" s="180" t="s">
        <v>3652</v>
      </c>
      <c r="K27" s="180"/>
      <c r="L27" s="180"/>
      <c r="M27" s="180"/>
      <c r="N27" s="180"/>
      <c r="O27" s="180"/>
      <c r="P27" s="180"/>
      <c r="Q27" s="179" t="s">
        <v>3635</v>
      </c>
      <c r="R27" s="180"/>
      <c r="S27" s="180"/>
      <c r="T27" s="180"/>
      <c r="U27" s="180"/>
      <c r="V27" s="179" t="s">
        <v>3635</v>
      </c>
      <c r="W27" s="180"/>
      <c r="X27" s="8"/>
      <c r="Y27" s="8"/>
    </row>
    <row r="28" customHeight="1" spans="1:25">
      <c r="A28" s="175">
        <v>174</v>
      </c>
      <c r="B28" s="176" t="s">
        <v>481</v>
      </c>
      <c r="C28" s="177"/>
      <c r="D28" s="176" t="s">
        <v>3635</v>
      </c>
      <c r="E28" s="176" t="s">
        <v>3635</v>
      </c>
      <c r="F28" s="177"/>
      <c r="G28" s="176" t="s">
        <v>3635</v>
      </c>
      <c r="H28" s="177"/>
      <c r="I28" s="177"/>
      <c r="J28" s="177" t="s">
        <v>3653</v>
      </c>
      <c r="K28" s="177"/>
      <c r="L28" s="177"/>
      <c r="M28" s="177"/>
      <c r="N28" s="177"/>
      <c r="O28" s="177"/>
      <c r="P28" s="177"/>
      <c r="Q28" s="176" t="s">
        <v>3635</v>
      </c>
      <c r="R28" s="177"/>
      <c r="S28" s="177"/>
      <c r="T28" s="177"/>
      <c r="U28" s="177"/>
      <c r="V28" s="176" t="s">
        <v>3635</v>
      </c>
      <c r="W28" s="177"/>
      <c r="X28" s="8"/>
      <c r="Y28" s="8"/>
    </row>
    <row r="29" customHeight="1" spans="1:25">
      <c r="A29" s="178">
        <v>175</v>
      </c>
      <c r="B29" s="179" t="s">
        <v>481</v>
      </c>
      <c r="C29" s="180"/>
      <c r="D29" s="179" t="s">
        <v>3635</v>
      </c>
      <c r="E29" s="179" t="s">
        <v>3635</v>
      </c>
      <c r="F29" s="180"/>
      <c r="G29" s="179" t="s">
        <v>3635</v>
      </c>
      <c r="H29" s="180"/>
      <c r="I29" s="180"/>
      <c r="J29" s="180" t="s">
        <v>3654</v>
      </c>
      <c r="K29" s="180"/>
      <c r="L29" s="180"/>
      <c r="M29" s="180"/>
      <c r="N29" s="180"/>
      <c r="O29" s="180"/>
      <c r="P29" s="180"/>
      <c r="Q29" s="179" t="s">
        <v>3635</v>
      </c>
      <c r="R29" s="180"/>
      <c r="S29" s="180"/>
      <c r="T29" s="180"/>
      <c r="U29" s="180"/>
      <c r="V29" s="179" t="s">
        <v>3635</v>
      </c>
      <c r="W29" s="180"/>
      <c r="X29" s="8"/>
      <c r="Y29" s="8"/>
    </row>
    <row r="30" customHeight="1" spans="1:25">
      <c r="A30" s="175">
        <v>87</v>
      </c>
      <c r="B30" s="176" t="s">
        <v>481</v>
      </c>
      <c r="C30" s="177"/>
      <c r="D30" s="176" t="s">
        <v>3635</v>
      </c>
      <c r="E30" s="176" t="s">
        <v>3635</v>
      </c>
      <c r="F30" s="177"/>
      <c r="G30" s="176" t="s">
        <v>3635</v>
      </c>
      <c r="H30" s="177"/>
      <c r="I30" s="177"/>
      <c r="J30" s="177" t="s">
        <v>3655</v>
      </c>
      <c r="K30" s="177"/>
      <c r="L30" s="177"/>
      <c r="M30" s="177"/>
      <c r="N30" s="177"/>
      <c r="O30" s="177"/>
      <c r="P30" s="177"/>
      <c r="Q30" s="176" t="s">
        <v>3635</v>
      </c>
      <c r="R30" s="177"/>
      <c r="S30" s="177"/>
      <c r="T30" s="177"/>
      <c r="U30" s="177"/>
      <c r="V30" s="176" t="s">
        <v>3635</v>
      </c>
      <c r="W30" s="177"/>
      <c r="X30" s="8"/>
      <c r="Y30" s="8"/>
    </row>
    <row r="31" customHeight="1" spans="1:25">
      <c r="A31" s="178">
        <v>88</v>
      </c>
      <c r="B31" s="179" t="s">
        <v>481</v>
      </c>
      <c r="C31" s="180"/>
      <c r="D31" s="179" t="s">
        <v>3635</v>
      </c>
      <c r="E31" s="179" t="s">
        <v>3635</v>
      </c>
      <c r="F31" s="180"/>
      <c r="G31" s="179" t="s">
        <v>3635</v>
      </c>
      <c r="H31" s="180"/>
      <c r="I31" s="180"/>
      <c r="J31" s="180" t="s">
        <v>3656</v>
      </c>
      <c r="K31" s="180"/>
      <c r="L31" s="180"/>
      <c r="M31" s="180"/>
      <c r="N31" s="180"/>
      <c r="O31" s="180"/>
      <c r="P31" s="180"/>
      <c r="Q31" s="179" t="s">
        <v>3635</v>
      </c>
      <c r="R31" s="180"/>
      <c r="S31" s="180"/>
      <c r="T31" s="180"/>
      <c r="U31" s="180"/>
      <c r="V31" s="179" t="s">
        <v>3635</v>
      </c>
      <c r="W31" s="180"/>
      <c r="X31" s="8"/>
      <c r="Y31" s="8"/>
    </row>
    <row r="32" customHeight="1" spans="1:25">
      <c r="A32" s="175">
        <v>300</v>
      </c>
      <c r="B32" s="176" t="s">
        <v>481</v>
      </c>
      <c r="C32" s="177"/>
      <c r="D32" s="176" t="s">
        <v>3635</v>
      </c>
      <c r="E32" s="176" t="s">
        <v>3635</v>
      </c>
      <c r="F32" s="177"/>
      <c r="G32" s="176" t="s">
        <v>3635</v>
      </c>
      <c r="H32" s="177"/>
      <c r="I32" s="177"/>
      <c r="J32" s="177" t="s">
        <v>3657</v>
      </c>
      <c r="K32" s="177"/>
      <c r="L32" s="177"/>
      <c r="M32" s="177"/>
      <c r="N32" s="177"/>
      <c r="O32" s="177"/>
      <c r="P32" s="177"/>
      <c r="Q32" s="176" t="s">
        <v>3635</v>
      </c>
      <c r="R32" s="177"/>
      <c r="S32" s="177"/>
      <c r="T32" s="177"/>
      <c r="U32" s="177"/>
      <c r="V32" s="176" t="s">
        <v>3635</v>
      </c>
      <c r="W32" s="177"/>
      <c r="X32" s="8"/>
      <c r="Y32" s="8"/>
    </row>
    <row r="33" customHeight="1" spans="1:25">
      <c r="A33" s="178">
        <v>301</v>
      </c>
      <c r="B33" s="179" t="s">
        <v>481</v>
      </c>
      <c r="C33" s="180"/>
      <c r="D33" s="179" t="s">
        <v>3635</v>
      </c>
      <c r="E33" s="179" t="s">
        <v>3635</v>
      </c>
      <c r="F33" s="180"/>
      <c r="G33" s="179" t="s">
        <v>3635</v>
      </c>
      <c r="H33" s="180"/>
      <c r="I33" s="180"/>
      <c r="J33" s="180" t="s">
        <v>3658</v>
      </c>
      <c r="K33" s="180"/>
      <c r="L33" s="180"/>
      <c r="M33" s="180"/>
      <c r="N33" s="180"/>
      <c r="O33" s="180"/>
      <c r="P33" s="180"/>
      <c r="Q33" s="179" t="s">
        <v>3635</v>
      </c>
      <c r="R33" s="180"/>
      <c r="S33" s="180"/>
      <c r="T33" s="180"/>
      <c r="U33" s="180"/>
      <c r="V33" s="179" t="s">
        <v>3635</v>
      </c>
      <c r="W33" s="180"/>
      <c r="X33" s="8"/>
      <c r="Y33" s="8"/>
    </row>
    <row r="34" customHeight="1" spans="1:25">
      <c r="A34" s="175">
        <v>204</v>
      </c>
      <c r="B34" s="176" t="s">
        <v>481</v>
      </c>
      <c r="C34" s="177"/>
      <c r="D34" s="176" t="s">
        <v>3635</v>
      </c>
      <c r="E34" s="176" t="s">
        <v>3635</v>
      </c>
      <c r="F34" s="177"/>
      <c r="G34" s="176" t="s">
        <v>3635</v>
      </c>
      <c r="H34" s="177"/>
      <c r="I34" s="177"/>
      <c r="J34" s="177" t="s">
        <v>3659</v>
      </c>
      <c r="K34" s="177"/>
      <c r="L34" s="177"/>
      <c r="M34" s="177"/>
      <c r="N34" s="177"/>
      <c r="O34" s="177"/>
      <c r="P34" s="177"/>
      <c r="Q34" s="176" t="s">
        <v>3635</v>
      </c>
      <c r="R34" s="177"/>
      <c r="S34" s="177"/>
      <c r="T34" s="177"/>
      <c r="U34" s="177"/>
      <c r="V34" s="176" t="s">
        <v>3635</v>
      </c>
      <c r="W34" s="177"/>
      <c r="X34" s="8"/>
      <c r="Y34" s="8"/>
    </row>
    <row r="35" customHeight="1" spans="1:25">
      <c r="A35" s="178">
        <v>49</v>
      </c>
      <c r="B35" s="179" t="s">
        <v>481</v>
      </c>
      <c r="C35" s="180"/>
      <c r="D35" s="179" t="s">
        <v>3635</v>
      </c>
      <c r="E35" s="179" t="s">
        <v>3635</v>
      </c>
      <c r="F35" s="180"/>
      <c r="G35" s="179" t="s">
        <v>3635</v>
      </c>
      <c r="H35" s="180"/>
      <c r="I35" s="180"/>
      <c r="J35" s="180" t="s">
        <v>514</v>
      </c>
      <c r="K35" s="180"/>
      <c r="L35" s="180"/>
      <c r="M35" s="180"/>
      <c r="N35" s="180"/>
      <c r="O35" s="180"/>
      <c r="P35" s="180"/>
      <c r="Q35" s="179" t="s">
        <v>3635</v>
      </c>
      <c r="R35" s="180"/>
      <c r="S35" s="180"/>
      <c r="T35" s="180"/>
      <c r="U35" s="180"/>
      <c r="V35" s="179" t="s">
        <v>3635</v>
      </c>
      <c r="W35" s="180"/>
      <c r="X35" s="8"/>
      <c r="Y35" s="8"/>
    </row>
    <row r="36" customHeight="1" spans="1:25">
      <c r="A36" s="178">
        <v>71</v>
      </c>
      <c r="B36" s="179" t="s">
        <v>481</v>
      </c>
      <c r="C36" s="180"/>
      <c r="D36" s="179" t="s">
        <v>3635</v>
      </c>
      <c r="E36" s="179" t="s">
        <v>3635</v>
      </c>
      <c r="F36" s="180"/>
      <c r="G36" s="179" t="s">
        <v>3635</v>
      </c>
      <c r="H36" s="180"/>
      <c r="I36" s="180"/>
      <c r="J36" s="180" t="s">
        <v>3660</v>
      </c>
      <c r="K36" s="180"/>
      <c r="L36" s="180"/>
      <c r="M36" s="180"/>
      <c r="N36" s="180"/>
      <c r="O36" s="180"/>
      <c r="P36" s="180"/>
      <c r="Q36" s="179" t="s">
        <v>3635</v>
      </c>
      <c r="R36" s="180"/>
      <c r="S36" s="180"/>
      <c r="T36" s="180"/>
      <c r="U36" s="180"/>
      <c r="V36" s="179" t="s">
        <v>3635</v>
      </c>
      <c r="W36" s="180"/>
      <c r="X36" s="8"/>
      <c r="Y36" s="8"/>
    </row>
    <row r="37" customHeight="1" spans="1:25">
      <c r="A37" s="178">
        <v>50</v>
      </c>
      <c r="B37" s="179" t="s">
        <v>481</v>
      </c>
      <c r="C37" s="180"/>
      <c r="D37" s="179" t="s">
        <v>3635</v>
      </c>
      <c r="E37" s="179" t="s">
        <v>3635</v>
      </c>
      <c r="F37" s="180"/>
      <c r="G37" s="179" t="s">
        <v>3635</v>
      </c>
      <c r="H37" s="180"/>
      <c r="I37" s="180"/>
      <c r="J37" s="180" t="s">
        <v>516</v>
      </c>
      <c r="K37" s="180"/>
      <c r="L37" s="180"/>
      <c r="M37" s="180"/>
      <c r="N37" s="180"/>
      <c r="O37" s="180"/>
      <c r="P37" s="180"/>
      <c r="Q37" s="179" t="s">
        <v>3635</v>
      </c>
      <c r="R37" s="180"/>
      <c r="S37" s="180"/>
      <c r="T37" s="180"/>
      <c r="U37" s="180"/>
      <c r="V37" s="179" t="s">
        <v>3635</v>
      </c>
      <c r="W37" s="180"/>
      <c r="X37" s="8"/>
      <c r="Y37" s="8"/>
    </row>
    <row r="38" customHeight="1" spans="1:25">
      <c r="A38" s="178">
        <v>74</v>
      </c>
      <c r="B38" s="179" t="s">
        <v>481</v>
      </c>
      <c r="C38" s="180"/>
      <c r="D38" s="179" t="s">
        <v>3635</v>
      </c>
      <c r="E38" s="179" t="s">
        <v>3635</v>
      </c>
      <c r="F38" s="180"/>
      <c r="G38" s="179" t="s">
        <v>3635</v>
      </c>
      <c r="H38" s="180"/>
      <c r="I38" s="180"/>
      <c r="J38" s="180" t="s">
        <v>3661</v>
      </c>
      <c r="K38" s="180"/>
      <c r="L38" s="180"/>
      <c r="M38" s="180"/>
      <c r="N38" s="180"/>
      <c r="O38" s="180"/>
      <c r="P38" s="180"/>
      <c r="Q38" s="179" t="s">
        <v>3635</v>
      </c>
      <c r="R38" s="180"/>
      <c r="S38" s="180"/>
      <c r="T38" s="180"/>
      <c r="U38" s="180"/>
      <c r="V38" s="179" t="s">
        <v>3635</v>
      </c>
      <c r="W38" s="180"/>
      <c r="X38" s="8"/>
      <c r="Y38" s="8"/>
    </row>
    <row r="39" customHeight="1" spans="1:25">
      <c r="A39" s="178">
        <v>80</v>
      </c>
      <c r="B39" s="179" t="s">
        <v>481</v>
      </c>
      <c r="C39" s="180"/>
      <c r="D39" s="179" t="s">
        <v>3635</v>
      </c>
      <c r="E39" s="179" t="s">
        <v>3635</v>
      </c>
      <c r="F39" s="180"/>
      <c r="G39" s="179" t="s">
        <v>3635</v>
      </c>
      <c r="H39" s="180"/>
      <c r="I39" s="180"/>
      <c r="J39" s="180" t="s">
        <v>3662</v>
      </c>
      <c r="K39" s="180"/>
      <c r="L39" s="180"/>
      <c r="M39" s="180"/>
      <c r="N39" s="180"/>
      <c r="O39" s="180"/>
      <c r="P39" s="180"/>
      <c r="Q39" s="179" t="s">
        <v>3635</v>
      </c>
      <c r="R39" s="180"/>
      <c r="S39" s="180"/>
      <c r="T39" s="180"/>
      <c r="U39" s="180"/>
      <c r="V39" s="179" t="s">
        <v>3635</v>
      </c>
      <c r="W39" s="180"/>
      <c r="X39" s="8"/>
      <c r="Y39" s="8"/>
    </row>
    <row r="40" customHeight="1" spans="1:25">
      <c r="A40" s="175">
        <v>203</v>
      </c>
      <c r="B40" s="176" t="s">
        <v>481</v>
      </c>
      <c r="C40" s="177"/>
      <c r="D40" s="176" t="s">
        <v>3635</v>
      </c>
      <c r="E40" s="176" t="s">
        <v>3635</v>
      </c>
      <c r="F40" s="177"/>
      <c r="G40" s="176" t="s">
        <v>3635</v>
      </c>
      <c r="H40" s="177"/>
      <c r="I40" s="177"/>
      <c r="J40" s="177" t="s">
        <v>3663</v>
      </c>
      <c r="K40" s="177"/>
      <c r="L40" s="177"/>
      <c r="M40" s="177"/>
      <c r="N40" s="177"/>
      <c r="O40" s="177"/>
      <c r="P40" s="177"/>
      <c r="Q40" s="176" t="s">
        <v>3635</v>
      </c>
      <c r="R40" s="177"/>
      <c r="S40" s="177"/>
      <c r="T40" s="177"/>
      <c r="U40" s="177"/>
      <c r="V40" s="176" t="s">
        <v>3635</v>
      </c>
      <c r="W40" s="177"/>
      <c r="X40" s="8"/>
      <c r="Y40" s="8"/>
    </row>
    <row r="41" customHeight="1" spans="1:25">
      <c r="A41" s="178">
        <v>48</v>
      </c>
      <c r="B41" s="179" t="s">
        <v>481</v>
      </c>
      <c r="C41" s="180"/>
      <c r="D41" s="179" t="s">
        <v>3635</v>
      </c>
      <c r="E41" s="179" t="s">
        <v>3635</v>
      </c>
      <c r="F41" s="180"/>
      <c r="G41" s="179" t="s">
        <v>3635</v>
      </c>
      <c r="H41" s="180"/>
      <c r="I41" s="180"/>
      <c r="J41" s="180" t="s">
        <v>3664</v>
      </c>
      <c r="K41" s="180"/>
      <c r="L41" s="180"/>
      <c r="M41" s="180"/>
      <c r="N41" s="180"/>
      <c r="O41" s="180"/>
      <c r="P41" s="180"/>
      <c r="Q41" s="179" t="s">
        <v>3635</v>
      </c>
      <c r="R41" s="180"/>
      <c r="S41" s="180"/>
      <c r="T41" s="180"/>
      <c r="U41" s="180"/>
      <c r="V41" s="179" t="s">
        <v>3635</v>
      </c>
      <c r="W41" s="180"/>
      <c r="X41" s="8"/>
      <c r="Y41" s="8"/>
    </row>
    <row r="42" customHeight="1" spans="1:25">
      <c r="A42" s="178">
        <v>58</v>
      </c>
      <c r="B42" s="179" t="s">
        <v>481</v>
      </c>
      <c r="C42" s="180"/>
      <c r="D42" s="179" t="s">
        <v>3635</v>
      </c>
      <c r="E42" s="179" t="s">
        <v>3635</v>
      </c>
      <c r="F42" s="180"/>
      <c r="G42" s="179" t="s">
        <v>3635</v>
      </c>
      <c r="H42" s="180"/>
      <c r="I42" s="180"/>
      <c r="J42" s="180" t="s">
        <v>3665</v>
      </c>
      <c r="K42" s="180"/>
      <c r="L42" s="180"/>
      <c r="M42" s="180"/>
      <c r="N42" s="180"/>
      <c r="O42" s="180"/>
      <c r="P42" s="180"/>
      <c r="Q42" s="179" t="s">
        <v>3635</v>
      </c>
      <c r="R42" s="180"/>
      <c r="S42" s="180"/>
      <c r="T42" s="180"/>
      <c r="U42" s="180"/>
      <c r="V42" s="179" t="s">
        <v>3635</v>
      </c>
      <c r="W42" s="180"/>
      <c r="X42" s="8"/>
      <c r="Y42" s="8"/>
    </row>
    <row r="43" customHeight="1" spans="1:25">
      <c r="A43" s="178">
        <v>61</v>
      </c>
      <c r="B43" s="179" t="s">
        <v>481</v>
      </c>
      <c r="C43" s="180"/>
      <c r="D43" s="179" t="s">
        <v>3635</v>
      </c>
      <c r="E43" s="179" t="s">
        <v>3635</v>
      </c>
      <c r="F43" s="180"/>
      <c r="G43" s="179" t="s">
        <v>3635</v>
      </c>
      <c r="H43" s="180"/>
      <c r="I43" s="180"/>
      <c r="J43" s="180" t="s">
        <v>3666</v>
      </c>
      <c r="K43" s="180"/>
      <c r="L43" s="180"/>
      <c r="M43" s="180"/>
      <c r="N43" s="180"/>
      <c r="O43" s="180"/>
      <c r="P43" s="180"/>
      <c r="Q43" s="179" t="s">
        <v>3635</v>
      </c>
      <c r="R43" s="180"/>
      <c r="S43" s="180"/>
      <c r="T43" s="180"/>
      <c r="U43" s="180"/>
      <c r="V43" s="179" t="s">
        <v>3635</v>
      </c>
      <c r="W43" s="180"/>
      <c r="X43" s="8"/>
      <c r="Y43" s="8"/>
    </row>
    <row r="44" customHeight="1" spans="1:25">
      <c r="A44" s="178">
        <v>60</v>
      </c>
      <c r="B44" s="179" t="s">
        <v>481</v>
      </c>
      <c r="C44" s="180"/>
      <c r="D44" s="179" t="s">
        <v>3635</v>
      </c>
      <c r="E44" s="179" t="s">
        <v>3635</v>
      </c>
      <c r="F44" s="180"/>
      <c r="G44" s="179" t="s">
        <v>3635</v>
      </c>
      <c r="H44" s="180"/>
      <c r="I44" s="180"/>
      <c r="J44" s="180" t="s">
        <v>3667</v>
      </c>
      <c r="K44" s="180"/>
      <c r="L44" s="180"/>
      <c r="M44" s="180"/>
      <c r="N44" s="180"/>
      <c r="O44" s="180"/>
      <c r="P44" s="180"/>
      <c r="Q44" s="179" t="s">
        <v>3635</v>
      </c>
      <c r="R44" s="180"/>
      <c r="S44" s="180"/>
      <c r="T44" s="180"/>
      <c r="U44" s="180"/>
      <c r="V44" s="179" t="s">
        <v>3635</v>
      </c>
      <c r="W44" s="180"/>
      <c r="X44" s="8"/>
      <c r="Y44" s="8"/>
    </row>
    <row r="45" customHeight="1" spans="1:25">
      <c r="A45" s="178">
        <v>59</v>
      </c>
      <c r="B45" s="179" t="s">
        <v>481</v>
      </c>
      <c r="C45" s="180"/>
      <c r="D45" s="179" t="s">
        <v>3635</v>
      </c>
      <c r="E45" s="179" t="s">
        <v>3635</v>
      </c>
      <c r="F45" s="180"/>
      <c r="G45" s="179" t="s">
        <v>3635</v>
      </c>
      <c r="H45" s="180"/>
      <c r="I45" s="180"/>
      <c r="J45" s="180" t="s">
        <v>524</v>
      </c>
      <c r="K45" s="180"/>
      <c r="L45" s="180"/>
      <c r="M45" s="180"/>
      <c r="N45" s="180"/>
      <c r="O45" s="180"/>
      <c r="P45" s="180"/>
      <c r="Q45" s="179" t="s">
        <v>3635</v>
      </c>
      <c r="R45" s="180"/>
      <c r="S45" s="180"/>
      <c r="T45" s="180"/>
      <c r="U45" s="180"/>
      <c r="V45" s="179" t="s">
        <v>3635</v>
      </c>
      <c r="W45" s="180"/>
      <c r="X45" s="8"/>
      <c r="Y45" s="8"/>
    </row>
    <row r="46" customHeight="1" spans="1:25">
      <c r="A46" s="175">
        <v>14</v>
      </c>
      <c r="B46" s="176" t="s">
        <v>481</v>
      </c>
      <c r="C46" s="177"/>
      <c r="D46" s="176" t="s">
        <v>3635</v>
      </c>
      <c r="E46" s="176" t="s">
        <v>3635</v>
      </c>
      <c r="F46" s="177"/>
      <c r="G46" s="176" t="s">
        <v>3635</v>
      </c>
      <c r="H46" s="177"/>
      <c r="I46" s="177"/>
      <c r="J46" s="177" t="s">
        <v>3668</v>
      </c>
      <c r="K46" s="177"/>
      <c r="L46" s="177"/>
      <c r="M46" s="177"/>
      <c r="N46" s="177"/>
      <c r="O46" s="177"/>
      <c r="P46" s="177"/>
      <c r="Q46" s="176" t="s">
        <v>3635</v>
      </c>
      <c r="R46" s="177"/>
      <c r="S46" s="177"/>
      <c r="T46" s="177"/>
      <c r="U46" s="177"/>
      <c r="V46" s="176" t="s">
        <v>3635</v>
      </c>
      <c r="W46" s="177"/>
      <c r="X46" s="8"/>
      <c r="Y46" s="8"/>
    </row>
    <row r="47" customHeight="1" spans="1:25">
      <c r="A47" s="178">
        <v>85</v>
      </c>
      <c r="B47" s="179" t="s">
        <v>481</v>
      </c>
      <c r="C47" s="180"/>
      <c r="D47" s="179" t="s">
        <v>3635</v>
      </c>
      <c r="E47" s="179" t="s">
        <v>3635</v>
      </c>
      <c r="F47" s="180"/>
      <c r="G47" s="179" t="s">
        <v>3635</v>
      </c>
      <c r="H47" s="180"/>
      <c r="I47" s="180"/>
      <c r="J47" s="180" t="s">
        <v>3669</v>
      </c>
      <c r="K47" s="180"/>
      <c r="L47" s="180"/>
      <c r="M47" s="180"/>
      <c r="N47" s="180"/>
      <c r="O47" s="180"/>
      <c r="P47" s="180"/>
      <c r="Q47" s="179" t="s">
        <v>3635</v>
      </c>
      <c r="R47" s="180"/>
      <c r="S47" s="180"/>
      <c r="T47" s="180"/>
      <c r="U47" s="180"/>
      <c r="V47" s="179" t="s">
        <v>3635</v>
      </c>
      <c r="W47" s="180"/>
      <c r="X47" s="8"/>
      <c r="Y47" s="8"/>
    </row>
    <row r="48" customHeight="1" spans="1:25">
      <c r="A48" s="178">
        <v>86</v>
      </c>
      <c r="B48" s="179" t="s">
        <v>481</v>
      </c>
      <c r="C48" s="180"/>
      <c r="D48" s="179" t="s">
        <v>3635</v>
      </c>
      <c r="E48" s="179" t="s">
        <v>3635</v>
      </c>
      <c r="F48" s="180"/>
      <c r="G48" s="179" t="s">
        <v>3635</v>
      </c>
      <c r="H48" s="180"/>
      <c r="I48" s="180"/>
      <c r="J48" s="180" t="s">
        <v>3670</v>
      </c>
      <c r="K48" s="180"/>
      <c r="L48" s="180"/>
      <c r="M48" s="180"/>
      <c r="N48" s="180"/>
      <c r="O48" s="180"/>
      <c r="P48" s="180"/>
      <c r="Q48" s="179" t="s">
        <v>3635</v>
      </c>
      <c r="R48" s="180"/>
      <c r="S48" s="180"/>
      <c r="T48" s="180"/>
      <c r="U48" s="180"/>
      <c r="V48" s="179" t="s">
        <v>3635</v>
      </c>
      <c r="W48" s="180"/>
      <c r="X48" s="8"/>
      <c r="Y48" s="8"/>
    </row>
    <row r="49" customHeight="1" spans="1:25">
      <c r="A49" s="178">
        <v>100</v>
      </c>
      <c r="B49" s="179" t="s">
        <v>481</v>
      </c>
      <c r="C49" s="180"/>
      <c r="D49" s="179" t="s">
        <v>3635</v>
      </c>
      <c r="E49" s="179" t="s">
        <v>3635</v>
      </c>
      <c r="F49" s="180"/>
      <c r="G49" s="179" t="s">
        <v>3635</v>
      </c>
      <c r="H49" s="180"/>
      <c r="I49" s="180"/>
      <c r="J49" s="180" t="s">
        <v>3671</v>
      </c>
      <c r="K49" s="180"/>
      <c r="L49" s="180"/>
      <c r="M49" s="180"/>
      <c r="N49" s="180"/>
      <c r="O49" s="180"/>
      <c r="P49" s="180"/>
      <c r="Q49" s="179" t="s">
        <v>3635</v>
      </c>
      <c r="R49" s="180"/>
      <c r="S49" s="180"/>
      <c r="T49" s="180"/>
      <c r="U49" s="180"/>
      <c r="V49" s="179" t="s">
        <v>3635</v>
      </c>
      <c r="W49" s="180"/>
      <c r="X49" s="8"/>
      <c r="Y49" s="8"/>
    </row>
    <row r="50" customHeight="1" spans="1:25">
      <c r="A50" s="175">
        <v>133</v>
      </c>
      <c r="B50" s="176" t="s">
        <v>481</v>
      </c>
      <c r="C50" s="177"/>
      <c r="D50" s="176" t="s">
        <v>3635</v>
      </c>
      <c r="E50" s="176" t="s">
        <v>3635</v>
      </c>
      <c r="F50" s="177"/>
      <c r="G50" s="176" t="s">
        <v>3635</v>
      </c>
      <c r="H50" s="177"/>
      <c r="I50" s="177"/>
      <c r="J50" s="177" t="s">
        <v>3672</v>
      </c>
      <c r="K50" s="177"/>
      <c r="L50" s="177"/>
      <c r="M50" s="177"/>
      <c r="N50" s="177"/>
      <c r="O50" s="177"/>
      <c r="P50" s="177"/>
      <c r="Q50" s="176" t="s">
        <v>3635</v>
      </c>
      <c r="R50" s="177"/>
      <c r="S50" s="177"/>
      <c r="T50" s="177"/>
      <c r="U50" s="177"/>
      <c r="V50" s="176" t="s">
        <v>3635</v>
      </c>
      <c r="W50" s="177"/>
      <c r="X50" s="8"/>
      <c r="Y50" s="8"/>
    </row>
    <row r="51" customHeight="1" spans="1:25">
      <c r="A51" s="178">
        <v>249</v>
      </c>
      <c r="B51" s="179" t="s">
        <v>481</v>
      </c>
      <c r="C51" s="180"/>
      <c r="D51" s="179" t="s">
        <v>3635</v>
      </c>
      <c r="E51" s="179" t="s">
        <v>3635</v>
      </c>
      <c r="F51" s="180"/>
      <c r="G51" s="179" t="s">
        <v>3635</v>
      </c>
      <c r="H51" s="180"/>
      <c r="I51" s="180"/>
      <c r="J51" s="180" t="s">
        <v>3673</v>
      </c>
      <c r="K51" s="180"/>
      <c r="L51" s="180"/>
      <c r="M51" s="180"/>
      <c r="N51" s="180"/>
      <c r="O51" s="180"/>
      <c r="P51" s="180"/>
      <c r="Q51" s="179" t="s">
        <v>3635</v>
      </c>
      <c r="R51" s="180"/>
      <c r="S51" s="180"/>
      <c r="T51" s="180"/>
      <c r="U51" s="180"/>
      <c r="V51" s="179" t="s">
        <v>3635</v>
      </c>
      <c r="W51" s="180"/>
      <c r="X51" s="8"/>
      <c r="Y51" s="8"/>
    </row>
    <row r="52" customHeight="1" spans="1:25">
      <c r="A52" s="178">
        <v>250</v>
      </c>
      <c r="B52" s="179" t="s">
        <v>481</v>
      </c>
      <c r="C52" s="180"/>
      <c r="D52" s="179" t="s">
        <v>3635</v>
      </c>
      <c r="E52" s="179" t="s">
        <v>3635</v>
      </c>
      <c r="F52" s="180"/>
      <c r="G52" s="179" t="s">
        <v>3635</v>
      </c>
      <c r="H52" s="180"/>
      <c r="I52" s="180"/>
      <c r="J52" s="180" t="s">
        <v>3674</v>
      </c>
      <c r="K52" s="180"/>
      <c r="L52" s="180"/>
      <c r="M52" s="180"/>
      <c r="N52" s="180"/>
      <c r="O52" s="180"/>
      <c r="P52" s="180"/>
      <c r="Q52" s="179" t="s">
        <v>3635</v>
      </c>
      <c r="R52" s="180"/>
      <c r="S52" s="180"/>
      <c r="T52" s="180"/>
      <c r="U52" s="180"/>
      <c r="V52" s="179" t="s">
        <v>3635</v>
      </c>
      <c r="W52" s="180"/>
      <c r="X52" s="8"/>
      <c r="Y52" s="8"/>
    </row>
    <row r="53" customHeight="1" spans="1:25">
      <c r="A53" s="175">
        <v>5</v>
      </c>
      <c r="B53" s="176" t="s">
        <v>481</v>
      </c>
      <c r="C53" s="177"/>
      <c r="D53" s="176" t="s">
        <v>3635</v>
      </c>
      <c r="E53" s="176" t="s">
        <v>3635</v>
      </c>
      <c r="F53" s="177"/>
      <c r="G53" s="176" t="s">
        <v>3635</v>
      </c>
      <c r="H53" s="177"/>
      <c r="I53" s="177"/>
      <c r="J53" s="177" t="s">
        <v>3675</v>
      </c>
      <c r="K53" s="177"/>
      <c r="L53" s="177"/>
      <c r="M53" s="177"/>
      <c r="N53" s="177"/>
      <c r="O53" s="177"/>
      <c r="P53" s="177"/>
      <c r="Q53" s="176" t="s">
        <v>3635</v>
      </c>
      <c r="R53" s="177"/>
      <c r="S53" s="177"/>
      <c r="T53" s="177"/>
      <c r="U53" s="177"/>
      <c r="V53" s="176" t="s">
        <v>3635</v>
      </c>
      <c r="W53" s="177"/>
      <c r="X53" s="8"/>
      <c r="Y53" s="8"/>
    </row>
    <row r="54" customHeight="1" spans="1:25">
      <c r="A54" s="175">
        <v>366</v>
      </c>
      <c r="B54" s="176" t="s">
        <v>481</v>
      </c>
      <c r="C54" s="177"/>
      <c r="D54" s="176" t="s">
        <v>3635</v>
      </c>
      <c r="E54" s="176" t="s">
        <v>3635</v>
      </c>
      <c r="F54" s="177"/>
      <c r="G54" s="176" t="s">
        <v>3635</v>
      </c>
      <c r="H54" s="177"/>
      <c r="I54" s="177"/>
      <c r="J54" s="177" t="s">
        <v>3676</v>
      </c>
      <c r="K54" s="177"/>
      <c r="L54" s="177"/>
      <c r="M54" s="177"/>
      <c r="N54" s="177"/>
      <c r="O54" s="177"/>
      <c r="P54" s="177"/>
      <c r="Q54" s="176" t="s">
        <v>3635</v>
      </c>
      <c r="R54" s="177"/>
      <c r="S54" s="177"/>
      <c r="T54" s="177"/>
      <c r="U54" s="177"/>
      <c r="V54" s="176" t="s">
        <v>3635</v>
      </c>
      <c r="W54" s="177"/>
      <c r="X54" s="8"/>
      <c r="Y54" s="8"/>
    </row>
    <row r="55" customHeight="1" spans="1:25">
      <c r="A55" s="178">
        <v>367</v>
      </c>
      <c r="B55" s="179" t="s">
        <v>481</v>
      </c>
      <c r="C55" s="180"/>
      <c r="D55" s="179" t="s">
        <v>3635</v>
      </c>
      <c r="E55" s="179" t="s">
        <v>3635</v>
      </c>
      <c r="F55" s="180"/>
      <c r="G55" s="179" t="s">
        <v>3635</v>
      </c>
      <c r="H55" s="180"/>
      <c r="I55" s="180"/>
      <c r="J55" s="180" t="s">
        <v>534</v>
      </c>
      <c r="K55" s="180"/>
      <c r="L55" s="180"/>
      <c r="M55" s="180"/>
      <c r="N55" s="180"/>
      <c r="O55" s="180"/>
      <c r="P55" s="180"/>
      <c r="Q55" s="179" t="s">
        <v>3635</v>
      </c>
      <c r="R55" s="180"/>
      <c r="S55" s="180"/>
      <c r="T55" s="180"/>
      <c r="U55" s="180"/>
      <c r="V55" s="179" t="s">
        <v>3635</v>
      </c>
      <c r="W55" s="180"/>
      <c r="X55" s="8"/>
      <c r="Y55" s="8"/>
    </row>
    <row r="56" customHeight="1" spans="1:25">
      <c r="A56" s="178">
        <v>368</v>
      </c>
      <c r="B56" s="179" t="s">
        <v>481</v>
      </c>
      <c r="C56" s="180" t="s">
        <v>537</v>
      </c>
      <c r="D56" s="179" t="s">
        <v>535</v>
      </c>
      <c r="E56" s="179" t="s">
        <v>538</v>
      </c>
      <c r="F56" s="180" t="s">
        <v>536</v>
      </c>
      <c r="G56" s="179" t="s">
        <v>539</v>
      </c>
      <c r="H56" s="180"/>
      <c r="I56" s="180" t="s">
        <v>541</v>
      </c>
      <c r="J56" s="180" t="s">
        <v>542</v>
      </c>
      <c r="K56" s="180" t="s">
        <v>543</v>
      </c>
      <c r="L56" s="180" t="s">
        <v>3677</v>
      </c>
      <c r="M56" s="180" t="s">
        <v>3678</v>
      </c>
      <c r="N56" s="180"/>
      <c r="O56" s="180"/>
      <c r="P56" s="180" t="s">
        <v>3679</v>
      </c>
      <c r="Q56" s="179" t="s">
        <v>540</v>
      </c>
      <c r="R56" s="180"/>
      <c r="S56" s="180" t="s">
        <v>3680</v>
      </c>
      <c r="T56" s="180" t="s">
        <v>571</v>
      </c>
      <c r="U56" s="180" t="s">
        <v>3681</v>
      </c>
      <c r="V56" s="179" t="s">
        <v>3635</v>
      </c>
      <c r="W56" s="180" t="s">
        <v>571</v>
      </c>
      <c r="X56" s="8"/>
      <c r="Y56" s="8"/>
    </row>
    <row r="57" customHeight="1" spans="1:25">
      <c r="A57" s="178">
        <v>1921</v>
      </c>
      <c r="B57" s="179" t="s">
        <v>481</v>
      </c>
      <c r="C57" s="180" t="s">
        <v>537</v>
      </c>
      <c r="D57" s="179" t="s">
        <v>535</v>
      </c>
      <c r="E57" s="179" t="s">
        <v>538</v>
      </c>
      <c r="F57" s="180" t="s">
        <v>536</v>
      </c>
      <c r="G57" s="179" t="s">
        <v>539</v>
      </c>
      <c r="H57" s="180"/>
      <c r="I57" s="181" t="s">
        <v>541</v>
      </c>
      <c r="J57" s="180" t="s">
        <v>551</v>
      </c>
      <c r="K57" s="180" t="s">
        <v>552</v>
      </c>
      <c r="L57" s="180" t="s">
        <v>3682</v>
      </c>
      <c r="M57" s="180" t="s">
        <v>554</v>
      </c>
      <c r="N57" s="182">
        <v>2023</v>
      </c>
      <c r="O57" s="180"/>
      <c r="P57" s="180" t="s">
        <v>555</v>
      </c>
      <c r="Q57" s="179" t="s">
        <v>540</v>
      </c>
      <c r="R57" s="180" t="s">
        <v>556</v>
      </c>
      <c r="S57" s="180" t="s">
        <v>3680</v>
      </c>
      <c r="T57" s="180" t="s">
        <v>571</v>
      </c>
      <c r="U57" s="180" t="s">
        <v>3681</v>
      </c>
      <c r="V57" s="179" t="s">
        <v>3635</v>
      </c>
      <c r="W57" s="180" t="s">
        <v>571</v>
      </c>
      <c r="X57" s="8"/>
      <c r="Y57" s="8"/>
    </row>
    <row r="58" customHeight="1" spans="1:25">
      <c r="A58" s="178">
        <v>369</v>
      </c>
      <c r="B58" s="179" t="s">
        <v>481</v>
      </c>
      <c r="C58" s="180" t="s">
        <v>558</v>
      </c>
      <c r="D58" s="179" t="s">
        <v>557</v>
      </c>
      <c r="E58" s="179" t="s">
        <v>538</v>
      </c>
      <c r="F58" s="180" t="s">
        <v>536</v>
      </c>
      <c r="G58" s="179" t="s">
        <v>539</v>
      </c>
      <c r="H58" s="180"/>
      <c r="I58" s="181" t="s">
        <v>541</v>
      </c>
      <c r="J58" s="180" t="s">
        <v>559</v>
      </c>
      <c r="K58" s="180" t="s">
        <v>560</v>
      </c>
      <c r="L58" s="180" t="s">
        <v>561</v>
      </c>
      <c r="M58" s="183">
        <v>45800</v>
      </c>
      <c r="N58" s="180"/>
      <c r="O58" s="180"/>
      <c r="P58" s="180"/>
      <c r="Q58" s="179" t="s">
        <v>540</v>
      </c>
      <c r="R58" s="180"/>
      <c r="S58" s="180" t="s">
        <v>3680</v>
      </c>
      <c r="T58" s="180" t="s">
        <v>571</v>
      </c>
      <c r="U58" s="180" t="s">
        <v>3681</v>
      </c>
      <c r="V58" s="179" t="s">
        <v>3635</v>
      </c>
      <c r="W58" s="180" t="s">
        <v>571</v>
      </c>
      <c r="X58" s="8"/>
      <c r="Y58" s="8"/>
    </row>
    <row r="59" customHeight="1" spans="1:25">
      <c r="A59" s="178">
        <v>371</v>
      </c>
      <c r="B59" s="179" t="s">
        <v>481</v>
      </c>
      <c r="C59" s="180" t="s">
        <v>563</v>
      </c>
      <c r="D59" s="179" t="s">
        <v>557</v>
      </c>
      <c r="E59" s="179" t="s">
        <v>538</v>
      </c>
      <c r="F59" s="180"/>
      <c r="G59" s="179" t="s">
        <v>539</v>
      </c>
      <c r="H59" s="180"/>
      <c r="I59" s="180" t="s">
        <v>541</v>
      </c>
      <c r="J59" s="180" t="s">
        <v>564</v>
      </c>
      <c r="K59" s="180" t="s">
        <v>3683</v>
      </c>
      <c r="L59" s="180" t="s">
        <v>566</v>
      </c>
      <c r="M59" s="183">
        <v>45765</v>
      </c>
      <c r="N59" s="180"/>
      <c r="O59" s="180"/>
      <c r="P59" s="180"/>
      <c r="Q59" s="179" t="s">
        <v>540</v>
      </c>
      <c r="R59" s="180"/>
      <c r="S59" s="180" t="s">
        <v>3680</v>
      </c>
      <c r="T59" s="180" t="s">
        <v>571</v>
      </c>
      <c r="U59" s="180" t="s">
        <v>3681</v>
      </c>
      <c r="V59" s="179" t="s">
        <v>3635</v>
      </c>
      <c r="W59" s="180" t="s">
        <v>571</v>
      </c>
      <c r="X59" s="8"/>
      <c r="Y59" s="8"/>
    </row>
    <row r="60" customHeight="1" spans="1:25">
      <c r="A60" s="178">
        <v>370</v>
      </c>
      <c r="B60" s="179" t="s">
        <v>481</v>
      </c>
      <c r="C60" s="180" t="s">
        <v>563</v>
      </c>
      <c r="D60" s="179" t="s">
        <v>557</v>
      </c>
      <c r="E60" s="179" t="s">
        <v>538</v>
      </c>
      <c r="F60" s="180" t="s">
        <v>536</v>
      </c>
      <c r="G60" s="179" t="s">
        <v>539</v>
      </c>
      <c r="H60" s="180"/>
      <c r="I60" s="180" t="s">
        <v>541</v>
      </c>
      <c r="J60" s="180" t="s">
        <v>3684</v>
      </c>
      <c r="K60" s="180"/>
      <c r="L60" s="180" t="s">
        <v>3685</v>
      </c>
      <c r="M60" s="180" t="s">
        <v>3686</v>
      </c>
      <c r="N60" s="180"/>
      <c r="O60" s="180"/>
      <c r="P60" s="180"/>
      <c r="Q60" s="179" t="s">
        <v>540</v>
      </c>
      <c r="R60" s="180" t="s">
        <v>570</v>
      </c>
      <c r="S60" s="180" t="s">
        <v>3680</v>
      </c>
      <c r="T60" s="180" t="s">
        <v>571</v>
      </c>
      <c r="U60" s="180" t="s">
        <v>3681</v>
      </c>
      <c r="V60" s="179" t="s">
        <v>3635</v>
      </c>
      <c r="W60" s="180" t="s">
        <v>571</v>
      </c>
      <c r="X60" s="8"/>
      <c r="Y60" s="8"/>
    </row>
    <row r="61" customHeight="1" spans="1:25">
      <c r="A61" s="175">
        <v>226</v>
      </c>
      <c r="B61" s="176" t="s">
        <v>481</v>
      </c>
      <c r="C61" s="177"/>
      <c r="D61" s="176" t="s">
        <v>3635</v>
      </c>
      <c r="E61" s="176" t="s">
        <v>3635</v>
      </c>
      <c r="F61" s="177"/>
      <c r="G61" s="176" t="s">
        <v>3635</v>
      </c>
      <c r="H61" s="177"/>
      <c r="I61" s="177"/>
      <c r="J61" s="177" t="s">
        <v>3687</v>
      </c>
      <c r="K61" s="177"/>
      <c r="L61" s="177"/>
      <c r="M61" s="177"/>
      <c r="N61" s="177"/>
      <c r="O61" s="177"/>
      <c r="P61" s="177"/>
      <c r="Q61" s="176" t="s">
        <v>3635</v>
      </c>
      <c r="R61" s="177"/>
      <c r="S61" s="177"/>
      <c r="T61" s="177"/>
      <c r="U61" s="177"/>
      <c r="V61" s="176" t="s">
        <v>3635</v>
      </c>
      <c r="W61" s="177"/>
      <c r="X61" s="8"/>
      <c r="Y61" s="8"/>
    </row>
    <row r="62" customHeight="1" spans="1:25">
      <c r="A62" s="175">
        <v>239</v>
      </c>
      <c r="B62" s="176" t="s">
        <v>481</v>
      </c>
      <c r="C62" s="177"/>
      <c r="D62" s="176" t="s">
        <v>3635</v>
      </c>
      <c r="E62" s="176" t="s">
        <v>3635</v>
      </c>
      <c r="F62" s="177"/>
      <c r="G62" s="176" t="s">
        <v>3635</v>
      </c>
      <c r="H62" s="177"/>
      <c r="I62" s="177"/>
      <c r="J62" s="177" t="s">
        <v>3688</v>
      </c>
      <c r="K62" s="177"/>
      <c r="L62" s="177"/>
      <c r="M62" s="177"/>
      <c r="N62" s="177"/>
      <c r="O62" s="177"/>
      <c r="P62" s="177"/>
      <c r="Q62" s="176" t="s">
        <v>3635</v>
      </c>
      <c r="R62" s="177"/>
      <c r="S62" s="177"/>
      <c r="T62" s="177"/>
      <c r="U62" s="177"/>
      <c r="V62" s="176" t="s">
        <v>3635</v>
      </c>
      <c r="W62" s="177"/>
      <c r="X62" s="8"/>
      <c r="Y62" s="8"/>
    </row>
    <row r="63" customHeight="1" spans="1:25">
      <c r="A63" s="178">
        <v>1922</v>
      </c>
      <c r="B63" s="179" t="s">
        <v>481</v>
      </c>
      <c r="C63" s="180" t="s">
        <v>3689</v>
      </c>
      <c r="D63" s="179" t="s">
        <v>535</v>
      </c>
      <c r="E63" s="179" t="s">
        <v>576</v>
      </c>
      <c r="F63" s="180" t="s">
        <v>574</v>
      </c>
      <c r="G63" s="179" t="s">
        <v>3635</v>
      </c>
      <c r="H63" s="180"/>
      <c r="I63" s="181" t="s">
        <v>577</v>
      </c>
      <c r="J63" s="180" t="s">
        <v>578</v>
      </c>
      <c r="K63" s="180"/>
      <c r="L63" s="180"/>
      <c r="M63" s="182">
        <v>10.2022</v>
      </c>
      <c r="N63" s="180"/>
      <c r="O63" s="180"/>
      <c r="P63" s="180" t="s">
        <v>579</v>
      </c>
      <c r="Q63" s="179" t="s">
        <v>3635</v>
      </c>
      <c r="R63" s="180"/>
      <c r="S63" s="180"/>
      <c r="T63" s="180" t="s">
        <v>3690</v>
      </c>
      <c r="U63" s="180"/>
      <c r="V63" s="179" t="s">
        <v>3635</v>
      </c>
      <c r="W63" s="180" t="s">
        <v>3690</v>
      </c>
      <c r="X63" s="8"/>
      <c r="Y63" s="8"/>
    </row>
    <row r="64" customHeight="1" spans="1:25">
      <c r="A64" s="178">
        <v>319</v>
      </c>
      <c r="B64" s="179" t="s">
        <v>481</v>
      </c>
      <c r="C64" s="180" t="s">
        <v>581</v>
      </c>
      <c r="D64" s="179" t="s">
        <v>557</v>
      </c>
      <c r="E64" s="179" t="s">
        <v>576</v>
      </c>
      <c r="F64" s="180" t="s">
        <v>574</v>
      </c>
      <c r="G64" s="179" t="s">
        <v>3635</v>
      </c>
      <c r="H64" s="180"/>
      <c r="I64" s="181" t="s">
        <v>577</v>
      </c>
      <c r="J64" s="180" t="s">
        <v>582</v>
      </c>
      <c r="K64" s="180" t="s">
        <v>583</v>
      </c>
      <c r="L64" s="180" t="s">
        <v>584</v>
      </c>
      <c r="M64" s="183">
        <v>45973</v>
      </c>
      <c r="N64" s="180"/>
      <c r="O64" s="180"/>
      <c r="P64" s="180" t="s">
        <v>585</v>
      </c>
      <c r="Q64" s="179" t="s">
        <v>3635</v>
      </c>
      <c r="R64" s="180" t="s">
        <v>586</v>
      </c>
      <c r="S64" s="180"/>
      <c r="T64" s="180" t="s">
        <v>3690</v>
      </c>
      <c r="U64" s="180"/>
      <c r="V64" s="179" t="s">
        <v>3635</v>
      </c>
      <c r="W64" s="180" t="s">
        <v>3690</v>
      </c>
      <c r="X64" s="8"/>
      <c r="Y64" s="8"/>
    </row>
    <row r="65" customHeight="1" spans="1:25">
      <c r="A65" s="178">
        <v>318</v>
      </c>
      <c r="B65" s="179" t="s">
        <v>481</v>
      </c>
      <c r="C65" s="180" t="s">
        <v>3691</v>
      </c>
      <c r="D65" s="179" t="s">
        <v>557</v>
      </c>
      <c r="E65" s="179" t="s">
        <v>576</v>
      </c>
      <c r="F65" s="180" t="s">
        <v>574</v>
      </c>
      <c r="G65" s="179" t="s">
        <v>3635</v>
      </c>
      <c r="H65" s="180"/>
      <c r="I65" s="181" t="s">
        <v>577</v>
      </c>
      <c r="J65" s="180" t="s">
        <v>3692</v>
      </c>
      <c r="K65" s="180" t="s">
        <v>3693</v>
      </c>
      <c r="L65" s="180" t="s">
        <v>590</v>
      </c>
      <c r="M65" s="183">
        <v>45675</v>
      </c>
      <c r="N65" s="180"/>
      <c r="O65" s="180"/>
      <c r="P65" s="180" t="s">
        <v>591</v>
      </c>
      <c r="Q65" s="179" t="s">
        <v>3635</v>
      </c>
      <c r="R65" s="180" t="s">
        <v>592</v>
      </c>
      <c r="S65" s="180"/>
      <c r="T65" s="180" t="s">
        <v>3690</v>
      </c>
      <c r="U65" s="180"/>
      <c r="V65" s="179" t="s">
        <v>3635</v>
      </c>
      <c r="W65" s="180" t="s">
        <v>3690</v>
      </c>
      <c r="X65" s="8"/>
      <c r="Y65" s="8"/>
    </row>
    <row r="66" customHeight="1" spans="1:25">
      <c r="A66" s="178">
        <v>142</v>
      </c>
      <c r="B66" s="179" t="s">
        <v>481</v>
      </c>
      <c r="C66" s="180" t="s">
        <v>3694</v>
      </c>
      <c r="D66" s="179" t="s">
        <v>557</v>
      </c>
      <c r="E66" s="179" t="s">
        <v>576</v>
      </c>
      <c r="F66" s="180" t="s">
        <v>3695</v>
      </c>
      <c r="G66" s="179" t="s">
        <v>3635</v>
      </c>
      <c r="H66" s="180"/>
      <c r="I66" s="181" t="s">
        <v>577</v>
      </c>
      <c r="J66" s="180" t="s">
        <v>3696</v>
      </c>
      <c r="K66" s="180" t="s">
        <v>596</v>
      </c>
      <c r="L66" s="180" t="s">
        <v>3697</v>
      </c>
      <c r="M66" s="183">
        <v>45946</v>
      </c>
      <c r="N66" s="180"/>
      <c r="O66" s="180"/>
      <c r="P66" s="180" t="s">
        <v>598</v>
      </c>
      <c r="Q66" s="179" t="s">
        <v>3635</v>
      </c>
      <c r="R66" s="180" t="s">
        <v>599</v>
      </c>
      <c r="S66" s="180"/>
      <c r="T66" s="180" t="s">
        <v>3690</v>
      </c>
      <c r="U66" s="180"/>
      <c r="V66" s="179" t="s">
        <v>3635</v>
      </c>
      <c r="W66" s="180" t="s">
        <v>3690</v>
      </c>
      <c r="X66" s="8"/>
      <c r="Y66" s="8"/>
    </row>
    <row r="67" customHeight="1" spans="1:25">
      <c r="A67" s="178">
        <v>144</v>
      </c>
      <c r="B67" s="179" t="s">
        <v>481</v>
      </c>
      <c r="C67" s="180" t="s">
        <v>3694</v>
      </c>
      <c r="D67" s="179" t="s">
        <v>557</v>
      </c>
      <c r="E67" s="179" t="s">
        <v>538</v>
      </c>
      <c r="F67" s="180" t="s">
        <v>3695</v>
      </c>
      <c r="G67" s="179" t="s">
        <v>3635</v>
      </c>
      <c r="H67" s="180"/>
      <c r="I67" s="181" t="s">
        <v>577</v>
      </c>
      <c r="J67" s="180" t="s">
        <v>3698</v>
      </c>
      <c r="K67" s="180" t="s">
        <v>3699</v>
      </c>
      <c r="L67" s="180" t="s">
        <v>3700</v>
      </c>
      <c r="M67" s="183">
        <v>45946</v>
      </c>
      <c r="N67" s="180"/>
      <c r="O67" s="180"/>
      <c r="P67" s="180"/>
      <c r="Q67" s="179" t="s">
        <v>3635</v>
      </c>
      <c r="R67" s="180" t="s">
        <v>599</v>
      </c>
      <c r="S67" s="180" t="s">
        <v>3701</v>
      </c>
      <c r="T67" s="180" t="s">
        <v>3690</v>
      </c>
      <c r="U67" s="180"/>
      <c r="V67" s="179" t="s">
        <v>3635</v>
      </c>
      <c r="W67" s="180" t="s">
        <v>3690</v>
      </c>
      <c r="X67" s="8"/>
      <c r="Y67" s="8"/>
    </row>
    <row r="68" customHeight="1" spans="1:25">
      <c r="A68" s="178">
        <v>145</v>
      </c>
      <c r="B68" s="179" t="s">
        <v>481</v>
      </c>
      <c r="C68" s="180" t="s">
        <v>3694</v>
      </c>
      <c r="D68" s="179" t="s">
        <v>557</v>
      </c>
      <c r="E68" s="179" t="s">
        <v>538</v>
      </c>
      <c r="F68" s="180" t="s">
        <v>3695</v>
      </c>
      <c r="G68" s="179" t="s">
        <v>3635</v>
      </c>
      <c r="H68" s="180"/>
      <c r="I68" s="181" t="s">
        <v>577</v>
      </c>
      <c r="J68" s="180" t="s">
        <v>3702</v>
      </c>
      <c r="K68" s="180" t="s">
        <v>604</v>
      </c>
      <c r="L68" s="180" t="s">
        <v>605</v>
      </c>
      <c r="M68" s="180" t="s">
        <v>3703</v>
      </c>
      <c r="N68" s="180"/>
      <c r="O68" s="180"/>
      <c r="P68" s="180"/>
      <c r="Q68" s="179" t="s">
        <v>3635</v>
      </c>
      <c r="R68" s="180" t="s">
        <v>599</v>
      </c>
      <c r="S68" s="180" t="s">
        <v>3701</v>
      </c>
      <c r="T68" s="180" t="s">
        <v>3704</v>
      </c>
      <c r="U68" s="180"/>
      <c r="V68" s="179" t="s">
        <v>3635</v>
      </c>
      <c r="W68" s="180" t="s">
        <v>3704</v>
      </c>
      <c r="X68" s="8"/>
      <c r="Y68" s="8"/>
    </row>
    <row r="69" customHeight="1" spans="1:25">
      <c r="A69" s="178">
        <v>143</v>
      </c>
      <c r="B69" s="179" t="s">
        <v>481</v>
      </c>
      <c r="C69" s="180" t="s">
        <v>3694</v>
      </c>
      <c r="D69" s="179" t="s">
        <v>557</v>
      </c>
      <c r="E69" s="179" t="s">
        <v>608</v>
      </c>
      <c r="F69" s="180" t="s">
        <v>3705</v>
      </c>
      <c r="G69" s="179" t="s">
        <v>3635</v>
      </c>
      <c r="H69" s="180"/>
      <c r="I69" s="181" t="s">
        <v>609</v>
      </c>
      <c r="J69" s="181" t="s">
        <v>3706</v>
      </c>
      <c r="K69" s="180" t="s">
        <v>611</v>
      </c>
      <c r="L69" s="180" t="s">
        <v>3707</v>
      </c>
      <c r="M69" s="180" t="s">
        <v>3703</v>
      </c>
      <c r="N69" s="180"/>
      <c r="O69" s="180"/>
      <c r="P69" s="180"/>
      <c r="Q69" s="179" t="s">
        <v>3635</v>
      </c>
      <c r="R69" s="180" t="s">
        <v>599</v>
      </c>
      <c r="S69" s="180"/>
      <c r="T69" s="180"/>
      <c r="U69" s="180"/>
      <c r="V69" s="179" t="s">
        <v>3635</v>
      </c>
      <c r="W69" s="180"/>
      <c r="X69" s="8"/>
      <c r="Y69" s="8"/>
    </row>
    <row r="70" customHeight="1" spans="1:25">
      <c r="A70" s="178">
        <v>199</v>
      </c>
      <c r="B70" s="179" t="s">
        <v>481</v>
      </c>
      <c r="C70" s="180" t="s">
        <v>3708</v>
      </c>
      <c r="D70" s="179" t="s">
        <v>557</v>
      </c>
      <c r="E70" s="179" t="s">
        <v>608</v>
      </c>
      <c r="F70" s="180" t="s">
        <v>3695</v>
      </c>
      <c r="G70" s="179" t="s">
        <v>3635</v>
      </c>
      <c r="H70" s="180"/>
      <c r="I70" s="181" t="s">
        <v>577</v>
      </c>
      <c r="J70" s="181" t="s">
        <v>614</v>
      </c>
      <c r="K70" s="180" t="s">
        <v>615</v>
      </c>
      <c r="L70" s="180" t="s">
        <v>3709</v>
      </c>
      <c r="M70" s="184">
        <v>36617</v>
      </c>
      <c r="N70" s="184">
        <v>36617</v>
      </c>
      <c r="O70" s="180"/>
      <c r="P70" s="180" t="s">
        <v>617</v>
      </c>
      <c r="Q70" s="179" t="s">
        <v>3635</v>
      </c>
      <c r="R70" s="180" t="s">
        <v>618</v>
      </c>
      <c r="S70" s="180"/>
      <c r="T70" s="180"/>
      <c r="U70" s="180"/>
      <c r="V70" s="179" t="s">
        <v>3635</v>
      </c>
      <c r="W70" s="180"/>
      <c r="X70" s="8"/>
      <c r="Y70" s="8"/>
    </row>
    <row r="71" customHeight="1" spans="1:25">
      <c r="A71" s="178">
        <v>190</v>
      </c>
      <c r="B71" s="179" t="s">
        <v>481</v>
      </c>
      <c r="C71" s="180" t="s">
        <v>3708</v>
      </c>
      <c r="D71" s="179" t="s">
        <v>557</v>
      </c>
      <c r="E71" s="179" t="s">
        <v>576</v>
      </c>
      <c r="F71" s="180" t="s">
        <v>3695</v>
      </c>
      <c r="G71" s="179" t="s">
        <v>3635</v>
      </c>
      <c r="H71" s="180"/>
      <c r="I71" s="181" t="s">
        <v>577</v>
      </c>
      <c r="J71" s="181" t="s">
        <v>619</v>
      </c>
      <c r="K71" s="180" t="s">
        <v>3710</v>
      </c>
      <c r="L71" s="180" t="s">
        <v>3711</v>
      </c>
      <c r="M71" s="183">
        <v>46004</v>
      </c>
      <c r="N71" s="180" t="s">
        <v>3712</v>
      </c>
      <c r="O71" s="180"/>
      <c r="P71" s="180" t="s">
        <v>622</v>
      </c>
      <c r="Q71" s="179" t="s">
        <v>3635</v>
      </c>
      <c r="R71" s="180" t="s">
        <v>623</v>
      </c>
      <c r="S71" s="180"/>
      <c r="T71" s="180" t="s">
        <v>3713</v>
      </c>
      <c r="U71" s="180"/>
      <c r="V71" s="179" t="s">
        <v>3635</v>
      </c>
      <c r="W71" s="180" t="s">
        <v>3713</v>
      </c>
      <c r="X71" s="8"/>
      <c r="Y71" s="8"/>
    </row>
    <row r="72" customHeight="1" spans="1:25">
      <c r="A72" s="178">
        <v>65</v>
      </c>
      <c r="B72" s="179" t="s">
        <v>481</v>
      </c>
      <c r="C72" s="180" t="s">
        <v>3708</v>
      </c>
      <c r="D72" s="179" t="s">
        <v>557</v>
      </c>
      <c r="E72" s="179" t="s">
        <v>576</v>
      </c>
      <c r="F72" s="180" t="s">
        <v>3695</v>
      </c>
      <c r="G72" s="179" t="s">
        <v>3635</v>
      </c>
      <c r="H72" s="180"/>
      <c r="I72" s="181" t="s">
        <v>577</v>
      </c>
      <c r="J72" s="180" t="s">
        <v>3714</v>
      </c>
      <c r="K72" s="180" t="s">
        <v>3715</v>
      </c>
      <c r="L72" s="180" t="s">
        <v>3716</v>
      </c>
      <c r="M72" s="183">
        <v>45761</v>
      </c>
      <c r="N72" s="183">
        <v>45825</v>
      </c>
      <c r="O72" s="180"/>
      <c r="P72" s="180" t="s">
        <v>628</v>
      </c>
      <c r="Q72" s="179" t="s">
        <v>3635</v>
      </c>
      <c r="R72" s="180" t="s">
        <v>629</v>
      </c>
      <c r="S72" s="180"/>
      <c r="T72" s="180" t="s">
        <v>3713</v>
      </c>
      <c r="U72" s="180"/>
      <c r="V72" s="179" t="s">
        <v>3635</v>
      </c>
      <c r="W72" s="180" t="s">
        <v>3713</v>
      </c>
      <c r="X72" s="8"/>
      <c r="Y72" s="8"/>
    </row>
    <row r="73" customHeight="1" spans="1:25">
      <c r="A73" s="178">
        <v>69</v>
      </c>
      <c r="B73" s="179" t="s">
        <v>481</v>
      </c>
      <c r="C73" s="180" t="s">
        <v>3717</v>
      </c>
      <c r="D73" s="179" t="s">
        <v>630</v>
      </c>
      <c r="E73" s="179" t="s">
        <v>608</v>
      </c>
      <c r="F73" s="180" t="s">
        <v>3718</v>
      </c>
      <c r="G73" s="179" t="s">
        <v>3635</v>
      </c>
      <c r="H73" s="180"/>
      <c r="I73" s="180"/>
      <c r="J73" s="180" t="s">
        <v>3719</v>
      </c>
      <c r="K73" s="180" t="s">
        <v>3720</v>
      </c>
      <c r="L73" s="180" t="s">
        <v>3721</v>
      </c>
      <c r="M73" s="183">
        <v>45824</v>
      </c>
      <c r="N73" s="180"/>
      <c r="O73" s="180"/>
      <c r="P73" s="180" t="s">
        <v>617</v>
      </c>
      <c r="Q73" s="179" t="s">
        <v>3635</v>
      </c>
      <c r="R73" s="180" t="s">
        <v>636</v>
      </c>
      <c r="S73" s="180"/>
      <c r="T73" s="180"/>
      <c r="U73" s="180"/>
      <c r="V73" s="179" t="s">
        <v>3635</v>
      </c>
      <c r="W73" s="180"/>
      <c r="X73" s="8"/>
      <c r="Y73" s="8"/>
    </row>
    <row r="74" customHeight="1" spans="1:25">
      <c r="A74" s="175">
        <v>240</v>
      </c>
      <c r="B74" s="176" t="s">
        <v>481</v>
      </c>
      <c r="C74" s="177"/>
      <c r="D74" s="176" t="s">
        <v>3635</v>
      </c>
      <c r="E74" s="176" t="s">
        <v>3635</v>
      </c>
      <c r="F74" s="177"/>
      <c r="G74" s="176" t="s">
        <v>3635</v>
      </c>
      <c r="H74" s="177"/>
      <c r="I74" s="185"/>
      <c r="J74" s="185" t="s">
        <v>3722</v>
      </c>
      <c r="K74" s="177"/>
      <c r="L74" s="177"/>
      <c r="M74" s="177"/>
      <c r="N74" s="177"/>
      <c r="O74" s="177"/>
      <c r="P74" s="177"/>
      <c r="Q74" s="176" t="s">
        <v>3635</v>
      </c>
      <c r="R74" s="177"/>
      <c r="S74" s="177"/>
      <c r="T74" s="177"/>
      <c r="U74" s="177"/>
      <c r="V74" s="176" t="s">
        <v>3635</v>
      </c>
      <c r="W74" s="177"/>
      <c r="X74" s="8"/>
      <c r="Y74" s="8"/>
    </row>
    <row r="75" customHeight="1" spans="1:25">
      <c r="A75" s="178">
        <v>146</v>
      </c>
      <c r="B75" s="179" t="s">
        <v>481</v>
      </c>
      <c r="C75" s="180" t="s">
        <v>3694</v>
      </c>
      <c r="D75" s="179" t="s">
        <v>557</v>
      </c>
      <c r="E75" s="179" t="s">
        <v>576</v>
      </c>
      <c r="F75" s="180" t="s">
        <v>3695</v>
      </c>
      <c r="G75" s="179" t="s">
        <v>3635</v>
      </c>
      <c r="H75" s="180"/>
      <c r="I75" s="181" t="s">
        <v>577</v>
      </c>
      <c r="J75" s="181" t="s">
        <v>3723</v>
      </c>
      <c r="K75" s="180" t="s">
        <v>639</v>
      </c>
      <c r="L75" s="180" t="s">
        <v>640</v>
      </c>
      <c r="M75" s="180" t="s">
        <v>3703</v>
      </c>
      <c r="N75" s="183">
        <v>45903</v>
      </c>
      <c r="O75" s="180"/>
      <c r="P75" s="180" t="s">
        <v>3724</v>
      </c>
      <c r="Q75" s="179" t="s">
        <v>3635</v>
      </c>
      <c r="R75" s="180" t="s">
        <v>599</v>
      </c>
      <c r="S75" s="180"/>
      <c r="T75" s="180" t="s">
        <v>3725</v>
      </c>
      <c r="U75" s="180"/>
      <c r="V75" s="179" t="s">
        <v>3635</v>
      </c>
      <c r="W75" s="180" t="s">
        <v>3725</v>
      </c>
      <c r="X75" s="8"/>
      <c r="Y75" s="8"/>
    </row>
    <row r="76" customHeight="1" spans="1:25">
      <c r="A76" s="178">
        <v>147</v>
      </c>
      <c r="B76" s="179" t="s">
        <v>481</v>
      </c>
      <c r="C76" s="180" t="s">
        <v>3694</v>
      </c>
      <c r="D76" s="179" t="s">
        <v>557</v>
      </c>
      <c r="E76" s="179" t="s">
        <v>576</v>
      </c>
      <c r="F76" s="180" t="s">
        <v>3695</v>
      </c>
      <c r="G76" s="179" t="s">
        <v>3635</v>
      </c>
      <c r="H76" s="180"/>
      <c r="I76" s="181" t="s">
        <v>577</v>
      </c>
      <c r="J76" s="181" t="s">
        <v>3726</v>
      </c>
      <c r="K76" s="180" t="s">
        <v>643</v>
      </c>
      <c r="L76" s="180" t="s">
        <v>644</v>
      </c>
      <c r="M76" s="180" t="s">
        <v>3703</v>
      </c>
      <c r="N76" s="183">
        <v>45700</v>
      </c>
      <c r="O76" s="180"/>
      <c r="P76" s="180" t="s">
        <v>3724</v>
      </c>
      <c r="Q76" s="179" t="s">
        <v>3635</v>
      </c>
      <c r="R76" s="180" t="s">
        <v>599</v>
      </c>
      <c r="S76" s="180"/>
      <c r="T76" s="180" t="s">
        <v>3725</v>
      </c>
      <c r="U76" s="180"/>
      <c r="V76" s="179" t="s">
        <v>3635</v>
      </c>
      <c r="W76" s="180" t="s">
        <v>3725</v>
      </c>
      <c r="X76" s="8"/>
      <c r="Y76" s="8"/>
    </row>
    <row r="77" customHeight="1" spans="1:25">
      <c r="A77" s="178">
        <v>189</v>
      </c>
      <c r="B77" s="179" t="s">
        <v>481</v>
      </c>
      <c r="C77" s="180" t="s">
        <v>3708</v>
      </c>
      <c r="D77" s="179" t="s">
        <v>557</v>
      </c>
      <c r="E77" s="179" t="s">
        <v>576</v>
      </c>
      <c r="F77" s="180" t="s">
        <v>3695</v>
      </c>
      <c r="G77" s="179" t="s">
        <v>3635</v>
      </c>
      <c r="H77" s="180"/>
      <c r="I77" s="181" t="s">
        <v>577</v>
      </c>
      <c r="J77" s="181" t="s">
        <v>3727</v>
      </c>
      <c r="K77" s="180" t="s">
        <v>646</v>
      </c>
      <c r="L77" s="180" t="s">
        <v>3728</v>
      </c>
      <c r="M77" s="183">
        <v>45978</v>
      </c>
      <c r="N77" s="183">
        <v>45978</v>
      </c>
      <c r="O77" s="180"/>
      <c r="P77" s="180" t="s">
        <v>648</v>
      </c>
      <c r="Q77" s="179" t="s">
        <v>3635</v>
      </c>
      <c r="R77" s="180" t="s">
        <v>649</v>
      </c>
      <c r="S77" s="180"/>
      <c r="T77" s="180" t="s">
        <v>3725</v>
      </c>
      <c r="U77" s="180"/>
      <c r="V77" s="179" t="s">
        <v>3635</v>
      </c>
      <c r="W77" s="180" t="s">
        <v>3725</v>
      </c>
      <c r="X77" s="8"/>
      <c r="Y77" s="8"/>
    </row>
    <row r="78" customHeight="1" spans="1:25">
      <c r="A78" s="178">
        <v>188</v>
      </c>
      <c r="B78" s="179" t="s">
        <v>481</v>
      </c>
      <c r="C78" s="180" t="s">
        <v>3708</v>
      </c>
      <c r="D78" s="179" t="s">
        <v>557</v>
      </c>
      <c r="E78" s="179" t="s">
        <v>576</v>
      </c>
      <c r="F78" s="180" t="s">
        <v>3695</v>
      </c>
      <c r="G78" s="179" t="s">
        <v>3635</v>
      </c>
      <c r="H78" s="180"/>
      <c r="I78" s="180" t="s">
        <v>577</v>
      </c>
      <c r="J78" s="180" t="s">
        <v>3729</v>
      </c>
      <c r="K78" s="180" t="s">
        <v>651</v>
      </c>
      <c r="L78" s="180" t="s">
        <v>3730</v>
      </c>
      <c r="M78" s="183">
        <v>46004</v>
      </c>
      <c r="N78" s="183">
        <v>45914</v>
      </c>
      <c r="O78" s="180"/>
      <c r="P78" s="180" t="s">
        <v>617</v>
      </c>
      <c r="Q78" s="179" t="s">
        <v>3635</v>
      </c>
      <c r="R78" s="180" t="s">
        <v>653</v>
      </c>
      <c r="S78" s="180"/>
      <c r="T78" s="180" t="s">
        <v>3725</v>
      </c>
      <c r="U78" s="180"/>
      <c r="V78" s="179" t="s">
        <v>3635</v>
      </c>
      <c r="W78" s="180" t="s">
        <v>3725</v>
      </c>
      <c r="X78" s="8"/>
      <c r="Y78" s="8"/>
    </row>
    <row r="79" customHeight="1" spans="1:25">
      <c r="A79" s="175">
        <v>241</v>
      </c>
      <c r="B79" s="176" t="s">
        <v>481</v>
      </c>
      <c r="C79" s="177"/>
      <c r="D79" s="176" t="s">
        <v>3635</v>
      </c>
      <c r="E79" s="176" t="s">
        <v>3635</v>
      </c>
      <c r="F79" s="177"/>
      <c r="G79" s="176" t="s">
        <v>3635</v>
      </c>
      <c r="H79" s="177"/>
      <c r="I79" s="177"/>
      <c r="J79" s="185" t="s">
        <v>3731</v>
      </c>
      <c r="K79" s="177"/>
      <c r="L79" s="177"/>
      <c r="M79" s="177"/>
      <c r="N79" s="177"/>
      <c r="O79" s="177"/>
      <c r="P79" s="177"/>
      <c r="Q79" s="176" t="s">
        <v>3635</v>
      </c>
      <c r="R79" s="177"/>
      <c r="S79" s="177"/>
      <c r="T79" s="177"/>
      <c r="U79" s="177"/>
      <c r="V79" s="176" t="s">
        <v>3635</v>
      </c>
      <c r="W79" s="177"/>
      <c r="X79" s="8"/>
      <c r="Y79" s="8"/>
    </row>
    <row r="80" customHeight="1" spans="1:25">
      <c r="A80" s="178">
        <v>148</v>
      </c>
      <c r="B80" s="179" t="s">
        <v>481</v>
      </c>
      <c r="C80" s="180" t="s">
        <v>3694</v>
      </c>
      <c r="D80" s="179" t="s">
        <v>557</v>
      </c>
      <c r="E80" s="179" t="s">
        <v>576</v>
      </c>
      <c r="F80" s="180" t="s">
        <v>3695</v>
      </c>
      <c r="G80" s="179" t="s">
        <v>3635</v>
      </c>
      <c r="H80" s="180"/>
      <c r="I80" s="181" t="s">
        <v>577</v>
      </c>
      <c r="J80" s="181" t="s">
        <v>3732</v>
      </c>
      <c r="K80" s="180" t="s">
        <v>656</v>
      </c>
      <c r="L80" s="180" t="s">
        <v>657</v>
      </c>
      <c r="M80" s="180"/>
      <c r="N80" s="183">
        <v>45947</v>
      </c>
      <c r="O80" s="180"/>
      <c r="P80" s="180" t="s">
        <v>658</v>
      </c>
      <c r="Q80" s="179" t="s">
        <v>3635</v>
      </c>
      <c r="R80" s="180" t="s">
        <v>659</v>
      </c>
      <c r="S80" s="180"/>
      <c r="T80" s="180" t="s">
        <v>3725</v>
      </c>
      <c r="U80" s="180"/>
      <c r="V80" s="179" t="s">
        <v>3635</v>
      </c>
      <c r="W80" s="180" t="s">
        <v>3725</v>
      </c>
      <c r="X80" s="8"/>
      <c r="Y80" s="8"/>
    </row>
    <row r="81" customHeight="1" spans="1:25">
      <c r="A81" s="178">
        <v>195</v>
      </c>
      <c r="B81" s="179" t="s">
        <v>481</v>
      </c>
      <c r="C81" s="180" t="s">
        <v>3708</v>
      </c>
      <c r="D81" s="179" t="s">
        <v>557</v>
      </c>
      <c r="E81" s="179" t="s">
        <v>576</v>
      </c>
      <c r="F81" s="180" t="s">
        <v>3695</v>
      </c>
      <c r="G81" s="179" t="s">
        <v>3635</v>
      </c>
      <c r="H81" s="180"/>
      <c r="I81" s="181" t="s">
        <v>577</v>
      </c>
      <c r="J81" s="181" t="s">
        <v>3733</v>
      </c>
      <c r="K81" s="180" t="s">
        <v>661</v>
      </c>
      <c r="L81" s="180" t="s">
        <v>3734</v>
      </c>
      <c r="M81" s="183">
        <v>45812</v>
      </c>
      <c r="N81" s="183">
        <v>45812</v>
      </c>
      <c r="O81" s="180"/>
      <c r="P81" s="180" t="s">
        <v>663</v>
      </c>
      <c r="Q81" s="179" t="s">
        <v>3635</v>
      </c>
      <c r="R81" s="180" t="s">
        <v>664</v>
      </c>
      <c r="S81" s="180"/>
      <c r="T81" s="180" t="s">
        <v>3725</v>
      </c>
      <c r="U81" s="180"/>
      <c r="V81" s="179" t="s">
        <v>3635</v>
      </c>
      <c r="W81" s="180" t="s">
        <v>3725</v>
      </c>
      <c r="X81" s="8"/>
      <c r="Y81" s="8"/>
    </row>
    <row r="82" customHeight="1" spans="1:25">
      <c r="A82" s="178">
        <v>1923</v>
      </c>
      <c r="B82" s="179" t="s">
        <v>481</v>
      </c>
      <c r="C82" s="180" t="s">
        <v>968</v>
      </c>
      <c r="D82" s="179" t="s">
        <v>557</v>
      </c>
      <c r="E82" s="179" t="s">
        <v>576</v>
      </c>
      <c r="F82" s="180" t="s">
        <v>574</v>
      </c>
      <c r="G82" s="179" t="s">
        <v>3635</v>
      </c>
      <c r="H82" s="180"/>
      <c r="I82" s="180" t="s">
        <v>577</v>
      </c>
      <c r="J82" s="180" t="s">
        <v>3735</v>
      </c>
      <c r="K82" s="180" t="s">
        <v>3736</v>
      </c>
      <c r="L82" s="180" t="s">
        <v>3040</v>
      </c>
      <c r="M82" s="183">
        <v>46006</v>
      </c>
      <c r="N82" s="180"/>
      <c r="O82" s="180"/>
      <c r="P82" s="180" t="s">
        <v>2325</v>
      </c>
      <c r="Q82" s="179" t="s">
        <v>3635</v>
      </c>
      <c r="R82" s="180"/>
      <c r="S82" s="180"/>
      <c r="T82" s="180" t="s">
        <v>3725</v>
      </c>
      <c r="U82" s="180"/>
      <c r="V82" s="179" t="s">
        <v>3635</v>
      </c>
      <c r="W82" s="180" t="s">
        <v>3725</v>
      </c>
      <c r="X82" s="8"/>
      <c r="Y82" s="8"/>
    </row>
    <row r="83" customHeight="1" spans="1:25">
      <c r="A83" s="178">
        <v>1924</v>
      </c>
      <c r="B83" s="179" t="s">
        <v>481</v>
      </c>
      <c r="C83" s="180" t="s">
        <v>968</v>
      </c>
      <c r="D83" s="179" t="s">
        <v>557</v>
      </c>
      <c r="E83" s="179" t="s">
        <v>576</v>
      </c>
      <c r="F83" s="180" t="s">
        <v>574</v>
      </c>
      <c r="G83" s="179" t="s">
        <v>3635</v>
      </c>
      <c r="H83" s="180"/>
      <c r="I83" s="181" t="s">
        <v>577</v>
      </c>
      <c r="J83" s="180" t="s">
        <v>3737</v>
      </c>
      <c r="K83" s="180" t="s">
        <v>3042</v>
      </c>
      <c r="L83" s="180" t="s">
        <v>3738</v>
      </c>
      <c r="M83" s="183">
        <v>45733</v>
      </c>
      <c r="N83" s="180"/>
      <c r="O83" s="180"/>
      <c r="P83" s="180" t="s">
        <v>2328</v>
      </c>
      <c r="Q83" s="179" t="s">
        <v>3635</v>
      </c>
      <c r="R83" s="180"/>
      <c r="S83" s="180"/>
      <c r="T83" s="180" t="s">
        <v>3725</v>
      </c>
      <c r="U83" s="180"/>
      <c r="V83" s="179" t="s">
        <v>3635</v>
      </c>
      <c r="W83" s="180" t="s">
        <v>3725</v>
      </c>
      <c r="X83" s="8"/>
      <c r="Y83" s="8"/>
    </row>
    <row r="84" customHeight="1" spans="1:25">
      <c r="A84" s="178">
        <v>1925</v>
      </c>
      <c r="B84" s="179" t="s">
        <v>481</v>
      </c>
      <c r="C84" s="180" t="s">
        <v>69</v>
      </c>
      <c r="D84" s="179" t="s">
        <v>557</v>
      </c>
      <c r="E84" s="179" t="s">
        <v>576</v>
      </c>
      <c r="F84" s="180" t="s">
        <v>574</v>
      </c>
      <c r="G84" s="179" t="s">
        <v>3635</v>
      </c>
      <c r="H84" s="180"/>
      <c r="I84" s="181" t="s">
        <v>577</v>
      </c>
      <c r="J84" s="180" t="s">
        <v>3739</v>
      </c>
      <c r="K84" s="180" t="s">
        <v>3740</v>
      </c>
      <c r="L84" s="180" t="s">
        <v>3046</v>
      </c>
      <c r="M84" s="183">
        <v>45856</v>
      </c>
      <c r="N84" s="180"/>
      <c r="O84" s="180"/>
      <c r="P84" s="180" t="s">
        <v>2319</v>
      </c>
      <c r="Q84" s="179" t="s">
        <v>3635</v>
      </c>
      <c r="R84" s="180" t="s">
        <v>3047</v>
      </c>
      <c r="S84" s="180"/>
      <c r="T84" s="180" t="s">
        <v>3725</v>
      </c>
      <c r="U84" s="180"/>
      <c r="V84" s="179" t="s">
        <v>3635</v>
      </c>
      <c r="W84" s="180" t="s">
        <v>3725</v>
      </c>
      <c r="X84" s="8"/>
      <c r="Y84" s="8"/>
    </row>
    <row r="85" customHeight="1" spans="1:25">
      <c r="A85" s="178">
        <v>1926</v>
      </c>
      <c r="B85" s="179" t="s">
        <v>481</v>
      </c>
      <c r="C85" s="180" t="s">
        <v>11</v>
      </c>
      <c r="D85" s="179" t="s">
        <v>557</v>
      </c>
      <c r="E85" s="179" t="s">
        <v>576</v>
      </c>
      <c r="F85" s="180" t="s">
        <v>574</v>
      </c>
      <c r="G85" s="179" t="s">
        <v>3635</v>
      </c>
      <c r="H85" s="180"/>
      <c r="I85" s="181" t="s">
        <v>577</v>
      </c>
      <c r="J85" s="181" t="s">
        <v>3741</v>
      </c>
      <c r="K85" s="180"/>
      <c r="L85" s="180" t="s">
        <v>3049</v>
      </c>
      <c r="M85" s="183">
        <v>45920</v>
      </c>
      <c r="N85" s="180"/>
      <c r="O85" s="180"/>
      <c r="P85" s="180" t="s">
        <v>2315</v>
      </c>
      <c r="Q85" s="179" t="s">
        <v>3635</v>
      </c>
      <c r="R85" s="180" t="s">
        <v>3051</v>
      </c>
      <c r="S85" s="180"/>
      <c r="T85" s="180" t="s">
        <v>3725</v>
      </c>
      <c r="U85" s="180"/>
      <c r="V85" s="179" t="s">
        <v>3635</v>
      </c>
      <c r="W85" s="180" t="s">
        <v>3725</v>
      </c>
      <c r="X85" s="8"/>
      <c r="Y85" s="8"/>
    </row>
    <row r="86" customHeight="1" spans="1:25">
      <c r="A86" s="178">
        <v>1927</v>
      </c>
      <c r="B86" s="179" t="s">
        <v>481</v>
      </c>
      <c r="C86" s="180" t="s">
        <v>103</v>
      </c>
      <c r="D86" s="179" t="s">
        <v>557</v>
      </c>
      <c r="E86" s="179" t="s">
        <v>576</v>
      </c>
      <c r="F86" s="180" t="s">
        <v>574</v>
      </c>
      <c r="G86" s="179" t="s">
        <v>3635</v>
      </c>
      <c r="H86" s="180"/>
      <c r="I86" s="180" t="s">
        <v>577</v>
      </c>
      <c r="J86" s="180" t="s">
        <v>3742</v>
      </c>
      <c r="K86" s="180"/>
      <c r="L86" s="180"/>
      <c r="M86" s="183">
        <v>45738</v>
      </c>
      <c r="N86" s="180"/>
      <c r="O86" s="180"/>
      <c r="P86" s="180" t="s">
        <v>2445</v>
      </c>
      <c r="Q86" s="179" t="s">
        <v>3635</v>
      </c>
      <c r="R86" s="180"/>
      <c r="S86" s="180"/>
      <c r="T86" s="180"/>
      <c r="U86" s="180"/>
      <c r="V86" s="179" t="s">
        <v>3635</v>
      </c>
      <c r="W86" s="180"/>
      <c r="X86" s="8"/>
      <c r="Y86" s="8"/>
    </row>
    <row r="87" customHeight="1" spans="1:25">
      <c r="A87" s="178">
        <v>1928</v>
      </c>
      <c r="B87" s="179" t="s">
        <v>481</v>
      </c>
      <c r="C87" s="180" t="s">
        <v>769</v>
      </c>
      <c r="D87" s="179" t="s">
        <v>557</v>
      </c>
      <c r="E87" s="179" t="s">
        <v>576</v>
      </c>
      <c r="F87" s="180" t="s">
        <v>574</v>
      </c>
      <c r="G87" s="179" t="s">
        <v>3635</v>
      </c>
      <c r="H87" s="180"/>
      <c r="I87" s="181" t="s">
        <v>577</v>
      </c>
      <c r="J87" s="180" t="s">
        <v>3743</v>
      </c>
      <c r="K87" s="180"/>
      <c r="L87" s="180"/>
      <c r="M87" s="183">
        <v>45831</v>
      </c>
      <c r="N87" s="180"/>
      <c r="O87" s="180"/>
      <c r="P87" s="180" t="s">
        <v>2471</v>
      </c>
      <c r="Q87" s="179" t="s">
        <v>3635</v>
      </c>
      <c r="R87" s="180"/>
      <c r="S87" s="180"/>
      <c r="T87" s="180"/>
      <c r="U87" s="180"/>
      <c r="V87" s="179" t="s">
        <v>3635</v>
      </c>
      <c r="W87" s="180"/>
      <c r="X87" s="8"/>
      <c r="Y87" s="8"/>
    </row>
    <row r="88" customHeight="1" spans="1:25">
      <c r="A88" s="178">
        <v>1929</v>
      </c>
      <c r="B88" s="179" t="s">
        <v>481</v>
      </c>
      <c r="C88" s="180" t="s">
        <v>103</v>
      </c>
      <c r="D88" s="179" t="s">
        <v>557</v>
      </c>
      <c r="E88" s="179" t="s">
        <v>576</v>
      </c>
      <c r="F88" s="180" t="s">
        <v>574</v>
      </c>
      <c r="G88" s="179" t="s">
        <v>3635</v>
      </c>
      <c r="H88" s="180"/>
      <c r="I88" s="181" t="s">
        <v>577</v>
      </c>
      <c r="J88" s="180" t="s">
        <v>3054</v>
      </c>
      <c r="K88" s="180"/>
      <c r="L88" s="180" t="s">
        <v>3744</v>
      </c>
      <c r="M88" s="180"/>
      <c r="N88" s="180"/>
      <c r="O88" s="180"/>
      <c r="P88" s="180" t="s">
        <v>2680</v>
      </c>
      <c r="Q88" s="179" t="s">
        <v>3635</v>
      </c>
      <c r="R88" s="180"/>
      <c r="S88" s="180"/>
      <c r="T88" s="180"/>
      <c r="U88" s="180"/>
      <c r="V88" s="179" t="s">
        <v>3635</v>
      </c>
      <c r="W88" s="180"/>
      <c r="X88" s="8"/>
      <c r="Y88" s="8"/>
    </row>
    <row r="89" customHeight="1" spans="1:25">
      <c r="A89" s="178">
        <v>1930</v>
      </c>
      <c r="B89" s="179" t="s">
        <v>481</v>
      </c>
      <c r="C89" s="180" t="s">
        <v>103</v>
      </c>
      <c r="D89" s="179" t="s">
        <v>848</v>
      </c>
      <c r="E89" s="179" t="s">
        <v>608</v>
      </c>
      <c r="F89" s="180" t="s">
        <v>574</v>
      </c>
      <c r="G89" s="179" t="s">
        <v>3635</v>
      </c>
      <c r="H89" s="180"/>
      <c r="I89" s="181" t="s">
        <v>577</v>
      </c>
      <c r="J89" s="180" t="s">
        <v>3056</v>
      </c>
      <c r="K89" s="180" t="s">
        <v>3057</v>
      </c>
      <c r="L89" s="180" t="s">
        <v>3745</v>
      </c>
      <c r="M89" s="183">
        <v>45918</v>
      </c>
      <c r="N89" s="183">
        <v>45676</v>
      </c>
      <c r="O89" s="180"/>
      <c r="P89" s="180" t="s">
        <v>2448</v>
      </c>
      <c r="Q89" s="179" t="s">
        <v>3635</v>
      </c>
      <c r="R89" s="180"/>
      <c r="S89" s="180"/>
      <c r="T89" s="180"/>
      <c r="U89" s="180"/>
      <c r="V89" s="179" t="s">
        <v>3635</v>
      </c>
      <c r="W89" s="180"/>
      <c r="X89" s="8"/>
      <c r="Y89" s="8"/>
    </row>
    <row r="90" customHeight="1" spans="1:25">
      <c r="A90" s="175">
        <v>302</v>
      </c>
      <c r="B90" s="176" t="s">
        <v>481</v>
      </c>
      <c r="C90" s="177"/>
      <c r="D90" s="176" t="s">
        <v>3635</v>
      </c>
      <c r="E90" s="176" t="s">
        <v>3635</v>
      </c>
      <c r="F90" s="177" t="s">
        <v>3746</v>
      </c>
      <c r="G90" s="176" t="s">
        <v>3635</v>
      </c>
      <c r="H90" s="177"/>
      <c r="I90" s="185"/>
      <c r="J90" s="185" t="s">
        <v>3747</v>
      </c>
      <c r="K90" s="177"/>
      <c r="L90" s="177"/>
      <c r="M90" s="177"/>
      <c r="N90" s="177"/>
      <c r="O90" s="177"/>
      <c r="P90" s="177"/>
      <c r="Q90" s="176" t="s">
        <v>3635</v>
      </c>
      <c r="R90" s="177"/>
      <c r="S90" s="177"/>
      <c r="T90" s="177"/>
      <c r="U90" s="177"/>
      <c r="V90" s="176" t="s">
        <v>3635</v>
      </c>
      <c r="W90" s="177"/>
      <c r="X90" s="8"/>
      <c r="Y90" s="8"/>
    </row>
    <row r="91" customHeight="1" spans="1:25">
      <c r="A91" s="178">
        <v>151</v>
      </c>
      <c r="B91" s="179" t="s">
        <v>481</v>
      </c>
      <c r="C91" s="180" t="s">
        <v>537</v>
      </c>
      <c r="D91" s="179" t="s">
        <v>667</v>
      </c>
      <c r="E91" s="179" t="s">
        <v>576</v>
      </c>
      <c r="F91" s="180" t="s">
        <v>3746</v>
      </c>
      <c r="G91" s="179" t="s">
        <v>3635</v>
      </c>
      <c r="H91" s="180"/>
      <c r="I91" s="181" t="s">
        <v>668</v>
      </c>
      <c r="J91" s="181" t="s">
        <v>669</v>
      </c>
      <c r="K91" s="180" t="s">
        <v>670</v>
      </c>
      <c r="L91" s="180" t="s">
        <v>3748</v>
      </c>
      <c r="M91" s="183">
        <v>45882</v>
      </c>
      <c r="N91" s="180"/>
      <c r="O91" s="180"/>
      <c r="P91" s="180" t="s">
        <v>672</v>
      </c>
      <c r="Q91" s="179" t="s">
        <v>3635</v>
      </c>
      <c r="R91" s="180" t="s">
        <v>3749</v>
      </c>
      <c r="S91" s="180"/>
      <c r="T91" s="180" t="s">
        <v>674</v>
      </c>
      <c r="U91" s="180"/>
      <c r="V91" s="179" t="s">
        <v>3635</v>
      </c>
      <c r="W91" s="180" t="s">
        <v>674</v>
      </c>
      <c r="X91" s="8"/>
      <c r="Y91" s="8"/>
    </row>
    <row r="92" customHeight="1" spans="1:25">
      <c r="A92" s="178">
        <v>156</v>
      </c>
      <c r="B92" s="179" t="s">
        <v>481</v>
      </c>
      <c r="C92" s="180" t="s">
        <v>537</v>
      </c>
      <c r="D92" s="179" t="s">
        <v>667</v>
      </c>
      <c r="E92" s="179" t="s">
        <v>576</v>
      </c>
      <c r="F92" s="180" t="s">
        <v>3746</v>
      </c>
      <c r="G92" s="179" t="s">
        <v>3635</v>
      </c>
      <c r="H92" s="180"/>
      <c r="I92" s="180" t="s">
        <v>668</v>
      </c>
      <c r="J92" s="180" t="s">
        <v>675</v>
      </c>
      <c r="K92" s="180" t="s">
        <v>676</v>
      </c>
      <c r="L92" s="180" t="s">
        <v>677</v>
      </c>
      <c r="M92" s="183">
        <v>45791</v>
      </c>
      <c r="N92" s="180"/>
      <c r="O92" s="180"/>
      <c r="P92" s="180" t="s">
        <v>672</v>
      </c>
      <c r="Q92" s="179" t="s">
        <v>3635</v>
      </c>
      <c r="R92" s="180" t="s">
        <v>3750</v>
      </c>
      <c r="S92" s="180"/>
      <c r="T92" s="180" t="s">
        <v>3704</v>
      </c>
      <c r="U92" s="180"/>
      <c r="V92" s="179" t="s">
        <v>3635</v>
      </c>
      <c r="W92" s="180" t="s">
        <v>3704</v>
      </c>
      <c r="X92" s="8"/>
      <c r="Y92" s="8"/>
    </row>
    <row r="93" customHeight="1" spans="1:25">
      <c r="A93" s="178">
        <v>193</v>
      </c>
      <c r="B93" s="179" t="s">
        <v>481</v>
      </c>
      <c r="C93" s="180" t="s">
        <v>3751</v>
      </c>
      <c r="D93" s="179" t="s">
        <v>557</v>
      </c>
      <c r="E93" s="179" t="s">
        <v>576</v>
      </c>
      <c r="F93" s="180" t="s">
        <v>3746</v>
      </c>
      <c r="G93" s="179" t="s">
        <v>3635</v>
      </c>
      <c r="H93" s="180"/>
      <c r="I93" s="180" t="s">
        <v>668</v>
      </c>
      <c r="J93" s="180" t="s">
        <v>680</v>
      </c>
      <c r="K93" s="180" t="s">
        <v>681</v>
      </c>
      <c r="L93" s="180" t="s">
        <v>682</v>
      </c>
      <c r="M93" s="180" t="s">
        <v>3752</v>
      </c>
      <c r="N93" s="183">
        <v>45757</v>
      </c>
      <c r="O93" s="180"/>
      <c r="P93" s="180" t="s">
        <v>683</v>
      </c>
      <c r="Q93" s="179" t="s">
        <v>3635</v>
      </c>
      <c r="R93" s="180" t="s">
        <v>684</v>
      </c>
      <c r="S93" s="180" t="s">
        <v>3753</v>
      </c>
      <c r="T93" s="180" t="s">
        <v>3754</v>
      </c>
      <c r="U93" s="180"/>
      <c r="V93" s="179" t="s">
        <v>3635</v>
      </c>
      <c r="W93" s="180" t="s">
        <v>3754</v>
      </c>
      <c r="X93" s="8"/>
      <c r="Y93" s="8"/>
    </row>
    <row r="94" customHeight="1" spans="1:25">
      <c r="A94" s="175">
        <v>227</v>
      </c>
      <c r="B94" s="176" t="s">
        <v>481</v>
      </c>
      <c r="C94" s="177"/>
      <c r="D94" s="176" t="s">
        <v>3635</v>
      </c>
      <c r="E94" s="176" t="s">
        <v>3635</v>
      </c>
      <c r="F94" s="177"/>
      <c r="G94" s="176" t="s">
        <v>3635</v>
      </c>
      <c r="H94" s="177"/>
      <c r="I94" s="185"/>
      <c r="J94" s="177" t="s">
        <v>3755</v>
      </c>
      <c r="K94" s="177"/>
      <c r="L94" s="177"/>
      <c r="M94" s="177"/>
      <c r="N94" s="177"/>
      <c r="O94" s="177"/>
      <c r="P94" s="177"/>
      <c r="Q94" s="176" t="s">
        <v>3635</v>
      </c>
      <c r="R94" s="177"/>
      <c r="S94" s="177"/>
      <c r="T94" s="177"/>
      <c r="U94" s="177"/>
      <c r="V94" s="176" t="s">
        <v>3635</v>
      </c>
      <c r="W94" s="177"/>
      <c r="X94" s="8"/>
      <c r="Y94" s="8"/>
    </row>
    <row r="95" customHeight="1" spans="1:25">
      <c r="A95" s="178">
        <v>56</v>
      </c>
      <c r="B95" s="179" t="s">
        <v>481</v>
      </c>
      <c r="C95" s="180" t="s">
        <v>558</v>
      </c>
      <c r="D95" s="179" t="s">
        <v>557</v>
      </c>
      <c r="E95" s="179" t="s">
        <v>538</v>
      </c>
      <c r="F95" s="180" t="s">
        <v>3756</v>
      </c>
      <c r="G95" s="179" t="s">
        <v>3635</v>
      </c>
      <c r="H95" s="180"/>
      <c r="I95" s="180" t="s">
        <v>609</v>
      </c>
      <c r="J95" s="180" t="s">
        <v>3067</v>
      </c>
      <c r="K95" s="180" t="s">
        <v>3757</v>
      </c>
      <c r="L95" s="180" t="s">
        <v>3758</v>
      </c>
      <c r="M95" s="183">
        <v>45702</v>
      </c>
      <c r="N95" s="180"/>
      <c r="O95" s="180"/>
      <c r="P95" s="180" t="s">
        <v>692</v>
      </c>
      <c r="Q95" s="179" t="s">
        <v>3635</v>
      </c>
      <c r="R95" s="180" t="s">
        <v>693</v>
      </c>
      <c r="S95" s="180"/>
      <c r="T95" s="180" t="s">
        <v>674</v>
      </c>
      <c r="U95" s="180"/>
      <c r="V95" s="179" t="s">
        <v>3635</v>
      </c>
      <c r="W95" s="180" t="s">
        <v>674</v>
      </c>
      <c r="X95" s="8"/>
      <c r="Y95" s="8"/>
    </row>
    <row r="96" customHeight="1" spans="1:25">
      <c r="A96" s="178">
        <v>95</v>
      </c>
      <c r="B96" s="179" t="s">
        <v>481</v>
      </c>
      <c r="C96" s="180" t="s">
        <v>558</v>
      </c>
      <c r="D96" s="179" t="s">
        <v>557</v>
      </c>
      <c r="E96" s="179" t="s">
        <v>538</v>
      </c>
      <c r="F96" s="180" t="s">
        <v>3695</v>
      </c>
      <c r="G96" s="179" t="s">
        <v>3635</v>
      </c>
      <c r="H96" s="180"/>
      <c r="I96" s="181" t="s">
        <v>694</v>
      </c>
      <c r="J96" s="181" t="s">
        <v>695</v>
      </c>
      <c r="K96" s="180" t="s">
        <v>696</v>
      </c>
      <c r="L96" s="180" t="s">
        <v>3759</v>
      </c>
      <c r="M96" s="183">
        <v>45702</v>
      </c>
      <c r="N96" s="180"/>
      <c r="O96" s="180"/>
      <c r="P96" s="180" t="s">
        <v>698</v>
      </c>
      <c r="Q96" s="179" t="s">
        <v>3635</v>
      </c>
      <c r="R96" s="180" t="s">
        <v>699</v>
      </c>
      <c r="S96" s="180"/>
      <c r="T96" s="180" t="s">
        <v>674</v>
      </c>
      <c r="U96" s="180"/>
      <c r="V96" s="179" t="s">
        <v>3635</v>
      </c>
      <c r="W96" s="180" t="s">
        <v>674</v>
      </c>
      <c r="X96" s="8"/>
      <c r="Y96" s="8"/>
    </row>
    <row r="97" customHeight="1" spans="1:25">
      <c r="A97" s="178">
        <v>177</v>
      </c>
      <c r="B97" s="179" t="s">
        <v>481</v>
      </c>
      <c r="C97" s="180" t="s">
        <v>558</v>
      </c>
      <c r="D97" s="179" t="s">
        <v>557</v>
      </c>
      <c r="E97" s="179" t="s">
        <v>538</v>
      </c>
      <c r="F97" s="180" t="s">
        <v>536</v>
      </c>
      <c r="G97" s="179" t="s">
        <v>3635</v>
      </c>
      <c r="H97" s="180"/>
      <c r="I97" s="181" t="s">
        <v>694</v>
      </c>
      <c r="J97" s="180" t="s">
        <v>700</v>
      </c>
      <c r="K97" s="180" t="s">
        <v>701</v>
      </c>
      <c r="L97" s="180" t="s">
        <v>3760</v>
      </c>
      <c r="M97" s="183">
        <v>45817</v>
      </c>
      <c r="N97" s="180"/>
      <c r="O97" s="180"/>
      <c r="P97" s="180" t="s">
        <v>703</v>
      </c>
      <c r="Q97" s="179" t="s">
        <v>540</v>
      </c>
      <c r="R97" s="180"/>
      <c r="S97" s="180" t="s">
        <v>3761</v>
      </c>
      <c r="T97" s="180" t="s">
        <v>674</v>
      </c>
      <c r="U97" s="180" t="s">
        <v>3762</v>
      </c>
      <c r="V97" s="179" t="s">
        <v>3635</v>
      </c>
      <c r="W97" s="180" t="s">
        <v>674</v>
      </c>
      <c r="X97" s="8"/>
      <c r="Y97" s="8"/>
    </row>
    <row r="98" customHeight="1" spans="1:25">
      <c r="A98" s="178">
        <v>155</v>
      </c>
      <c r="B98" s="179" t="s">
        <v>481</v>
      </c>
      <c r="C98" s="180" t="s">
        <v>3694</v>
      </c>
      <c r="D98" s="179" t="s">
        <v>557</v>
      </c>
      <c r="E98" s="179" t="s">
        <v>538</v>
      </c>
      <c r="F98" s="180" t="s">
        <v>706</v>
      </c>
      <c r="G98" s="179" t="s">
        <v>3635</v>
      </c>
      <c r="H98" s="180"/>
      <c r="I98" s="181" t="s">
        <v>694</v>
      </c>
      <c r="J98" s="180" t="s">
        <v>3763</v>
      </c>
      <c r="K98" s="180" t="s">
        <v>3764</v>
      </c>
      <c r="L98" s="180" t="s">
        <v>3765</v>
      </c>
      <c r="M98" s="183">
        <v>45946</v>
      </c>
      <c r="N98" s="183">
        <v>45915</v>
      </c>
      <c r="O98" s="180"/>
      <c r="P98" s="180" t="s">
        <v>710</v>
      </c>
      <c r="Q98" s="179" t="s">
        <v>3635</v>
      </c>
      <c r="R98" s="180"/>
      <c r="S98" s="180"/>
      <c r="T98" s="180" t="s">
        <v>674</v>
      </c>
      <c r="U98" s="180"/>
      <c r="V98" s="179" t="s">
        <v>3635</v>
      </c>
      <c r="W98" s="180" t="s">
        <v>674</v>
      </c>
      <c r="X98" s="8"/>
      <c r="Y98" s="8"/>
    </row>
    <row r="99" customHeight="1" spans="1:25">
      <c r="A99" s="178">
        <v>192</v>
      </c>
      <c r="B99" s="179" t="s">
        <v>481</v>
      </c>
      <c r="C99" s="180" t="s">
        <v>3751</v>
      </c>
      <c r="D99" s="179" t="s">
        <v>557</v>
      </c>
      <c r="E99" s="179" t="s">
        <v>538</v>
      </c>
      <c r="F99" s="180" t="s">
        <v>3746</v>
      </c>
      <c r="G99" s="179" t="s">
        <v>3635</v>
      </c>
      <c r="H99" s="180"/>
      <c r="I99" s="180" t="s">
        <v>694</v>
      </c>
      <c r="J99" s="180" t="s">
        <v>711</v>
      </c>
      <c r="K99" s="180" t="s">
        <v>3766</v>
      </c>
      <c r="L99" s="180" t="s">
        <v>3767</v>
      </c>
      <c r="M99" s="183">
        <v>45764</v>
      </c>
      <c r="N99" s="183">
        <v>45816</v>
      </c>
      <c r="O99" s="180"/>
      <c r="P99" s="180" t="s">
        <v>714</v>
      </c>
      <c r="Q99" s="179" t="s">
        <v>3635</v>
      </c>
      <c r="R99" s="180" t="s">
        <v>715</v>
      </c>
      <c r="S99" s="180"/>
      <c r="T99" s="180" t="s">
        <v>674</v>
      </c>
      <c r="U99" s="180"/>
      <c r="V99" s="179" t="s">
        <v>3635</v>
      </c>
      <c r="W99" s="180" t="s">
        <v>674</v>
      </c>
      <c r="X99" s="8"/>
      <c r="Y99" s="8"/>
    </row>
    <row r="100" customHeight="1" spans="1:25">
      <c r="A100" s="178">
        <v>1931</v>
      </c>
      <c r="B100" s="179" t="s">
        <v>481</v>
      </c>
      <c r="C100" s="180" t="s">
        <v>105</v>
      </c>
      <c r="D100" s="179" t="s">
        <v>557</v>
      </c>
      <c r="E100" s="179" t="s">
        <v>576</v>
      </c>
      <c r="F100" s="180" t="s">
        <v>3768</v>
      </c>
      <c r="G100" s="179" t="s">
        <v>3635</v>
      </c>
      <c r="H100" s="180"/>
      <c r="I100" s="180" t="s">
        <v>694</v>
      </c>
      <c r="J100" s="180" t="s">
        <v>3769</v>
      </c>
      <c r="K100" s="180" t="s">
        <v>718</v>
      </c>
      <c r="L100" s="180" t="s">
        <v>3770</v>
      </c>
      <c r="M100" s="180"/>
      <c r="N100" s="180"/>
      <c r="O100" s="180" t="s">
        <v>3771</v>
      </c>
      <c r="P100" s="180"/>
      <c r="Q100" s="179" t="s">
        <v>3635</v>
      </c>
      <c r="R100" s="180"/>
      <c r="S100" s="180"/>
      <c r="T100" s="180" t="s">
        <v>3772</v>
      </c>
      <c r="U100" s="180"/>
      <c r="V100" s="179" t="s">
        <v>3635</v>
      </c>
      <c r="W100" s="180" t="s">
        <v>3772</v>
      </c>
      <c r="X100" s="8"/>
      <c r="Y100" s="8"/>
    </row>
    <row r="101" customHeight="1" spans="1:25">
      <c r="A101" s="175">
        <v>244</v>
      </c>
      <c r="B101" s="176" t="s">
        <v>481</v>
      </c>
      <c r="C101" s="177"/>
      <c r="D101" s="176" t="s">
        <v>3635</v>
      </c>
      <c r="E101" s="176" t="s">
        <v>3635</v>
      </c>
      <c r="F101" s="177"/>
      <c r="G101" s="176" t="s">
        <v>3635</v>
      </c>
      <c r="H101" s="177"/>
      <c r="I101" s="177"/>
      <c r="J101" s="177" t="s">
        <v>3773</v>
      </c>
      <c r="K101" s="177"/>
      <c r="L101" s="177"/>
      <c r="M101" s="177"/>
      <c r="N101" s="177"/>
      <c r="O101" s="177"/>
      <c r="P101" s="177"/>
      <c r="Q101" s="176" t="s">
        <v>3635</v>
      </c>
      <c r="R101" s="177"/>
      <c r="S101" s="177"/>
      <c r="T101" s="177"/>
      <c r="U101" s="177"/>
      <c r="V101" s="176" t="s">
        <v>3635</v>
      </c>
      <c r="W101" s="177"/>
      <c r="X101" s="8"/>
      <c r="Y101" s="8"/>
    </row>
    <row r="102" customHeight="1" spans="1:25">
      <c r="A102" s="178">
        <v>89</v>
      </c>
      <c r="B102" s="179" t="s">
        <v>481</v>
      </c>
      <c r="C102" s="180" t="s">
        <v>558</v>
      </c>
      <c r="D102" s="179" t="s">
        <v>557</v>
      </c>
      <c r="E102" s="179" t="s">
        <v>538</v>
      </c>
      <c r="F102" s="180" t="s">
        <v>536</v>
      </c>
      <c r="G102" s="179" t="s">
        <v>539</v>
      </c>
      <c r="H102" s="180"/>
      <c r="I102" s="180" t="s">
        <v>722</v>
      </c>
      <c r="J102" s="180" t="s">
        <v>723</v>
      </c>
      <c r="K102" s="180" t="s">
        <v>724</v>
      </c>
      <c r="L102" s="180" t="s">
        <v>3774</v>
      </c>
      <c r="M102" s="183">
        <v>45819</v>
      </c>
      <c r="N102" s="180"/>
      <c r="O102" s="180"/>
      <c r="P102" s="180" t="s">
        <v>726</v>
      </c>
      <c r="Q102" s="179" t="s">
        <v>540</v>
      </c>
      <c r="R102" s="180"/>
      <c r="S102" s="180" t="s">
        <v>3775</v>
      </c>
      <c r="T102" s="180" t="s">
        <v>571</v>
      </c>
      <c r="U102" s="180" t="s">
        <v>728</v>
      </c>
      <c r="V102" s="179" t="s">
        <v>3635</v>
      </c>
      <c r="W102" s="180" t="s">
        <v>571</v>
      </c>
      <c r="X102" s="8"/>
      <c r="Y102" s="8"/>
    </row>
    <row r="103" customHeight="1" spans="1:25">
      <c r="A103" s="178">
        <v>161</v>
      </c>
      <c r="B103" s="179" t="s">
        <v>481</v>
      </c>
      <c r="C103" s="180" t="s">
        <v>558</v>
      </c>
      <c r="D103" s="179" t="s">
        <v>557</v>
      </c>
      <c r="E103" s="179" t="s">
        <v>538</v>
      </c>
      <c r="F103" s="180" t="s">
        <v>536</v>
      </c>
      <c r="G103" s="179" t="s">
        <v>539</v>
      </c>
      <c r="H103" s="180"/>
      <c r="I103" s="181" t="s">
        <v>722</v>
      </c>
      <c r="J103" s="181" t="s">
        <v>3087</v>
      </c>
      <c r="K103" s="180" t="s">
        <v>730</v>
      </c>
      <c r="L103" s="180"/>
      <c r="M103" s="180" t="s">
        <v>3776</v>
      </c>
      <c r="N103" s="180"/>
      <c r="O103" s="180"/>
      <c r="P103" s="180" t="s">
        <v>732</v>
      </c>
      <c r="Q103" s="179" t="s">
        <v>540</v>
      </c>
      <c r="R103" s="180"/>
      <c r="S103" s="180" t="s">
        <v>3775</v>
      </c>
      <c r="T103" s="180" t="s">
        <v>571</v>
      </c>
      <c r="U103" s="180" t="s">
        <v>728</v>
      </c>
      <c r="V103" s="179" t="s">
        <v>3635</v>
      </c>
      <c r="W103" s="180" t="s">
        <v>571</v>
      </c>
      <c r="X103" s="8"/>
      <c r="Y103" s="8"/>
    </row>
    <row r="104" customHeight="1" spans="1:25">
      <c r="A104" s="178">
        <v>198</v>
      </c>
      <c r="B104" s="179" t="s">
        <v>481</v>
      </c>
      <c r="C104" s="180" t="s">
        <v>558</v>
      </c>
      <c r="D104" s="179" t="s">
        <v>557</v>
      </c>
      <c r="E104" s="179" t="s">
        <v>538</v>
      </c>
      <c r="F104" s="180" t="s">
        <v>536</v>
      </c>
      <c r="G104" s="179" t="s">
        <v>539</v>
      </c>
      <c r="H104" s="180"/>
      <c r="I104" s="181" t="s">
        <v>722</v>
      </c>
      <c r="J104" s="181" t="s">
        <v>733</v>
      </c>
      <c r="K104" s="180" t="s">
        <v>734</v>
      </c>
      <c r="L104" s="180" t="s">
        <v>3777</v>
      </c>
      <c r="M104" s="183">
        <v>45978</v>
      </c>
      <c r="N104" s="183">
        <v>46008</v>
      </c>
      <c r="O104" s="180"/>
      <c r="P104" s="180" t="s">
        <v>736</v>
      </c>
      <c r="Q104" s="179" t="s">
        <v>540</v>
      </c>
      <c r="R104" s="180"/>
      <c r="S104" s="180" t="s">
        <v>3775</v>
      </c>
      <c r="T104" s="180" t="s">
        <v>571</v>
      </c>
      <c r="U104" s="180" t="s">
        <v>728</v>
      </c>
      <c r="V104" s="179" t="s">
        <v>3635</v>
      </c>
      <c r="W104" s="180" t="s">
        <v>571</v>
      </c>
      <c r="X104" s="8"/>
      <c r="Y104" s="8"/>
    </row>
    <row r="105" customHeight="1" spans="1:25">
      <c r="A105" s="178">
        <v>1932</v>
      </c>
      <c r="B105" s="179" t="s">
        <v>481</v>
      </c>
      <c r="C105" s="180" t="s">
        <v>105</v>
      </c>
      <c r="D105" s="179" t="s">
        <v>557</v>
      </c>
      <c r="E105" s="179" t="s">
        <v>538</v>
      </c>
      <c r="F105" s="180" t="s">
        <v>536</v>
      </c>
      <c r="G105" s="179" t="s">
        <v>539</v>
      </c>
      <c r="H105" s="180"/>
      <c r="I105" s="181" t="s">
        <v>722</v>
      </c>
      <c r="J105" s="180" t="s">
        <v>3778</v>
      </c>
      <c r="K105" s="180" t="s">
        <v>3779</v>
      </c>
      <c r="L105" s="180" t="s">
        <v>3780</v>
      </c>
      <c r="M105" s="183">
        <v>45731</v>
      </c>
      <c r="N105" s="180"/>
      <c r="O105" s="180" t="s">
        <v>3781</v>
      </c>
      <c r="P105" s="180"/>
      <c r="Q105" s="179" t="s">
        <v>540</v>
      </c>
      <c r="R105" s="180"/>
      <c r="S105" s="180" t="s">
        <v>3775</v>
      </c>
      <c r="T105" s="180" t="s">
        <v>571</v>
      </c>
      <c r="U105" s="180" t="s">
        <v>728</v>
      </c>
      <c r="V105" s="179" t="s">
        <v>3635</v>
      </c>
      <c r="W105" s="180" t="s">
        <v>571</v>
      </c>
      <c r="X105" s="8"/>
      <c r="Y105" s="8"/>
    </row>
    <row r="106" customHeight="1" spans="1:25">
      <c r="A106" s="178">
        <v>376</v>
      </c>
      <c r="B106" s="179" t="s">
        <v>481</v>
      </c>
      <c r="C106" s="180" t="s">
        <v>558</v>
      </c>
      <c r="D106" s="179" t="s">
        <v>557</v>
      </c>
      <c r="E106" s="179" t="s">
        <v>538</v>
      </c>
      <c r="F106" s="180" t="s">
        <v>536</v>
      </c>
      <c r="G106" s="179" t="s">
        <v>3635</v>
      </c>
      <c r="H106" s="180"/>
      <c r="I106" s="181" t="s">
        <v>722</v>
      </c>
      <c r="J106" s="180" t="s">
        <v>3782</v>
      </c>
      <c r="K106" s="180" t="s">
        <v>738</v>
      </c>
      <c r="L106" s="180" t="s">
        <v>3783</v>
      </c>
      <c r="M106" s="183">
        <v>45856</v>
      </c>
      <c r="N106" s="180"/>
      <c r="O106" s="180"/>
      <c r="P106" s="180"/>
      <c r="Q106" s="179" t="s">
        <v>3635</v>
      </c>
      <c r="R106" s="180"/>
      <c r="S106" s="180"/>
      <c r="T106" s="180" t="s">
        <v>3754</v>
      </c>
      <c r="U106" s="180"/>
      <c r="V106" s="179" t="s">
        <v>3635</v>
      </c>
      <c r="W106" s="180" t="s">
        <v>3754</v>
      </c>
      <c r="X106" s="8"/>
      <c r="Y106" s="8"/>
    </row>
    <row r="107" customHeight="1" spans="1:25">
      <c r="A107" s="178">
        <v>303</v>
      </c>
      <c r="B107" s="179" t="s">
        <v>481</v>
      </c>
      <c r="C107" s="180" t="s">
        <v>103</v>
      </c>
      <c r="D107" s="179" t="s">
        <v>557</v>
      </c>
      <c r="E107" s="179" t="s">
        <v>608</v>
      </c>
      <c r="F107" s="180" t="s">
        <v>536</v>
      </c>
      <c r="G107" s="179" t="s">
        <v>539</v>
      </c>
      <c r="H107" s="180"/>
      <c r="I107" s="180" t="s">
        <v>722</v>
      </c>
      <c r="J107" s="180" t="s">
        <v>3784</v>
      </c>
      <c r="K107" s="180" t="s">
        <v>742</v>
      </c>
      <c r="L107" s="180"/>
      <c r="M107" s="183">
        <v>46002</v>
      </c>
      <c r="N107" s="180"/>
      <c r="O107" s="180"/>
      <c r="P107" s="180" t="s">
        <v>617</v>
      </c>
      <c r="Q107" s="179" t="s">
        <v>740</v>
      </c>
      <c r="R107" s="180"/>
      <c r="S107" s="180" t="s">
        <v>3775</v>
      </c>
      <c r="T107" s="180" t="s">
        <v>744</v>
      </c>
      <c r="U107" s="180"/>
      <c r="V107" s="179" t="s">
        <v>3635</v>
      </c>
      <c r="W107" s="180" t="s">
        <v>744</v>
      </c>
      <c r="X107" s="8"/>
      <c r="Y107" s="8"/>
    </row>
    <row r="108" customHeight="1" spans="1:25">
      <c r="A108" s="175">
        <v>228</v>
      </c>
      <c r="B108" s="176" t="s">
        <v>481</v>
      </c>
      <c r="C108" s="177"/>
      <c r="D108" s="176" t="s">
        <v>3635</v>
      </c>
      <c r="E108" s="176" t="s">
        <v>3635</v>
      </c>
      <c r="F108" s="177"/>
      <c r="G108" s="176" t="s">
        <v>3635</v>
      </c>
      <c r="H108" s="177"/>
      <c r="I108" s="177"/>
      <c r="J108" s="177" t="s">
        <v>3785</v>
      </c>
      <c r="K108" s="177"/>
      <c r="L108" s="177"/>
      <c r="M108" s="177"/>
      <c r="N108" s="177"/>
      <c r="O108" s="177"/>
      <c r="P108" s="177"/>
      <c r="Q108" s="176" t="s">
        <v>3635</v>
      </c>
      <c r="R108" s="177"/>
      <c r="S108" s="177"/>
      <c r="T108" s="177"/>
      <c r="U108" s="177"/>
      <c r="V108" s="176" t="s">
        <v>3635</v>
      </c>
      <c r="W108" s="177"/>
      <c r="X108" s="8"/>
      <c r="Y108" s="8"/>
    </row>
    <row r="109" customHeight="1" spans="1:25">
      <c r="A109" s="175">
        <v>229</v>
      </c>
      <c r="B109" s="176" t="s">
        <v>481</v>
      </c>
      <c r="C109" s="177"/>
      <c r="D109" s="176" t="s">
        <v>3635</v>
      </c>
      <c r="E109" s="176" t="s">
        <v>3635</v>
      </c>
      <c r="F109" s="177"/>
      <c r="G109" s="176" t="s">
        <v>3635</v>
      </c>
      <c r="H109" s="177"/>
      <c r="I109" s="185"/>
      <c r="J109" s="185" t="s">
        <v>3786</v>
      </c>
      <c r="K109" s="177"/>
      <c r="L109" s="177"/>
      <c r="M109" s="177"/>
      <c r="N109" s="177"/>
      <c r="O109" s="177"/>
      <c r="P109" s="177"/>
      <c r="Q109" s="176" t="s">
        <v>3635</v>
      </c>
      <c r="R109" s="177"/>
      <c r="S109" s="177"/>
      <c r="T109" s="177"/>
      <c r="U109" s="177"/>
      <c r="V109" s="176" t="s">
        <v>3635</v>
      </c>
      <c r="W109" s="177"/>
      <c r="X109" s="8"/>
      <c r="Y109" s="8"/>
    </row>
    <row r="110" customHeight="1" spans="1:25">
      <c r="A110" s="178">
        <v>116</v>
      </c>
      <c r="B110" s="179" t="s">
        <v>481</v>
      </c>
      <c r="C110" s="180" t="s">
        <v>3787</v>
      </c>
      <c r="D110" s="179" t="s">
        <v>3635</v>
      </c>
      <c r="E110" s="179" t="s">
        <v>608</v>
      </c>
      <c r="F110" s="180" t="s">
        <v>536</v>
      </c>
      <c r="G110" s="179" t="s">
        <v>3635</v>
      </c>
      <c r="H110" s="180"/>
      <c r="I110" s="180"/>
      <c r="J110" s="180" t="s">
        <v>3788</v>
      </c>
      <c r="K110" s="180"/>
      <c r="L110" s="180"/>
      <c r="M110" s="180"/>
      <c r="N110" s="180"/>
      <c r="O110" s="180"/>
      <c r="P110" s="180"/>
      <c r="Q110" s="179" t="s">
        <v>3635</v>
      </c>
      <c r="R110" s="180"/>
      <c r="S110" s="180"/>
      <c r="T110" s="180"/>
      <c r="U110" s="180"/>
      <c r="V110" s="179" t="s">
        <v>3635</v>
      </c>
      <c r="W110" s="180"/>
      <c r="X110" s="8"/>
      <c r="Y110" s="8"/>
    </row>
    <row r="111" customHeight="1" spans="1:25">
      <c r="A111" s="178">
        <v>154</v>
      </c>
      <c r="B111" s="179" t="s">
        <v>481</v>
      </c>
      <c r="C111" s="180" t="s">
        <v>3751</v>
      </c>
      <c r="D111" s="179" t="s">
        <v>557</v>
      </c>
      <c r="E111" s="179" t="s">
        <v>608</v>
      </c>
      <c r="F111" s="180" t="s">
        <v>536</v>
      </c>
      <c r="G111" s="179" t="s">
        <v>3635</v>
      </c>
      <c r="H111" s="180"/>
      <c r="I111" s="180"/>
      <c r="J111" s="180" t="s">
        <v>3789</v>
      </c>
      <c r="K111" s="180" t="s">
        <v>750</v>
      </c>
      <c r="L111" s="180" t="s">
        <v>3790</v>
      </c>
      <c r="M111" s="180"/>
      <c r="N111" s="180"/>
      <c r="O111" s="180"/>
      <c r="P111" s="180" t="s">
        <v>617</v>
      </c>
      <c r="Q111" s="179" t="s">
        <v>3635</v>
      </c>
      <c r="R111" s="180"/>
      <c r="S111" s="180"/>
      <c r="T111" s="180"/>
      <c r="U111" s="180"/>
      <c r="V111" s="179" t="s">
        <v>3635</v>
      </c>
      <c r="W111" s="180"/>
      <c r="X111" s="8"/>
      <c r="Y111" s="8"/>
    </row>
    <row r="112" customHeight="1" spans="1:25">
      <c r="A112" s="178">
        <v>351</v>
      </c>
      <c r="B112" s="179" t="s">
        <v>481</v>
      </c>
      <c r="C112" s="180" t="s">
        <v>558</v>
      </c>
      <c r="D112" s="179" t="s">
        <v>557</v>
      </c>
      <c r="E112" s="179" t="s">
        <v>538</v>
      </c>
      <c r="F112" s="180" t="s">
        <v>536</v>
      </c>
      <c r="G112" s="179" t="s">
        <v>3635</v>
      </c>
      <c r="H112" s="180"/>
      <c r="I112" s="180" t="s">
        <v>752</v>
      </c>
      <c r="J112" s="180" t="s">
        <v>3791</v>
      </c>
      <c r="K112" s="180" t="s">
        <v>754</v>
      </c>
      <c r="L112" s="180" t="s">
        <v>3792</v>
      </c>
      <c r="M112" s="183">
        <v>45795</v>
      </c>
      <c r="N112" s="183">
        <v>45920</v>
      </c>
      <c r="O112" s="180"/>
      <c r="P112" s="180" t="s">
        <v>756</v>
      </c>
      <c r="Q112" s="179" t="s">
        <v>540</v>
      </c>
      <c r="R112" s="180"/>
      <c r="S112" s="180" t="s">
        <v>3793</v>
      </c>
      <c r="T112" s="180" t="s">
        <v>3794</v>
      </c>
      <c r="U112" s="180" t="s">
        <v>3795</v>
      </c>
      <c r="V112" s="179" t="s">
        <v>3635</v>
      </c>
      <c r="W112" s="180" t="s">
        <v>3794</v>
      </c>
      <c r="X112" s="8"/>
      <c r="Y112" s="8"/>
    </row>
    <row r="113" customHeight="1" spans="1:25">
      <c r="A113" s="178">
        <v>352</v>
      </c>
      <c r="B113" s="179" t="s">
        <v>539</v>
      </c>
      <c r="C113" s="180" t="s">
        <v>558</v>
      </c>
      <c r="D113" s="179" t="s">
        <v>557</v>
      </c>
      <c r="E113" s="179" t="s">
        <v>608</v>
      </c>
      <c r="F113" s="180" t="s">
        <v>536</v>
      </c>
      <c r="G113" s="179" t="s">
        <v>3635</v>
      </c>
      <c r="H113" s="180"/>
      <c r="I113" s="180" t="s">
        <v>752</v>
      </c>
      <c r="J113" s="180" t="s">
        <v>3796</v>
      </c>
      <c r="K113" s="180" t="s">
        <v>761</v>
      </c>
      <c r="L113" s="180" t="s">
        <v>762</v>
      </c>
      <c r="M113" s="180"/>
      <c r="N113" s="183">
        <v>45860</v>
      </c>
      <c r="O113" s="180"/>
      <c r="P113" s="180" t="s">
        <v>763</v>
      </c>
      <c r="Q113" s="179" t="s">
        <v>3635</v>
      </c>
      <c r="R113" s="180"/>
      <c r="S113" s="180"/>
      <c r="T113" s="180" t="s">
        <v>764</v>
      </c>
      <c r="U113" s="180" t="s">
        <v>765</v>
      </c>
      <c r="V113" s="179" t="s">
        <v>3635</v>
      </c>
      <c r="W113" s="180" t="s">
        <v>764</v>
      </c>
      <c r="X113" s="8"/>
      <c r="Y113" s="8"/>
    </row>
    <row r="114" customHeight="1" spans="1:25">
      <c r="A114" s="178">
        <v>305</v>
      </c>
      <c r="B114" s="179" t="s">
        <v>481</v>
      </c>
      <c r="C114" s="180" t="s">
        <v>105</v>
      </c>
      <c r="D114" s="179" t="s">
        <v>557</v>
      </c>
      <c r="E114" s="179" t="s">
        <v>608</v>
      </c>
      <c r="F114" s="180" t="s">
        <v>536</v>
      </c>
      <c r="G114" s="179" t="s">
        <v>3635</v>
      </c>
      <c r="H114" s="180"/>
      <c r="I114" s="180"/>
      <c r="J114" s="180" t="s">
        <v>3797</v>
      </c>
      <c r="K114" s="180" t="s">
        <v>3798</v>
      </c>
      <c r="L114" s="180" t="s">
        <v>3799</v>
      </c>
      <c r="M114" s="183">
        <v>45918</v>
      </c>
      <c r="N114" s="180"/>
      <c r="O114" s="180"/>
      <c r="P114" s="180" t="s">
        <v>617</v>
      </c>
      <c r="Q114" s="179" t="s">
        <v>3635</v>
      </c>
      <c r="R114" s="180"/>
      <c r="S114" s="180"/>
      <c r="T114" s="180"/>
      <c r="U114" s="180" t="s">
        <v>3800</v>
      </c>
      <c r="V114" s="179" t="s">
        <v>3635</v>
      </c>
      <c r="W114" s="180"/>
      <c r="X114" s="8"/>
      <c r="Y114" s="8"/>
    </row>
    <row r="115" customHeight="1" spans="1:25">
      <c r="A115" s="178">
        <v>395</v>
      </c>
      <c r="B115" s="179" t="s">
        <v>481</v>
      </c>
      <c r="C115" s="180" t="s">
        <v>769</v>
      </c>
      <c r="D115" s="179" t="s">
        <v>557</v>
      </c>
      <c r="E115" s="179" t="s">
        <v>608</v>
      </c>
      <c r="F115" s="180" t="s">
        <v>536</v>
      </c>
      <c r="G115" s="179" t="s">
        <v>3635</v>
      </c>
      <c r="H115" s="180"/>
      <c r="I115" s="180"/>
      <c r="J115" s="181" t="s">
        <v>3801</v>
      </c>
      <c r="K115" s="180" t="s">
        <v>771</v>
      </c>
      <c r="L115" s="180" t="s">
        <v>3109</v>
      </c>
      <c r="M115" s="183">
        <v>46010</v>
      </c>
      <c r="N115" s="180"/>
      <c r="O115" s="180"/>
      <c r="P115" s="180" t="s">
        <v>773</v>
      </c>
      <c r="Q115" s="179" t="s">
        <v>3635</v>
      </c>
      <c r="R115" s="180"/>
      <c r="S115" s="180"/>
      <c r="T115" s="180" t="s">
        <v>3110</v>
      </c>
      <c r="U115" s="180" t="s">
        <v>3800</v>
      </c>
      <c r="V115" s="179" t="s">
        <v>3635</v>
      </c>
      <c r="W115" s="180" t="s">
        <v>3110</v>
      </c>
      <c r="X115" s="8"/>
      <c r="Y115" s="8"/>
    </row>
    <row r="116" customHeight="1" spans="1:25">
      <c r="A116" s="175">
        <v>230</v>
      </c>
      <c r="B116" s="176" t="s">
        <v>481</v>
      </c>
      <c r="C116" s="177"/>
      <c r="D116" s="176" t="s">
        <v>3635</v>
      </c>
      <c r="E116" s="176" t="s">
        <v>3635</v>
      </c>
      <c r="F116" s="177"/>
      <c r="G116" s="176" t="s">
        <v>3635</v>
      </c>
      <c r="H116" s="177"/>
      <c r="I116" s="177"/>
      <c r="J116" s="185" t="s">
        <v>3802</v>
      </c>
      <c r="K116" s="177"/>
      <c r="L116" s="177"/>
      <c r="M116" s="177"/>
      <c r="N116" s="177"/>
      <c r="O116" s="177"/>
      <c r="P116" s="177"/>
      <c r="Q116" s="176" t="s">
        <v>3635</v>
      </c>
      <c r="R116" s="177"/>
      <c r="S116" s="177"/>
      <c r="T116" s="177"/>
      <c r="U116" s="177"/>
      <c r="V116" s="176" t="s">
        <v>3635</v>
      </c>
      <c r="W116" s="177"/>
      <c r="X116" s="8"/>
      <c r="Y116" s="8"/>
    </row>
    <row r="117" customHeight="1" spans="1:25">
      <c r="A117" s="178">
        <v>304</v>
      </c>
      <c r="B117" s="179" t="s">
        <v>481</v>
      </c>
      <c r="C117" s="180" t="s">
        <v>537</v>
      </c>
      <c r="D117" s="179" t="s">
        <v>630</v>
      </c>
      <c r="E117" s="179" t="s">
        <v>538</v>
      </c>
      <c r="F117" s="180" t="s">
        <v>3803</v>
      </c>
      <c r="G117" s="179" t="s">
        <v>539</v>
      </c>
      <c r="H117" s="180"/>
      <c r="I117" s="181" t="s">
        <v>722</v>
      </c>
      <c r="J117" s="181" t="s">
        <v>3804</v>
      </c>
      <c r="K117" s="180" t="s">
        <v>778</v>
      </c>
      <c r="L117" s="180" t="s">
        <v>779</v>
      </c>
      <c r="M117" s="180"/>
      <c r="N117" s="180"/>
      <c r="O117" s="180"/>
      <c r="P117" s="180" t="s">
        <v>617</v>
      </c>
      <c r="Q117" s="179" t="s">
        <v>540</v>
      </c>
      <c r="R117" s="180"/>
      <c r="S117" s="180" t="s">
        <v>3775</v>
      </c>
      <c r="T117" s="180" t="s">
        <v>571</v>
      </c>
      <c r="U117" s="180" t="s">
        <v>728</v>
      </c>
      <c r="V117" s="179" t="s">
        <v>3635</v>
      </c>
      <c r="W117" s="180" t="s">
        <v>571</v>
      </c>
      <c r="X117" s="8"/>
      <c r="Y117" s="8"/>
    </row>
    <row r="118" customHeight="1" spans="1:25">
      <c r="A118" s="178">
        <v>83</v>
      </c>
      <c r="B118" s="179" t="s">
        <v>539</v>
      </c>
      <c r="C118" s="180" t="s">
        <v>780</v>
      </c>
      <c r="D118" s="179" t="s">
        <v>557</v>
      </c>
      <c r="E118" s="179" t="s">
        <v>608</v>
      </c>
      <c r="F118" s="180" t="s">
        <v>3803</v>
      </c>
      <c r="G118" s="179" t="s">
        <v>3635</v>
      </c>
      <c r="H118" s="180"/>
      <c r="I118" s="181" t="s">
        <v>722</v>
      </c>
      <c r="J118" s="181" t="s">
        <v>781</v>
      </c>
      <c r="K118" s="180" t="s">
        <v>782</v>
      </c>
      <c r="L118" s="180" t="s">
        <v>3805</v>
      </c>
      <c r="M118" s="183">
        <v>45822</v>
      </c>
      <c r="N118" s="180" t="s">
        <v>3806</v>
      </c>
      <c r="O118" s="180"/>
      <c r="P118" s="180" t="s">
        <v>784</v>
      </c>
      <c r="Q118" s="179" t="s">
        <v>3635</v>
      </c>
      <c r="R118" s="180"/>
      <c r="S118" s="180" t="s">
        <v>3775</v>
      </c>
      <c r="T118" s="180" t="s">
        <v>674</v>
      </c>
      <c r="U118" s="180"/>
      <c r="V118" s="179" t="s">
        <v>3635</v>
      </c>
      <c r="W118" s="180" t="s">
        <v>674</v>
      </c>
      <c r="X118" s="8"/>
      <c r="Y118" s="8"/>
    </row>
    <row r="119" customHeight="1" spans="1:25">
      <c r="A119" s="178">
        <v>361</v>
      </c>
      <c r="B119" s="179" t="s">
        <v>481</v>
      </c>
      <c r="C119" s="180" t="s">
        <v>563</v>
      </c>
      <c r="D119" s="179" t="s">
        <v>557</v>
      </c>
      <c r="E119" s="179" t="s">
        <v>538</v>
      </c>
      <c r="F119" s="180" t="s">
        <v>3807</v>
      </c>
      <c r="G119" s="179" t="s">
        <v>3635</v>
      </c>
      <c r="H119" s="180"/>
      <c r="I119" s="181" t="s">
        <v>786</v>
      </c>
      <c r="J119" s="181" t="s">
        <v>3808</v>
      </c>
      <c r="K119" s="180" t="s">
        <v>788</v>
      </c>
      <c r="L119" s="180" t="s">
        <v>789</v>
      </c>
      <c r="M119" s="182">
        <v>2011</v>
      </c>
      <c r="N119" s="180"/>
      <c r="O119" s="180"/>
      <c r="P119" s="180" t="s">
        <v>790</v>
      </c>
      <c r="Q119" s="179" t="s">
        <v>3635</v>
      </c>
      <c r="R119" s="180"/>
      <c r="S119" s="180"/>
      <c r="T119" s="180" t="s">
        <v>3725</v>
      </c>
      <c r="U119" s="180" t="s">
        <v>3809</v>
      </c>
      <c r="V119" s="179" t="s">
        <v>3635</v>
      </c>
      <c r="W119" s="180" t="s">
        <v>3725</v>
      </c>
      <c r="X119" s="8"/>
      <c r="Y119" s="8"/>
    </row>
    <row r="120" customHeight="1" spans="1:25">
      <c r="A120" s="178">
        <v>1933</v>
      </c>
      <c r="B120" s="179" t="s">
        <v>481</v>
      </c>
      <c r="C120" s="180"/>
      <c r="D120" s="179" t="s">
        <v>557</v>
      </c>
      <c r="E120" s="179" t="s">
        <v>608</v>
      </c>
      <c r="F120" s="180" t="s">
        <v>3807</v>
      </c>
      <c r="G120" s="179" t="s">
        <v>3635</v>
      </c>
      <c r="H120" s="180"/>
      <c r="I120" s="180" t="s">
        <v>786</v>
      </c>
      <c r="J120" s="180" t="s">
        <v>792</v>
      </c>
      <c r="K120" s="180" t="s">
        <v>793</v>
      </c>
      <c r="L120" s="180" t="s">
        <v>3810</v>
      </c>
      <c r="M120" s="182">
        <v>2018</v>
      </c>
      <c r="N120" s="180"/>
      <c r="O120" s="180" t="s">
        <v>795</v>
      </c>
      <c r="P120" s="180" t="s">
        <v>617</v>
      </c>
      <c r="Q120" s="179" t="s">
        <v>3635</v>
      </c>
      <c r="R120" s="180"/>
      <c r="S120" s="180"/>
      <c r="T120" s="180" t="s">
        <v>3725</v>
      </c>
      <c r="U120" s="180" t="s">
        <v>3811</v>
      </c>
      <c r="V120" s="179" t="s">
        <v>3635</v>
      </c>
      <c r="W120" s="180" t="s">
        <v>3725</v>
      </c>
      <c r="X120" s="8"/>
      <c r="Y120" s="8"/>
    </row>
    <row r="121" customHeight="1" spans="1:25">
      <c r="A121" s="178">
        <v>362</v>
      </c>
      <c r="B121" s="179" t="s">
        <v>481</v>
      </c>
      <c r="C121" s="180" t="s">
        <v>103</v>
      </c>
      <c r="D121" s="179" t="s">
        <v>557</v>
      </c>
      <c r="E121" s="179" t="s">
        <v>538</v>
      </c>
      <c r="F121" s="180" t="s">
        <v>3807</v>
      </c>
      <c r="G121" s="179" t="s">
        <v>3635</v>
      </c>
      <c r="H121" s="180"/>
      <c r="I121" s="181" t="s">
        <v>786</v>
      </c>
      <c r="J121" s="180" t="s">
        <v>796</v>
      </c>
      <c r="K121" s="180" t="s">
        <v>3812</v>
      </c>
      <c r="L121" s="180" t="s">
        <v>3813</v>
      </c>
      <c r="M121" s="180"/>
      <c r="N121" s="180"/>
      <c r="O121" s="180"/>
      <c r="P121" s="180" t="s">
        <v>799</v>
      </c>
      <c r="Q121" s="179" t="s">
        <v>3635</v>
      </c>
      <c r="R121" s="180"/>
      <c r="S121" s="180"/>
      <c r="T121" s="180" t="s">
        <v>3725</v>
      </c>
      <c r="U121" s="180" t="s">
        <v>3811</v>
      </c>
      <c r="V121" s="179" t="s">
        <v>3635</v>
      </c>
      <c r="W121" s="180" t="s">
        <v>3725</v>
      </c>
      <c r="X121" s="8"/>
      <c r="Y121" s="8"/>
    </row>
    <row r="122" customHeight="1" spans="1:25">
      <c r="A122" s="178">
        <v>1934</v>
      </c>
      <c r="B122" s="179" t="s">
        <v>539</v>
      </c>
      <c r="C122" s="180" t="s">
        <v>780</v>
      </c>
      <c r="D122" s="179" t="s">
        <v>557</v>
      </c>
      <c r="E122" s="179" t="s">
        <v>576</v>
      </c>
      <c r="F122" s="180" t="s">
        <v>800</v>
      </c>
      <c r="G122" s="179" t="s">
        <v>3635</v>
      </c>
      <c r="H122" s="180"/>
      <c r="I122" s="181" t="s">
        <v>722</v>
      </c>
      <c r="J122" s="181" t="s">
        <v>801</v>
      </c>
      <c r="K122" s="180" t="s">
        <v>802</v>
      </c>
      <c r="L122" s="180" t="s">
        <v>3814</v>
      </c>
      <c r="M122" s="180" t="s">
        <v>3815</v>
      </c>
      <c r="N122" s="184">
        <v>45078</v>
      </c>
      <c r="O122" s="180"/>
      <c r="P122" s="180"/>
      <c r="Q122" s="179" t="s">
        <v>3635</v>
      </c>
      <c r="R122" s="180"/>
      <c r="S122" s="180"/>
      <c r="T122" s="180" t="s">
        <v>3725</v>
      </c>
      <c r="U122" s="180"/>
      <c r="V122" s="179" t="s">
        <v>3635</v>
      </c>
      <c r="W122" s="180" t="s">
        <v>3725</v>
      </c>
      <c r="X122" s="8"/>
      <c r="Y122" s="8"/>
    </row>
    <row r="123" customHeight="1" spans="1:25">
      <c r="A123" s="175">
        <v>231</v>
      </c>
      <c r="B123" s="176" t="s">
        <v>481</v>
      </c>
      <c r="C123" s="177"/>
      <c r="D123" s="176" t="s">
        <v>3635</v>
      </c>
      <c r="E123" s="176" t="s">
        <v>3635</v>
      </c>
      <c r="F123" s="177"/>
      <c r="G123" s="176" t="s">
        <v>3635</v>
      </c>
      <c r="H123" s="177"/>
      <c r="I123" s="177"/>
      <c r="J123" s="177" t="s">
        <v>3816</v>
      </c>
      <c r="K123" s="177"/>
      <c r="L123" s="177"/>
      <c r="M123" s="177"/>
      <c r="N123" s="177"/>
      <c r="O123" s="177"/>
      <c r="P123" s="177"/>
      <c r="Q123" s="176" t="s">
        <v>3635</v>
      </c>
      <c r="R123" s="177"/>
      <c r="S123" s="177"/>
      <c r="T123" s="177"/>
      <c r="U123" s="177"/>
      <c r="V123" s="176" t="s">
        <v>3635</v>
      </c>
      <c r="W123" s="177"/>
      <c r="X123" s="8"/>
      <c r="Y123" s="8"/>
    </row>
    <row r="124" customHeight="1" spans="1:25">
      <c r="A124" s="178">
        <v>261</v>
      </c>
      <c r="B124" s="179" t="s">
        <v>481</v>
      </c>
      <c r="C124" s="180" t="s">
        <v>780</v>
      </c>
      <c r="D124" s="179" t="s">
        <v>557</v>
      </c>
      <c r="E124" s="179" t="s">
        <v>608</v>
      </c>
      <c r="F124" s="180" t="s">
        <v>806</v>
      </c>
      <c r="G124" s="179" t="s">
        <v>3635</v>
      </c>
      <c r="H124" s="180"/>
      <c r="I124" s="180" t="s">
        <v>807</v>
      </c>
      <c r="J124" s="181" t="s">
        <v>3817</v>
      </c>
      <c r="K124" s="180" t="s">
        <v>3818</v>
      </c>
      <c r="L124" s="180" t="s">
        <v>3819</v>
      </c>
      <c r="M124" s="180" t="s">
        <v>3820</v>
      </c>
      <c r="N124" s="180"/>
      <c r="O124" s="180"/>
      <c r="P124" s="180"/>
      <c r="Q124" s="179" t="s">
        <v>3635</v>
      </c>
      <c r="R124" s="180"/>
      <c r="S124" s="180"/>
      <c r="T124" s="180"/>
      <c r="U124" s="180"/>
      <c r="V124" s="179" t="s">
        <v>3635</v>
      </c>
      <c r="W124" s="180"/>
      <c r="X124" s="8"/>
      <c r="Y124" s="8"/>
    </row>
    <row r="125" customHeight="1" spans="1:25">
      <c r="A125" s="178">
        <v>176</v>
      </c>
      <c r="B125" s="179" t="s">
        <v>539</v>
      </c>
      <c r="C125" s="180" t="s">
        <v>780</v>
      </c>
      <c r="D125" s="179" t="s">
        <v>557</v>
      </c>
      <c r="E125" s="179" t="s">
        <v>538</v>
      </c>
      <c r="F125" s="180" t="s">
        <v>3821</v>
      </c>
      <c r="G125" s="179" t="s">
        <v>3635</v>
      </c>
      <c r="H125" s="180"/>
      <c r="I125" s="180" t="s">
        <v>807</v>
      </c>
      <c r="J125" s="181" t="s">
        <v>813</v>
      </c>
      <c r="K125" s="180" t="s">
        <v>3822</v>
      </c>
      <c r="L125" s="180" t="s">
        <v>815</v>
      </c>
      <c r="M125" s="180" t="s">
        <v>3823</v>
      </c>
      <c r="N125" s="183">
        <v>45884</v>
      </c>
      <c r="O125" s="180"/>
      <c r="P125" s="180" t="s">
        <v>817</v>
      </c>
      <c r="Q125" s="179" t="s">
        <v>3635</v>
      </c>
      <c r="R125" s="180"/>
      <c r="S125" s="180"/>
      <c r="T125" s="180" t="s">
        <v>3824</v>
      </c>
      <c r="U125" s="180" t="s">
        <v>819</v>
      </c>
      <c r="V125" s="179" t="s">
        <v>3635</v>
      </c>
      <c r="W125" s="180" t="s">
        <v>3824</v>
      </c>
      <c r="X125" s="8"/>
      <c r="Y125" s="8"/>
    </row>
    <row r="126" customHeight="1" spans="1:25">
      <c r="A126" s="178">
        <v>186</v>
      </c>
      <c r="B126" s="179" t="s">
        <v>539</v>
      </c>
      <c r="C126" s="180" t="s">
        <v>780</v>
      </c>
      <c r="D126" s="179" t="s">
        <v>557</v>
      </c>
      <c r="E126" s="179" t="s">
        <v>608</v>
      </c>
      <c r="F126" s="180" t="s">
        <v>3821</v>
      </c>
      <c r="G126" s="179" t="s">
        <v>3635</v>
      </c>
      <c r="H126" s="180"/>
      <c r="I126" s="181" t="s">
        <v>807</v>
      </c>
      <c r="J126" s="181" t="s">
        <v>820</v>
      </c>
      <c r="K126" s="180" t="s">
        <v>3822</v>
      </c>
      <c r="L126" s="180" t="s">
        <v>815</v>
      </c>
      <c r="M126" s="180" t="s">
        <v>3825</v>
      </c>
      <c r="N126" s="183">
        <v>45824</v>
      </c>
      <c r="O126" s="180"/>
      <c r="P126" s="180" t="s">
        <v>822</v>
      </c>
      <c r="Q126" s="179" t="s">
        <v>3635</v>
      </c>
      <c r="R126" s="180"/>
      <c r="S126" s="180"/>
      <c r="T126" s="180" t="s">
        <v>3824</v>
      </c>
      <c r="U126" s="180" t="s">
        <v>3826</v>
      </c>
      <c r="V126" s="179" t="s">
        <v>3635</v>
      </c>
      <c r="W126" s="180" t="s">
        <v>3824</v>
      </c>
      <c r="X126" s="8"/>
      <c r="Y126" s="8"/>
    </row>
    <row r="127" customHeight="1" spans="1:25">
      <c r="A127" s="178">
        <v>162</v>
      </c>
      <c r="B127" s="179" t="s">
        <v>481</v>
      </c>
      <c r="C127" s="180" t="s">
        <v>563</v>
      </c>
      <c r="D127" s="179" t="s">
        <v>557</v>
      </c>
      <c r="E127" s="179" t="s">
        <v>608</v>
      </c>
      <c r="F127" s="180" t="s">
        <v>536</v>
      </c>
      <c r="G127" s="179" t="s">
        <v>3635</v>
      </c>
      <c r="H127" s="180"/>
      <c r="I127" s="180" t="s">
        <v>807</v>
      </c>
      <c r="J127" s="180" t="s">
        <v>823</v>
      </c>
      <c r="K127" s="180" t="s">
        <v>3827</v>
      </c>
      <c r="L127" s="180" t="s">
        <v>3828</v>
      </c>
      <c r="M127" s="183">
        <v>45947</v>
      </c>
      <c r="N127" s="184">
        <v>35947</v>
      </c>
      <c r="O127" s="180"/>
      <c r="P127" s="180" t="s">
        <v>826</v>
      </c>
      <c r="Q127" s="179" t="s">
        <v>3635</v>
      </c>
      <c r="R127" s="180" t="s">
        <v>827</v>
      </c>
      <c r="S127" s="180"/>
      <c r="T127" s="180" t="s">
        <v>764</v>
      </c>
      <c r="U127" s="180" t="s">
        <v>828</v>
      </c>
      <c r="V127" s="179" t="s">
        <v>3635</v>
      </c>
      <c r="W127" s="180" t="s">
        <v>764</v>
      </c>
      <c r="X127" s="8"/>
      <c r="Y127" s="8"/>
    </row>
    <row r="128" customHeight="1" spans="1:25">
      <c r="A128" s="178">
        <v>134</v>
      </c>
      <c r="B128" s="179" t="s">
        <v>481</v>
      </c>
      <c r="C128" s="180" t="s">
        <v>103</v>
      </c>
      <c r="D128" s="179" t="s">
        <v>557</v>
      </c>
      <c r="E128" s="179" t="s">
        <v>608</v>
      </c>
      <c r="F128" s="180" t="s">
        <v>3829</v>
      </c>
      <c r="G128" s="179" t="s">
        <v>3635</v>
      </c>
      <c r="H128" s="180"/>
      <c r="I128" s="180" t="s">
        <v>807</v>
      </c>
      <c r="J128" s="180" t="s">
        <v>829</v>
      </c>
      <c r="K128" s="180" t="s">
        <v>830</v>
      </c>
      <c r="L128" s="180" t="s">
        <v>3830</v>
      </c>
      <c r="M128" s="183">
        <v>45909</v>
      </c>
      <c r="N128" s="183">
        <v>45669</v>
      </c>
      <c r="O128" s="180"/>
      <c r="P128" s="180" t="s">
        <v>3831</v>
      </c>
      <c r="Q128" s="179" t="s">
        <v>3635</v>
      </c>
      <c r="R128" s="180"/>
      <c r="S128" s="180"/>
      <c r="T128" s="180"/>
      <c r="U128" s="180"/>
      <c r="V128" s="179" t="s">
        <v>3635</v>
      </c>
      <c r="W128" s="180"/>
      <c r="X128" s="8"/>
      <c r="Y128" s="8"/>
    </row>
    <row r="129" customHeight="1" spans="1:25">
      <c r="A129" s="178">
        <v>135</v>
      </c>
      <c r="B129" s="179" t="s">
        <v>481</v>
      </c>
      <c r="C129" s="180" t="s">
        <v>103</v>
      </c>
      <c r="D129" s="179" t="s">
        <v>557</v>
      </c>
      <c r="E129" s="179" t="s">
        <v>608</v>
      </c>
      <c r="F129" s="180" t="s">
        <v>536</v>
      </c>
      <c r="G129" s="179" t="s">
        <v>3635</v>
      </c>
      <c r="H129" s="180"/>
      <c r="I129" s="180" t="s">
        <v>807</v>
      </c>
      <c r="J129" s="181" t="s">
        <v>832</v>
      </c>
      <c r="K129" s="180" t="s">
        <v>833</v>
      </c>
      <c r="L129" s="180" t="s">
        <v>3832</v>
      </c>
      <c r="M129" s="183">
        <v>45724</v>
      </c>
      <c r="N129" s="183">
        <v>45666</v>
      </c>
      <c r="O129" s="180"/>
      <c r="P129" s="180" t="s">
        <v>3831</v>
      </c>
      <c r="Q129" s="179" t="s">
        <v>3635</v>
      </c>
      <c r="R129" s="180" t="s">
        <v>3833</v>
      </c>
      <c r="S129" s="180"/>
      <c r="T129" s="180"/>
      <c r="U129" s="180"/>
      <c r="V129" s="179" t="s">
        <v>3635</v>
      </c>
      <c r="W129" s="180"/>
      <c r="X129" s="8"/>
      <c r="Y129" s="8"/>
    </row>
    <row r="130" customHeight="1" spans="1:25">
      <c r="A130" s="175">
        <v>232</v>
      </c>
      <c r="B130" s="176" t="s">
        <v>481</v>
      </c>
      <c r="C130" s="177"/>
      <c r="D130" s="176" t="s">
        <v>3635</v>
      </c>
      <c r="E130" s="176" t="s">
        <v>3635</v>
      </c>
      <c r="F130" s="177"/>
      <c r="G130" s="176" t="s">
        <v>3635</v>
      </c>
      <c r="H130" s="177"/>
      <c r="I130" s="177"/>
      <c r="J130" s="185" t="s">
        <v>3834</v>
      </c>
      <c r="K130" s="177"/>
      <c r="L130" s="177"/>
      <c r="M130" s="177"/>
      <c r="N130" s="177"/>
      <c r="O130" s="177"/>
      <c r="P130" s="177"/>
      <c r="Q130" s="176" t="s">
        <v>3635</v>
      </c>
      <c r="R130" s="177"/>
      <c r="S130" s="177"/>
      <c r="T130" s="177"/>
      <c r="U130" s="177"/>
      <c r="V130" s="176" t="s">
        <v>3635</v>
      </c>
      <c r="W130" s="177"/>
      <c r="X130" s="8"/>
      <c r="Y130" s="8"/>
    </row>
    <row r="131" customHeight="1" spans="1:25">
      <c r="A131" s="178">
        <v>420</v>
      </c>
      <c r="B131" s="179" t="s">
        <v>539</v>
      </c>
      <c r="C131" s="180" t="s">
        <v>780</v>
      </c>
      <c r="D131" s="179" t="s">
        <v>557</v>
      </c>
      <c r="E131" s="179" t="s">
        <v>576</v>
      </c>
      <c r="F131" s="180" t="s">
        <v>3835</v>
      </c>
      <c r="G131" s="179" t="s">
        <v>3635</v>
      </c>
      <c r="H131" s="180"/>
      <c r="I131" s="181" t="s">
        <v>349</v>
      </c>
      <c r="J131" s="181" t="s">
        <v>838</v>
      </c>
      <c r="K131" s="180" t="s">
        <v>3836</v>
      </c>
      <c r="L131" s="180" t="s">
        <v>3837</v>
      </c>
      <c r="M131" s="180" t="s">
        <v>3838</v>
      </c>
      <c r="N131" s="180" t="s">
        <v>3839</v>
      </c>
      <c r="O131" s="180"/>
      <c r="P131" s="180" t="s">
        <v>843</v>
      </c>
      <c r="Q131" s="179" t="s">
        <v>3635</v>
      </c>
      <c r="R131" s="180"/>
      <c r="S131" s="180"/>
      <c r="T131" s="180" t="s">
        <v>674</v>
      </c>
      <c r="U131" s="180"/>
      <c r="V131" s="179" t="s">
        <v>3635</v>
      </c>
      <c r="W131" s="180" t="s">
        <v>674</v>
      </c>
      <c r="X131" s="8"/>
      <c r="Y131" s="8"/>
    </row>
    <row r="132" customHeight="1" spans="1:25">
      <c r="A132" s="178">
        <v>1935</v>
      </c>
      <c r="B132" s="179" t="s">
        <v>481</v>
      </c>
      <c r="C132" s="180" t="s">
        <v>105</v>
      </c>
      <c r="D132" s="179" t="s">
        <v>557</v>
      </c>
      <c r="E132" s="179" t="s">
        <v>576</v>
      </c>
      <c r="F132" s="180" t="s">
        <v>3835</v>
      </c>
      <c r="G132" s="179" t="s">
        <v>3635</v>
      </c>
      <c r="H132" s="180"/>
      <c r="I132" s="181" t="s">
        <v>349</v>
      </c>
      <c r="J132" s="181" t="s">
        <v>3140</v>
      </c>
      <c r="K132" s="180" t="s">
        <v>3840</v>
      </c>
      <c r="L132" s="180" t="s">
        <v>3841</v>
      </c>
      <c r="M132" s="183">
        <v>45713</v>
      </c>
      <c r="N132" s="180"/>
      <c r="O132" s="180"/>
      <c r="P132" s="180"/>
      <c r="Q132" s="179" t="s">
        <v>3635</v>
      </c>
      <c r="R132" s="180"/>
      <c r="S132" s="180"/>
      <c r="T132" s="180" t="s">
        <v>674</v>
      </c>
      <c r="U132" s="180"/>
      <c r="V132" s="179" t="s">
        <v>3635</v>
      </c>
      <c r="W132" s="180" t="s">
        <v>674</v>
      </c>
      <c r="X132" s="8"/>
      <c r="Y132" s="8"/>
    </row>
    <row r="133" customHeight="1" spans="1:25">
      <c r="A133" s="178">
        <v>1936</v>
      </c>
      <c r="B133" s="179" t="s">
        <v>481</v>
      </c>
      <c r="C133" s="180" t="s">
        <v>103</v>
      </c>
      <c r="D133" s="179" t="s">
        <v>557</v>
      </c>
      <c r="E133" s="179" t="s">
        <v>576</v>
      </c>
      <c r="F133" s="180" t="s">
        <v>3842</v>
      </c>
      <c r="G133" s="179" t="s">
        <v>3635</v>
      </c>
      <c r="H133" s="180"/>
      <c r="I133" s="180" t="s">
        <v>349</v>
      </c>
      <c r="J133" s="180" t="s">
        <v>845</v>
      </c>
      <c r="K133" s="180" t="s">
        <v>846</v>
      </c>
      <c r="L133" s="180" t="s">
        <v>3843</v>
      </c>
      <c r="M133" s="183">
        <v>46011</v>
      </c>
      <c r="N133" s="183">
        <v>45679</v>
      </c>
      <c r="O133" s="180"/>
      <c r="P133" s="180" t="s">
        <v>3844</v>
      </c>
      <c r="Q133" s="179" t="s">
        <v>3635</v>
      </c>
      <c r="R133" s="180"/>
      <c r="S133" s="180"/>
      <c r="T133" s="180" t="s">
        <v>674</v>
      </c>
      <c r="U133" s="180"/>
      <c r="V133" s="179" t="s">
        <v>3635</v>
      </c>
      <c r="W133" s="180" t="s">
        <v>674</v>
      </c>
      <c r="X133" s="8"/>
      <c r="Y133" s="8"/>
    </row>
    <row r="134" customHeight="1" spans="1:25">
      <c r="A134" s="178">
        <v>1937</v>
      </c>
      <c r="B134" s="179" t="s">
        <v>481</v>
      </c>
      <c r="C134" s="180" t="s">
        <v>103</v>
      </c>
      <c r="D134" s="179" t="s">
        <v>848</v>
      </c>
      <c r="E134" s="179" t="s">
        <v>608</v>
      </c>
      <c r="F134" s="180" t="s">
        <v>3842</v>
      </c>
      <c r="G134" s="179" t="s">
        <v>3635</v>
      </c>
      <c r="H134" s="180" t="s">
        <v>3845</v>
      </c>
      <c r="I134" s="180" t="s">
        <v>850</v>
      </c>
      <c r="J134" s="180" t="s">
        <v>851</v>
      </c>
      <c r="K134" s="180" t="s">
        <v>852</v>
      </c>
      <c r="L134" s="180" t="s">
        <v>3846</v>
      </c>
      <c r="M134" s="183">
        <v>45828</v>
      </c>
      <c r="N134" s="183">
        <v>46011</v>
      </c>
      <c r="O134" s="180"/>
      <c r="P134" s="180" t="s">
        <v>2367</v>
      </c>
      <c r="Q134" s="179" t="s">
        <v>3635</v>
      </c>
      <c r="R134" s="180"/>
      <c r="S134" s="180"/>
      <c r="T134" s="180"/>
      <c r="U134" s="180"/>
      <c r="V134" s="179" t="s">
        <v>3635</v>
      </c>
      <c r="W134" s="180"/>
      <c r="X134" s="8"/>
      <c r="Y134" s="8"/>
    </row>
    <row r="135" customHeight="1" spans="1:25">
      <c r="A135" s="178">
        <v>1938</v>
      </c>
      <c r="B135" s="179" t="s">
        <v>481</v>
      </c>
      <c r="C135" s="180" t="s">
        <v>103</v>
      </c>
      <c r="D135" s="179" t="s">
        <v>557</v>
      </c>
      <c r="E135" s="179" t="s">
        <v>576</v>
      </c>
      <c r="F135" s="180" t="s">
        <v>1174</v>
      </c>
      <c r="G135" s="179" t="s">
        <v>3635</v>
      </c>
      <c r="H135" s="180"/>
      <c r="I135" s="181" t="s">
        <v>355</v>
      </c>
      <c r="J135" s="181" t="s">
        <v>3147</v>
      </c>
      <c r="K135" s="180" t="s">
        <v>3148</v>
      </c>
      <c r="L135" s="180"/>
      <c r="M135" s="180"/>
      <c r="N135" s="180"/>
      <c r="O135" s="180"/>
      <c r="P135" s="180" t="s">
        <v>2492</v>
      </c>
      <c r="Q135" s="179" t="s">
        <v>3635</v>
      </c>
      <c r="R135" s="180"/>
      <c r="S135" s="180"/>
      <c r="T135" s="180"/>
      <c r="U135" s="180"/>
      <c r="V135" s="179" t="s">
        <v>3635</v>
      </c>
      <c r="W135" s="180"/>
      <c r="X135" s="8"/>
      <c r="Y135" s="8"/>
    </row>
    <row r="136" customHeight="1" spans="1:25">
      <c r="A136" s="178">
        <v>1939</v>
      </c>
      <c r="B136" s="179" t="s">
        <v>481</v>
      </c>
      <c r="C136" s="180" t="s">
        <v>103</v>
      </c>
      <c r="D136" s="179" t="s">
        <v>848</v>
      </c>
      <c r="E136" s="179" t="s">
        <v>576</v>
      </c>
      <c r="F136" s="180" t="s">
        <v>1174</v>
      </c>
      <c r="G136" s="179" t="s">
        <v>3635</v>
      </c>
      <c r="H136" s="180"/>
      <c r="I136" s="181" t="s">
        <v>3149</v>
      </c>
      <c r="J136" s="181" t="s">
        <v>3150</v>
      </c>
      <c r="K136" s="180" t="s">
        <v>3151</v>
      </c>
      <c r="L136" s="180"/>
      <c r="M136" s="180"/>
      <c r="N136" s="180"/>
      <c r="O136" s="180"/>
      <c r="P136" s="180" t="s">
        <v>2484</v>
      </c>
      <c r="Q136" s="179" t="s">
        <v>3635</v>
      </c>
      <c r="R136" s="180"/>
      <c r="S136" s="180"/>
      <c r="T136" s="180"/>
      <c r="U136" s="180"/>
      <c r="V136" s="179" t="s">
        <v>3635</v>
      </c>
      <c r="W136" s="180"/>
      <c r="X136" s="8"/>
      <c r="Y136" s="8"/>
    </row>
    <row r="137" customHeight="1" spans="1:25">
      <c r="A137" s="175">
        <v>234</v>
      </c>
      <c r="B137" s="176" t="s">
        <v>481</v>
      </c>
      <c r="C137" s="177"/>
      <c r="D137" s="176" t="s">
        <v>3635</v>
      </c>
      <c r="E137" s="176" t="s">
        <v>3635</v>
      </c>
      <c r="F137" s="177"/>
      <c r="G137" s="176" t="s">
        <v>3635</v>
      </c>
      <c r="H137" s="177"/>
      <c r="I137" s="185"/>
      <c r="J137" s="177" t="s">
        <v>3847</v>
      </c>
      <c r="K137" s="177"/>
      <c r="L137" s="177"/>
      <c r="M137" s="177"/>
      <c r="N137" s="177"/>
      <c r="O137" s="177"/>
      <c r="P137" s="177"/>
      <c r="Q137" s="176" t="s">
        <v>3635</v>
      </c>
      <c r="R137" s="177"/>
      <c r="S137" s="177"/>
      <c r="T137" s="177"/>
      <c r="U137" s="177"/>
      <c r="V137" s="176" t="s">
        <v>3635</v>
      </c>
      <c r="W137" s="177"/>
      <c r="X137" s="8"/>
      <c r="Y137" s="8"/>
    </row>
    <row r="138" customHeight="1" spans="1:25">
      <c r="A138" s="178">
        <v>179</v>
      </c>
      <c r="B138" s="179" t="s">
        <v>481</v>
      </c>
      <c r="C138" s="180" t="s">
        <v>780</v>
      </c>
      <c r="D138" s="179" t="s">
        <v>557</v>
      </c>
      <c r="E138" s="179" t="s">
        <v>608</v>
      </c>
      <c r="F138" s="180" t="s">
        <v>3848</v>
      </c>
      <c r="G138" s="179" t="s">
        <v>3635</v>
      </c>
      <c r="H138" s="180"/>
      <c r="I138" s="180" t="s">
        <v>856</v>
      </c>
      <c r="J138" s="180" t="s">
        <v>857</v>
      </c>
      <c r="K138" s="180" t="s">
        <v>3849</v>
      </c>
      <c r="L138" s="180" t="s">
        <v>3850</v>
      </c>
      <c r="M138" s="180" t="s">
        <v>3851</v>
      </c>
      <c r="N138" s="183">
        <v>45978</v>
      </c>
      <c r="O138" s="180"/>
      <c r="P138" s="180" t="s">
        <v>861</v>
      </c>
      <c r="Q138" s="179" t="s">
        <v>3635</v>
      </c>
      <c r="R138" s="180"/>
      <c r="S138" s="180"/>
      <c r="T138" s="180" t="s">
        <v>764</v>
      </c>
      <c r="U138" s="180"/>
      <c r="V138" s="179" t="s">
        <v>3635</v>
      </c>
      <c r="W138" s="180" t="s">
        <v>764</v>
      </c>
      <c r="X138" s="8"/>
      <c r="Y138" s="8"/>
    </row>
    <row r="139" customHeight="1" spans="1:25">
      <c r="A139" s="178">
        <v>180</v>
      </c>
      <c r="B139" s="179" t="s">
        <v>481</v>
      </c>
      <c r="C139" s="180" t="s">
        <v>780</v>
      </c>
      <c r="D139" s="179" t="s">
        <v>557</v>
      </c>
      <c r="E139" s="179" t="s">
        <v>608</v>
      </c>
      <c r="F139" s="180" t="s">
        <v>3848</v>
      </c>
      <c r="G139" s="179" t="s">
        <v>3635</v>
      </c>
      <c r="H139" s="180"/>
      <c r="I139" s="180" t="s">
        <v>856</v>
      </c>
      <c r="J139" s="181" t="s">
        <v>3852</v>
      </c>
      <c r="K139" s="180" t="s">
        <v>3849</v>
      </c>
      <c r="L139" s="180" t="s">
        <v>863</v>
      </c>
      <c r="M139" s="180" t="s">
        <v>3853</v>
      </c>
      <c r="N139" s="180" t="s">
        <v>3854</v>
      </c>
      <c r="O139" s="180"/>
      <c r="P139" s="180" t="s">
        <v>865</v>
      </c>
      <c r="Q139" s="179" t="s">
        <v>3635</v>
      </c>
      <c r="R139" s="180"/>
      <c r="S139" s="180"/>
      <c r="T139" s="180" t="s">
        <v>764</v>
      </c>
      <c r="U139" s="180"/>
      <c r="V139" s="179" t="s">
        <v>3635</v>
      </c>
      <c r="W139" s="180" t="s">
        <v>764</v>
      </c>
      <c r="X139" s="8"/>
      <c r="Y139" s="8"/>
    </row>
    <row r="140" customHeight="1" spans="1:25">
      <c r="A140" s="178">
        <v>200</v>
      </c>
      <c r="B140" s="179" t="s">
        <v>481</v>
      </c>
      <c r="C140" s="180" t="s">
        <v>563</v>
      </c>
      <c r="D140" s="179" t="s">
        <v>557</v>
      </c>
      <c r="E140" s="179" t="s">
        <v>608</v>
      </c>
      <c r="F140" s="180" t="s">
        <v>3855</v>
      </c>
      <c r="G140" s="179" t="s">
        <v>3635</v>
      </c>
      <c r="H140" s="180"/>
      <c r="I140" s="180" t="s">
        <v>856</v>
      </c>
      <c r="J140" s="181" t="s">
        <v>3856</v>
      </c>
      <c r="K140" s="180" t="s">
        <v>868</v>
      </c>
      <c r="L140" s="180" t="s">
        <v>3857</v>
      </c>
      <c r="M140" s="183">
        <v>45946</v>
      </c>
      <c r="N140" s="183">
        <v>45913</v>
      </c>
      <c r="O140" s="180"/>
      <c r="P140" s="180" t="s">
        <v>870</v>
      </c>
      <c r="Q140" s="179" t="s">
        <v>3635</v>
      </c>
      <c r="R140" s="180"/>
      <c r="S140" s="180"/>
      <c r="T140" s="180" t="s">
        <v>764</v>
      </c>
      <c r="U140" s="180"/>
      <c r="V140" s="179" t="s">
        <v>3635</v>
      </c>
      <c r="W140" s="180" t="s">
        <v>764</v>
      </c>
      <c r="X140" s="8"/>
      <c r="Y140" s="8"/>
    </row>
    <row r="141" customHeight="1" spans="1:25">
      <c r="A141" s="175">
        <v>233</v>
      </c>
      <c r="B141" s="176" t="s">
        <v>481</v>
      </c>
      <c r="C141" s="177"/>
      <c r="D141" s="176" t="s">
        <v>3635</v>
      </c>
      <c r="E141" s="176" t="s">
        <v>3635</v>
      </c>
      <c r="F141" s="177"/>
      <c r="G141" s="176" t="s">
        <v>3635</v>
      </c>
      <c r="H141" s="177"/>
      <c r="I141" s="177"/>
      <c r="J141" s="185" t="s">
        <v>3858</v>
      </c>
      <c r="K141" s="177"/>
      <c r="L141" s="177"/>
      <c r="M141" s="177"/>
      <c r="N141" s="177"/>
      <c r="O141" s="177"/>
      <c r="P141" s="177"/>
      <c r="Q141" s="176" t="s">
        <v>3635</v>
      </c>
      <c r="R141" s="177"/>
      <c r="S141" s="177"/>
      <c r="T141" s="177"/>
      <c r="U141" s="177"/>
      <c r="V141" s="176" t="s">
        <v>3635</v>
      </c>
      <c r="W141" s="177"/>
      <c r="X141" s="8"/>
      <c r="Y141" s="8"/>
    </row>
    <row r="142" customHeight="1" spans="1:25">
      <c r="A142" s="175">
        <v>338</v>
      </c>
      <c r="B142" s="176" t="s">
        <v>481</v>
      </c>
      <c r="C142" s="177"/>
      <c r="D142" s="176" t="s">
        <v>3635</v>
      </c>
      <c r="E142" s="176" t="s">
        <v>3635</v>
      </c>
      <c r="F142" s="177"/>
      <c r="G142" s="176" t="s">
        <v>3635</v>
      </c>
      <c r="H142" s="177"/>
      <c r="I142" s="185"/>
      <c r="J142" s="185" t="s">
        <v>3859</v>
      </c>
      <c r="K142" s="177"/>
      <c r="L142" s="177"/>
      <c r="M142" s="177"/>
      <c r="N142" s="177"/>
      <c r="O142" s="177"/>
      <c r="P142" s="177"/>
      <c r="Q142" s="176" t="s">
        <v>3635</v>
      </c>
      <c r="R142" s="177"/>
      <c r="S142" s="177"/>
      <c r="T142" s="177"/>
      <c r="U142" s="177"/>
      <c r="V142" s="176" t="s">
        <v>3635</v>
      </c>
      <c r="W142" s="177"/>
      <c r="X142" s="8"/>
      <c r="Y142" s="8"/>
    </row>
    <row r="143" customHeight="1" spans="1:25">
      <c r="A143" s="178">
        <v>46</v>
      </c>
      <c r="B143" s="179" t="s">
        <v>3635</v>
      </c>
      <c r="C143" s="180" t="s">
        <v>780</v>
      </c>
      <c r="D143" s="179" t="s">
        <v>557</v>
      </c>
      <c r="E143" s="179" t="s">
        <v>608</v>
      </c>
      <c r="F143" s="180"/>
      <c r="G143" s="179" t="s">
        <v>3635</v>
      </c>
      <c r="H143" s="180"/>
      <c r="I143" s="181"/>
      <c r="J143" s="180" t="s">
        <v>3860</v>
      </c>
      <c r="K143" s="180" t="s">
        <v>3861</v>
      </c>
      <c r="L143" s="180" t="s">
        <v>3862</v>
      </c>
      <c r="M143" s="180" t="s">
        <v>3863</v>
      </c>
      <c r="N143" s="180" t="s">
        <v>3864</v>
      </c>
      <c r="O143" s="180"/>
      <c r="P143" s="180" t="s">
        <v>3865</v>
      </c>
      <c r="Q143" s="179" t="s">
        <v>3635</v>
      </c>
      <c r="R143" s="180"/>
      <c r="S143" s="180" t="s">
        <v>3866</v>
      </c>
      <c r="T143" s="180" t="s">
        <v>3867</v>
      </c>
      <c r="U143" s="180" t="s">
        <v>881</v>
      </c>
      <c r="V143" s="179" t="s">
        <v>3635</v>
      </c>
      <c r="W143" s="180" t="s">
        <v>3867</v>
      </c>
      <c r="X143" s="8"/>
      <c r="Y143" s="8"/>
    </row>
    <row r="144" customHeight="1" spans="1:25">
      <c r="A144" s="178">
        <v>400</v>
      </c>
      <c r="B144" s="179" t="s">
        <v>539</v>
      </c>
      <c r="C144" s="180" t="s">
        <v>780</v>
      </c>
      <c r="D144" s="179" t="s">
        <v>557</v>
      </c>
      <c r="E144" s="179" t="s">
        <v>538</v>
      </c>
      <c r="F144" s="180" t="s">
        <v>3803</v>
      </c>
      <c r="G144" s="179" t="s">
        <v>539</v>
      </c>
      <c r="H144" s="180"/>
      <c r="I144" s="181" t="s">
        <v>609</v>
      </c>
      <c r="J144" s="181" t="s">
        <v>873</v>
      </c>
      <c r="K144" s="180" t="s">
        <v>3861</v>
      </c>
      <c r="L144" s="180" t="s">
        <v>3862</v>
      </c>
      <c r="M144" s="180" t="s">
        <v>3868</v>
      </c>
      <c r="N144" s="183">
        <v>45922</v>
      </c>
      <c r="O144" s="180"/>
      <c r="P144" s="180" t="s">
        <v>877</v>
      </c>
      <c r="Q144" s="179" t="s">
        <v>540</v>
      </c>
      <c r="R144" s="180"/>
      <c r="S144" s="180" t="s">
        <v>878</v>
      </c>
      <c r="T144" s="180" t="s">
        <v>3867</v>
      </c>
      <c r="U144" s="180" t="s">
        <v>3869</v>
      </c>
      <c r="V144" s="179" t="s">
        <v>3635</v>
      </c>
      <c r="W144" s="180" t="s">
        <v>3867</v>
      </c>
      <c r="X144" s="8"/>
      <c r="Y144" s="8"/>
    </row>
    <row r="145" customHeight="1" spans="1:25">
      <c r="A145" s="178">
        <v>309</v>
      </c>
      <c r="B145" s="179" t="s">
        <v>481</v>
      </c>
      <c r="C145" s="180" t="s">
        <v>103</v>
      </c>
      <c r="D145" s="179" t="s">
        <v>557</v>
      </c>
      <c r="E145" s="179" t="s">
        <v>538</v>
      </c>
      <c r="F145" s="180" t="s">
        <v>3870</v>
      </c>
      <c r="G145" s="179" t="s">
        <v>3635</v>
      </c>
      <c r="H145" s="180"/>
      <c r="I145" s="181" t="s">
        <v>609</v>
      </c>
      <c r="J145" s="181" t="s">
        <v>883</v>
      </c>
      <c r="K145" s="180" t="s">
        <v>3871</v>
      </c>
      <c r="L145" s="180" t="s">
        <v>3872</v>
      </c>
      <c r="M145" s="183">
        <v>45675</v>
      </c>
      <c r="N145" s="183">
        <v>45678</v>
      </c>
      <c r="O145" s="180"/>
      <c r="P145" s="180" t="s">
        <v>886</v>
      </c>
      <c r="Q145" s="179" t="s">
        <v>3635</v>
      </c>
      <c r="R145" s="180"/>
      <c r="S145" s="180" t="s">
        <v>878</v>
      </c>
      <c r="T145" s="180" t="s">
        <v>3873</v>
      </c>
      <c r="U145" s="180" t="s">
        <v>3874</v>
      </c>
      <c r="V145" s="179" t="s">
        <v>3635</v>
      </c>
      <c r="W145" s="180" t="s">
        <v>3873</v>
      </c>
      <c r="X145" s="8"/>
      <c r="Y145" s="8"/>
    </row>
    <row r="146" customHeight="1" spans="1:25">
      <c r="A146" s="178">
        <v>140</v>
      </c>
      <c r="B146" s="179" t="s">
        <v>481</v>
      </c>
      <c r="C146" s="180" t="s">
        <v>103</v>
      </c>
      <c r="D146" s="179" t="s">
        <v>557</v>
      </c>
      <c r="E146" s="179" t="s">
        <v>608</v>
      </c>
      <c r="F146" s="180" t="s">
        <v>3875</v>
      </c>
      <c r="G146" s="179" t="s">
        <v>3635</v>
      </c>
      <c r="H146" s="180"/>
      <c r="I146" s="181" t="s">
        <v>609</v>
      </c>
      <c r="J146" s="181" t="s">
        <v>3876</v>
      </c>
      <c r="K146" s="180" t="s">
        <v>890</v>
      </c>
      <c r="L146" s="180" t="s">
        <v>3877</v>
      </c>
      <c r="M146" s="184">
        <v>36130</v>
      </c>
      <c r="N146" s="184">
        <v>36495</v>
      </c>
      <c r="O146" s="180"/>
      <c r="P146" s="180" t="s">
        <v>1790</v>
      </c>
      <c r="Q146" s="179" t="s">
        <v>3635</v>
      </c>
      <c r="R146" s="180"/>
      <c r="S146" s="180" t="s">
        <v>878</v>
      </c>
      <c r="T146" s="180" t="s">
        <v>3824</v>
      </c>
      <c r="U146" s="180"/>
      <c r="V146" s="179" t="s">
        <v>3635</v>
      </c>
      <c r="W146" s="180" t="s">
        <v>3824</v>
      </c>
      <c r="X146" s="8"/>
      <c r="Y146" s="8"/>
    </row>
    <row r="147" customHeight="1" spans="1:25">
      <c r="A147" s="178">
        <v>173</v>
      </c>
      <c r="B147" s="179" t="s">
        <v>481</v>
      </c>
      <c r="C147" s="180" t="s">
        <v>105</v>
      </c>
      <c r="D147" s="179" t="s">
        <v>557</v>
      </c>
      <c r="E147" s="179" t="s">
        <v>608</v>
      </c>
      <c r="F147" s="180" t="s">
        <v>3870</v>
      </c>
      <c r="G147" s="179" t="s">
        <v>3635</v>
      </c>
      <c r="H147" s="180"/>
      <c r="I147" s="181" t="s">
        <v>609</v>
      </c>
      <c r="J147" s="181" t="s">
        <v>892</v>
      </c>
      <c r="K147" s="180" t="s">
        <v>893</v>
      </c>
      <c r="L147" s="180" t="s">
        <v>3178</v>
      </c>
      <c r="M147" s="180" t="s">
        <v>3878</v>
      </c>
      <c r="N147" s="180" t="s">
        <v>3879</v>
      </c>
      <c r="O147" s="180" t="s">
        <v>3771</v>
      </c>
      <c r="P147" s="180" t="s">
        <v>897</v>
      </c>
      <c r="Q147" s="179" t="s">
        <v>3635</v>
      </c>
      <c r="R147" s="180"/>
      <c r="S147" s="180" t="s">
        <v>878</v>
      </c>
      <c r="T147" s="180" t="s">
        <v>3824</v>
      </c>
      <c r="U147" s="180"/>
      <c r="V147" s="179" t="s">
        <v>3635</v>
      </c>
      <c r="W147" s="180" t="s">
        <v>3824</v>
      </c>
      <c r="X147" s="8"/>
      <c r="Y147" s="8"/>
    </row>
    <row r="148" customHeight="1" spans="1:25">
      <c r="A148" s="175">
        <v>339</v>
      </c>
      <c r="B148" s="176" t="s">
        <v>481</v>
      </c>
      <c r="C148" s="177"/>
      <c r="D148" s="176" t="s">
        <v>3635</v>
      </c>
      <c r="E148" s="176" t="s">
        <v>3635</v>
      </c>
      <c r="F148" s="177"/>
      <c r="G148" s="176" t="s">
        <v>3635</v>
      </c>
      <c r="H148" s="177"/>
      <c r="I148" s="185"/>
      <c r="J148" s="177" t="s">
        <v>3880</v>
      </c>
      <c r="K148" s="177"/>
      <c r="L148" s="177"/>
      <c r="M148" s="177"/>
      <c r="N148" s="177"/>
      <c r="O148" s="177"/>
      <c r="P148" s="177"/>
      <c r="Q148" s="176" t="s">
        <v>3635</v>
      </c>
      <c r="R148" s="177"/>
      <c r="S148" s="177"/>
      <c r="T148" s="177"/>
      <c r="U148" s="177"/>
      <c r="V148" s="176" t="s">
        <v>3635</v>
      </c>
      <c r="W148" s="177"/>
      <c r="X148" s="8"/>
      <c r="Y148" s="8"/>
    </row>
    <row r="149" customHeight="1" spans="1:25">
      <c r="A149" s="178">
        <v>136</v>
      </c>
      <c r="B149" s="179" t="s">
        <v>481</v>
      </c>
      <c r="C149" s="180" t="s">
        <v>103</v>
      </c>
      <c r="D149" s="179" t="s">
        <v>557</v>
      </c>
      <c r="E149" s="179" t="s">
        <v>538</v>
      </c>
      <c r="F149" s="180" t="s">
        <v>574</v>
      </c>
      <c r="G149" s="179" t="s">
        <v>3635</v>
      </c>
      <c r="H149" s="180"/>
      <c r="I149" s="181" t="s">
        <v>609</v>
      </c>
      <c r="J149" s="180" t="s">
        <v>3881</v>
      </c>
      <c r="K149" s="180" t="s">
        <v>900</v>
      </c>
      <c r="L149" s="180" t="s">
        <v>901</v>
      </c>
      <c r="M149" s="183">
        <v>45849</v>
      </c>
      <c r="N149" s="183">
        <v>45669</v>
      </c>
      <c r="O149" s="180"/>
      <c r="P149" s="180" t="s">
        <v>902</v>
      </c>
      <c r="Q149" s="179" t="s">
        <v>3635</v>
      </c>
      <c r="R149" s="180"/>
      <c r="S149" s="180" t="s">
        <v>878</v>
      </c>
      <c r="T149" s="180" t="s">
        <v>3704</v>
      </c>
      <c r="U149" s="180"/>
      <c r="V149" s="179" t="s">
        <v>3635</v>
      </c>
      <c r="W149" s="180" t="s">
        <v>3704</v>
      </c>
      <c r="X149" s="8"/>
      <c r="Y149" s="8"/>
    </row>
    <row r="150" customHeight="1" spans="1:25">
      <c r="A150" s="178">
        <v>139</v>
      </c>
      <c r="B150" s="179" t="s">
        <v>481</v>
      </c>
      <c r="C150" s="180" t="s">
        <v>103</v>
      </c>
      <c r="D150" s="179" t="s">
        <v>557</v>
      </c>
      <c r="E150" s="179" t="s">
        <v>608</v>
      </c>
      <c r="F150" s="180" t="s">
        <v>806</v>
      </c>
      <c r="G150" s="179" t="s">
        <v>3635</v>
      </c>
      <c r="H150" s="180"/>
      <c r="I150" s="181" t="s">
        <v>609</v>
      </c>
      <c r="J150" s="180" t="s">
        <v>3882</v>
      </c>
      <c r="K150" s="180" t="s">
        <v>904</v>
      </c>
      <c r="L150" s="180" t="s">
        <v>3883</v>
      </c>
      <c r="M150" s="183">
        <v>45794</v>
      </c>
      <c r="N150" s="183">
        <v>46008</v>
      </c>
      <c r="O150" s="180"/>
      <c r="P150" s="180" t="s">
        <v>3831</v>
      </c>
      <c r="Q150" s="179" t="s">
        <v>3635</v>
      </c>
      <c r="R150" s="180"/>
      <c r="S150" s="180"/>
      <c r="T150" s="180" t="s">
        <v>764</v>
      </c>
      <c r="U150" s="180"/>
      <c r="V150" s="179" t="s">
        <v>3635</v>
      </c>
      <c r="W150" s="180" t="s">
        <v>764</v>
      </c>
      <c r="X150" s="8"/>
      <c r="Y150" s="8"/>
    </row>
    <row r="151" customHeight="1" spans="1:25">
      <c r="A151" s="178">
        <v>337</v>
      </c>
      <c r="B151" s="179" t="s">
        <v>481</v>
      </c>
      <c r="C151" s="180" t="s">
        <v>103</v>
      </c>
      <c r="D151" s="179" t="s">
        <v>557</v>
      </c>
      <c r="E151" s="179" t="s">
        <v>608</v>
      </c>
      <c r="F151" s="180" t="s">
        <v>536</v>
      </c>
      <c r="G151" s="179" t="s">
        <v>3635</v>
      </c>
      <c r="H151" s="180"/>
      <c r="I151" s="181" t="s">
        <v>609</v>
      </c>
      <c r="J151" s="180" t="s">
        <v>3884</v>
      </c>
      <c r="K151" s="180" t="s">
        <v>907</v>
      </c>
      <c r="L151" s="180" t="s">
        <v>3885</v>
      </c>
      <c r="M151" s="183">
        <v>45707</v>
      </c>
      <c r="N151" s="180"/>
      <c r="O151" s="180"/>
      <c r="P151" s="180" t="s">
        <v>3831</v>
      </c>
      <c r="Q151" s="179" t="s">
        <v>3635</v>
      </c>
      <c r="R151" s="180" t="s">
        <v>3886</v>
      </c>
      <c r="S151" s="180"/>
      <c r="T151" s="180" t="s">
        <v>764</v>
      </c>
      <c r="U151" s="180"/>
      <c r="V151" s="179" t="s">
        <v>3635</v>
      </c>
      <c r="W151" s="180" t="s">
        <v>764</v>
      </c>
      <c r="X151" s="8"/>
      <c r="Y151" s="8"/>
    </row>
    <row r="152" customHeight="1" spans="1:25">
      <c r="A152" s="175">
        <v>1940</v>
      </c>
      <c r="B152" s="176" t="s">
        <v>481</v>
      </c>
      <c r="C152" s="177"/>
      <c r="D152" s="176" t="s">
        <v>3635</v>
      </c>
      <c r="E152" s="176" t="s">
        <v>3635</v>
      </c>
      <c r="F152" s="177"/>
      <c r="G152" s="176" t="s">
        <v>3635</v>
      </c>
      <c r="H152" s="177"/>
      <c r="I152" s="185"/>
      <c r="J152" s="177" t="s">
        <v>3887</v>
      </c>
      <c r="K152" s="177"/>
      <c r="L152" s="177"/>
      <c r="M152" s="177"/>
      <c r="N152" s="177"/>
      <c r="O152" s="177"/>
      <c r="P152" s="177"/>
      <c r="Q152" s="176" t="s">
        <v>3635</v>
      </c>
      <c r="R152" s="177"/>
      <c r="S152" s="177"/>
      <c r="T152" s="177"/>
      <c r="U152" s="177"/>
      <c r="V152" s="176" t="s">
        <v>3635</v>
      </c>
      <c r="W152" s="177"/>
      <c r="X152" s="8"/>
      <c r="Y152" s="8"/>
    </row>
    <row r="153" customHeight="1" spans="1:25">
      <c r="A153" s="178">
        <v>1941</v>
      </c>
      <c r="B153" s="179" t="s">
        <v>481</v>
      </c>
      <c r="C153" s="180" t="s">
        <v>103</v>
      </c>
      <c r="D153" s="179" t="s">
        <v>848</v>
      </c>
      <c r="E153" s="179" t="s">
        <v>576</v>
      </c>
      <c r="F153" s="180" t="s">
        <v>706</v>
      </c>
      <c r="G153" s="179" t="s">
        <v>3635</v>
      </c>
      <c r="H153" s="180"/>
      <c r="I153" s="181"/>
      <c r="J153" s="180" t="s">
        <v>911</v>
      </c>
      <c r="K153" s="180" t="s">
        <v>912</v>
      </c>
      <c r="L153" s="180" t="s">
        <v>913</v>
      </c>
      <c r="M153" s="183">
        <v>45769</v>
      </c>
      <c r="N153" s="183">
        <v>45983</v>
      </c>
      <c r="O153" s="180"/>
      <c r="P153" s="180"/>
      <c r="Q153" s="179" t="s">
        <v>3635</v>
      </c>
      <c r="R153" s="180"/>
      <c r="S153" s="180"/>
      <c r="T153" s="180" t="s">
        <v>3725</v>
      </c>
      <c r="U153" s="180"/>
      <c r="V153" s="179" t="s">
        <v>3635</v>
      </c>
      <c r="W153" s="180" t="s">
        <v>3725</v>
      </c>
      <c r="X153" s="8"/>
      <c r="Y153" s="8"/>
    </row>
    <row r="154" customHeight="1" spans="1:25">
      <c r="A154" s="175">
        <v>1942</v>
      </c>
      <c r="B154" s="176" t="s">
        <v>481</v>
      </c>
      <c r="C154" s="177"/>
      <c r="D154" s="176" t="s">
        <v>3635</v>
      </c>
      <c r="E154" s="176" t="s">
        <v>3635</v>
      </c>
      <c r="F154" s="177"/>
      <c r="G154" s="176" t="s">
        <v>3635</v>
      </c>
      <c r="H154" s="177"/>
      <c r="I154" s="185"/>
      <c r="J154" s="177" t="s">
        <v>3888</v>
      </c>
      <c r="K154" s="177"/>
      <c r="L154" s="177"/>
      <c r="M154" s="177"/>
      <c r="N154" s="177"/>
      <c r="O154" s="177"/>
      <c r="P154" s="177"/>
      <c r="Q154" s="176" t="s">
        <v>3635</v>
      </c>
      <c r="R154" s="177"/>
      <c r="S154" s="177"/>
      <c r="T154" s="177"/>
      <c r="U154" s="177"/>
      <c r="V154" s="176" t="s">
        <v>3635</v>
      </c>
      <c r="W154" s="177"/>
      <c r="X154" s="8"/>
      <c r="Y154" s="8"/>
    </row>
    <row r="155" customHeight="1" spans="1:25">
      <c r="A155" s="178">
        <v>1943</v>
      </c>
      <c r="B155" s="179" t="s">
        <v>481</v>
      </c>
      <c r="C155" s="180" t="s">
        <v>780</v>
      </c>
      <c r="D155" s="179" t="s">
        <v>557</v>
      </c>
      <c r="E155" s="179" t="s">
        <v>576</v>
      </c>
      <c r="F155" s="180" t="s">
        <v>915</v>
      </c>
      <c r="G155" s="179" t="s">
        <v>3635</v>
      </c>
      <c r="H155" s="180"/>
      <c r="I155" s="181"/>
      <c r="J155" s="180" t="s">
        <v>3889</v>
      </c>
      <c r="K155" s="180" t="s">
        <v>917</v>
      </c>
      <c r="L155" s="180" t="s">
        <v>3890</v>
      </c>
      <c r="M155" s="180" t="s">
        <v>3891</v>
      </c>
      <c r="N155" s="183">
        <v>45922</v>
      </c>
      <c r="O155" s="180"/>
      <c r="P155" s="180" t="s">
        <v>920</v>
      </c>
      <c r="Q155" s="179" t="s">
        <v>3635</v>
      </c>
      <c r="R155" s="180"/>
      <c r="S155" s="180"/>
      <c r="T155" s="180" t="s">
        <v>3725</v>
      </c>
      <c r="U155" s="180"/>
      <c r="V155" s="179" t="s">
        <v>3635</v>
      </c>
      <c r="W155" s="180" t="s">
        <v>3725</v>
      </c>
      <c r="X155" s="8"/>
      <c r="Y155" s="8"/>
    </row>
    <row r="156" customHeight="1" spans="1:25">
      <c r="A156" s="178">
        <v>1944</v>
      </c>
      <c r="B156" s="179" t="s">
        <v>481</v>
      </c>
      <c r="C156" s="180" t="s">
        <v>780</v>
      </c>
      <c r="D156" s="179" t="s">
        <v>557</v>
      </c>
      <c r="E156" s="179" t="s">
        <v>576</v>
      </c>
      <c r="F156" s="180" t="s">
        <v>915</v>
      </c>
      <c r="G156" s="179" t="s">
        <v>3635</v>
      </c>
      <c r="H156" s="180"/>
      <c r="I156" s="181"/>
      <c r="J156" s="180" t="s">
        <v>3892</v>
      </c>
      <c r="K156" s="180" t="s">
        <v>922</v>
      </c>
      <c r="L156" s="180" t="s">
        <v>3893</v>
      </c>
      <c r="M156" s="183">
        <v>45891</v>
      </c>
      <c r="N156" s="183">
        <v>45983</v>
      </c>
      <c r="O156" s="180"/>
      <c r="P156" s="180" t="s">
        <v>924</v>
      </c>
      <c r="Q156" s="179" t="s">
        <v>3635</v>
      </c>
      <c r="R156" s="180"/>
      <c r="S156" s="180"/>
      <c r="T156" s="180" t="s">
        <v>3725</v>
      </c>
      <c r="U156" s="180"/>
      <c r="V156" s="179" t="s">
        <v>3635</v>
      </c>
      <c r="W156" s="180" t="s">
        <v>3725</v>
      </c>
      <c r="X156" s="8"/>
      <c r="Y156" s="8"/>
    </row>
    <row r="157" customHeight="1" spans="1:25">
      <c r="A157" s="178">
        <v>1945</v>
      </c>
      <c r="B157" s="179" t="s">
        <v>481</v>
      </c>
      <c r="C157" s="180" t="s">
        <v>780</v>
      </c>
      <c r="D157" s="179" t="s">
        <v>557</v>
      </c>
      <c r="E157" s="179" t="s">
        <v>576</v>
      </c>
      <c r="F157" s="180" t="s">
        <v>915</v>
      </c>
      <c r="G157" s="179" t="s">
        <v>3635</v>
      </c>
      <c r="H157" s="180"/>
      <c r="I157" s="181"/>
      <c r="J157" s="180" t="s">
        <v>3894</v>
      </c>
      <c r="K157" s="180" t="s">
        <v>926</v>
      </c>
      <c r="L157" s="180" t="s">
        <v>3895</v>
      </c>
      <c r="M157" s="183">
        <v>45921</v>
      </c>
      <c r="N157" s="183">
        <v>45951</v>
      </c>
      <c r="O157" s="180"/>
      <c r="P157" s="180" t="s">
        <v>928</v>
      </c>
      <c r="Q157" s="179" t="s">
        <v>3635</v>
      </c>
      <c r="R157" s="180"/>
      <c r="S157" s="180"/>
      <c r="T157" s="180" t="s">
        <v>3725</v>
      </c>
      <c r="U157" s="180"/>
      <c r="V157" s="179" t="s">
        <v>3635</v>
      </c>
      <c r="W157" s="180" t="s">
        <v>3725</v>
      </c>
      <c r="X157" s="8"/>
      <c r="Y157" s="8"/>
    </row>
    <row r="158" customHeight="1" spans="1:25">
      <c r="A158" s="178">
        <v>1946</v>
      </c>
      <c r="B158" s="179" t="s">
        <v>481</v>
      </c>
      <c r="C158" s="180" t="s">
        <v>780</v>
      </c>
      <c r="D158" s="179" t="s">
        <v>557</v>
      </c>
      <c r="E158" s="179" t="s">
        <v>576</v>
      </c>
      <c r="F158" s="180" t="s">
        <v>915</v>
      </c>
      <c r="G158" s="179" t="s">
        <v>3635</v>
      </c>
      <c r="H158" s="180"/>
      <c r="I158" s="181"/>
      <c r="J158" s="180" t="s">
        <v>3896</v>
      </c>
      <c r="K158" s="180" t="s">
        <v>3897</v>
      </c>
      <c r="L158" s="180" t="s">
        <v>3898</v>
      </c>
      <c r="M158" s="183">
        <v>45921</v>
      </c>
      <c r="N158" s="183">
        <v>45951</v>
      </c>
      <c r="O158" s="180"/>
      <c r="P158" s="180" t="s">
        <v>932</v>
      </c>
      <c r="Q158" s="179" t="s">
        <v>3635</v>
      </c>
      <c r="R158" s="180"/>
      <c r="S158" s="180"/>
      <c r="T158" s="180" t="s">
        <v>3725</v>
      </c>
      <c r="U158" s="180"/>
      <c r="V158" s="179" t="s">
        <v>3635</v>
      </c>
      <c r="W158" s="180" t="s">
        <v>3725</v>
      </c>
      <c r="X158" s="8"/>
      <c r="Y158" s="8"/>
    </row>
    <row r="159" customHeight="1" spans="1:25">
      <c r="A159" s="178">
        <v>1947</v>
      </c>
      <c r="B159" s="179" t="s">
        <v>481</v>
      </c>
      <c r="C159" s="180" t="s">
        <v>780</v>
      </c>
      <c r="D159" s="179" t="s">
        <v>557</v>
      </c>
      <c r="E159" s="179" t="s">
        <v>576</v>
      </c>
      <c r="F159" s="180" t="s">
        <v>915</v>
      </c>
      <c r="G159" s="179" t="s">
        <v>3635</v>
      </c>
      <c r="H159" s="180"/>
      <c r="I159" s="181"/>
      <c r="J159" s="180" t="s">
        <v>933</v>
      </c>
      <c r="K159" s="180" t="s">
        <v>934</v>
      </c>
      <c r="L159" s="180" t="s">
        <v>935</v>
      </c>
      <c r="M159" s="180" t="s">
        <v>3899</v>
      </c>
      <c r="N159" s="183">
        <v>45889</v>
      </c>
      <c r="O159" s="180"/>
      <c r="P159" s="180"/>
      <c r="Q159" s="179" t="s">
        <v>3635</v>
      </c>
      <c r="R159" s="180"/>
      <c r="S159" s="180"/>
      <c r="T159" s="180" t="s">
        <v>3725</v>
      </c>
      <c r="U159" s="180"/>
      <c r="V159" s="179" t="s">
        <v>3635</v>
      </c>
      <c r="W159" s="180" t="s">
        <v>3725</v>
      </c>
      <c r="X159" s="8"/>
      <c r="Y159" s="8"/>
    </row>
    <row r="160" customHeight="1" spans="1:25">
      <c r="A160" s="175">
        <v>235</v>
      </c>
      <c r="B160" s="176" t="s">
        <v>481</v>
      </c>
      <c r="C160" s="177"/>
      <c r="D160" s="176" t="s">
        <v>3635</v>
      </c>
      <c r="E160" s="176" t="s">
        <v>3635</v>
      </c>
      <c r="F160" s="177"/>
      <c r="G160" s="176" t="s">
        <v>3635</v>
      </c>
      <c r="H160" s="177"/>
      <c r="I160" s="185"/>
      <c r="J160" s="177" t="s">
        <v>3900</v>
      </c>
      <c r="K160" s="177"/>
      <c r="L160" s="177"/>
      <c r="M160" s="177"/>
      <c r="N160" s="177"/>
      <c r="O160" s="177"/>
      <c r="P160" s="177"/>
      <c r="Q160" s="176" t="s">
        <v>3635</v>
      </c>
      <c r="R160" s="177"/>
      <c r="S160" s="177"/>
      <c r="T160" s="177"/>
      <c r="U160" s="177"/>
      <c r="V160" s="176" t="s">
        <v>3635</v>
      </c>
      <c r="W160" s="177"/>
      <c r="X160" s="8"/>
      <c r="Y160" s="8"/>
    </row>
    <row r="161" customHeight="1" spans="1:25">
      <c r="A161" s="178">
        <v>72</v>
      </c>
      <c r="B161" s="179" t="s">
        <v>539</v>
      </c>
      <c r="C161" s="180" t="s">
        <v>780</v>
      </c>
      <c r="D161" s="179" t="s">
        <v>557</v>
      </c>
      <c r="E161" s="179" t="s">
        <v>576</v>
      </c>
      <c r="F161" s="180" t="s">
        <v>3829</v>
      </c>
      <c r="G161" s="179" t="s">
        <v>3635</v>
      </c>
      <c r="H161" s="180"/>
      <c r="I161" s="181" t="s">
        <v>938</v>
      </c>
      <c r="J161" s="180" t="s">
        <v>939</v>
      </c>
      <c r="K161" s="180" t="s">
        <v>3901</v>
      </c>
      <c r="L161" s="180" t="s">
        <v>3902</v>
      </c>
      <c r="M161" s="180" t="s">
        <v>3903</v>
      </c>
      <c r="N161" s="180"/>
      <c r="O161" s="180"/>
      <c r="P161" s="180" t="s">
        <v>943</v>
      </c>
      <c r="Q161" s="179" t="s">
        <v>3635</v>
      </c>
      <c r="R161" s="180"/>
      <c r="S161" s="180"/>
      <c r="T161" s="180" t="s">
        <v>3904</v>
      </c>
      <c r="U161" s="180" t="s">
        <v>3905</v>
      </c>
      <c r="V161" s="179" t="s">
        <v>3635</v>
      </c>
      <c r="W161" s="180" t="s">
        <v>3904</v>
      </c>
      <c r="X161" s="8"/>
      <c r="Y161" s="8"/>
    </row>
    <row r="162" customHeight="1" spans="1:25">
      <c r="A162" s="178">
        <v>1948</v>
      </c>
      <c r="B162" s="179" t="s">
        <v>481</v>
      </c>
      <c r="C162" s="180" t="s">
        <v>105</v>
      </c>
      <c r="D162" s="179" t="s">
        <v>557</v>
      </c>
      <c r="E162" s="179" t="s">
        <v>576</v>
      </c>
      <c r="F162" s="180" t="s">
        <v>3829</v>
      </c>
      <c r="G162" s="179" t="s">
        <v>3635</v>
      </c>
      <c r="H162" s="180"/>
      <c r="I162" s="181" t="s">
        <v>938</v>
      </c>
      <c r="J162" s="180" t="s">
        <v>3906</v>
      </c>
      <c r="K162" s="180" t="s">
        <v>3204</v>
      </c>
      <c r="L162" s="180" t="s">
        <v>3907</v>
      </c>
      <c r="M162" s="180" t="s">
        <v>3908</v>
      </c>
      <c r="N162" s="180"/>
      <c r="O162" s="180" t="s">
        <v>3771</v>
      </c>
      <c r="P162" s="180"/>
      <c r="Q162" s="179" t="s">
        <v>3635</v>
      </c>
      <c r="R162" s="180"/>
      <c r="S162" s="180"/>
      <c r="T162" s="180" t="s">
        <v>3904</v>
      </c>
      <c r="U162" s="180" t="s">
        <v>945</v>
      </c>
      <c r="V162" s="179" t="s">
        <v>3635</v>
      </c>
      <c r="W162" s="180" t="s">
        <v>3904</v>
      </c>
      <c r="X162" s="8"/>
      <c r="Y162" s="8"/>
    </row>
    <row r="163" customHeight="1" spans="1:25">
      <c r="A163" s="178">
        <v>264</v>
      </c>
      <c r="B163" s="179" t="s">
        <v>481</v>
      </c>
      <c r="C163" s="180" t="s">
        <v>105</v>
      </c>
      <c r="D163" s="179" t="s">
        <v>557</v>
      </c>
      <c r="E163" s="179" t="s">
        <v>576</v>
      </c>
      <c r="F163" s="180" t="s">
        <v>3909</v>
      </c>
      <c r="G163" s="179" t="s">
        <v>3635</v>
      </c>
      <c r="H163" s="180"/>
      <c r="I163" s="181" t="s">
        <v>938</v>
      </c>
      <c r="J163" s="181" t="s">
        <v>3910</v>
      </c>
      <c r="K163" s="180" t="s">
        <v>3911</v>
      </c>
      <c r="L163" s="180" t="s">
        <v>3912</v>
      </c>
      <c r="M163" s="183">
        <v>45765</v>
      </c>
      <c r="N163" s="180"/>
      <c r="O163" s="180" t="s">
        <v>3913</v>
      </c>
      <c r="P163" s="180" t="s">
        <v>950</v>
      </c>
      <c r="Q163" s="179" t="s">
        <v>3635</v>
      </c>
      <c r="R163" s="180"/>
      <c r="S163" s="180"/>
      <c r="T163" s="180" t="s">
        <v>3904</v>
      </c>
      <c r="U163" s="180" t="s">
        <v>3905</v>
      </c>
      <c r="V163" s="179" t="s">
        <v>3635</v>
      </c>
      <c r="W163" s="180" t="s">
        <v>3904</v>
      </c>
      <c r="X163" s="8"/>
      <c r="Y163" s="8"/>
    </row>
    <row r="164" customHeight="1" spans="1:25">
      <c r="A164" s="178">
        <v>51</v>
      </c>
      <c r="B164" s="179" t="s">
        <v>481</v>
      </c>
      <c r="C164" s="180" t="s">
        <v>563</v>
      </c>
      <c r="D164" s="179" t="s">
        <v>557</v>
      </c>
      <c r="E164" s="179" t="s">
        <v>576</v>
      </c>
      <c r="F164" s="180" t="s">
        <v>3914</v>
      </c>
      <c r="G164" s="179" t="s">
        <v>3635</v>
      </c>
      <c r="H164" s="180"/>
      <c r="I164" s="180" t="s">
        <v>938</v>
      </c>
      <c r="J164" s="180" t="s">
        <v>952</v>
      </c>
      <c r="K164" s="180" t="s">
        <v>3915</v>
      </c>
      <c r="L164" s="180" t="s">
        <v>3916</v>
      </c>
      <c r="M164" s="183">
        <v>45946</v>
      </c>
      <c r="N164" s="183">
        <v>45765</v>
      </c>
      <c r="O164" s="180"/>
      <c r="P164" s="180" t="s">
        <v>955</v>
      </c>
      <c r="Q164" s="179" t="s">
        <v>3635</v>
      </c>
      <c r="R164" s="180"/>
      <c r="S164" s="180"/>
      <c r="T164" s="180" t="s">
        <v>3904</v>
      </c>
      <c r="U164" s="180" t="s">
        <v>3905</v>
      </c>
      <c r="V164" s="179" t="s">
        <v>3635</v>
      </c>
      <c r="W164" s="180" t="s">
        <v>3904</v>
      </c>
      <c r="X164" s="8"/>
      <c r="Y164" s="8"/>
    </row>
    <row r="165" customHeight="1" spans="1:25">
      <c r="A165" s="178">
        <v>382</v>
      </c>
      <c r="B165" s="179" t="s">
        <v>481</v>
      </c>
      <c r="C165" s="180" t="s">
        <v>11</v>
      </c>
      <c r="D165" s="179" t="s">
        <v>557</v>
      </c>
      <c r="E165" s="179" t="s">
        <v>576</v>
      </c>
      <c r="F165" s="180" t="s">
        <v>3909</v>
      </c>
      <c r="G165" s="179" t="s">
        <v>3635</v>
      </c>
      <c r="H165" s="180"/>
      <c r="I165" s="180" t="s">
        <v>938</v>
      </c>
      <c r="J165" s="181" t="s">
        <v>3917</v>
      </c>
      <c r="K165" s="180" t="s">
        <v>3918</v>
      </c>
      <c r="L165" s="180" t="s">
        <v>3919</v>
      </c>
      <c r="M165" s="183">
        <v>46009</v>
      </c>
      <c r="N165" s="183">
        <v>45682</v>
      </c>
      <c r="O165" s="180"/>
      <c r="P165" s="180" t="s">
        <v>959</v>
      </c>
      <c r="Q165" s="179" t="s">
        <v>3635</v>
      </c>
      <c r="R165" s="180"/>
      <c r="S165" s="180"/>
      <c r="T165" s="180" t="s">
        <v>3904</v>
      </c>
      <c r="U165" s="180" t="s">
        <v>3905</v>
      </c>
      <c r="V165" s="179" t="s">
        <v>3635</v>
      </c>
      <c r="W165" s="180" t="s">
        <v>3904</v>
      </c>
      <c r="X165" s="8"/>
      <c r="Y165" s="8"/>
    </row>
    <row r="166" customHeight="1" spans="1:25">
      <c r="A166" s="178">
        <v>137</v>
      </c>
      <c r="B166" s="179" t="s">
        <v>481</v>
      </c>
      <c r="C166" s="180" t="s">
        <v>103</v>
      </c>
      <c r="D166" s="179" t="s">
        <v>557</v>
      </c>
      <c r="E166" s="179" t="s">
        <v>576</v>
      </c>
      <c r="F166" s="180" t="s">
        <v>3829</v>
      </c>
      <c r="G166" s="179" t="s">
        <v>3635</v>
      </c>
      <c r="H166" s="180"/>
      <c r="I166" s="180" t="s">
        <v>938</v>
      </c>
      <c r="J166" s="181" t="s">
        <v>329</v>
      </c>
      <c r="K166" s="180" t="s">
        <v>960</v>
      </c>
      <c r="L166" s="180" t="s">
        <v>961</v>
      </c>
      <c r="M166" s="183">
        <v>46013</v>
      </c>
      <c r="N166" s="183">
        <v>45861</v>
      </c>
      <c r="O166" s="180"/>
      <c r="P166" s="180" t="s">
        <v>2362</v>
      </c>
      <c r="Q166" s="179" t="s">
        <v>3635</v>
      </c>
      <c r="R166" s="180"/>
      <c r="S166" s="180"/>
      <c r="T166" s="180" t="s">
        <v>3904</v>
      </c>
      <c r="U166" s="180" t="s">
        <v>3905</v>
      </c>
      <c r="V166" s="179" t="s">
        <v>3635</v>
      </c>
      <c r="W166" s="180" t="s">
        <v>3904</v>
      </c>
      <c r="X166" s="8"/>
      <c r="Y166" s="8"/>
    </row>
    <row r="167" customHeight="1" spans="1:25">
      <c r="A167" s="178">
        <v>421</v>
      </c>
      <c r="B167" s="179" t="s">
        <v>481</v>
      </c>
      <c r="C167" s="180" t="s">
        <v>769</v>
      </c>
      <c r="D167" s="179" t="s">
        <v>557</v>
      </c>
      <c r="E167" s="179" t="s">
        <v>576</v>
      </c>
      <c r="F167" s="180" t="s">
        <v>3909</v>
      </c>
      <c r="G167" s="179" t="s">
        <v>3635</v>
      </c>
      <c r="H167" s="180"/>
      <c r="I167" s="181" t="s">
        <v>962</v>
      </c>
      <c r="J167" s="180" t="s">
        <v>3920</v>
      </c>
      <c r="K167" s="180" t="s">
        <v>3921</v>
      </c>
      <c r="L167" s="180" t="s">
        <v>3922</v>
      </c>
      <c r="M167" s="183">
        <v>46011</v>
      </c>
      <c r="N167" s="183">
        <v>46012</v>
      </c>
      <c r="O167" s="180"/>
      <c r="P167" s="180" t="s">
        <v>966</v>
      </c>
      <c r="Q167" s="179" t="s">
        <v>3635</v>
      </c>
      <c r="R167" s="180"/>
      <c r="S167" s="180"/>
      <c r="T167" s="180" t="s">
        <v>3904</v>
      </c>
      <c r="U167" s="180" t="s">
        <v>3905</v>
      </c>
      <c r="V167" s="179" t="s">
        <v>3635</v>
      </c>
      <c r="W167" s="180" t="s">
        <v>3904</v>
      </c>
      <c r="X167" s="8"/>
      <c r="Y167" s="8"/>
    </row>
    <row r="168" customHeight="1" spans="1:25">
      <c r="A168" s="178">
        <v>398</v>
      </c>
      <c r="B168" s="179" t="s">
        <v>481</v>
      </c>
      <c r="C168" s="180" t="s">
        <v>968</v>
      </c>
      <c r="D168" s="179" t="s">
        <v>557</v>
      </c>
      <c r="E168" s="179" t="s">
        <v>608</v>
      </c>
      <c r="F168" s="180" t="s">
        <v>967</v>
      </c>
      <c r="G168" s="179" t="s">
        <v>3635</v>
      </c>
      <c r="H168" s="180"/>
      <c r="I168" s="180" t="s">
        <v>962</v>
      </c>
      <c r="J168" s="180" t="s">
        <v>3923</v>
      </c>
      <c r="K168" s="180" t="s">
        <v>970</v>
      </c>
      <c r="L168" s="180" t="s">
        <v>971</v>
      </c>
      <c r="M168" s="183">
        <v>46007</v>
      </c>
      <c r="N168" s="180"/>
      <c r="O168" s="180"/>
      <c r="P168" s="180" t="s">
        <v>1760</v>
      </c>
      <c r="Q168" s="179" t="s">
        <v>3635</v>
      </c>
      <c r="R168" s="180"/>
      <c r="S168" s="180"/>
      <c r="T168" s="180"/>
      <c r="U168" s="180"/>
      <c r="V168" s="179" t="s">
        <v>3635</v>
      </c>
      <c r="W168" s="180"/>
      <c r="X168" s="8"/>
      <c r="Y168" s="8"/>
    </row>
    <row r="169" customHeight="1" spans="1:25">
      <c r="A169" s="178">
        <v>399</v>
      </c>
      <c r="B169" s="179" t="s">
        <v>481</v>
      </c>
      <c r="C169" s="180" t="s">
        <v>968</v>
      </c>
      <c r="D169" s="179" t="s">
        <v>557</v>
      </c>
      <c r="E169" s="179" t="s">
        <v>608</v>
      </c>
      <c r="F169" s="180" t="s">
        <v>967</v>
      </c>
      <c r="G169" s="179" t="s">
        <v>3635</v>
      </c>
      <c r="H169" s="180"/>
      <c r="I169" s="181" t="s">
        <v>972</v>
      </c>
      <c r="J169" s="180" t="s">
        <v>3924</v>
      </c>
      <c r="K169" s="180" t="s">
        <v>974</v>
      </c>
      <c r="L169" s="180" t="s">
        <v>975</v>
      </c>
      <c r="M169" s="183">
        <v>45978</v>
      </c>
      <c r="N169" s="180"/>
      <c r="O169" s="180"/>
      <c r="P169" s="180" t="s">
        <v>976</v>
      </c>
      <c r="Q169" s="179" t="s">
        <v>3635</v>
      </c>
      <c r="R169" s="180"/>
      <c r="S169" s="180"/>
      <c r="T169" s="180" t="s">
        <v>3873</v>
      </c>
      <c r="U169" s="180" t="s">
        <v>3905</v>
      </c>
      <c r="V169" s="179" t="s">
        <v>3635</v>
      </c>
      <c r="W169" s="180" t="s">
        <v>3873</v>
      </c>
      <c r="X169" s="8"/>
      <c r="Y169" s="8"/>
    </row>
    <row r="170" customHeight="1" spans="1:25">
      <c r="A170" s="178">
        <v>348</v>
      </c>
      <c r="B170" s="179" t="s">
        <v>539</v>
      </c>
      <c r="C170" s="180" t="s">
        <v>780</v>
      </c>
      <c r="D170" s="179" t="s">
        <v>557</v>
      </c>
      <c r="E170" s="179" t="s">
        <v>576</v>
      </c>
      <c r="F170" s="180" t="s">
        <v>3925</v>
      </c>
      <c r="G170" s="179" t="s">
        <v>3635</v>
      </c>
      <c r="H170" s="180"/>
      <c r="I170" s="181" t="s">
        <v>978</v>
      </c>
      <c r="J170" s="180" t="s">
        <v>979</v>
      </c>
      <c r="K170" s="180" t="s">
        <v>980</v>
      </c>
      <c r="L170" s="180" t="s">
        <v>3926</v>
      </c>
      <c r="M170" s="180" t="s">
        <v>3927</v>
      </c>
      <c r="N170" s="180" t="s">
        <v>3928</v>
      </c>
      <c r="O170" s="180" t="s">
        <v>3929</v>
      </c>
      <c r="P170" s="180" t="s">
        <v>985</v>
      </c>
      <c r="Q170" s="179" t="s">
        <v>3635</v>
      </c>
      <c r="R170" s="180"/>
      <c r="S170" s="180"/>
      <c r="T170" s="180" t="s">
        <v>3873</v>
      </c>
      <c r="U170" s="180" t="s">
        <v>3905</v>
      </c>
      <c r="V170" s="179" t="s">
        <v>3635</v>
      </c>
      <c r="W170" s="180" t="s">
        <v>3873</v>
      </c>
      <c r="X170" s="8"/>
      <c r="Y170" s="8"/>
    </row>
    <row r="171" customHeight="1" spans="1:25">
      <c r="A171" s="178">
        <v>1949</v>
      </c>
      <c r="B171" s="179" t="s">
        <v>481</v>
      </c>
      <c r="C171" s="180" t="s">
        <v>105</v>
      </c>
      <c r="D171" s="179" t="s">
        <v>557</v>
      </c>
      <c r="E171" s="179" t="s">
        <v>576</v>
      </c>
      <c r="F171" s="180" t="s">
        <v>3925</v>
      </c>
      <c r="G171" s="179" t="s">
        <v>3635</v>
      </c>
      <c r="H171" s="180"/>
      <c r="I171" s="181" t="s">
        <v>978</v>
      </c>
      <c r="J171" s="180" t="s">
        <v>3224</v>
      </c>
      <c r="K171" s="180" t="s">
        <v>980</v>
      </c>
      <c r="L171" s="180" t="s">
        <v>3930</v>
      </c>
      <c r="M171" s="183">
        <v>45771</v>
      </c>
      <c r="N171" s="180" t="s">
        <v>3844</v>
      </c>
      <c r="O171" s="180" t="s">
        <v>3929</v>
      </c>
      <c r="P171" s="180"/>
      <c r="Q171" s="179" t="s">
        <v>3635</v>
      </c>
      <c r="R171" s="180"/>
      <c r="S171" s="180"/>
      <c r="T171" s="180" t="s">
        <v>3873</v>
      </c>
      <c r="U171" s="180" t="s">
        <v>945</v>
      </c>
      <c r="V171" s="179" t="s">
        <v>3635</v>
      </c>
      <c r="W171" s="180" t="s">
        <v>3873</v>
      </c>
      <c r="X171" s="8"/>
      <c r="Y171" s="8"/>
    </row>
    <row r="172" customHeight="1" spans="1:25">
      <c r="A172" s="178">
        <v>402</v>
      </c>
      <c r="B172" s="179" t="s">
        <v>539</v>
      </c>
      <c r="C172" s="180" t="s">
        <v>780</v>
      </c>
      <c r="D172" s="179" t="s">
        <v>557</v>
      </c>
      <c r="E172" s="179" t="s">
        <v>576</v>
      </c>
      <c r="F172" s="180" t="s">
        <v>3925</v>
      </c>
      <c r="G172" s="179" t="s">
        <v>3635</v>
      </c>
      <c r="H172" s="180"/>
      <c r="I172" s="181" t="s">
        <v>972</v>
      </c>
      <c r="J172" s="180" t="s">
        <v>986</v>
      </c>
      <c r="K172" s="180" t="s">
        <v>3931</v>
      </c>
      <c r="L172" s="180" t="s">
        <v>3932</v>
      </c>
      <c r="M172" s="180" t="s">
        <v>3933</v>
      </c>
      <c r="N172" s="180" t="s">
        <v>3934</v>
      </c>
      <c r="O172" s="180" t="s">
        <v>3929</v>
      </c>
      <c r="P172" s="180" t="s">
        <v>2738</v>
      </c>
      <c r="Q172" s="179" t="s">
        <v>3635</v>
      </c>
      <c r="R172" s="180"/>
      <c r="S172" s="180"/>
      <c r="T172" s="180" t="s">
        <v>3873</v>
      </c>
      <c r="U172" s="180" t="s">
        <v>3905</v>
      </c>
      <c r="V172" s="179" t="s">
        <v>3635</v>
      </c>
      <c r="W172" s="180" t="s">
        <v>3873</v>
      </c>
      <c r="X172" s="8"/>
      <c r="Y172" s="8"/>
    </row>
    <row r="173" customHeight="1" spans="1:25">
      <c r="A173" s="178">
        <v>1950</v>
      </c>
      <c r="B173" s="179" t="s">
        <v>481</v>
      </c>
      <c r="C173" s="180" t="s">
        <v>105</v>
      </c>
      <c r="D173" s="179" t="s">
        <v>557</v>
      </c>
      <c r="E173" s="179" t="s">
        <v>576</v>
      </c>
      <c r="F173" s="180" t="s">
        <v>3925</v>
      </c>
      <c r="G173" s="179" t="s">
        <v>3635</v>
      </c>
      <c r="H173" s="180"/>
      <c r="I173" s="180" t="s">
        <v>972</v>
      </c>
      <c r="J173" s="180" t="s">
        <v>3230</v>
      </c>
      <c r="K173" s="180" t="s">
        <v>3231</v>
      </c>
      <c r="L173" s="180" t="s">
        <v>3935</v>
      </c>
      <c r="M173" s="183">
        <v>45771</v>
      </c>
      <c r="N173" s="180"/>
      <c r="O173" s="180" t="s">
        <v>3929</v>
      </c>
      <c r="P173" s="180"/>
      <c r="Q173" s="179" t="s">
        <v>3635</v>
      </c>
      <c r="R173" s="180"/>
      <c r="S173" s="180"/>
      <c r="T173" s="180" t="s">
        <v>3873</v>
      </c>
      <c r="U173" s="180" t="s">
        <v>945</v>
      </c>
      <c r="V173" s="179" t="s">
        <v>3635</v>
      </c>
      <c r="W173" s="180" t="s">
        <v>3873</v>
      </c>
      <c r="X173" s="8"/>
      <c r="Y173" s="8"/>
    </row>
    <row r="174" customHeight="1" spans="1:25">
      <c r="A174" s="178">
        <v>403</v>
      </c>
      <c r="B174" s="179" t="s">
        <v>539</v>
      </c>
      <c r="C174" s="180" t="s">
        <v>780</v>
      </c>
      <c r="D174" s="179" t="s">
        <v>557</v>
      </c>
      <c r="E174" s="179" t="s">
        <v>576</v>
      </c>
      <c r="F174" s="180" t="s">
        <v>3909</v>
      </c>
      <c r="G174" s="179" t="s">
        <v>3635</v>
      </c>
      <c r="H174" s="180"/>
      <c r="I174" s="181" t="s">
        <v>962</v>
      </c>
      <c r="J174" s="180" t="s">
        <v>992</v>
      </c>
      <c r="K174" s="180" t="s">
        <v>993</v>
      </c>
      <c r="L174" s="180" t="s">
        <v>3936</v>
      </c>
      <c r="M174" s="180" t="s">
        <v>3937</v>
      </c>
      <c r="N174" s="180" t="s">
        <v>3934</v>
      </c>
      <c r="O174" s="180"/>
      <c r="P174" s="180" t="s">
        <v>996</v>
      </c>
      <c r="Q174" s="179" t="s">
        <v>3635</v>
      </c>
      <c r="R174" s="180"/>
      <c r="S174" s="180"/>
      <c r="T174" s="180" t="s">
        <v>3904</v>
      </c>
      <c r="U174" s="180" t="s">
        <v>3905</v>
      </c>
      <c r="V174" s="179" t="s">
        <v>3635</v>
      </c>
      <c r="W174" s="180" t="s">
        <v>3904</v>
      </c>
      <c r="X174" s="8"/>
      <c r="Y174" s="8"/>
    </row>
    <row r="175" customHeight="1" spans="1:25">
      <c r="A175" s="178">
        <v>1951</v>
      </c>
      <c r="B175" s="179" t="s">
        <v>539</v>
      </c>
      <c r="C175" s="180" t="s">
        <v>780</v>
      </c>
      <c r="D175" s="179" t="s">
        <v>557</v>
      </c>
      <c r="E175" s="179" t="s">
        <v>576</v>
      </c>
      <c r="F175" s="180" t="s">
        <v>3909</v>
      </c>
      <c r="G175" s="179" t="s">
        <v>3635</v>
      </c>
      <c r="H175" s="180"/>
      <c r="I175" s="181" t="s">
        <v>972</v>
      </c>
      <c r="J175" s="180" t="s">
        <v>997</v>
      </c>
      <c r="K175" s="180" t="s">
        <v>3235</v>
      </c>
      <c r="L175" s="180" t="s">
        <v>3938</v>
      </c>
      <c r="M175" s="183">
        <v>45983</v>
      </c>
      <c r="N175" s="180" t="s">
        <v>1000</v>
      </c>
      <c r="O175" s="180" t="s">
        <v>3939</v>
      </c>
      <c r="P175" s="180" t="s">
        <v>1002</v>
      </c>
      <c r="Q175" s="179" t="s">
        <v>3635</v>
      </c>
      <c r="R175" s="180"/>
      <c r="S175" s="180"/>
      <c r="T175" s="180" t="s">
        <v>3904</v>
      </c>
      <c r="U175" s="180" t="s">
        <v>945</v>
      </c>
      <c r="V175" s="179" t="s">
        <v>3635</v>
      </c>
      <c r="W175" s="180" t="s">
        <v>3904</v>
      </c>
      <c r="X175" s="8"/>
      <c r="Y175" s="8"/>
    </row>
    <row r="176" customHeight="1" spans="1:25">
      <c r="A176" s="178">
        <v>263</v>
      </c>
      <c r="B176" s="179" t="s">
        <v>481</v>
      </c>
      <c r="C176" s="180" t="s">
        <v>103</v>
      </c>
      <c r="D176" s="179" t="s">
        <v>848</v>
      </c>
      <c r="E176" s="179" t="s">
        <v>608</v>
      </c>
      <c r="F176" s="180" t="s">
        <v>3925</v>
      </c>
      <c r="G176" s="179" t="s">
        <v>3635</v>
      </c>
      <c r="H176" s="180"/>
      <c r="I176" s="180" t="s">
        <v>962</v>
      </c>
      <c r="J176" s="180" t="s">
        <v>3940</v>
      </c>
      <c r="K176" s="180" t="s">
        <v>3941</v>
      </c>
      <c r="L176" s="180" t="s">
        <v>3942</v>
      </c>
      <c r="M176" s="183">
        <v>45696</v>
      </c>
      <c r="N176" s="180"/>
      <c r="O176" s="180"/>
      <c r="P176" s="180" t="s">
        <v>617</v>
      </c>
      <c r="Q176" s="179" t="s">
        <v>3635</v>
      </c>
      <c r="R176" s="180" t="s">
        <v>3943</v>
      </c>
      <c r="S176" s="180"/>
      <c r="T176" s="180" t="s">
        <v>3824</v>
      </c>
      <c r="U176" s="180"/>
      <c r="V176" s="179" t="s">
        <v>3635</v>
      </c>
      <c r="W176" s="180" t="s">
        <v>3824</v>
      </c>
      <c r="X176" s="8"/>
      <c r="Y176" s="8"/>
    </row>
    <row r="177" customHeight="1" spans="1:25">
      <c r="A177" s="178">
        <v>427</v>
      </c>
      <c r="B177" s="179" t="s">
        <v>481</v>
      </c>
      <c r="C177" s="180" t="s">
        <v>103</v>
      </c>
      <c r="D177" s="179" t="s">
        <v>848</v>
      </c>
      <c r="E177" s="179" t="s">
        <v>576</v>
      </c>
      <c r="F177" s="180" t="s">
        <v>3944</v>
      </c>
      <c r="G177" s="179" t="s">
        <v>3635</v>
      </c>
      <c r="H177" s="180"/>
      <c r="I177" s="180" t="s">
        <v>978</v>
      </c>
      <c r="J177" s="180" t="s">
        <v>323</v>
      </c>
      <c r="K177" s="180" t="s">
        <v>1008</v>
      </c>
      <c r="L177" s="180" t="s">
        <v>3945</v>
      </c>
      <c r="M177" s="183">
        <v>45981</v>
      </c>
      <c r="N177" s="183">
        <v>45829</v>
      </c>
      <c r="O177" s="180"/>
      <c r="P177" s="180" t="s">
        <v>1010</v>
      </c>
      <c r="Q177" s="179" t="s">
        <v>3635</v>
      </c>
      <c r="R177" s="180"/>
      <c r="S177" s="180"/>
      <c r="T177" s="180" t="s">
        <v>3824</v>
      </c>
      <c r="U177" s="180"/>
      <c r="V177" s="179" t="s">
        <v>3635</v>
      </c>
      <c r="W177" s="180" t="s">
        <v>3824</v>
      </c>
      <c r="X177" s="8"/>
      <c r="Y177" s="8"/>
    </row>
    <row r="178" customHeight="1" spans="1:25">
      <c r="A178" s="178">
        <v>1952</v>
      </c>
      <c r="B178" s="179" t="s">
        <v>481</v>
      </c>
      <c r="C178" s="180" t="s">
        <v>103</v>
      </c>
      <c r="D178" s="179" t="s">
        <v>848</v>
      </c>
      <c r="E178" s="179" t="s">
        <v>576</v>
      </c>
      <c r="F178" s="180" t="s">
        <v>3946</v>
      </c>
      <c r="G178" s="179" t="s">
        <v>3635</v>
      </c>
      <c r="H178" s="180"/>
      <c r="I178" s="180" t="s">
        <v>3243</v>
      </c>
      <c r="J178" s="181" t="s">
        <v>3244</v>
      </c>
      <c r="K178" s="180" t="s">
        <v>3245</v>
      </c>
      <c r="L178" s="180" t="s">
        <v>2495</v>
      </c>
      <c r="M178" s="183">
        <v>45832</v>
      </c>
      <c r="N178" s="183">
        <v>45832</v>
      </c>
      <c r="O178" s="180"/>
      <c r="P178" s="180" t="s">
        <v>2497</v>
      </c>
      <c r="Q178" s="179" t="s">
        <v>3635</v>
      </c>
      <c r="R178" s="180"/>
      <c r="S178" s="180"/>
      <c r="T178" s="180" t="s">
        <v>3824</v>
      </c>
      <c r="U178" s="180"/>
      <c r="V178" s="179" t="s">
        <v>3635</v>
      </c>
      <c r="W178" s="180" t="s">
        <v>3824</v>
      </c>
      <c r="X178" s="8"/>
      <c r="Y178" s="8"/>
    </row>
    <row r="179" customHeight="1" spans="1:25">
      <c r="A179" s="178">
        <v>1953</v>
      </c>
      <c r="B179" s="179" t="s">
        <v>481</v>
      </c>
      <c r="C179" s="180" t="s">
        <v>103</v>
      </c>
      <c r="D179" s="179" t="s">
        <v>848</v>
      </c>
      <c r="E179" s="179" t="s">
        <v>576</v>
      </c>
      <c r="F179" s="180" t="s">
        <v>3947</v>
      </c>
      <c r="G179" s="179" t="s">
        <v>3635</v>
      </c>
      <c r="H179" s="180"/>
      <c r="I179" s="181" t="s">
        <v>3248</v>
      </c>
      <c r="J179" s="181" t="s">
        <v>3249</v>
      </c>
      <c r="K179" s="180" t="s">
        <v>2474</v>
      </c>
      <c r="L179" s="180" t="s">
        <v>3948</v>
      </c>
      <c r="M179" s="183">
        <v>45862</v>
      </c>
      <c r="N179" s="183">
        <v>45862</v>
      </c>
      <c r="O179" s="180" t="s">
        <v>3913</v>
      </c>
      <c r="P179" s="180" t="s">
        <v>2478</v>
      </c>
      <c r="Q179" s="179" t="s">
        <v>3635</v>
      </c>
      <c r="R179" s="180"/>
      <c r="S179" s="180"/>
      <c r="T179" s="180" t="s">
        <v>3725</v>
      </c>
      <c r="U179" s="180"/>
      <c r="V179" s="179" t="s">
        <v>3635</v>
      </c>
      <c r="W179" s="180" t="s">
        <v>3725</v>
      </c>
      <c r="X179" s="8"/>
      <c r="Y179" s="8"/>
    </row>
    <row r="180" customHeight="1" spans="1:25">
      <c r="A180" s="178">
        <v>1954</v>
      </c>
      <c r="B180" s="179" t="s">
        <v>481</v>
      </c>
      <c r="C180" s="180" t="s">
        <v>103</v>
      </c>
      <c r="D180" s="179" t="s">
        <v>848</v>
      </c>
      <c r="E180" s="179" t="s">
        <v>576</v>
      </c>
      <c r="F180" s="180" t="s">
        <v>3829</v>
      </c>
      <c r="G180" s="179" t="s">
        <v>3635</v>
      </c>
      <c r="H180" s="180"/>
      <c r="I180" s="180" t="s">
        <v>3252</v>
      </c>
      <c r="J180" s="180" t="s">
        <v>3253</v>
      </c>
      <c r="K180" s="180" t="s">
        <v>3254</v>
      </c>
      <c r="L180" s="180"/>
      <c r="M180" s="183">
        <v>45862</v>
      </c>
      <c r="N180" s="183">
        <v>45862</v>
      </c>
      <c r="O180" s="180" t="s">
        <v>3913</v>
      </c>
      <c r="P180" s="180" t="s">
        <v>2510</v>
      </c>
      <c r="Q180" s="179" t="s">
        <v>3635</v>
      </c>
      <c r="R180" s="180"/>
      <c r="S180" s="180"/>
      <c r="T180" s="180" t="s">
        <v>3725</v>
      </c>
      <c r="U180" s="180"/>
      <c r="V180" s="179" t="s">
        <v>3635</v>
      </c>
      <c r="W180" s="180" t="s">
        <v>3725</v>
      </c>
      <c r="X180" s="8"/>
      <c r="Y180" s="8"/>
    </row>
    <row r="181" customHeight="1" spans="1:25">
      <c r="A181" s="178">
        <v>1955</v>
      </c>
      <c r="B181" s="179" t="s">
        <v>481</v>
      </c>
      <c r="C181" s="180" t="s">
        <v>103</v>
      </c>
      <c r="D181" s="179" t="s">
        <v>848</v>
      </c>
      <c r="E181" s="179" t="s">
        <v>576</v>
      </c>
      <c r="F181" s="180" t="s">
        <v>3949</v>
      </c>
      <c r="G181" s="179" t="s">
        <v>3635</v>
      </c>
      <c r="H181" s="180"/>
      <c r="I181" s="181" t="s">
        <v>3255</v>
      </c>
      <c r="J181" s="181" t="s">
        <v>2538</v>
      </c>
      <c r="K181" s="180" t="s">
        <v>2539</v>
      </c>
      <c r="L181" s="180" t="s">
        <v>3256</v>
      </c>
      <c r="M181" s="183">
        <v>45832</v>
      </c>
      <c r="N181" s="183">
        <v>45832</v>
      </c>
      <c r="O181" s="180"/>
      <c r="P181" s="180" t="s">
        <v>2541</v>
      </c>
      <c r="Q181" s="179" t="s">
        <v>3635</v>
      </c>
      <c r="R181" s="180"/>
      <c r="S181" s="180"/>
      <c r="T181" s="180" t="s">
        <v>3725</v>
      </c>
      <c r="U181" s="180"/>
      <c r="V181" s="179" t="s">
        <v>3635</v>
      </c>
      <c r="W181" s="180" t="s">
        <v>3725</v>
      </c>
      <c r="X181" s="8"/>
      <c r="Y181" s="8"/>
    </row>
    <row r="182" customHeight="1" spans="1:25">
      <c r="A182" s="178">
        <v>1956</v>
      </c>
      <c r="B182" s="179" t="s">
        <v>481</v>
      </c>
      <c r="C182" s="180" t="s">
        <v>769</v>
      </c>
      <c r="D182" s="179" t="s">
        <v>557</v>
      </c>
      <c r="E182" s="179" t="s">
        <v>576</v>
      </c>
      <c r="F182" s="180" t="s">
        <v>3909</v>
      </c>
      <c r="G182" s="179" t="s">
        <v>3635</v>
      </c>
      <c r="H182" s="180"/>
      <c r="I182" s="180" t="s">
        <v>962</v>
      </c>
      <c r="J182" s="180" t="s">
        <v>3950</v>
      </c>
      <c r="K182" s="180" t="s">
        <v>3259</v>
      </c>
      <c r="L182" s="180" t="s">
        <v>3260</v>
      </c>
      <c r="M182" s="180"/>
      <c r="N182" s="183">
        <v>45680</v>
      </c>
      <c r="O182" s="180"/>
      <c r="P182" s="180" t="s">
        <v>2503</v>
      </c>
      <c r="Q182" s="179" t="s">
        <v>3635</v>
      </c>
      <c r="R182" s="180"/>
      <c r="S182" s="180"/>
      <c r="T182" s="180" t="s">
        <v>3725</v>
      </c>
      <c r="U182" s="180"/>
      <c r="V182" s="179" t="s">
        <v>3635</v>
      </c>
      <c r="W182" s="180" t="s">
        <v>3725</v>
      </c>
      <c r="X182" s="8"/>
      <c r="Y182" s="8"/>
    </row>
    <row r="183" customHeight="1" spans="1:25">
      <c r="A183" s="175">
        <v>236</v>
      </c>
      <c r="B183" s="176" t="s">
        <v>481</v>
      </c>
      <c r="C183" s="177"/>
      <c r="D183" s="176" t="s">
        <v>3635</v>
      </c>
      <c r="E183" s="176" t="s">
        <v>3635</v>
      </c>
      <c r="F183" s="177"/>
      <c r="G183" s="176" t="s">
        <v>3635</v>
      </c>
      <c r="H183" s="177"/>
      <c r="I183" s="177"/>
      <c r="J183" s="185" t="s">
        <v>3951</v>
      </c>
      <c r="K183" s="177"/>
      <c r="L183" s="177"/>
      <c r="M183" s="177"/>
      <c r="N183" s="177"/>
      <c r="O183" s="177"/>
      <c r="P183" s="177"/>
      <c r="Q183" s="176" t="s">
        <v>3635</v>
      </c>
      <c r="R183" s="177"/>
      <c r="S183" s="177"/>
      <c r="T183" s="177"/>
      <c r="U183" s="177"/>
      <c r="V183" s="176" t="s">
        <v>3635</v>
      </c>
      <c r="W183" s="177"/>
      <c r="X183" s="8"/>
      <c r="Y183" s="8"/>
    </row>
    <row r="184" customHeight="1" spans="1:25">
      <c r="A184" s="178">
        <v>183</v>
      </c>
      <c r="B184" s="179" t="s">
        <v>1012</v>
      </c>
      <c r="C184" s="180" t="s">
        <v>780</v>
      </c>
      <c r="D184" s="179" t="s">
        <v>557</v>
      </c>
      <c r="E184" s="179" t="s">
        <v>576</v>
      </c>
      <c r="F184" s="180" t="s">
        <v>3807</v>
      </c>
      <c r="G184" s="179" t="s">
        <v>3635</v>
      </c>
      <c r="H184" s="180"/>
      <c r="I184" s="180" t="s">
        <v>1013</v>
      </c>
      <c r="J184" s="180" t="s">
        <v>1014</v>
      </c>
      <c r="K184" s="180" t="s">
        <v>3952</v>
      </c>
      <c r="L184" s="180" t="s">
        <v>1016</v>
      </c>
      <c r="M184" s="180" t="s">
        <v>3953</v>
      </c>
      <c r="N184" s="183">
        <v>45978</v>
      </c>
      <c r="O184" s="180"/>
      <c r="P184" s="180" t="s">
        <v>2015</v>
      </c>
      <c r="Q184" s="179" t="s">
        <v>3635</v>
      </c>
      <c r="R184" s="180"/>
      <c r="S184" s="180"/>
      <c r="T184" s="180" t="s">
        <v>3873</v>
      </c>
      <c r="U184" s="180"/>
      <c r="V184" s="179" t="s">
        <v>3635</v>
      </c>
      <c r="W184" s="180" t="s">
        <v>3873</v>
      </c>
      <c r="X184" s="8"/>
      <c r="Y184" s="8"/>
    </row>
    <row r="185" customHeight="1" spans="1:25">
      <c r="A185" s="178">
        <v>1957</v>
      </c>
      <c r="B185" s="179" t="s">
        <v>481</v>
      </c>
      <c r="C185" s="180" t="s">
        <v>105</v>
      </c>
      <c r="D185" s="179" t="s">
        <v>557</v>
      </c>
      <c r="E185" s="179" t="s">
        <v>576</v>
      </c>
      <c r="F185" s="180" t="s">
        <v>3807</v>
      </c>
      <c r="G185" s="179" t="s">
        <v>3635</v>
      </c>
      <c r="H185" s="180"/>
      <c r="I185" s="180" t="s">
        <v>1013</v>
      </c>
      <c r="J185" s="181" t="s">
        <v>3264</v>
      </c>
      <c r="K185" s="180" t="s">
        <v>3954</v>
      </c>
      <c r="L185" s="180" t="s">
        <v>3955</v>
      </c>
      <c r="M185" s="180" t="s">
        <v>3956</v>
      </c>
      <c r="N185" s="180"/>
      <c r="O185" s="180" t="s">
        <v>3913</v>
      </c>
      <c r="P185" s="180"/>
      <c r="Q185" s="179" t="s">
        <v>3635</v>
      </c>
      <c r="R185" s="180"/>
      <c r="S185" s="180"/>
      <c r="T185" s="180" t="s">
        <v>3873</v>
      </c>
      <c r="U185" s="180"/>
      <c r="V185" s="179" t="s">
        <v>3635</v>
      </c>
      <c r="W185" s="180" t="s">
        <v>3873</v>
      </c>
      <c r="X185" s="8"/>
      <c r="Y185" s="8"/>
    </row>
    <row r="186" customHeight="1" spans="1:25">
      <c r="A186" s="178">
        <v>45</v>
      </c>
      <c r="B186" s="179" t="s">
        <v>1012</v>
      </c>
      <c r="C186" s="180" t="s">
        <v>780</v>
      </c>
      <c r="D186" s="179" t="s">
        <v>557</v>
      </c>
      <c r="E186" s="179" t="s">
        <v>608</v>
      </c>
      <c r="F186" s="180" t="s">
        <v>806</v>
      </c>
      <c r="G186" s="179" t="s">
        <v>3635</v>
      </c>
      <c r="H186" s="180"/>
      <c r="I186" s="181" t="s">
        <v>1013</v>
      </c>
      <c r="J186" s="181" t="s">
        <v>3957</v>
      </c>
      <c r="K186" s="180" t="s">
        <v>1020</v>
      </c>
      <c r="L186" s="180" t="s">
        <v>1021</v>
      </c>
      <c r="M186" s="180" t="s">
        <v>3958</v>
      </c>
      <c r="N186" s="183">
        <v>45948</v>
      </c>
      <c r="O186" s="180"/>
      <c r="P186" s="180" t="s">
        <v>1023</v>
      </c>
      <c r="Q186" s="179" t="s">
        <v>3635</v>
      </c>
      <c r="R186" s="180"/>
      <c r="S186" s="180"/>
      <c r="T186" s="180" t="s">
        <v>3873</v>
      </c>
      <c r="U186" s="180"/>
      <c r="V186" s="179" t="s">
        <v>3635</v>
      </c>
      <c r="W186" s="180" t="s">
        <v>3873</v>
      </c>
      <c r="X186" s="8"/>
      <c r="Y186" s="8"/>
    </row>
    <row r="187" customHeight="1" spans="1:25">
      <c r="A187" s="178">
        <v>378</v>
      </c>
      <c r="B187" s="179" t="s">
        <v>481</v>
      </c>
      <c r="C187" s="180" t="s">
        <v>563</v>
      </c>
      <c r="D187" s="179" t="s">
        <v>557</v>
      </c>
      <c r="E187" s="179" t="s">
        <v>576</v>
      </c>
      <c r="F187" s="180" t="s">
        <v>1024</v>
      </c>
      <c r="G187" s="179" t="s">
        <v>3635</v>
      </c>
      <c r="H187" s="180"/>
      <c r="I187" s="180" t="s">
        <v>1013</v>
      </c>
      <c r="J187" s="180" t="s">
        <v>1025</v>
      </c>
      <c r="K187" s="180" t="s">
        <v>1026</v>
      </c>
      <c r="L187" s="180" t="s">
        <v>1027</v>
      </c>
      <c r="M187" s="183">
        <v>45704</v>
      </c>
      <c r="N187" s="180"/>
      <c r="O187" s="180"/>
      <c r="P187" s="180" t="s">
        <v>1028</v>
      </c>
      <c r="Q187" s="179" t="s">
        <v>3635</v>
      </c>
      <c r="R187" s="180"/>
      <c r="S187" s="180"/>
      <c r="T187" s="180" t="s">
        <v>3873</v>
      </c>
      <c r="U187" s="180"/>
      <c r="V187" s="179" t="s">
        <v>3635</v>
      </c>
      <c r="W187" s="180" t="s">
        <v>3873</v>
      </c>
      <c r="X187" s="8"/>
      <c r="Y187" s="8"/>
    </row>
    <row r="188" customHeight="1" spans="1:25">
      <c r="A188" s="175">
        <v>292</v>
      </c>
      <c r="B188" s="176" t="s">
        <v>481</v>
      </c>
      <c r="C188" s="177"/>
      <c r="D188" s="176" t="s">
        <v>3635</v>
      </c>
      <c r="E188" s="176" t="s">
        <v>3635</v>
      </c>
      <c r="F188" s="177"/>
      <c r="G188" s="176" t="s">
        <v>3635</v>
      </c>
      <c r="H188" s="177"/>
      <c r="I188" s="185"/>
      <c r="J188" s="177" t="s">
        <v>3959</v>
      </c>
      <c r="K188" s="177"/>
      <c r="L188" s="177"/>
      <c r="M188" s="177"/>
      <c r="N188" s="177"/>
      <c r="O188" s="177"/>
      <c r="P188" s="177"/>
      <c r="Q188" s="176" t="s">
        <v>3635</v>
      </c>
      <c r="R188" s="177"/>
      <c r="S188" s="177"/>
      <c r="T188" s="177"/>
      <c r="U188" s="177"/>
      <c r="V188" s="176" t="s">
        <v>3635</v>
      </c>
      <c r="W188" s="177"/>
      <c r="X188" s="8"/>
      <c r="Y188" s="8"/>
    </row>
    <row r="189" customHeight="1" spans="1:25">
      <c r="A189" s="178">
        <v>347</v>
      </c>
      <c r="B189" s="179" t="s">
        <v>481</v>
      </c>
      <c r="C189" s="180" t="s">
        <v>563</v>
      </c>
      <c r="D189" s="179" t="s">
        <v>630</v>
      </c>
      <c r="E189" s="179" t="s">
        <v>538</v>
      </c>
      <c r="F189" s="180" t="s">
        <v>3848</v>
      </c>
      <c r="G189" s="179" t="s">
        <v>3635</v>
      </c>
      <c r="H189" s="180"/>
      <c r="I189" s="181" t="s">
        <v>396</v>
      </c>
      <c r="J189" s="181" t="s">
        <v>1030</v>
      </c>
      <c r="K189" s="180" t="s">
        <v>3960</v>
      </c>
      <c r="L189" s="180" t="s">
        <v>3961</v>
      </c>
      <c r="M189" s="183">
        <v>45887</v>
      </c>
      <c r="N189" s="180"/>
      <c r="O189" s="180"/>
      <c r="P189" s="180" t="s">
        <v>617</v>
      </c>
      <c r="Q189" s="179" t="s">
        <v>3635</v>
      </c>
      <c r="R189" s="180" t="s">
        <v>1033</v>
      </c>
      <c r="S189" s="180"/>
      <c r="T189" s="180" t="s">
        <v>3824</v>
      </c>
      <c r="U189" s="180"/>
      <c r="V189" s="179" t="s">
        <v>3635</v>
      </c>
      <c r="W189" s="180" t="s">
        <v>3824</v>
      </c>
      <c r="X189" s="8"/>
      <c r="Y189" s="8"/>
    </row>
    <row r="190" customHeight="1" spans="1:25">
      <c r="A190" s="178">
        <v>373</v>
      </c>
      <c r="B190" s="179" t="s">
        <v>481</v>
      </c>
      <c r="C190" s="180" t="s">
        <v>563</v>
      </c>
      <c r="D190" s="179" t="s">
        <v>630</v>
      </c>
      <c r="E190" s="179" t="s">
        <v>538</v>
      </c>
      <c r="F190" s="180" t="s">
        <v>3848</v>
      </c>
      <c r="G190" s="179" t="s">
        <v>3635</v>
      </c>
      <c r="H190" s="180"/>
      <c r="I190" s="180" t="s">
        <v>396</v>
      </c>
      <c r="J190" s="180" t="s">
        <v>3962</v>
      </c>
      <c r="K190" s="180"/>
      <c r="L190" s="180" t="s">
        <v>1035</v>
      </c>
      <c r="M190" s="183">
        <v>45918</v>
      </c>
      <c r="N190" s="180"/>
      <c r="O190" s="180"/>
      <c r="P190" s="180" t="s">
        <v>617</v>
      </c>
      <c r="Q190" s="179" t="s">
        <v>3635</v>
      </c>
      <c r="R190" s="180"/>
      <c r="S190" s="180"/>
      <c r="T190" s="180" t="s">
        <v>3824</v>
      </c>
      <c r="U190" s="180"/>
      <c r="V190" s="179" t="s">
        <v>3635</v>
      </c>
      <c r="W190" s="180" t="s">
        <v>3824</v>
      </c>
      <c r="X190" s="8"/>
      <c r="Y190" s="8"/>
    </row>
    <row r="191" customHeight="1" spans="1:25">
      <c r="A191" s="178">
        <v>374</v>
      </c>
      <c r="B191" s="179" t="s">
        <v>481</v>
      </c>
      <c r="C191" s="180" t="s">
        <v>69</v>
      </c>
      <c r="D191" s="179" t="s">
        <v>630</v>
      </c>
      <c r="E191" s="179" t="s">
        <v>538</v>
      </c>
      <c r="F191" s="180" t="s">
        <v>3848</v>
      </c>
      <c r="G191" s="179" t="s">
        <v>3635</v>
      </c>
      <c r="H191" s="180"/>
      <c r="I191" s="181" t="s">
        <v>396</v>
      </c>
      <c r="J191" s="180" t="s">
        <v>1036</v>
      </c>
      <c r="K191" s="180"/>
      <c r="L191" s="180" t="s">
        <v>3963</v>
      </c>
      <c r="M191" s="183">
        <v>45676</v>
      </c>
      <c r="N191" s="180"/>
      <c r="O191" s="180"/>
      <c r="P191" s="180" t="s">
        <v>3831</v>
      </c>
      <c r="Q191" s="179" t="s">
        <v>3635</v>
      </c>
      <c r="R191" s="180"/>
      <c r="S191" s="180"/>
      <c r="T191" s="180" t="s">
        <v>3824</v>
      </c>
      <c r="U191" s="180"/>
      <c r="V191" s="179" t="s">
        <v>3635</v>
      </c>
      <c r="W191" s="180" t="s">
        <v>3824</v>
      </c>
      <c r="X191" s="8"/>
      <c r="Y191" s="8"/>
    </row>
    <row r="192" customHeight="1" spans="1:25">
      <c r="A192" s="175">
        <v>293</v>
      </c>
      <c r="B192" s="176" t="s">
        <v>481</v>
      </c>
      <c r="C192" s="177"/>
      <c r="D192" s="176" t="s">
        <v>3635</v>
      </c>
      <c r="E192" s="176" t="s">
        <v>3635</v>
      </c>
      <c r="F192" s="177"/>
      <c r="G192" s="176" t="s">
        <v>3635</v>
      </c>
      <c r="H192" s="177"/>
      <c r="I192" s="185"/>
      <c r="J192" s="177" t="s">
        <v>3964</v>
      </c>
      <c r="K192" s="177"/>
      <c r="L192" s="177"/>
      <c r="M192" s="177"/>
      <c r="N192" s="177"/>
      <c r="O192" s="177"/>
      <c r="P192" s="177"/>
      <c r="Q192" s="176" t="s">
        <v>3635</v>
      </c>
      <c r="R192" s="177"/>
      <c r="S192" s="177"/>
      <c r="T192" s="177"/>
      <c r="U192" s="177"/>
      <c r="V192" s="176" t="s">
        <v>3635</v>
      </c>
      <c r="W192" s="177"/>
      <c r="X192" s="8"/>
      <c r="Y192" s="8"/>
    </row>
    <row r="193" customHeight="1" spans="1:25">
      <c r="A193" s="178">
        <v>380</v>
      </c>
      <c r="B193" s="179" t="s">
        <v>539</v>
      </c>
      <c r="C193" s="180" t="s">
        <v>780</v>
      </c>
      <c r="D193" s="179" t="s">
        <v>557</v>
      </c>
      <c r="E193" s="179" t="s">
        <v>538</v>
      </c>
      <c r="F193" s="180" t="s">
        <v>536</v>
      </c>
      <c r="G193" s="179" t="s">
        <v>539</v>
      </c>
      <c r="H193" s="180"/>
      <c r="I193" s="181" t="s">
        <v>1053</v>
      </c>
      <c r="J193" s="180" t="s">
        <v>1039</v>
      </c>
      <c r="K193" s="180" t="s">
        <v>3965</v>
      </c>
      <c r="L193" s="180" t="s">
        <v>3966</v>
      </c>
      <c r="M193" s="183">
        <v>45828</v>
      </c>
      <c r="N193" s="180" t="s">
        <v>3967</v>
      </c>
      <c r="O193" s="180"/>
      <c r="P193" s="180" t="s">
        <v>1043</v>
      </c>
      <c r="Q193" s="179" t="s">
        <v>540</v>
      </c>
      <c r="R193" s="180"/>
      <c r="S193" s="180" t="s">
        <v>3968</v>
      </c>
      <c r="T193" s="180" t="s">
        <v>3969</v>
      </c>
      <c r="U193" s="180" t="s">
        <v>3970</v>
      </c>
      <c r="V193" s="179" t="s">
        <v>3635</v>
      </c>
      <c r="W193" s="180" t="s">
        <v>3969</v>
      </c>
      <c r="X193" s="8"/>
      <c r="Y193" s="8"/>
    </row>
    <row r="194" customHeight="1" spans="1:25">
      <c r="A194" s="178">
        <v>1958</v>
      </c>
      <c r="B194" s="179" t="s">
        <v>481</v>
      </c>
      <c r="C194" s="180" t="s">
        <v>105</v>
      </c>
      <c r="D194" s="179" t="s">
        <v>557</v>
      </c>
      <c r="E194" s="179" t="s">
        <v>538</v>
      </c>
      <c r="F194" s="180" t="s">
        <v>536</v>
      </c>
      <c r="G194" s="179" t="s">
        <v>539</v>
      </c>
      <c r="H194" s="180"/>
      <c r="I194" s="181" t="s">
        <v>1053</v>
      </c>
      <c r="J194" s="180" t="s">
        <v>3281</v>
      </c>
      <c r="K194" s="180" t="s">
        <v>3282</v>
      </c>
      <c r="L194" s="180" t="s">
        <v>3971</v>
      </c>
      <c r="M194" s="183">
        <v>45771</v>
      </c>
      <c r="N194" s="180"/>
      <c r="O194" s="180" t="s">
        <v>3771</v>
      </c>
      <c r="P194" s="180"/>
      <c r="Q194" s="179" t="s">
        <v>540</v>
      </c>
      <c r="R194" s="180"/>
      <c r="S194" s="180" t="s">
        <v>3968</v>
      </c>
      <c r="T194" s="180" t="s">
        <v>3969</v>
      </c>
      <c r="U194" s="180" t="s">
        <v>3970</v>
      </c>
      <c r="V194" s="179" t="s">
        <v>3635</v>
      </c>
      <c r="W194" s="180" t="s">
        <v>3969</v>
      </c>
      <c r="X194" s="8"/>
      <c r="Y194" s="8"/>
    </row>
    <row r="195" customHeight="1" spans="1:25">
      <c r="A195" s="178">
        <v>1959</v>
      </c>
      <c r="B195" s="179" t="s">
        <v>481</v>
      </c>
      <c r="C195" s="180" t="s">
        <v>103</v>
      </c>
      <c r="D195" s="179" t="s">
        <v>848</v>
      </c>
      <c r="E195" s="179" t="s">
        <v>538</v>
      </c>
      <c r="F195" s="180" t="s">
        <v>536</v>
      </c>
      <c r="G195" s="179" t="s">
        <v>3635</v>
      </c>
      <c r="H195" s="180"/>
      <c r="I195" s="181" t="s">
        <v>1053</v>
      </c>
      <c r="J195" s="180" t="s">
        <v>3284</v>
      </c>
      <c r="K195" s="180" t="s">
        <v>1048</v>
      </c>
      <c r="L195" s="180" t="s">
        <v>3972</v>
      </c>
      <c r="M195" s="183">
        <v>45952</v>
      </c>
      <c r="N195" s="183">
        <v>45800</v>
      </c>
      <c r="O195" s="180"/>
      <c r="P195" s="180"/>
      <c r="Q195" s="179" t="s">
        <v>540</v>
      </c>
      <c r="R195" s="180"/>
      <c r="S195" s="180" t="s">
        <v>3968</v>
      </c>
      <c r="T195" s="180" t="s">
        <v>3969</v>
      </c>
      <c r="U195" s="180" t="s">
        <v>3970</v>
      </c>
      <c r="V195" s="179" t="s">
        <v>3635</v>
      </c>
      <c r="W195" s="180" t="s">
        <v>3969</v>
      </c>
      <c r="X195" s="8"/>
      <c r="Y195" s="8"/>
    </row>
    <row r="196" customHeight="1" spans="1:25">
      <c r="A196" s="178">
        <v>1960</v>
      </c>
      <c r="B196" s="179" t="s">
        <v>481</v>
      </c>
      <c r="C196" s="180" t="s">
        <v>103</v>
      </c>
      <c r="D196" s="179" t="s">
        <v>848</v>
      </c>
      <c r="E196" s="179" t="s">
        <v>538</v>
      </c>
      <c r="F196" s="180" t="s">
        <v>536</v>
      </c>
      <c r="G196" s="179" t="s">
        <v>3635</v>
      </c>
      <c r="H196" s="180"/>
      <c r="I196" s="181" t="s">
        <v>1053</v>
      </c>
      <c r="J196" s="180" t="s">
        <v>3286</v>
      </c>
      <c r="K196" s="180" t="s">
        <v>3287</v>
      </c>
      <c r="L196" s="180" t="s">
        <v>3972</v>
      </c>
      <c r="M196" s="183">
        <v>45893</v>
      </c>
      <c r="N196" s="180" t="s">
        <v>3973</v>
      </c>
      <c r="O196" s="180"/>
      <c r="P196" s="180" t="s">
        <v>2487</v>
      </c>
      <c r="Q196" s="179" t="s">
        <v>540</v>
      </c>
      <c r="R196" s="180"/>
      <c r="S196" s="180" t="s">
        <v>3968</v>
      </c>
      <c r="T196" s="180" t="s">
        <v>3969</v>
      </c>
      <c r="U196" s="180" t="s">
        <v>3970</v>
      </c>
      <c r="V196" s="179" t="s">
        <v>3635</v>
      </c>
      <c r="W196" s="180" t="s">
        <v>3969</v>
      </c>
      <c r="X196" s="8"/>
      <c r="Y196" s="8"/>
    </row>
    <row r="197" customHeight="1" spans="1:25">
      <c r="A197" s="178">
        <v>1961</v>
      </c>
      <c r="B197" s="179" t="s">
        <v>481</v>
      </c>
      <c r="C197" s="180" t="s">
        <v>103</v>
      </c>
      <c r="D197" s="179" t="s">
        <v>848</v>
      </c>
      <c r="E197" s="179" t="s">
        <v>538</v>
      </c>
      <c r="F197" s="180" t="s">
        <v>536</v>
      </c>
      <c r="G197" s="179" t="s">
        <v>3635</v>
      </c>
      <c r="H197" s="180"/>
      <c r="I197" s="181" t="s">
        <v>1053</v>
      </c>
      <c r="J197" s="180" t="s">
        <v>1050</v>
      </c>
      <c r="K197" s="180" t="s">
        <v>1051</v>
      </c>
      <c r="L197" s="180" t="s">
        <v>2417</v>
      </c>
      <c r="M197" s="183">
        <v>45951</v>
      </c>
      <c r="N197" s="183">
        <v>45799</v>
      </c>
      <c r="O197" s="180"/>
      <c r="P197" s="180"/>
      <c r="Q197" s="179" t="s">
        <v>540</v>
      </c>
      <c r="R197" s="180"/>
      <c r="S197" s="180" t="s">
        <v>3968</v>
      </c>
      <c r="T197" s="180" t="s">
        <v>3969</v>
      </c>
      <c r="U197" s="180" t="s">
        <v>3970</v>
      </c>
      <c r="V197" s="179" t="s">
        <v>3635</v>
      </c>
      <c r="W197" s="180" t="s">
        <v>3969</v>
      </c>
      <c r="X197" s="8"/>
      <c r="Y197" s="8"/>
    </row>
    <row r="198" customHeight="1" spans="1:25">
      <c r="A198" s="178">
        <v>1962</v>
      </c>
      <c r="B198" s="179" t="s">
        <v>481</v>
      </c>
      <c r="C198" s="180" t="s">
        <v>103</v>
      </c>
      <c r="D198" s="179" t="s">
        <v>848</v>
      </c>
      <c r="E198" s="179" t="s">
        <v>608</v>
      </c>
      <c r="F198" s="180" t="s">
        <v>536</v>
      </c>
      <c r="G198" s="179" t="s">
        <v>3635</v>
      </c>
      <c r="H198" s="180"/>
      <c r="I198" s="181" t="s">
        <v>1053</v>
      </c>
      <c r="J198" s="181" t="s">
        <v>1054</v>
      </c>
      <c r="K198" s="180" t="s">
        <v>1055</v>
      </c>
      <c r="L198" s="180" t="s">
        <v>3974</v>
      </c>
      <c r="M198" s="183">
        <v>45951</v>
      </c>
      <c r="N198" s="183">
        <v>45799</v>
      </c>
      <c r="O198" s="180"/>
      <c r="P198" s="180"/>
      <c r="Q198" s="179" t="s">
        <v>3635</v>
      </c>
      <c r="R198" s="180"/>
      <c r="S198" s="180" t="s">
        <v>3968</v>
      </c>
      <c r="T198" s="180" t="s">
        <v>3975</v>
      </c>
      <c r="U198" s="180"/>
      <c r="V198" s="179" t="s">
        <v>3635</v>
      </c>
      <c r="W198" s="180" t="s">
        <v>3975</v>
      </c>
      <c r="X198" s="8"/>
      <c r="Y198" s="8"/>
    </row>
    <row r="199" customHeight="1" spans="1:25">
      <c r="A199" s="178">
        <v>1963</v>
      </c>
      <c r="B199" s="179" t="s">
        <v>481</v>
      </c>
      <c r="C199" s="180" t="s">
        <v>103</v>
      </c>
      <c r="D199" s="179" t="s">
        <v>848</v>
      </c>
      <c r="E199" s="179" t="s">
        <v>608</v>
      </c>
      <c r="F199" s="180" t="s">
        <v>536</v>
      </c>
      <c r="G199" s="179" t="s">
        <v>3635</v>
      </c>
      <c r="H199" s="180"/>
      <c r="I199" s="181" t="s">
        <v>1053</v>
      </c>
      <c r="J199" s="181" t="s">
        <v>1057</v>
      </c>
      <c r="K199" s="180" t="s">
        <v>1058</v>
      </c>
      <c r="L199" s="180" t="s">
        <v>3974</v>
      </c>
      <c r="M199" s="183">
        <v>45951</v>
      </c>
      <c r="N199" s="183">
        <v>45799</v>
      </c>
      <c r="O199" s="180"/>
      <c r="P199" s="180"/>
      <c r="Q199" s="179" t="s">
        <v>3635</v>
      </c>
      <c r="R199" s="180"/>
      <c r="S199" s="180" t="s">
        <v>3968</v>
      </c>
      <c r="T199" s="180" t="s">
        <v>3975</v>
      </c>
      <c r="U199" s="180"/>
      <c r="V199" s="179" t="s">
        <v>3635</v>
      </c>
      <c r="W199" s="180" t="s">
        <v>3975</v>
      </c>
      <c r="X199" s="8"/>
      <c r="Y199" s="8"/>
    </row>
    <row r="200" customHeight="1" spans="1:25">
      <c r="A200" s="178">
        <v>1964</v>
      </c>
      <c r="B200" s="179" t="s">
        <v>481</v>
      </c>
      <c r="C200" s="180" t="s">
        <v>103</v>
      </c>
      <c r="D200" s="179" t="s">
        <v>848</v>
      </c>
      <c r="E200" s="179" t="s">
        <v>608</v>
      </c>
      <c r="F200" s="180" t="s">
        <v>536</v>
      </c>
      <c r="G200" s="179" t="s">
        <v>3635</v>
      </c>
      <c r="H200" s="180"/>
      <c r="I200" s="181" t="s">
        <v>1053</v>
      </c>
      <c r="J200" s="181" t="s">
        <v>1059</v>
      </c>
      <c r="K200" s="180" t="s">
        <v>1060</v>
      </c>
      <c r="L200" s="180" t="s">
        <v>3976</v>
      </c>
      <c r="M200" s="183">
        <v>45951</v>
      </c>
      <c r="N200" s="183">
        <v>45799</v>
      </c>
      <c r="O200" s="180"/>
      <c r="P200" s="180"/>
      <c r="Q200" s="179" t="s">
        <v>3635</v>
      </c>
      <c r="R200" s="180"/>
      <c r="S200" s="180" t="s">
        <v>3968</v>
      </c>
      <c r="T200" s="180" t="s">
        <v>3975</v>
      </c>
      <c r="U200" s="180"/>
      <c r="V200" s="179" t="s">
        <v>3635</v>
      </c>
      <c r="W200" s="180" t="s">
        <v>3975</v>
      </c>
      <c r="X200" s="8"/>
      <c r="Y200" s="8"/>
    </row>
    <row r="201" customHeight="1" spans="1:25">
      <c r="A201" s="178">
        <v>1965</v>
      </c>
      <c r="B201" s="179" t="s">
        <v>481</v>
      </c>
      <c r="C201" s="180" t="s">
        <v>103</v>
      </c>
      <c r="D201" s="179" t="s">
        <v>848</v>
      </c>
      <c r="E201" s="179" t="s">
        <v>608</v>
      </c>
      <c r="F201" s="180" t="s">
        <v>536</v>
      </c>
      <c r="G201" s="179" t="s">
        <v>3635</v>
      </c>
      <c r="H201" s="180"/>
      <c r="I201" s="181" t="s">
        <v>1053</v>
      </c>
      <c r="J201" s="181" t="s">
        <v>1062</v>
      </c>
      <c r="K201" s="180" t="s">
        <v>1063</v>
      </c>
      <c r="L201" s="180" t="s">
        <v>3977</v>
      </c>
      <c r="M201" s="183">
        <v>45860</v>
      </c>
      <c r="N201" s="183">
        <v>45711</v>
      </c>
      <c r="O201" s="180"/>
      <c r="P201" s="180"/>
      <c r="Q201" s="179" t="s">
        <v>3635</v>
      </c>
      <c r="R201" s="180"/>
      <c r="S201" s="180"/>
      <c r="T201" s="180" t="s">
        <v>3975</v>
      </c>
      <c r="U201" s="180"/>
      <c r="V201" s="179" t="s">
        <v>3635</v>
      </c>
      <c r="W201" s="180" t="s">
        <v>3975</v>
      </c>
      <c r="X201" s="8"/>
      <c r="Y201" s="8"/>
    </row>
    <row r="202" customHeight="1" spans="1:25">
      <c r="A202" s="178">
        <v>397</v>
      </c>
      <c r="B202" s="179" t="s">
        <v>539</v>
      </c>
      <c r="C202" s="180" t="s">
        <v>780</v>
      </c>
      <c r="D202" s="179" t="s">
        <v>557</v>
      </c>
      <c r="E202" s="179" t="s">
        <v>538</v>
      </c>
      <c r="F202" s="180" t="s">
        <v>536</v>
      </c>
      <c r="G202" s="179" t="s">
        <v>539</v>
      </c>
      <c r="H202" s="180"/>
      <c r="I202" s="181" t="s">
        <v>359</v>
      </c>
      <c r="J202" s="181" t="s">
        <v>1066</v>
      </c>
      <c r="K202" s="180" t="s">
        <v>1067</v>
      </c>
      <c r="L202" s="180" t="s">
        <v>3978</v>
      </c>
      <c r="M202" s="183">
        <v>45828</v>
      </c>
      <c r="N202" s="180" t="s">
        <v>3967</v>
      </c>
      <c r="O202" s="180"/>
      <c r="P202" s="180" t="s">
        <v>1069</v>
      </c>
      <c r="Q202" s="179" t="s">
        <v>540</v>
      </c>
      <c r="R202" s="180"/>
      <c r="S202" s="180" t="s">
        <v>3979</v>
      </c>
      <c r="T202" s="180" t="s">
        <v>571</v>
      </c>
      <c r="U202" s="180" t="s">
        <v>3980</v>
      </c>
      <c r="V202" s="179" t="s">
        <v>3635</v>
      </c>
      <c r="W202" s="180" t="s">
        <v>571</v>
      </c>
      <c r="X202" s="8"/>
      <c r="Y202" s="8"/>
    </row>
    <row r="203" customHeight="1" spans="1:25">
      <c r="A203" s="178">
        <v>1966</v>
      </c>
      <c r="B203" s="179" t="s">
        <v>481</v>
      </c>
      <c r="C203" s="180" t="s">
        <v>105</v>
      </c>
      <c r="D203" s="179" t="s">
        <v>557</v>
      </c>
      <c r="E203" s="179" t="s">
        <v>538</v>
      </c>
      <c r="F203" s="180" t="s">
        <v>536</v>
      </c>
      <c r="G203" s="179" t="s">
        <v>539</v>
      </c>
      <c r="H203" s="180"/>
      <c r="I203" s="181" t="s">
        <v>359</v>
      </c>
      <c r="J203" s="180" t="s">
        <v>3296</v>
      </c>
      <c r="K203" s="180" t="s">
        <v>3297</v>
      </c>
      <c r="L203" s="180" t="s">
        <v>3981</v>
      </c>
      <c r="M203" s="183">
        <v>45771</v>
      </c>
      <c r="N203" s="180"/>
      <c r="O203" s="180" t="s">
        <v>3913</v>
      </c>
      <c r="P203" s="180"/>
      <c r="Q203" s="179" t="s">
        <v>540</v>
      </c>
      <c r="R203" s="180"/>
      <c r="S203" s="180" t="s">
        <v>3979</v>
      </c>
      <c r="T203" s="180" t="s">
        <v>571</v>
      </c>
      <c r="U203" s="180" t="s">
        <v>3980</v>
      </c>
      <c r="V203" s="179" t="s">
        <v>3635</v>
      </c>
      <c r="W203" s="180" t="s">
        <v>571</v>
      </c>
      <c r="X203" s="8"/>
      <c r="Y203" s="8"/>
    </row>
    <row r="204" customHeight="1" spans="1:25">
      <c r="A204" s="178">
        <v>1967</v>
      </c>
      <c r="B204" s="179" t="s">
        <v>481</v>
      </c>
      <c r="C204" s="180" t="s">
        <v>103</v>
      </c>
      <c r="D204" s="179" t="s">
        <v>557</v>
      </c>
      <c r="E204" s="179" t="s">
        <v>538</v>
      </c>
      <c r="F204" s="180" t="s">
        <v>536</v>
      </c>
      <c r="G204" s="179" t="s">
        <v>3635</v>
      </c>
      <c r="H204" s="180"/>
      <c r="I204" s="181" t="s">
        <v>359</v>
      </c>
      <c r="J204" s="180" t="s">
        <v>2592</v>
      </c>
      <c r="K204" s="180" t="s">
        <v>3299</v>
      </c>
      <c r="L204" s="180" t="s">
        <v>3982</v>
      </c>
      <c r="M204" s="183">
        <v>45893</v>
      </c>
      <c r="N204" s="183">
        <v>45683</v>
      </c>
      <c r="O204" s="180" t="s">
        <v>3913</v>
      </c>
      <c r="P204" s="180" t="s">
        <v>3983</v>
      </c>
      <c r="Q204" s="179" t="s">
        <v>540</v>
      </c>
      <c r="R204" s="180"/>
      <c r="S204" s="180" t="s">
        <v>3979</v>
      </c>
      <c r="T204" s="180" t="s">
        <v>571</v>
      </c>
      <c r="U204" s="180" t="s">
        <v>3980</v>
      </c>
      <c r="V204" s="179" t="s">
        <v>3635</v>
      </c>
      <c r="W204" s="180" t="s">
        <v>571</v>
      </c>
      <c r="X204" s="8"/>
      <c r="Y204" s="8"/>
    </row>
    <row r="205" customHeight="1" spans="1:25">
      <c r="A205" s="175">
        <v>237</v>
      </c>
      <c r="B205" s="176" t="s">
        <v>481</v>
      </c>
      <c r="C205" s="177"/>
      <c r="D205" s="176" t="s">
        <v>3635</v>
      </c>
      <c r="E205" s="176" t="s">
        <v>3635</v>
      </c>
      <c r="F205" s="177"/>
      <c r="G205" s="176" t="s">
        <v>3635</v>
      </c>
      <c r="H205" s="177"/>
      <c r="I205" s="177"/>
      <c r="J205" s="185" t="s">
        <v>3984</v>
      </c>
      <c r="K205" s="177"/>
      <c r="L205" s="177"/>
      <c r="M205" s="177"/>
      <c r="N205" s="177"/>
      <c r="O205" s="177"/>
      <c r="P205" s="177"/>
      <c r="Q205" s="176" t="s">
        <v>3635</v>
      </c>
      <c r="R205" s="177"/>
      <c r="S205" s="177"/>
      <c r="T205" s="177"/>
      <c r="U205" s="177"/>
      <c r="V205" s="176" t="s">
        <v>3635</v>
      </c>
      <c r="W205" s="177"/>
      <c r="X205" s="8"/>
      <c r="Y205" s="8"/>
    </row>
    <row r="206" customHeight="1" spans="1:25">
      <c r="A206" s="175">
        <v>294</v>
      </c>
      <c r="B206" s="176" t="s">
        <v>481</v>
      </c>
      <c r="C206" s="177"/>
      <c r="D206" s="176" t="s">
        <v>3635</v>
      </c>
      <c r="E206" s="176" t="s">
        <v>3635</v>
      </c>
      <c r="F206" s="177"/>
      <c r="G206" s="176" t="s">
        <v>3635</v>
      </c>
      <c r="H206" s="177"/>
      <c r="I206" s="177"/>
      <c r="J206" s="185" t="s">
        <v>3985</v>
      </c>
      <c r="K206" s="177"/>
      <c r="L206" s="177"/>
      <c r="M206" s="177"/>
      <c r="N206" s="177"/>
      <c r="O206" s="177"/>
      <c r="P206" s="177"/>
      <c r="Q206" s="176" t="s">
        <v>3635</v>
      </c>
      <c r="R206" s="177"/>
      <c r="S206" s="177"/>
      <c r="T206" s="177"/>
      <c r="U206" s="177"/>
      <c r="V206" s="176" t="s">
        <v>3635</v>
      </c>
      <c r="W206" s="177"/>
      <c r="X206" s="8"/>
      <c r="Y206" s="8"/>
    </row>
    <row r="207" customHeight="1" spans="1:25">
      <c r="A207" s="178">
        <v>184</v>
      </c>
      <c r="B207" s="179" t="s">
        <v>539</v>
      </c>
      <c r="C207" s="180" t="s">
        <v>780</v>
      </c>
      <c r="D207" s="179" t="s">
        <v>557</v>
      </c>
      <c r="E207" s="179" t="s">
        <v>538</v>
      </c>
      <c r="F207" s="180" t="s">
        <v>3986</v>
      </c>
      <c r="G207" s="179" t="s">
        <v>3635</v>
      </c>
      <c r="H207" s="180"/>
      <c r="I207" s="181" t="s">
        <v>1083</v>
      </c>
      <c r="J207" s="181" t="s">
        <v>1076</v>
      </c>
      <c r="K207" s="180" t="s">
        <v>1077</v>
      </c>
      <c r="L207" s="180" t="s">
        <v>3987</v>
      </c>
      <c r="M207" s="180" t="s">
        <v>3988</v>
      </c>
      <c r="N207" s="183">
        <v>45705</v>
      </c>
      <c r="O207" s="180"/>
      <c r="P207" s="180" t="s">
        <v>1080</v>
      </c>
      <c r="Q207" s="179" t="s">
        <v>540</v>
      </c>
      <c r="R207" s="180"/>
      <c r="S207" s="180" t="s">
        <v>1081</v>
      </c>
      <c r="T207" s="180" t="s">
        <v>3969</v>
      </c>
      <c r="U207" s="180" t="s">
        <v>3989</v>
      </c>
      <c r="V207" s="179" t="s">
        <v>3635</v>
      </c>
      <c r="W207" s="180" t="s">
        <v>3969</v>
      </c>
      <c r="X207" s="8"/>
      <c r="Y207" s="8"/>
    </row>
    <row r="208" customHeight="1" spans="1:25">
      <c r="A208" s="178">
        <v>178</v>
      </c>
      <c r="B208" s="179" t="s">
        <v>481</v>
      </c>
      <c r="C208" s="180" t="s">
        <v>103</v>
      </c>
      <c r="D208" s="179" t="s">
        <v>557</v>
      </c>
      <c r="E208" s="179" t="s">
        <v>608</v>
      </c>
      <c r="F208" s="180" t="s">
        <v>806</v>
      </c>
      <c r="G208" s="179" t="s">
        <v>1012</v>
      </c>
      <c r="H208" s="180"/>
      <c r="I208" s="180" t="s">
        <v>1083</v>
      </c>
      <c r="J208" s="180" t="s">
        <v>3990</v>
      </c>
      <c r="K208" s="180" t="s">
        <v>1085</v>
      </c>
      <c r="L208" s="180" t="s">
        <v>3991</v>
      </c>
      <c r="M208" s="183">
        <v>45755</v>
      </c>
      <c r="N208" s="180" t="s">
        <v>3992</v>
      </c>
      <c r="O208" s="180"/>
      <c r="P208" s="180" t="s">
        <v>1087</v>
      </c>
      <c r="Q208" s="179" t="s">
        <v>3635</v>
      </c>
      <c r="R208" s="180"/>
      <c r="S208" s="180"/>
      <c r="T208" s="180" t="s">
        <v>3824</v>
      </c>
      <c r="U208" s="180"/>
      <c r="V208" s="179" t="s">
        <v>3635</v>
      </c>
      <c r="W208" s="180" t="s">
        <v>3824</v>
      </c>
      <c r="X208" s="8"/>
      <c r="Y208" s="8"/>
    </row>
    <row r="209" customHeight="1" spans="1:25">
      <c r="A209" s="175">
        <v>407</v>
      </c>
      <c r="B209" s="176" t="s">
        <v>481</v>
      </c>
      <c r="C209" s="177"/>
      <c r="D209" s="176" t="s">
        <v>3635</v>
      </c>
      <c r="E209" s="176" t="s">
        <v>3635</v>
      </c>
      <c r="F209" s="177"/>
      <c r="G209" s="176" t="s">
        <v>3635</v>
      </c>
      <c r="H209" s="177"/>
      <c r="I209" s="185"/>
      <c r="J209" s="185" t="s">
        <v>3993</v>
      </c>
      <c r="K209" s="177"/>
      <c r="L209" s="177"/>
      <c r="M209" s="177"/>
      <c r="N209" s="177"/>
      <c r="O209" s="177"/>
      <c r="P209" s="177"/>
      <c r="Q209" s="176" t="s">
        <v>3635</v>
      </c>
      <c r="R209" s="177"/>
      <c r="S209" s="177"/>
      <c r="T209" s="177"/>
      <c r="U209" s="177"/>
      <c r="V209" s="176" t="s">
        <v>3635</v>
      </c>
      <c r="W209" s="177"/>
      <c r="X209" s="8"/>
      <c r="Y209" s="8"/>
    </row>
    <row r="210" customHeight="1" spans="1:25">
      <c r="A210" s="178">
        <v>408</v>
      </c>
      <c r="B210" s="179" t="s">
        <v>539</v>
      </c>
      <c r="C210" s="180" t="s">
        <v>558</v>
      </c>
      <c r="D210" s="179" t="s">
        <v>557</v>
      </c>
      <c r="E210" s="179" t="s">
        <v>576</v>
      </c>
      <c r="F210" s="180" t="s">
        <v>3842</v>
      </c>
      <c r="G210" s="179" t="s">
        <v>3635</v>
      </c>
      <c r="H210" s="180"/>
      <c r="I210" s="180" t="s">
        <v>1090</v>
      </c>
      <c r="J210" s="180" t="s">
        <v>3994</v>
      </c>
      <c r="K210" s="180" t="s">
        <v>1092</v>
      </c>
      <c r="L210" s="180" t="s">
        <v>3995</v>
      </c>
      <c r="M210" s="180"/>
      <c r="N210" s="183">
        <v>45860</v>
      </c>
      <c r="O210" s="180"/>
      <c r="P210" s="180" t="s">
        <v>2005</v>
      </c>
      <c r="Q210" s="179" t="s">
        <v>1089</v>
      </c>
      <c r="R210" s="180"/>
      <c r="S210" s="180"/>
      <c r="T210" s="180" t="s">
        <v>3873</v>
      </c>
      <c r="U210" s="180"/>
      <c r="V210" s="179" t="s">
        <v>3635</v>
      </c>
      <c r="W210" s="180" t="s">
        <v>3873</v>
      </c>
      <c r="X210" s="8"/>
      <c r="Y210" s="8"/>
    </row>
    <row r="211" customHeight="1" spans="1:25">
      <c r="A211" s="178">
        <v>1968</v>
      </c>
      <c r="B211" s="179" t="s">
        <v>481</v>
      </c>
      <c r="C211" s="180" t="s">
        <v>103</v>
      </c>
      <c r="D211" s="179" t="s">
        <v>557</v>
      </c>
      <c r="E211" s="179" t="s">
        <v>576</v>
      </c>
      <c r="F211" s="180" t="s">
        <v>1024</v>
      </c>
      <c r="G211" s="179" t="s">
        <v>3635</v>
      </c>
      <c r="H211" s="180"/>
      <c r="I211" s="180" t="s">
        <v>1090</v>
      </c>
      <c r="J211" s="180" t="s">
        <v>3996</v>
      </c>
      <c r="K211" s="180" t="s">
        <v>3997</v>
      </c>
      <c r="L211" s="180" t="s">
        <v>3998</v>
      </c>
      <c r="M211" s="180"/>
      <c r="N211" s="182">
        <v>2017</v>
      </c>
      <c r="O211" s="180"/>
      <c r="P211" s="180" t="s">
        <v>2617</v>
      </c>
      <c r="Q211" s="179" t="s">
        <v>1089</v>
      </c>
      <c r="R211" s="180"/>
      <c r="S211" s="180"/>
      <c r="T211" s="180" t="s">
        <v>3873</v>
      </c>
      <c r="U211" s="180"/>
      <c r="V211" s="179" t="s">
        <v>3635</v>
      </c>
      <c r="W211" s="180" t="s">
        <v>3873</v>
      </c>
      <c r="X211" s="8"/>
      <c r="Y211" s="8"/>
    </row>
    <row r="212" customHeight="1" spans="1:25">
      <c r="A212" s="178">
        <v>1969</v>
      </c>
      <c r="B212" s="179" t="s">
        <v>481</v>
      </c>
      <c r="C212" s="180" t="s">
        <v>103</v>
      </c>
      <c r="D212" s="179" t="s">
        <v>848</v>
      </c>
      <c r="E212" s="179" t="s">
        <v>576</v>
      </c>
      <c r="F212" s="180" t="s">
        <v>1024</v>
      </c>
      <c r="G212" s="179" t="s">
        <v>3635</v>
      </c>
      <c r="H212" s="180"/>
      <c r="I212" s="180" t="s">
        <v>1090</v>
      </c>
      <c r="J212" s="180" t="s">
        <v>262</v>
      </c>
      <c r="K212" s="180" t="s">
        <v>3315</v>
      </c>
      <c r="L212" s="180" t="s">
        <v>3999</v>
      </c>
      <c r="M212" s="180"/>
      <c r="N212" s="182">
        <v>2024</v>
      </c>
      <c r="O212" s="180" t="s">
        <v>3913</v>
      </c>
      <c r="P212" s="180" t="s">
        <v>2617</v>
      </c>
      <c r="Q212" s="179" t="s">
        <v>1089</v>
      </c>
      <c r="R212" s="180"/>
      <c r="S212" s="180"/>
      <c r="T212" s="180" t="s">
        <v>3725</v>
      </c>
      <c r="U212" s="180"/>
      <c r="V212" s="179" t="s">
        <v>3635</v>
      </c>
      <c r="W212" s="180" t="s">
        <v>3725</v>
      </c>
      <c r="X212" s="8"/>
      <c r="Y212" s="8"/>
    </row>
    <row r="213" customHeight="1" spans="1:25">
      <c r="A213" s="175">
        <v>262</v>
      </c>
      <c r="B213" s="176" t="s">
        <v>481</v>
      </c>
      <c r="C213" s="177"/>
      <c r="D213" s="176" t="s">
        <v>3635</v>
      </c>
      <c r="E213" s="176" t="s">
        <v>3635</v>
      </c>
      <c r="F213" s="177"/>
      <c r="G213" s="176" t="s">
        <v>3635</v>
      </c>
      <c r="H213" s="177"/>
      <c r="I213" s="177"/>
      <c r="J213" s="177" t="s">
        <v>4000</v>
      </c>
      <c r="K213" s="177"/>
      <c r="L213" s="177"/>
      <c r="M213" s="177"/>
      <c r="N213" s="177"/>
      <c r="O213" s="177"/>
      <c r="P213" s="177"/>
      <c r="Q213" s="176" t="s">
        <v>3635</v>
      </c>
      <c r="R213" s="177"/>
      <c r="S213" s="177"/>
      <c r="T213" s="177"/>
      <c r="U213" s="177"/>
      <c r="V213" s="176" t="s">
        <v>3635</v>
      </c>
      <c r="W213" s="177"/>
      <c r="X213" s="8"/>
      <c r="Y213" s="8"/>
    </row>
    <row r="214" customHeight="1" spans="1:25">
      <c r="A214" s="178">
        <v>47</v>
      </c>
      <c r="B214" s="179" t="s">
        <v>481</v>
      </c>
      <c r="C214" s="180" t="s">
        <v>780</v>
      </c>
      <c r="D214" s="179" t="s">
        <v>557</v>
      </c>
      <c r="E214" s="179" t="s">
        <v>576</v>
      </c>
      <c r="F214" s="180" t="s">
        <v>1095</v>
      </c>
      <c r="G214" s="179" t="s">
        <v>3635</v>
      </c>
      <c r="H214" s="180"/>
      <c r="I214" s="181" t="s">
        <v>295</v>
      </c>
      <c r="J214" s="181" t="s">
        <v>4001</v>
      </c>
      <c r="K214" s="180" t="s">
        <v>4002</v>
      </c>
      <c r="L214" s="180" t="s">
        <v>4003</v>
      </c>
      <c r="M214" s="180" t="s">
        <v>1099</v>
      </c>
      <c r="N214" s="183">
        <v>45768</v>
      </c>
      <c r="O214" s="180"/>
      <c r="P214" s="180" t="s">
        <v>1100</v>
      </c>
      <c r="Q214" s="179" t="s">
        <v>3635</v>
      </c>
      <c r="R214" s="180"/>
      <c r="S214" s="180"/>
      <c r="T214" s="180" t="s">
        <v>3824</v>
      </c>
      <c r="U214" s="180"/>
      <c r="V214" s="179" t="s">
        <v>3635</v>
      </c>
      <c r="W214" s="180" t="s">
        <v>3824</v>
      </c>
      <c r="X214" s="8"/>
      <c r="Y214" s="8"/>
    </row>
    <row r="215" customHeight="1" spans="1:25">
      <c r="A215" s="178">
        <v>1970</v>
      </c>
      <c r="B215" s="179" t="s">
        <v>481</v>
      </c>
      <c r="C215" s="180" t="s">
        <v>103</v>
      </c>
      <c r="D215" s="179" t="s">
        <v>848</v>
      </c>
      <c r="E215" s="179" t="s">
        <v>576</v>
      </c>
      <c r="F215" s="180" t="s">
        <v>1095</v>
      </c>
      <c r="G215" s="179" t="s">
        <v>3635</v>
      </c>
      <c r="H215" s="180"/>
      <c r="I215" s="180" t="s">
        <v>295</v>
      </c>
      <c r="J215" s="180" t="s">
        <v>389</v>
      </c>
      <c r="K215" s="180" t="s">
        <v>1101</v>
      </c>
      <c r="L215" s="180" t="s">
        <v>4004</v>
      </c>
      <c r="M215" s="183">
        <v>45830</v>
      </c>
      <c r="N215" s="183">
        <v>45711</v>
      </c>
      <c r="O215" s="180" t="s">
        <v>3939</v>
      </c>
      <c r="P215" s="180" t="s">
        <v>1103</v>
      </c>
      <c r="Q215" s="179" t="s">
        <v>3635</v>
      </c>
      <c r="R215" s="180"/>
      <c r="S215" s="180"/>
      <c r="T215" s="180" t="s">
        <v>3824</v>
      </c>
      <c r="U215" s="180"/>
      <c r="V215" s="179" t="s">
        <v>3635</v>
      </c>
      <c r="W215" s="180" t="s">
        <v>3824</v>
      </c>
      <c r="X215" s="8"/>
      <c r="Y215" s="8"/>
    </row>
    <row r="216" customHeight="1" spans="1:25">
      <c r="A216" s="178">
        <v>1971</v>
      </c>
      <c r="B216" s="179" t="s">
        <v>481</v>
      </c>
      <c r="C216" s="180" t="s">
        <v>103</v>
      </c>
      <c r="D216" s="179" t="s">
        <v>848</v>
      </c>
      <c r="E216" s="179" t="s">
        <v>576</v>
      </c>
      <c r="F216" s="180" t="s">
        <v>1095</v>
      </c>
      <c r="G216" s="179" t="s">
        <v>3635</v>
      </c>
      <c r="H216" s="180"/>
      <c r="I216" s="181" t="s">
        <v>295</v>
      </c>
      <c r="J216" s="181" t="s">
        <v>2605</v>
      </c>
      <c r="K216" s="180" t="s">
        <v>3322</v>
      </c>
      <c r="L216" s="180" t="s">
        <v>4005</v>
      </c>
      <c r="M216" s="180" t="s">
        <v>3324</v>
      </c>
      <c r="N216" s="180"/>
      <c r="O216" s="180" t="s">
        <v>3913</v>
      </c>
      <c r="P216" s="180" t="s">
        <v>2610</v>
      </c>
      <c r="Q216" s="179" t="s">
        <v>3635</v>
      </c>
      <c r="R216" s="180"/>
      <c r="S216" s="180"/>
      <c r="T216" s="180" t="s">
        <v>3873</v>
      </c>
      <c r="U216" s="180"/>
      <c r="V216" s="179" t="s">
        <v>3635</v>
      </c>
      <c r="W216" s="180" t="s">
        <v>3873</v>
      </c>
      <c r="X216" s="8"/>
      <c r="Y216" s="8"/>
    </row>
    <row r="217" customHeight="1" spans="1:25">
      <c r="A217" s="175">
        <v>265</v>
      </c>
      <c r="B217" s="176" t="s">
        <v>481</v>
      </c>
      <c r="C217" s="177"/>
      <c r="D217" s="176" t="s">
        <v>3635</v>
      </c>
      <c r="E217" s="176" t="s">
        <v>3635</v>
      </c>
      <c r="F217" s="177"/>
      <c r="G217" s="176" t="s">
        <v>3635</v>
      </c>
      <c r="H217" s="177"/>
      <c r="I217" s="185"/>
      <c r="J217" s="177" t="s">
        <v>4006</v>
      </c>
      <c r="K217" s="177"/>
      <c r="L217" s="177"/>
      <c r="M217" s="177"/>
      <c r="N217" s="177"/>
      <c r="O217" s="177"/>
      <c r="P217" s="177"/>
      <c r="Q217" s="176" t="s">
        <v>3635</v>
      </c>
      <c r="R217" s="177"/>
      <c r="S217" s="177"/>
      <c r="T217" s="177"/>
      <c r="U217" s="177"/>
      <c r="V217" s="176" t="s">
        <v>3635</v>
      </c>
      <c r="W217" s="177"/>
      <c r="X217" s="8"/>
      <c r="Y217" s="8"/>
    </row>
    <row r="218" customHeight="1" spans="1:25">
      <c r="A218" s="178">
        <v>297</v>
      </c>
      <c r="B218" s="179" t="s">
        <v>481</v>
      </c>
      <c r="C218" s="180" t="s">
        <v>780</v>
      </c>
      <c r="D218" s="179" t="s">
        <v>557</v>
      </c>
      <c r="E218" s="179" t="s">
        <v>576</v>
      </c>
      <c r="F218" s="180" t="s">
        <v>4007</v>
      </c>
      <c r="G218" s="179" t="s">
        <v>3635</v>
      </c>
      <c r="H218" s="180"/>
      <c r="I218" s="181" t="s">
        <v>1106</v>
      </c>
      <c r="J218" s="180" t="s">
        <v>4008</v>
      </c>
      <c r="K218" s="180" t="s">
        <v>4002</v>
      </c>
      <c r="L218" s="180" t="s">
        <v>4009</v>
      </c>
      <c r="M218" s="180" t="s">
        <v>1109</v>
      </c>
      <c r="N218" s="183">
        <v>45924</v>
      </c>
      <c r="O218" s="180"/>
      <c r="P218" s="180" t="s">
        <v>1100</v>
      </c>
      <c r="Q218" s="179" t="s">
        <v>3635</v>
      </c>
      <c r="R218" s="180"/>
      <c r="S218" s="180"/>
      <c r="T218" s="180" t="s">
        <v>3824</v>
      </c>
      <c r="U218" s="180"/>
      <c r="V218" s="179" t="s">
        <v>3635</v>
      </c>
      <c r="W218" s="180" t="s">
        <v>3824</v>
      </c>
      <c r="X218" s="8"/>
      <c r="Y218" s="8"/>
    </row>
    <row r="219" customHeight="1" spans="1:25">
      <c r="A219" s="178">
        <v>1972</v>
      </c>
      <c r="B219" s="179" t="s">
        <v>481</v>
      </c>
      <c r="C219" s="180" t="s">
        <v>105</v>
      </c>
      <c r="D219" s="179" t="s">
        <v>557</v>
      </c>
      <c r="E219" s="179" t="s">
        <v>576</v>
      </c>
      <c r="F219" s="180" t="s">
        <v>4007</v>
      </c>
      <c r="G219" s="179" t="s">
        <v>3635</v>
      </c>
      <c r="H219" s="180"/>
      <c r="I219" s="181" t="s">
        <v>1106</v>
      </c>
      <c r="J219" s="180" t="s">
        <v>4010</v>
      </c>
      <c r="K219" s="180" t="s">
        <v>4011</v>
      </c>
      <c r="L219" s="180" t="s">
        <v>4012</v>
      </c>
      <c r="M219" s="183">
        <v>45771</v>
      </c>
      <c r="N219" s="180"/>
      <c r="O219" s="180" t="s">
        <v>3913</v>
      </c>
      <c r="P219" s="180"/>
      <c r="Q219" s="179" t="s">
        <v>3635</v>
      </c>
      <c r="R219" s="180"/>
      <c r="S219" s="180"/>
      <c r="T219" s="180" t="s">
        <v>3824</v>
      </c>
      <c r="U219" s="180"/>
      <c r="V219" s="179" t="s">
        <v>3635</v>
      </c>
      <c r="W219" s="180" t="s">
        <v>3824</v>
      </c>
      <c r="X219" s="8"/>
      <c r="Y219" s="8"/>
    </row>
    <row r="220" customHeight="1" spans="1:25">
      <c r="A220" s="178">
        <v>90</v>
      </c>
      <c r="B220" s="179" t="s">
        <v>539</v>
      </c>
      <c r="C220" s="180" t="s">
        <v>780</v>
      </c>
      <c r="D220" s="179" t="s">
        <v>557</v>
      </c>
      <c r="E220" s="179" t="s">
        <v>576</v>
      </c>
      <c r="F220" s="180" t="s">
        <v>3842</v>
      </c>
      <c r="G220" s="179" t="s">
        <v>3635</v>
      </c>
      <c r="H220" s="180"/>
      <c r="I220" s="181" t="s">
        <v>1110</v>
      </c>
      <c r="J220" s="181" t="s">
        <v>4013</v>
      </c>
      <c r="K220" s="180" t="s">
        <v>1112</v>
      </c>
      <c r="L220" s="180" t="s">
        <v>1113</v>
      </c>
      <c r="M220" s="180" t="s">
        <v>1114</v>
      </c>
      <c r="N220" s="180" t="s">
        <v>1115</v>
      </c>
      <c r="O220" s="180" t="s">
        <v>3929</v>
      </c>
      <c r="P220" s="180" t="s">
        <v>1116</v>
      </c>
      <c r="Q220" s="179" t="s">
        <v>3635</v>
      </c>
      <c r="R220" s="180"/>
      <c r="S220" s="180"/>
      <c r="T220" s="180" t="s">
        <v>3873</v>
      </c>
      <c r="U220" s="180"/>
      <c r="V220" s="179" t="s">
        <v>3635</v>
      </c>
      <c r="W220" s="180" t="s">
        <v>3873</v>
      </c>
      <c r="X220" s="8"/>
      <c r="Y220" s="8"/>
    </row>
    <row r="221" customHeight="1" spans="1:25">
      <c r="A221" s="178">
        <v>1973</v>
      </c>
      <c r="B221" s="179" t="s">
        <v>481</v>
      </c>
      <c r="C221" s="180" t="s">
        <v>105</v>
      </c>
      <c r="D221" s="179" t="s">
        <v>557</v>
      </c>
      <c r="E221" s="179" t="s">
        <v>576</v>
      </c>
      <c r="F221" s="180" t="s">
        <v>3842</v>
      </c>
      <c r="G221" s="179" t="s">
        <v>3635</v>
      </c>
      <c r="H221" s="180"/>
      <c r="I221" s="180" t="s">
        <v>1110</v>
      </c>
      <c r="J221" s="180" t="s">
        <v>4014</v>
      </c>
      <c r="K221" s="180" t="s">
        <v>3334</v>
      </c>
      <c r="L221" s="180" t="s">
        <v>4015</v>
      </c>
      <c r="M221" s="183">
        <v>45985</v>
      </c>
      <c r="N221" s="180"/>
      <c r="O221" s="180" t="s">
        <v>3929</v>
      </c>
      <c r="P221" s="180"/>
      <c r="Q221" s="179" t="s">
        <v>3635</v>
      </c>
      <c r="R221" s="180"/>
      <c r="S221" s="180"/>
      <c r="T221" s="180" t="s">
        <v>3873</v>
      </c>
      <c r="U221" s="180"/>
      <c r="V221" s="179" t="s">
        <v>3635</v>
      </c>
      <c r="W221" s="180" t="s">
        <v>3873</v>
      </c>
      <c r="X221" s="8"/>
      <c r="Y221" s="8"/>
    </row>
    <row r="222" customHeight="1" spans="1:25">
      <c r="A222" s="178">
        <v>430</v>
      </c>
      <c r="B222" s="179" t="s">
        <v>539</v>
      </c>
      <c r="C222" s="180" t="s">
        <v>558</v>
      </c>
      <c r="D222" s="179" t="s">
        <v>557</v>
      </c>
      <c r="E222" s="179" t="s">
        <v>576</v>
      </c>
      <c r="F222" s="180" t="s">
        <v>3842</v>
      </c>
      <c r="G222" s="179" t="s">
        <v>3635</v>
      </c>
      <c r="H222" s="180"/>
      <c r="I222" s="180" t="s">
        <v>1110</v>
      </c>
      <c r="J222" s="180" t="s">
        <v>4016</v>
      </c>
      <c r="K222" s="180" t="s">
        <v>4017</v>
      </c>
      <c r="L222" s="180" t="s">
        <v>4018</v>
      </c>
      <c r="M222" s="180"/>
      <c r="N222" s="183">
        <v>45860</v>
      </c>
      <c r="O222" s="180" t="s">
        <v>3939</v>
      </c>
      <c r="P222" s="180" t="s">
        <v>1120</v>
      </c>
      <c r="Q222" s="179" t="s">
        <v>3635</v>
      </c>
      <c r="R222" s="180"/>
      <c r="S222" s="180"/>
      <c r="T222" s="180" t="s">
        <v>3824</v>
      </c>
      <c r="U222" s="180"/>
      <c r="V222" s="179" t="s">
        <v>3635</v>
      </c>
      <c r="W222" s="180" t="s">
        <v>3824</v>
      </c>
      <c r="X222" s="8"/>
      <c r="Y222" s="8"/>
    </row>
    <row r="223" customHeight="1" spans="1:25">
      <c r="A223" s="178">
        <v>1974</v>
      </c>
      <c r="B223" s="179" t="s">
        <v>481</v>
      </c>
      <c r="C223" s="180" t="s">
        <v>105</v>
      </c>
      <c r="D223" s="179" t="s">
        <v>557</v>
      </c>
      <c r="E223" s="179" t="s">
        <v>576</v>
      </c>
      <c r="F223" s="180" t="s">
        <v>3842</v>
      </c>
      <c r="G223" s="179" t="s">
        <v>3635</v>
      </c>
      <c r="H223" s="180"/>
      <c r="I223" s="181" t="s">
        <v>1110</v>
      </c>
      <c r="J223" s="181" t="s">
        <v>4019</v>
      </c>
      <c r="K223" s="180" t="s">
        <v>3340</v>
      </c>
      <c r="L223" s="180" t="s">
        <v>4020</v>
      </c>
      <c r="M223" s="183">
        <v>45713</v>
      </c>
      <c r="N223" s="180"/>
      <c r="O223" s="180"/>
      <c r="P223" s="180"/>
      <c r="Q223" s="179" t="s">
        <v>3635</v>
      </c>
      <c r="R223" s="180"/>
      <c r="S223" s="180"/>
      <c r="T223" s="180" t="s">
        <v>3824</v>
      </c>
      <c r="U223" s="180"/>
      <c r="V223" s="179" t="s">
        <v>3635</v>
      </c>
      <c r="W223" s="180" t="s">
        <v>3824</v>
      </c>
      <c r="X223" s="8"/>
      <c r="Y223" s="8"/>
    </row>
    <row r="224" customHeight="1" spans="1:25">
      <c r="A224" s="178">
        <v>271</v>
      </c>
      <c r="B224" s="179" t="s">
        <v>481</v>
      </c>
      <c r="C224" s="180" t="s">
        <v>103</v>
      </c>
      <c r="D224" s="179" t="s">
        <v>848</v>
      </c>
      <c r="E224" s="179" t="s">
        <v>608</v>
      </c>
      <c r="F224" s="180" t="s">
        <v>3842</v>
      </c>
      <c r="G224" s="179" t="s">
        <v>3635</v>
      </c>
      <c r="H224" s="180"/>
      <c r="I224" s="180" t="s">
        <v>1110</v>
      </c>
      <c r="J224" s="180" t="s">
        <v>277</v>
      </c>
      <c r="K224" s="180" t="s">
        <v>1121</v>
      </c>
      <c r="L224" s="180" t="s">
        <v>4021</v>
      </c>
      <c r="M224" s="183">
        <v>45849</v>
      </c>
      <c r="N224" s="180"/>
      <c r="O224" s="180"/>
      <c r="P224" s="180" t="s">
        <v>617</v>
      </c>
      <c r="Q224" s="179" t="s">
        <v>3635</v>
      </c>
      <c r="R224" s="180"/>
      <c r="S224" s="180"/>
      <c r="T224" s="180" t="s">
        <v>3824</v>
      </c>
      <c r="U224" s="180"/>
      <c r="V224" s="179" t="s">
        <v>3635</v>
      </c>
      <c r="W224" s="180" t="s">
        <v>3824</v>
      </c>
      <c r="X224" s="8"/>
      <c r="Y224" s="8"/>
    </row>
    <row r="225" customHeight="1" spans="1:25">
      <c r="A225" s="178">
        <v>428</v>
      </c>
      <c r="B225" s="179" t="s">
        <v>481</v>
      </c>
      <c r="C225" s="180" t="s">
        <v>103</v>
      </c>
      <c r="D225" s="179" t="s">
        <v>557</v>
      </c>
      <c r="E225" s="179" t="s">
        <v>576</v>
      </c>
      <c r="F225" s="180" t="s">
        <v>3842</v>
      </c>
      <c r="G225" s="179" t="s">
        <v>3635</v>
      </c>
      <c r="H225" s="180"/>
      <c r="I225" s="180" t="s">
        <v>1110</v>
      </c>
      <c r="J225" s="180" t="s">
        <v>1123</v>
      </c>
      <c r="K225" s="180" t="s">
        <v>1124</v>
      </c>
      <c r="L225" s="180" t="s">
        <v>4022</v>
      </c>
      <c r="M225" s="183">
        <v>45981</v>
      </c>
      <c r="N225" s="183">
        <v>45829</v>
      </c>
      <c r="O225" s="180" t="s">
        <v>4023</v>
      </c>
      <c r="P225" s="180" t="s">
        <v>1127</v>
      </c>
      <c r="Q225" s="179" t="s">
        <v>3635</v>
      </c>
      <c r="R225" s="180"/>
      <c r="S225" s="180"/>
      <c r="T225" s="180" t="s">
        <v>3824</v>
      </c>
      <c r="U225" s="180"/>
      <c r="V225" s="179" t="s">
        <v>3635</v>
      </c>
      <c r="W225" s="180" t="s">
        <v>3824</v>
      </c>
      <c r="X225" s="8"/>
      <c r="Y225" s="8"/>
    </row>
    <row r="226" customHeight="1" spans="1:25">
      <c r="A226" s="175">
        <v>335</v>
      </c>
      <c r="B226" s="176" t="s">
        <v>481</v>
      </c>
      <c r="C226" s="177"/>
      <c r="D226" s="176" t="s">
        <v>3635</v>
      </c>
      <c r="E226" s="176" t="s">
        <v>3635</v>
      </c>
      <c r="F226" s="177"/>
      <c r="G226" s="176" t="s">
        <v>3635</v>
      </c>
      <c r="H226" s="177"/>
      <c r="I226" s="185"/>
      <c r="J226" s="177" t="s">
        <v>4024</v>
      </c>
      <c r="K226" s="177"/>
      <c r="L226" s="177"/>
      <c r="M226" s="177"/>
      <c r="N226" s="177"/>
      <c r="O226" s="177"/>
      <c r="P226" s="177"/>
      <c r="Q226" s="176" t="s">
        <v>3635</v>
      </c>
      <c r="R226" s="177"/>
      <c r="S226" s="177"/>
      <c r="T226" s="177"/>
      <c r="U226" s="177"/>
      <c r="V226" s="176" t="s">
        <v>3635</v>
      </c>
      <c r="W226" s="177"/>
      <c r="X226" s="8"/>
      <c r="Y226" s="8"/>
    </row>
    <row r="227" customHeight="1" spans="1:25">
      <c r="A227" s="178">
        <v>1975</v>
      </c>
      <c r="B227" s="179" t="s">
        <v>481</v>
      </c>
      <c r="C227" s="180" t="s">
        <v>563</v>
      </c>
      <c r="D227" s="179" t="s">
        <v>557</v>
      </c>
      <c r="E227" s="179" t="s">
        <v>576</v>
      </c>
      <c r="F227" s="180" t="s">
        <v>3842</v>
      </c>
      <c r="G227" s="179" t="s">
        <v>3635</v>
      </c>
      <c r="H227" s="180"/>
      <c r="I227" s="181" t="s">
        <v>1129</v>
      </c>
      <c r="J227" s="180" t="s">
        <v>3346</v>
      </c>
      <c r="K227" s="180" t="s">
        <v>4025</v>
      </c>
      <c r="L227" s="180" t="s">
        <v>3348</v>
      </c>
      <c r="M227" s="183">
        <v>45832</v>
      </c>
      <c r="N227" s="183">
        <v>45929</v>
      </c>
      <c r="O227" s="180" t="s">
        <v>4026</v>
      </c>
      <c r="P227" s="180" t="s">
        <v>2403</v>
      </c>
      <c r="Q227" s="179" t="s">
        <v>3635</v>
      </c>
      <c r="R227" s="180"/>
      <c r="S227" s="180"/>
      <c r="T227" s="180" t="s">
        <v>4027</v>
      </c>
      <c r="U227" s="180"/>
      <c r="V227" s="179" t="s">
        <v>3635</v>
      </c>
      <c r="W227" s="180" t="s">
        <v>4027</v>
      </c>
      <c r="X227" s="8"/>
      <c r="Y227" s="8"/>
    </row>
    <row r="228" customHeight="1" spans="1:25">
      <c r="A228" s="178">
        <v>1976</v>
      </c>
      <c r="B228" s="179" t="s">
        <v>481</v>
      </c>
      <c r="C228" s="180" t="s">
        <v>563</v>
      </c>
      <c r="D228" s="179" t="s">
        <v>557</v>
      </c>
      <c r="E228" s="179" t="s">
        <v>576</v>
      </c>
      <c r="F228" s="180" t="s">
        <v>3842</v>
      </c>
      <c r="G228" s="179" t="s">
        <v>3635</v>
      </c>
      <c r="H228" s="180"/>
      <c r="I228" s="181" t="s">
        <v>1129</v>
      </c>
      <c r="J228" s="180" t="s">
        <v>4028</v>
      </c>
      <c r="K228" s="180" t="s">
        <v>4029</v>
      </c>
      <c r="L228" s="180" t="s">
        <v>3353</v>
      </c>
      <c r="M228" s="180" t="s">
        <v>3354</v>
      </c>
      <c r="N228" s="180" t="s">
        <v>3354</v>
      </c>
      <c r="O228" s="180" t="s">
        <v>3929</v>
      </c>
      <c r="P228" s="180" t="s">
        <v>617</v>
      </c>
      <c r="Q228" s="179" t="s">
        <v>3635</v>
      </c>
      <c r="R228" s="180"/>
      <c r="S228" s="180"/>
      <c r="T228" s="180" t="s">
        <v>4027</v>
      </c>
      <c r="U228" s="180"/>
      <c r="V228" s="179" t="s">
        <v>3635</v>
      </c>
      <c r="W228" s="180" t="s">
        <v>4027</v>
      </c>
      <c r="X228" s="8"/>
      <c r="Y228" s="8"/>
    </row>
    <row r="229" customHeight="1" spans="1:25">
      <c r="A229" s="178">
        <v>409</v>
      </c>
      <c r="B229" s="179" t="s">
        <v>539</v>
      </c>
      <c r="C229" s="180" t="s">
        <v>780</v>
      </c>
      <c r="D229" s="179" t="s">
        <v>557</v>
      </c>
      <c r="E229" s="179" t="s">
        <v>576</v>
      </c>
      <c r="F229" s="180" t="s">
        <v>3842</v>
      </c>
      <c r="G229" s="179" t="s">
        <v>3635</v>
      </c>
      <c r="H229" s="180"/>
      <c r="I229" s="181" t="s">
        <v>1129</v>
      </c>
      <c r="J229" s="180" t="s">
        <v>1130</v>
      </c>
      <c r="K229" s="180" t="s">
        <v>1131</v>
      </c>
      <c r="L229" s="180" t="s">
        <v>4030</v>
      </c>
      <c r="M229" s="180" t="s">
        <v>4031</v>
      </c>
      <c r="N229" s="180" t="s">
        <v>1134</v>
      </c>
      <c r="O229" s="180" t="s">
        <v>3939</v>
      </c>
      <c r="P229" s="180" t="s">
        <v>1135</v>
      </c>
      <c r="Q229" s="179" t="s">
        <v>3635</v>
      </c>
      <c r="R229" s="180"/>
      <c r="S229" s="180"/>
      <c r="T229" s="180" t="s">
        <v>3873</v>
      </c>
      <c r="U229" s="180"/>
      <c r="V229" s="179" t="s">
        <v>3635</v>
      </c>
      <c r="W229" s="180" t="s">
        <v>3873</v>
      </c>
      <c r="X229" s="8"/>
      <c r="Y229" s="8"/>
    </row>
    <row r="230" customHeight="1" spans="1:25">
      <c r="A230" s="178">
        <v>29</v>
      </c>
      <c r="B230" s="179" t="s">
        <v>539</v>
      </c>
      <c r="C230" s="180" t="s">
        <v>780</v>
      </c>
      <c r="D230" s="179" t="s">
        <v>557</v>
      </c>
      <c r="E230" s="179" t="s">
        <v>576</v>
      </c>
      <c r="F230" s="180" t="s">
        <v>3842</v>
      </c>
      <c r="G230" s="179" t="s">
        <v>3635</v>
      </c>
      <c r="H230" s="180"/>
      <c r="I230" s="181" t="s">
        <v>1136</v>
      </c>
      <c r="J230" s="180" t="s">
        <v>1137</v>
      </c>
      <c r="K230" s="180" t="s">
        <v>1138</v>
      </c>
      <c r="L230" s="180" t="s">
        <v>1139</v>
      </c>
      <c r="M230" s="180" t="s">
        <v>4032</v>
      </c>
      <c r="N230" s="183">
        <v>45925</v>
      </c>
      <c r="O230" s="180" t="s">
        <v>3929</v>
      </c>
      <c r="P230" s="180" t="s">
        <v>2555</v>
      </c>
      <c r="Q230" s="179" t="s">
        <v>3635</v>
      </c>
      <c r="R230" s="180"/>
      <c r="S230" s="180"/>
      <c r="T230" s="180" t="s">
        <v>3873</v>
      </c>
      <c r="U230" s="180"/>
      <c r="V230" s="179" t="s">
        <v>3635</v>
      </c>
      <c r="W230" s="180" t="s">
        <v>3873</v>
      </c>
      <c r="X230" s="8"/>
      <c r="Y230" s="8"/>
    </row>
    <row r="231" customHeight="1" spans="1:25">
      <c r="A231" s="178">
        <v>1977</v>
      </c>
      <c r="B231" s="179" t="s">
        <v>539</v>
      </c>
      <c r="C231" s="180" t="s">
        <v>769</v>
      </c>
      <c r="D231" s="179" t="s">
        <v>557</v>
      </c>
      <c r="E231" s="179" t="s">
        <v>576</v>
      </c>
      <c r="F231" s="180" t="s">
        <v>3842</v>
      </c>
      <c r="G231" s="179" t="s">
        <v>3635</v>
      </c>
      <c r="H231" s="180"/>
      <c r="I231" s="181" t="s">
        <v>239</v>
      </c>
      <c r="J231" s="180" t="s">
        <v>4033</v>
      </c>
      <c r="K231" s="180" t="s">
        <v>4034</v>
      </c>
      <c r="L231" s="180"/>
      <c r="M231" s="180" t="s">
        <v>4035</v>
      </c>
      <c r="N231" s="180" t="s">
        <v>4035</v>
      </c>
      <c r="O231" s="180" t="s">
        <v>3929</v>
      </c>
      <c r="P231" s="180" t="s">
        <v>2559</v>
      </c>
      <c r="Q231" s="179" t="s">
        <v>3635</v>
      </c>
      <c r="R231" s="180"/>
      <c r="S231" s="180"/>
      <c r="T231" s="180" t="s">
        <v>3873</v>
      </c>
      <c r="U231" s="180"/>
      <c r="V231" s="179" t="s">
        <v>3635</v>
      </c>
      <c r="W231" s="180" t="s">
        <v>3873</v>
      </c>
      <c r="X231" s="8"/>
      <c r="Y231" s="8"/>
    </row>
    <row r="232" customHeight="1" spans="1:25">
      <c r="A232" s="178">
        <v>1978</v>
      </c>
      <c r="B232" s="179" t="s">
        <v>539</v>
      </c>
      <c r="C232" s="180" t="s">
        <v>769</v>
      </c>
      <c r="D232" s="179" t="s">
        <v>557</v>
      </c>
      <c r="E232" s="179" t="s">
        <v>576</v>
      </c>
      <c r="F232" s="180" t="s">
        <v>3842</v>
      </c>
      <c r="G232" s="179" t="s">
        <v>3635</v>
      </c>
      <c r="H232" s="180"/>
      <c r="I232" s="181" t="s">
        <v>239</v>
      </c>
      <c r="J232" s="180" t="s">
        <v>4036</v>
      </c>
      <c r="K232" s="180" t="s">
        <v>4037</v>
      </c>
      <c r="L232" s="180"/>
      <c r="M232" s="180" t="s">
        <v>4035</v>
      </c>
      <c r="N232" s="180" t="s">
        <v>4035</v>
      </c>
      <c r="O232" s="180" t="s">
        <v>3939</v>
      </c>
      <c r="P232" s="180" t="s">
        <v>2559</v>
      </c>
      <c r="Q232" s="179" t="s">
        <v>3635</v>
      </c>
      <c r="R232" s="180"/>
      <c r="S232" s="180"/>
      <c r="T232" s="180" t="s">
        <v>3873</v>
      </c>
      <c r="U232" s="180"/>
      <c r="V232" s="179" t="s">
        <v>3635</v>
      </c>
      <c r="W232" s="180" t="s">
        <v>3873</v>
      </c>
      <c r="X232" s="8"/>
      <c r="Y232" s="8"/>
    </row>
    <row r="233" customHeight="1" spans="1:25">
      <c r="A233" s="178">
        <v>270</v>
      </c>
      <c r="B233" s="179" t="s">
        <v>481</v>
      </c>
      <c r="C233" s="180" t="s">
        <v>103</v>
      </c>
      <c r="D233" s="179" t="s">
        <v>848</v>
      </c>
      <c r="E233" s="179" t="s">
        <v>608</v>
      </c>
      <c r="F233" s="180" t="s">
        <v>3842</v>
      </c>
      <c r="G233" s="179" t="s">
        <v>3635</v>
      </c>
      <c r="H233" s="180"/>
      <c r="I233" s="181" t="s">
        <v>1142</v>
      </c>
      <c r="J233" s="180" t="s">
        <v>1143</v>
      </c>
      <c r="K233" s="180" t="s">
        <v>4038</v>
      </c>
      <c r="L233" s="180" t="s">
        <v>1145</v>
      </c>
      <c r="M233" s="180"/>
      <c r="N233" s="180"/>
      <c r="O233" s="180"/>
      <c r="P233" s="180" t="s">
        <v>617</v>
      </c>
      <c r="Q233" s="179" t="s">
        <v>3635</v>
      </c>
      <c r="R233" s="180" t="s">
        <v>1146</v>
      </c>
      <c r="S233" s="180"/>
      <c r="T233" s="180" t="s">
        <v>3873</v>
      </c>
      <c r="U233" s="180"/>
      <c r="V233" s="179" t="s">
        <v>3635</v>
      </c>
      <c r="W233" s="180" t="s">
        <v>3873</v>
      </c>
      <c r="X233" s="8"/>
      <c r="Y233" s="8"/>
    </row>
    <row r="234" customHeight="1" spans="1:25">
      <c r="A234" s="178">
        <v>1979</v>
      </c>
      <c r="B234" s="179" t="s">
        <v>481</v>
      </c>
      <c r="C234" s="180" t="s">
        <v>103</v>
      </c>
      <c r="D234" s="179" t="s">
        <v>557</v>
      </c>
      <c r="E234" s="179" t="s">
        <v>576</v>
      </c>
      <c r="F234" s="180" t="s">
        <v>3842</v>
      </c>
      <c r="G234" s="179" t="s">
        <v>3635</v>
      </c>
      <c r="H234" s="180"/>
      <c r="I234" s="181" t="s">
        <v>239</v>
      </c>
      <c r="J234" s="180" t="s">
        <v>1147</v>
      </c>
      <c r="K234" s="180" t="s">
        <v>4039</v>
      </c>
      <c r="L234" s="180" t="s">
        <v>4040</v>
      </c>
      <c r="M234" s="183">
        <v>45737</v>
      </c>
      <c r="N234" s="183">
        <v>45951</v>
      </c>
      <c r="O234" s="180"/>
      <c r="P234" s="180" t="s">
        <v>1150</v>
      </c>
      <c r="Q234" s="179" t="s">
        <v>3635</v>
      </c>
      <c r="R234" s="180"/>
      <c r="S234" s="180"/>
      <c r="T234" s="180" t="s">
        <v>4041</v>
      </c>
      <c r="U234" s="180"/>
      <c r="V234" s="179" t="s">
        <v>3635</v>
      </c>
      <c r="W234" s="180" t="s">
        <v>4041</v>
      </c>
      <c r="X234" s="8"/>
      <c r="Y234" s="8"/>
    </row>
    <row r="235" customHeight="1" spans="1:25">
      <c r="A235" s="178">
        <v>1980</v>
      </c>
      <c r="B235" s="179" t="s">
        <v>481</v>
      </c>
      <c r="C235" s="180" t="s">
        <v>103</v>
      </c>
      <c r="D235" s="179" t="s">
        <v>557</v>
      </c>
      <c r="E235" s="179" t="s">
        <v>576</v>
      </c>
      <c r="F235" s="180" t="s">
        <v>3842</v>
      </c>
      <c r="G235" s="179" t="s">
        <v>3635</v>
      </c>
      <c r="H235" s="180"/>
      <c r="I235" s="181" t="s">
        <v>239</v>
      </c>
      <c r="J235" s="180" t="s">
        <v>3366</v>
      </c>
      <c r="K235" s="180" t="s">
        <v>4042</v>
      </c>
      <c r="L235" s="180" t="s">
        <v>4043</v>
      </c>
      <c r="M235" s="180" t="s">
        <v>3324</v>
      </c>
      <c r="N235" s="183">
        <v>45865</v>
      </c>
      <c r="O235" s="180" t="s">
        <v>3939</v>
      </c>
      <c r="P235" s="180" t="s">
        <v>617</v>
      </c>
      <c r="Q235" s="179" t="s">
        <v>3635</v>
      </c>
      <c r="R235" s="180"/>
      <c r="S235" s="180"/>
      <c r="T235" s="180" t="s">
        <v>4041</v>
      </c>
      <c r="U235" s="180"/>
      <c r="V235" s="179" t="s">
        <v>3635</v>
      </c>
      <c r="W235" s="180" t="s">
        <v>4041</v>
      </c>
      <c r="X235" s="8"/>
      <c r="Y235" s="8"/>
    </row>
    <row r="236" customHeight="1" spans="1:25">
      <c r="A236" s="178">
        <v>1981</v>
      </c>
      <c r="B236" s="179" t="s">
        <v>481</v>
      </c>
      <c r="C236" s="180" t="s">
        <v>103</v>
      </c>
      <c r="D236" s="179" t="s">
        <v>557</v>
      </c>
      <c r="E236" s="179" t="s">
        <v>576</v>
      </c>
      <c r="F236" s="180" t="s">
        <v>3842</v>
      </c>
      <c r="G236" s="179" t="s">
        <v>3635</v>
      </c>
      <c r="H236" s="180"/>
      <c r="I236" s="181" t="s">
        <v>239</v>
      </c>
      <c r="J236" s="180" t="s">
        <v>1152</v>
      </c>
      <c r="K236" s="180" t="s">
        <v>1153</v>
      </c>
      <c r="L236" s="180" t="s">
        <v>4044</v>
      </c>
      <c r="M236" s="183">
        <v>45949</v>
      </c>
      <c r="N236" s="183">
        <v>45797</v>
      </c>
      <c r="O236" s="180" t="s">
        <v>4045</v>
      </c>
      <c r="P236" s="180"/>
      <c r="Q236" s="179" t="s">
        <v>3635</v>
      </c>
      <c r="R236" s="180"/>
      <c r="S236" s="180"/>
      <c r="T236" s="180" t="s">
        <v>4041</v>
      </c>
      <c r="U236" s="180"/>
      <c r="V236" s="179" t="s">
        <v>3635</v>
      </c>
      <c r="W236" s="180" t="s">
        <v>4041</v>
      </c>
      <c r="X236" s="8"/>
      <c r="Y236" s="8"/>
    </row>
    <row r="237" customHeight="1" spans="1:25">
      <c r="A237" s="178">
        <v>1982</v>
      </c>
      <c r="B237" s="179" t="s">
        <v>481</v>
      </c>
      <c r="C237" s="180" t="s">
        <v>105</v>
      </c>
      <c r="D237" s="179" t="s">
        <v>557</v>
      </c>
      <c r="E237" s="179" t="s">
        <v>576</v>
      </c>
      <c r="F237" s="180" t="s">
        <v>3842</v>
      </c>
      <c r="G237" s="179" t="s">
        <v>3635</v>
      </c>
      <c r="H237" s="180"/>
      <c r="I237" s="181" t="s">
        <v>1136</v>
      </c>
      <c r="J237" s="180" t="s">
        <v>4046</v>
      </c>
      <c r="K237" s="180" t="s">
        <v>4047</v>
      </c>
      <c r="L237" s="180" t="s">
        <v>4048</v>
      </c>
      <c r="M237" s="183">
        <v>45771</v>
      </c>
      <c r="N237" s="180"/>
      <c r="O237" s="180" t="s">
        <v>3929</v>
      </c>
      <c r="P237" s="180"/>
      <c r="Q237" s="179" t="s">
        <v>3635</v>
      </c>
      <c r="R237" s="180"/>
      <c r="S237" s="180"/>
      <c r="T237" s="180" t="s">
        <v>3873</v>
      </c>
      <c r="U237" s="180"/>
      <c r="V237" s="179" t="s">
        <v>3635</v>
      </c>
      <c r="W237" s="180" t="s">
        <v>3873</v>
      </c>
      <c r="X237" s="8"/>
      <c r="Y237" s="8"/>
    </row>
    <row r="238" customHeight="1" spans="1:25">
      <c r="A238" s="178">
        <v>1983</v>
      </c>
      <c r="B238" s="179" t="s">
        <v>481</v>
      </c>
      <c r="C238" s="180" t="s">
        <v>105</v>
      </c>
      <c r="D238" s="179" t="s">
        <v>557</v>
      </c>
      <c r="E238" s="179" t="s">
        <v>576</v>
      </c>
      <c r="F238" s="180" t="s">
        <v>3842</v>
      </c>
      <c r="G238" s="179" t="s">
        <v>3635</v>
      </c>
      <c r="H238" s="180"/>
      <c r="I238" s="181" t="s">
        <v>239</v>
      </c>
      <c r="J238" s="180" t="s">
        <v>4049</v>
      </c>
      <c r="K238" s="180" t="s">
        <v>4050</v>
      </c>
      <c r="L238" s="180" t="s">
        <v>4051</v>
      </c>
      <c r="M238" s="180" t="s">
        <v>3377</v>
      </c>
      <c r="N238" s="180"/>
      <c r="O238" s="180" t="s">
        <v>3939</v>
      </c>
      <c r="P238" s="180" t="s">
        <v>1162</v>
      </c>
      <c r="Q238" s="179" t="s">
        <v>3635</v>
      </c>
      <c r="R238" s="180"/>
      <c r="S238" s="180"/>
      <c r="T238" s="180" t="s">
        <v>3873</v>
      </c>
      <c r="U238" s="180"/>
      <c r="V238" s="179" t="s">
        <v>3635</v>
      </c>
      <c r="W238" s="180" t="s">
        <v>3873</v>
      </c>
      <c r="X238" s="8"/>
      <c r="Y238" s="8"/>
    </row>
    <row r="239" customHeight="1" spans="1:25">
      <c r="A239" s="178">
        <v>1984</v>
      </c>
      <c r="B239" s="179" t="s">
        <v>481</v>
      </c>
      <c r="C239" s="180" t="s">
        <v>103</v>
      </c>
      <c r="D239" s="179" t="s">
        <v>848</v>
      </c>
      <c r="E239" s="179" t="s">
        <v>576</v>
      </c>
      <c r="F239" s="180" t="s">
        <v>3842</v>
      </c>
      <c r="G239" s="179" t="s">
        <v>3635</v>
      </c>
      <c r="H239" s="180"/>
      <c r="I239" s="181" t="s">
        <v>263</v>
      </c>
      <c r="J239" s="180" t="s">
        <v>1163</v>
      </c>
      <c r="K239" s="180" t="s">
        <v>1164</v>
      </c>
      <c r="L239" s="180" t="s">
        <v>1165</v>
      </c>
      <c r="M239" s="180"/>
      <c r="N239" s="180"/>
      <c r="O239" s="180"/>
      <c r="P239" s="180" t="s">
        <v>617</v>
      </c>
      <c r="Q239" s="179" t="s">
        <v>3635</v>
      </c>
      <c r="R239" s="180" t="s">
        <v>1166</v>
      </c>
      <c r="S239" s="180"/>
      <c r="T239" s="180" t="s">
        <v>3873</v>
      </c>
      <c r="U239" s="180"/>
      <c r="V239" s="179" t="s">
        <v>3635</v>
      </c>
      <c r="W239" s="180" t="s">
        <v>3873</v>
      </c>
      <c r="X239" s="8"/>
      <c r="Y239" s="8"/>
    </row>
    <row r="240" customHeight="1" spans="1:25">
      <c r="A240" s="178">
        <v>1985</v>
      </c>
      <c r="B240" s="179" t="s">
        <v>1012</v>
      </c>
      <c r="C240" s="180" t="s">
        <v>780</v>
      </c>
      <c r="D240" s="179" t="s">
        <v>557</v>
      </c>
      <c r="E240" s="179" t="s">
        <v>576</v>
      </c>
      <c r="F240" s="180" t="s">
        <v>1095</v>
      </c>
      <c r="G240" s="179" t="s">
        <v>3635</v>
      </c>
      <c r="H240" s="180"/>
      <c r="I240" s="180" t="s">
        <v>269</v>
      </c>
      <c r="J240" s="180" t="s">
        <v>3378</v>
      </c>
      <c r="K240" s="180" t="s">
        <v>3379</v>
      </c>
      <c r="L240" s="180" t="s">
        <v>4052</v>
      </c>
      <c r="M240" s="180" t="s">
        <v>2390</v>
      </c>
      <c r="N240" s="183">
        <v>45802</v>
      </c>
      <c r="O240" s="180"/>
      <c r="P240" s="180"/>
      <c r="Q240" s="179" t="s">
        <v>3635</v>
      </c>
      <c r="R240" s="180"/>
      <c r="S240" s="180"/>
      <c r="T240" s="180" t="s">
        <v>3873</v>
      </c>
      <c r="U240" s="180"/>
      <c r="V240" s="179" t="s">
        <v>3635</v>
      </c>
      <c r="W240" s="180" t="s">
        <v>3873</v>
      </c>
      <c r="X240" s="8"/>
      <c r="Y240" s="8"/>
    </row>
    <row r="241" customHeight="1" spans="1:25">
      <c r="A241" s="175">
        <v>1986</v>
      </c>
      <c r="B241" s="176" t="s">
        <v>481</v>
      </c>
      <c r="C241" s="177"/>
      <c r="D241" s="176" t="s">
        <v>3635</v>
      </c>
      <c r="E241" s="176" t="s">
        <v>3635</v>
      </c>
      <c r="F241" s="177"/>
      <c r="G241" s="176" t="s">
        <v>3635</v>
      </c>
      <c r="H241" s="177"/>
      <c r="I241" s="185"/>
      <c r="J241" s="177" t="s">
        <v>4053</v>
      </c>
      <c r="K241" s="177"/>
      <c r="L241" s="177"/>
      <c r="M241" s="177"/>
      <c r="N241" s="177"/>
      <c r="O241" s="177"/>
      <c r="P241" s="177"/>
      <c r="Q241" s="176" t="s">
        <v>3635</v>
      </c>
      <c r="R241" s="177"/>
      <c r="S241" s="177"/>
      <c r="T241" s="177"/>
      <c r="U241" s="177"/>
      <c r="V241" s="176" t="s">
        <v>3635</v>
      </c>
      <c r="W241" s="177"/>
      <c r="X241" s="8"/>
      <c r="Y241" s="8"/>
    </row>
    <row r="242" customHeight="1" spans="1:25">
      <c r="A242" s="178">
        <v>1987</v>
      </c>
      <c r="B242" s="179" t="s">
        <v>539</v>
      </c>
      <c r="C242" s="180" t="s">
        <v>558</v>
      </c>
      <c r="D242" s="179" t="s">
        <v>557</v>
      </c>
      <c r="E242" s="179" t="s">
        <v>576</v>
      </c>
      <c r="F242" s="180" t="s">
        <v>3842</v>
      </c>
      <c r="G242" s="179" t="s">
        <v>3635</v>
      </c>
      <c r="H242" s="180"/>
      <c r="I242" s="181" t="s">
        <v>1168</v>
      </c>
      <c r="J242" s="180" t="s">
        <v>4054</v>
      </c>
      <c r="K242" s="180" t="s">
        <v>4055</v>
      </c>
      <c r="L242" s="180" t="s">
        <v>1171</v>
      </c>
      <c r="M242" s="180"/>
      <c r="N242" s="183">
        <v>45860</v>
      </c>
      <c r="O242" s="180"/>
      <c r="P242" s="180" t="s">
        <v>1172</v>
      </c>
      <c r="Q242" s="179" t="s">
        <v>3635</v>
      </c>
      <c r="R242" s="180"/>
      <c r="S242" s="180"/>
      <c r="T242" s="180" t="s">
        <v>3873</v>
      </c>
      <c r="U242" s="180"/>
      <c r="V242" s="179" t="s">
        <v>3635</v>
      </c>
      <c r="W242" s="180" t="s">
        <v>3873</v>
      </c>
      <c r="X242" s="8"/>
      <c r="Y242" s="8"/>
    </row>
    <row r="243" customHeight="1" spans="1:25">
      <c r="A243" s="178">
        <v>1988</v>
      </c>
      <c r="B243" s="179" t="s">
        <v>539</v>
      </c>
      <c r="C243" s="180" t="s">
        <v>105</v>
      </c>
      <c r="D243" s="179" t="s">
        <v>557</v>
      </c>
      <c r="E243" s="179" t="s">
        <v>576</v>
      </c>
      <c r="F243" s="180" t="s">
        <v>3842</v>
      </c>
      <c r="G243" s="179" t="s">
        <v>3635</v>
      </c>
      <c r="H243" s="180"/>
      <c r="I243" s="181" t="s">
        <v>1168</v>
      </c>
      <c r="J243" s="180" t="s">
        <v>4056</v>
      </c>
      <c r="K243" s="180" t="s">
        <v>4057</v>
      </c>
      <c r="L243" s="180" t="s">
        <v>1171</v>
      </c>
      <c r="M243" s="183">
        <v>45800</v>
      </c>
      <c r="N243" s="180"/>
      <c r="O243" s="180" t="s">
        <v>4058</v>
      </c>
      <c r="P243" s="180"/>
      <c r="Q243" s="179" t="s">
        <v>3635</v>
      </c>
      <c r="R243" s="180"/>
      <c r="S243" s="180"/>
      <c r="T243" s="180" t="s">
        <v>3873</v>
      </c>
      <c r="U243" s="180"/>
      <c r="V243" s="179" t="s">
        <v>3635</v>
      </c>
      <c r="W243" s="180" t="s">
        <v>3873</v>
      </c>
      <c r="X243" s="8"/>
      <c r="Y243" s="8"/>
    </row>
    <row r="244" customHeight="1" spans="1:25">
      <c r="A244" s="178">
        <v>1989</v>
      </c>
      <c r="B244" s="179" t="s">
        <v>481</v>
      </c>
      <c r="C244" s="180" t="s">
        <v>103</v>
      </c>
      <c r="D244" s="179" t="s">
        <v>848</v>
      </c>
      <c r="E244" s="179" t="s">
        <v>576</v>
      </c>
      <c r="F244" s="180"/>
      <c r="G244" s="179" t="s">
        <v>3635</v>
      </c>
      <c r="H244" s="180"/>
      <c r="I244" s="181" t="s">
        <v>1168</v>
      </c>
      <c r="J244" s="180" t="s">
        <v>3387</v>
      </c>
      <c r="K244" s="180" t="s">
        <v>3388</v>
      </c>
      <c r="L244" s="180" t="s">
        <v>4059</v>
      </c>
      <c r="M244" s="180"/>
      <c r="N244" s="183">
        <v>45952</v>
      </c>
      <c r="O244" s="180" t="s">
        <v>3913</v>
      </c>
      <c r="P244" s="180" t="s">
        <v>2352</v>
      </c>
      <c r="Q244" s="179" t="s">
        <v>3635</v>
      </c>
      <c r="R244" s="180"/>
      <c r="S244" s="180"/>
      <c r="T244" s="180"/>
      <c r="U244" s="180"/>
      <c r="V244" s="179" t="s">
        <v>3635</v>
      </c>
      <c r="W244" s="180"/>
      <c r="X244" s="8"/>
      <c r="Y244" s="8"/>
    </row>
    <row r="245" customHeight="1" spans="1:25">
      <c r="A245" s="175">
        <v>238</v>
      </c>
      <c r="B245" s="176" t="s">
        <v>481</v>
      </c>
      <c r="C245" s="177"/>
      <c r="D245" s="176" t="s">
        <v>3635</v>
      </c>
      <c r="E245" s="176" t="s">
        <v>3635</v>
      </c>
      <c r="F245" s="177"/>
      <c r="G245" s="176" t="s">
        <v>3635</v>
      </c>
      <c r="H245" s="177"/>
      <c r="I245" s="185"/>
      <c r="J245" s="177" t="s">
        <v>4060</v>
      </c>
      <c r="K245" s="177"/>
      <c r="L245" s="177"/>
      <c r="M245" s="177"/>
      <c r="N245" s="177"/>
      <c r="O245" s="177"/>
      <c r="P245" s="177"/>
      <c r="Q245" s="176" t="s">
        <v>3635</v>
      </c>
      <c r="R245" s="177"/>
      <c r="S245" s="177"/>
      <c r="T245" s="177"/>
      <c r="U245" s="177"/>
      <c r="V245" s="176" t="s">
        <v>3635</v>
      </c>
      <c r="W245" s="177"/>
      <c r="X245" s="8"/>
      <c r="Y245" s="8"/>
    </row>
    <row r="246" customHeight="1" spans="1:25">
      <c r="A246" s="178">
        <v>1990</v>
      </c>
      <c r="B246" s="179" t="s">
        <v>1012</v>
      </c>
      <c r="C246" s="180" t="s">
        <v>780</v>
      </c>
      <c r="D246" s="179" t="s">
        <v>557</v>
      </c>
      <c r="E246" s="179" t="s">
        <v>576</v>
      </c>
      <c r="F246" s="180" t="s">
        <v>1174</v>
      </c>
      <c r="G246" s="179" t="s">
        <v>3635</v>
      </c>
      <c r="H246" s="180"/>
      <c r="I246" s="180" t="s">
        <v>1175</v>
      </c>
      <c r="J246" s="180" t="s">
        <v>1176</v>
      </c>
      <c r="K246" s="180" t="s">
        <v>1177</v>
      </c>
      <c r="L246" s="180" t="s">
        <v>4061</v>
      </c>
      <c r="M246" s="184">
        <v>45352</v>
      </c>
      <c r="N246" s="184">
        <v>45536</v>
      </c>
      <c r="O246" s="180" t="s">
        <v>3913</v>
      </c>
      <c r="P246" s="180" t="s">
        <v>1180</v>
      </c>
      <c r="Q246" s="179" t="s">
        <v>3635</v>
      </c>
      <c r="R246" s="180"/>
      <c r="S246" s="180"/>
      <c r="T246" s="180" t="s">
        <v>3873</v>
      </c>
      <c r="U246" s="180"/>
      <c r="V246" s="179" t="s">
        <v>3635</v>
      </c>
      <c r="W246" s="180" t="s">
        <v>3873</v>
      </c>
      <c r="X246" s="8"/>
      <c r="Y246" s="8"/>
    </row>
    <row r="247" customHeight="1" spans="1:25">
      <c r="A247" s="178">
        <v>267</v>
      </c>
      <c r="B247" s="179" t="s">
        <v>1012</v>
      </c>
      <c r="C247" s="180" t="s">
        <v>780</v>
      </c>
      <c r="D247" s="179" t="s">
        <v>557</v>
      </c>
      <c r="E247" s="179" t="s">
        <v>576</v>
      </c>
      <c r="F247" s="180" t="s">
        <v>1174</v>
      </c>
      <c r="G247" s="179" t="s">
        <v>3635</v>
      </c>
      <c r="H247" s="180"/>
      <c r="I247" s="181" t="s">
        <v>1181</v>
      </c>
      <c r="J247" s="180" t="s">
        <v>1182</v>
      </c>
      <c r="K247" s="180" t="s">
        <v>1183</v>
      </c>
      <c r="L247" s="180" t="s">
        <v>4062</v>
      </c>
      <c r="M247" s="184">
        <v>44927</v>
      </c>
      <c r="N247" s="184">
        <v>45170</v>
      </c>
      <c r="O247" s="180" t="s">
        <v>4023</v>
      </c>
      <c r="P247" s="180" t="s">
        <v>1185</v>
      </c>
      <c r="Q247" s="179" t="s">
        <v>3635</v>
      </c>
      <c r="R247" s="180"/>
      <c r="S247" s="180"/>
      <c r="T247" s="180" t="s">
        <v>3873</v>
      </c>
      <c r="U247" s="180"/>
      <c r="V247" s="179" t="s">
        <v>3635</v>
      </c>
      <c r="W247" s="180" t="s">
        <v>3873</v>
      </c>
      <c r="X247" s="8"/>
      <c r="Y247" s="8"/>
    </row>
    <row r="248" customHeight="1" spans="1:25">
      <c r="A248" s="178">
        <v>401</v>
      </c>
      <c r="B248" s="179" t="s">
        <v>481</v>
      </c>
      <c r="C248" s="180" t="s">
        <v>780</v>
      </c>
      <c r="D248" s="179" t="s">
        <v>557</v>
      </c>
      <c r="E248" s="179" t="s">
        <v>538</v>
      </c>
      <c r="F248" s="180" t="s">
        <v>3848</v>
      </c>
      <c r="G248" s="179" t="s">
        <v>3635</v>
      </c>
      <c r="H248" s="180"/>
      <c r="I248" s="180" t="s">
        <v>1186</v>
      </c>
      <c r="J248" s="180" t="s">
        <v>1187</v>
      </c>
      <c r="K248" s="180" t="s">
        <v>1188</v>
      </c>
      <c r="L248" s="180"/>
      <c r="M248" s="180" t="s">
        <v>1189</v>
      </c>
      <c r="N248" s="180"/>
      <c r="O248" s="180"/>
      <c r="P248" s="180"/>
      <c r="Q248" s="179" t="s">
        <v>3635</v>
      </c>
      <c r="R248" s="180"/>
      <c r="S248" s="180"/>
      <c r="T248" s="180" t="s">
        <v>3873</v>
      </c>
      <c r="U248" s="180"/>
      <c r="V248" s="179" t="s">
        <v>3635</v>
      </c>
      <c r="W248" s="180" t="s">
        <v>3873</v>
      </c>
      <c r="X248" s="8"/>
      <c r="Y248" s="8"/>
    </row>
    <row r="249" customHeight="1" spans="1:25">
      <c r="A249" s="178">
        <v>423</v>
      </c>
      <c r="B249" s="179" t="s">
        <v>481</v>
      </c>
      <c r="C249" s="180" t="s">
        <v>780</v>
      </c>
      <c r="D249" s="179" t="s">
        <v>557</v>
      </c>
      <c r="E249" s="179" t="s">
        <v>538</v>
      </c>
      <c r="F249" s="180" t="s">
        <v>3848</v>
      </c>
      <c r="G249" s="179" t="s">
        <v>3635</v>
      </c>
      <c r="H249" s="180"/>
      <c r="I249" s="181" t="s">
        <v>1186</v>
      </c>
      <c r="J249" s="180" t="s">
        <v>1190</v>
      </c>
      <c r="K249" s="180" t="s">
        <v>1188</v>
      </c>
      <c r="L249" s="180"/>
      <c r="M249" s="180" t="s">
        <v>1191</v>
      </c>
      <c r="N249" s="180"/>
      <c r="O249" s="180"/>
      <c r="P249" s="180"/>
      <c r="Q249" s="179" t="s">
        <v>3635</v>
      </c>
      <c r="R249" s="180"/>
      <c r="S249" s="180"/>
      <c r="T249" s="180" t="s">
        <v>3725</v>
      </c>
      <c r="U249" s="180"/>
      <c r="V249" s="179" t="s">
        <v>3635</v>
      </c>
      <c r="W249" s="180" t="s">
        <v>3725</v>
      </c>
      <c r="X249" s="8"/>
      <c r="Y249" s="8"/>
    </row>
    <row r="250" customHeight="1" spans="1:25">
      <c r="A250" s="178">
        <v>1991</v>
      </c>
      <c r="B250" s="179" t="s">
        <v>481</v>
      </c>
      <c r="C250" s="180" t="s">
        <v>558</v>
      </c>
      <c r="D250" s="179" t="s">
        <v>557</v>
      </c>
      <c r="E250" s="179" t="s">
        <v>576</v>
      </c>
      <c r="F250" s="180" t="s">
        <v>3848</v>
      </c>
      <c r="G250" s="179" t="s">
        <v>3635</v>
      </c>
      <c r="H250" s="180"/>
      <c r="I250" s="181" t="s">
        <v>1186</v>
      </c>
      <c r="J250" s="180" t="s">
        <v>1192</v>
      </c>
      <c r="K250" s="180" t="s">
        <v>1193</v>
      </c>
      <c r="L250" s="180" t="s">
        <v>4063</v>
      </c>
      <c r="M250" s="183">
        <v>45860</v>
      </c>
      <c r="N250" s="183">
        <v>45860</v>
      </c>
      <c r="O250" s="180"/>
      <c r="P250" s="180" t="s">
        <v>1195</v>
      </c>
      <c r="Q250" s="179" t="s">
        <v>3635</v>
      </c>
      <c r="R250" s="180"/>
      <c r="S250" s="180"/>
      <c r="T250" s="180" t="s">
        <v>4027</v>
      </c>
      <c r="U250" s="180"/>
      <c r="V250" s="179" t="s">
        <v>3635</v>
      </c>
      <c r="W250" s="180" t="s">
        <v>4027</v>
      </c>
      <c r="X250" s="8"/>
      <c r="Y250" s="8"/>
    </row>
    <row r="251" customHeight="1" spans="1:25">
      <c r="A251" s="178">
        <v>1992</v>
      </c>
      <c r="B251" s="179" t="s">
        <v>481</v>
      </c>
      <c r="C251" s="180" t="s">
        <v>103</v>
      </c>
      <c r="D251" s="179" t="s">
        <v>848</v>
      </c>
      <c r="E251" s="179" t="s">
        <v>576</v>
      </c>
      <c r="F251" s="180" t="s">
        <v>1174</v>
      </c>
      <c r="G251" s="179" t="s">
        <v>3635</v>
      </c>
      <c r="H251" s="180"/>
      <c r="I251" s="181" t="s">
        <v>1175</v>
      </c>
      <c r="J251" s="180" t="s">
        <v>3394</v>
      </c>
      <c r="K251" s="180" t="s">
        <v>3395</v>
      </c>
      <c r="L251" s="180" t="s">
        <v>4064</v>
      </c>
      <c r="M251" s="180" t="s">
        <v>4035</v>
      </c>
      <c r="N251" s="180" t="s">
        <v>4035</v>
      </c>
      <c r="O251" s="180" t="s">
        <v>3913</v>
      </c>
      <c r="P251" s="180" t="s">
        <v>2526</v>
      </c>
      <c r="Q251" s="179" t="s">
        <v>3635</v>
      </c>
      <c r="R251" s="180"/>
      <c r="S251" s="180"/>
      <c r="T251" s="180" t="s">
        <v>4065</v>
      </c>
      <c r="U251" s="180"/>
      <c r="V251" s="179" t="s">
        <v>3635</v>
      </c>
      <c r="W251" s="180" t="s">
        <v>4065</v>
      </c>
      <c r="X251" s="8"/>
      <c r="Y251" s="8"/>
    </row>
    <row r="252" customHeight="1" spans="1:25">
      <c r="A252" s="178">
        <v>1993</v>
      </c>
      <c r="B252" s="179" t="s">
        <v>481</v>
      </c>
      <c r="C252" s="180" t="s">
        <v>103</v>
      </c>
      <c r="D252" s="179" t="s">
        <v>848</v>
      </c>
      <c r="E252" s="179" t="s">
        <v>576</v>
      </c>
      <c r="F252" s="180" t="s">
        <v>1174</v>
      </c>
      <c r="G252" s="179" t="s">
        <v>3635</v>
      </c>
      <c r="H252" s="180"/>
      <c r="I252" s="181" t="s">
        <v>1175</v>
      </c>
      <c r="J252" s="180" t="s">
        <v>3398</v>
      </c>
      <c r="K252" s="180" t="s">
        <v>3399</v>
      </c>
      <c r="L252" s="180" t="s">
        <v>4066</v>
      </c>
      <c r="M252" s="186">
        <v>45527</v>
      </c>
      <c r="N252" s="186">
        <v>45527</v>
      </c>
      <c r="O252" s="180" t="s">
        <v>3913</v>
      </c>
      <c r="P252" s="180" t="s">
        <v>2532</v>
      </c>
      <c r="Q252" s="179" t="s">
        <v>3635</v>
      </c>
      <c r="R252" s="180"/>
      <c r="S252" s="180"/>
      <c r="T252" s="180" t="s">
        <v>4065</v>
      </c>
      <c r="U252" s="180"/>
      <c r="V252" s="179" t="s">
        <v>3635</v>
      </c>
      <c r="W252" s="180" t="s">
        <v>4065</v>
      </c>
      <c r="X252" s="8"/>
      <c r="Y252" s="8"/>
    </row>
    <row r="253" customHeight="1" spans="1:25">
      <c r="A253" s="178">
        <v>1994</v>
      </c>
      <c r="B253" s="179" t="s">
        <v>481</v>
      </c>
      <c r="C253" s="180" t="s">
        <v>103</v>
      </c>
      <c r="D253" s="179" t="s">
        <v>848</v>
      </c>
      <c r="E253" s="179" t="s">
        <v>576</v>
      </c>
      <c r="F253" s="180"/>
      <c r="G253" s="179" t="s">
        <v>3635</v>
      </c>
      <c r="H253" s="180"/>
      <c r="I253" s="181" t="s">
        <v>3401</v>
      </c>
      <c r="J253" s="180" t="s">
        <v>3402</v>
      </c>
      <c r="K253" s="180" t="s">
        <v>3403</v>
      </c>
      <c r="L253" s="180"/>
      <c r="M253" s="180"/>
      <c r="N253" s="180"/>
      <c r="O253" s="180"/>
      <c r="P253" s="180"/>
      <c r="Q253" s="179" t="s">
        <v>3635</v>
      </c>
      <c r="R253" s="180"/>
      <c r="S253" s="180"/>
      <c r="T253" s="180"/>
      <c r="U253" s="180"/>
      <c r="V253" s="179" t="s">
        <v>3635</v>
      </c>
      <c r="W253" s="180"/>
      <c r="X253" s="8"/>
      <c r="Y253" s="8"/>
    </row>
    <row r="254" customHeight="1" spans="1:25">
      <c r="A254" s="175">
        <v>1995</v>
      </c>
      <c r="B254" s="176" t="s">
        <v>481</v>
      </c>
      <c r="C254" s="177"/>
      <c r="D254" s="176" t="s">
        <v>3635</v>
      </c>
      <c r="E254" s="176" t="s">
        <v>3635</v>
      </c>
      <c r="F254" s="177"/>
      <c r="G254" s="176" t="s">
        <v>3635</v>
      </c>
      <c r="H254" s="177"/>
      <c r="I254" s="177"/>
      <c r="J254" s="177" t="s">
        <v>4067</v>
      </c>
      <c r="K254" s="177"/>
      <c r="L254" s="177"/>
      <c r="M254" s="177"/>
      <c r="N254" s="177"/>
      <c r="O254" s="177"/>
      <c r="P254" s="177"/>
      <c r="Q254" s="176" t="s">
        <v>3635</v>
      </c>
      <c r="R254" s="177"/>
      <c r="S254" s="177"/>
      <c r="T254" s="177"/>
      <c r="U254" s="177"/>
      <c r="V254" s="176" t="s">
        <v>3635</v>
      </c>
      <c r="W254" s="177"/>
      <c r="X254" s="8"/>
      <c r="Y254" s="8"/>
    </row>
    <row r="255" customHeight="1" spans="1:25">
      <c r="A255" s="175">
        <v>1996</v>
      </c>
      <c r="B255" s="176" t="s">
        <v>481</v>
      </c>
      <c r="C255" s="177"/>
      <c r="D255" s="176" t="s">
        <v>3635</v>
      </c>
      <c r="E255" s="176" t="s">
        <v>3635</v>
      </c>
      <c r="F255" s="177"/>
      <c r="G255" s="176" t="s">
        <v>3635</v>
      </c>
      <c r="H255" s="177"/>
      <c r="I255" s="185"/>
      <c r="J255" s="177" t="s">
        <v>4068</v>
      </c>
      <c r="K255" s="177"/>
      <c r="L255" s="177"/>
      <c r="M255" s="177"/>
      <c r="N255" s="177"/>
      <c r="O255" s="177"/>
      <c r="P255" s="177"/>
      <c r="Q255" s="176" t="s">
        <v>3635</v>
      </c>
      <c r="R255" s="177"/>
      <c r="S255" s="177"/>
      <c r="T255" s="177"/>
      <c r="U255" s="177"/>
      <c r="V255" s="176" t="s">
        <v>3635</v>
      </c>
      <c r="W255" s="177"/>
      <c r="X255" s="8"/>
      <c r="Y255" s="8"/>
    </row>
    <row r="256" customHeight="1" spans="1:25">
      <c r="A256" s="175">
        <v>1997</v>
      </c>
      <c r="B256" s="176" t="s">
        <v>481</v>
      </c>
      <c r="C256" s="177"/>
      <c r="D256" s="176" t="s">
        <v>3635</v>
      </c>
      <c r="E256" s="176" t="s">
        <v>3635</v>
      </c>
      <c r="F256" s="177"/>
      <c r="G256" s="176" t="s">
        <v>3635</v>
      </c>
      <c r="H256" s="177"/>
      <c r="I256" s="177"/>
      <c r="J256" s="177" t="s">
        <v>4069</v>
      </c>
      <c r="K256" s="177"/>
      <c r="L256" s="177"/>
      <c r="M256" s="177"/>
      <c r="N256" s="177"/>
      <c r="O256" s="177"/>
      <c r="P256" s="177"/>
      <c r="Q256" s="176" t="s">
        <v>3635</v>
      </c>
      <c r="R256" s="177"/>
      <c r="S256" s="177"/>
      <c r="T256" s="177"/>
      <c r="U256" s="177"/>
      <c r="V256" s="176" t="s">
        <v>3635</v>
      </c>
      <c r="W256" s="177"/>
      <c r="X256" s="8"/>
      <c r="Y256" s="8"/>
    </row>
    <row r="257" customHeight="1" spans="1:25">
      <c r="A257" s="178">
        <v>1998</v>
      </c>
      <c r="B257" s="179" t="s">
        <v>481</v>
      </c>
      <c r="C257" s="180" t="s">
        <v>780</v>
      </c>
      <c r="D257" s="179" t="s">
        <v>557</v>
      </c>
      <c r="E257" s="179" t="s">
        <v>576</v>
      </c>
      <c r="F257" s="180" t="s">
        <v>1024</v>
      </c>
      <c r="G257" s="179" t="s">
        <v>3635</v>
      </c>
      <c r="H257" s="180"/>
      <c r="I257" s="181" t="s">
        <v>3407</v>
      </c>
      <c r="J257" s="180" t="s">
        <v>3408</v>
      </c>
      <c r="K257" s="180" t="s">
        <v>3409</v>
      </c>
      <c r="L257" s="180" t="s">
        <v>4070</v>
      </c>
      <c r="M257" s="180" t="s">
        <v>3411</v>
      </c>
      <c r="N257" s="183">
        <v>45680</v>
      </c>
      <c r="O257" s="180" t="s">
        <v>3412</v>
      </c>
      <c r="P257" s="180"/>
      <c r="Q257" s="179" t="s">
        <v>3635</v>
      </c>
      <c r="R257" s="180"/>
      <c r="S257" s="180"/>
      <c r="T257" s="180" t="s">
        <v>3725</v>
      </c>
      <c r="U257" s="180"/>
      <c r="V257" s="179" t="s">
        <v>3635</v>
      </c>
      <c r="W257" s="180" t="s">
        <v>3725</v>
      </c>
      <c r="X257" s="8"/>
      <c r="Y257" s="8"/>
    </row>
    <row r="258" customHeight="1" spans="1:25">
      <c r="A258" s="178">
        <v>1999</v>
      </c>
      <c r="B258" s="179" t="s">
        <v>481</v>
      </c>
      <c r="C258" s="180" t="s">
        <v>105</v>
      </c>
      <c r="D258" s="179" t="s">
        <v>557</v>
      </c>
      <c r="E258" s="179" t="s">
        <v>576</v>
      </c>
      <c r="F258" s="180" t="s">
        <v>3807</v>
      </c>
      <c r="G258" s="179" t="s">
        <v>3635</v>
      </c>
      <c r="H258" s="180"/>
      <c r="I258" s="181" t="s">
        <v>3407</v>
      </c>
      <c r="J258" s="180" t="s">
        <v>4071</v>
      </c>
      <c r="K258" s="180" t="s">
        <v>4072</v>
      </c>
      <c r="L258" s="180" t="s">
        <v>4073</v>
      </c>
      <c r="M258" s="180" t="s">
        <v>3416</v>
      </c>
      <c r="N258" s="180"/>
      <c r="O258" s="180" t="s">
        <v>3412</v>
      </c>
      <c r="P258" s="180"/>
      <c r="Q258" s="179" t="s">
        <v>3635</v>
      </c>
      <c r="R258" s="180"/>
      <c r="S258" s="180"/>
      <c r="T258" s="180" t="s">
        <v>3725</v>
      </c>
      <c r="U258" s="180"/>
      <c r="V258" s="179" t="s">
        <v>3635</v>
      </c>
      <c r="W258" s="180" t="s">
        <v>3725</v>
      </c>
      <c r="X258" s="8"/>
      <c r="Y258" s="8"/>
    </row>
    <row r="259" customHeight="1" spans="1:25">
      <c r="A259" s="175">
        <v>1</v>
      </c>
      <c r="B259" s="176" t="s">
        <v>481</v>
      </c>
      <c r="C259" s="177"/>
      <c r="D259" s="176" t="s">
        <v>3635</v>
      </c>
      <c r="E259" s="176" t="s">
        <v>3635</v>
      </c>
      <c r="F259" s="177"/>
      <c r="G259" s="176" t="s">
        <v>3635</v>
      </c>
      <c r="H259" s="177"/>
      <c r="I259" s="185"/>
      <c r="J259" s="177" t="s">
        <v>4074</v>
      </c>
      <c r="K259" s="177"/>
      <c r="L259" s="177"/>
      <c r="M259" s="177"/>
      <c r="N259" s="177"/>
      <c r="O259" s="177"/>
      <c r="P259" s="177"/>
      <c r="Q259" s="176" t="s">
        <v>3635</v>
      </c>
      <c r="R259" s="177"/>
      <c r="S259" s="177"/>
      <c r="T259" s="177"/>
      <c r="U259" s="177"/>
      <c r="V259" s="176" t="s">
        <v>3635</v>
      </c>
      <c r="W259" s="177"/>
      <c r="X259" s="8"/>
      <c r="Y259" s="8"/>
    </row>
    <row r="260" customHeight="1" spans="1:25">
      <c r="A260" s="175">
        <v>9</v>
      </c>
      <c r="B260" s="176" t="s">
        <v>481</v>
      </c>
      <c r="C260" s="177"/>
      <c r="D260" s="176" t="s">
        <v>3635</v>
      </c>
      <c r="E260" s="176" t="s">
        <v>3635</v>
      </c>
      <c r="F260" s="177"/>
      <c r="G260" s="176" t="s">
        <v>3635</v>
      </c>
      <c r="H260" s="177"/>
      <c r="I260" s="185"/>
      <c r="J260" s="177" t="s">
        <v>4075</v>
      </c>
      <c r="K260" s="177"/>
      <c r="L260" s="177"/>
      <c r="M260" s="177"/>
      <c r="N260" s="177"/>
      <c r="O260" s="177"/>
      <c r="P260" s="177"/>
      <c r="Q260" s="176" t="s">
        <v>3635</v>
      </c>
      <c r="R260" s="177"/>
      <c r="S260" s="177"/>
      <c r="T260" s="177" t="s">
        <v>3725</v>
      </c>
      <c r="U260" s="177"/>
      <c r="V260" s="176" t="s">
        <v>3635</v>
      </c>
      <c r="W260" s="177" t="s">
        <v>3725</v>
      </c>
      <c r="X260" s="8"/>
      <c r="Y260" s="8"/>
    </row>
    <row r="261" customHeight="1" spans="1:25">
      <c r="A261" s="178">
        <v>105</v>
      </c>
      <c r="B261" s="179" t="s">
        <v>481</v>
      </c>
      <c r="C261" s="180" t="s">
        <v>3717</v>
      </c>
      <c r="D261" s="179" t="s">
        <v>667</v>
      </c>
      <c r="E261" s="179" t="s">
        <v>576</v>
      </c>
      <c r="F261" s="180" t="s">
        <v>574</v>
      </c>
      <c r="G261" s="179" t="s">
        <v>3635</v>
      </c>
      <c r="H261" s="180"/>
      <c r="I261" s="181" t="s">
        <v>609</v>
      </c>
      <c r="J261" s="180" t="s">
        <v>4076</v>
      </c>
      <c r="K261" s="180" t="s">
        <v>4077</v>
      </c>
      <c r="L261" s="180" t="s">
        <v>1201</v>
      </c>
      <c r="M261" s="184">
        <v>35947</v>
      </c>
      <c r="N261" s="180"/>
      <c r="O261" s="180"/>
      <c r="P261" s="180"/>
      <c r="Q261" s="179" t="s">
        <v>3635</v>
      </c>
      <c r="R261" s="180" t="s">
        <v>1202</v>
      </c>
      <c r="S261" s="180"/>
      <c r="T261" s="180" t="s">
        <v>3725</v>
      </c>
      <c r="U261" s="180"/>
      <c r="V261" s="179" t="s">
        <v>3635</v>
      </c>
      <c r="W261" s="180" t="s">
        <v>3725</v>
      </c>
      <c r="X261" s="8"/>
      <c r="Y261" s="8"/>
    </row>
    <row r="262" customHeight="1" spans="1:25">
      <c r="A262" s="178">
        <v>106</v>
      </c>
      <c r="B262" s="179" t="s">
        <v>481</v>
      </c>
      <c r="C262" s="180" t="s">
        <v>3717</v>
      </c>
      <c r="D262" s="179" t="s">
        <v>667</v>
      </c>
      <c r="E262" s="179" t="s">
        <v>576</v>
      </c>
      <c r="F262" s="180" t="s">
        <v>574</v>
      </c>
      <c r="G262" s="179" t="s">
        <v>3635</v>
      </c>
      <c r="H262" s="180"/>
      <c r="I262" s="181" t="s">
        <v>1203</v>
      </c>
      <c r="J262" s="180" t="s">
        <v>4078</v>
      </c>
      <c r="K262" s="180" t="s">
        <v>4079</v>
      </c>
      <c r="L262" s="180" t="s">
        <v>4080</v>
      </c>
      <c r="M262" s="183">
        <v>45967</v>
      </c>
      <c r="N262" s="180"/>
      <c r="O262" s="180"/>
      <c r="P262" s="180"/>
      <c r="Q262" s="179" t="s">
        <v>3635</v>
      </c>
      <c r="R262" s="180" t="s">
        <v>1207</v>
      </c>
      <c r="S262" s="180"/>
      <c r="T262" s="180" t="s">
        <v>3725</v>
      </c>
      <c r="U262" s="180"/>
      <c r="V262" s="179" t="s">
        <v>3635</v>
      </c>
      <c r="W262" s="180" t="s">
        <v>3725</v>
      </c>
      <c r="X262" s="8"/>
      <c r="Y262" s="8"/>
    </row>
    <row r="263" customHeight="1" spans="1:25">
      <c r="A263" s="178">
        <v>107</v>
      </c>
      <c r="B263" s="179" t="s">
        <v>481</v>
      </c>
      <c r="C263" s="180" t="s">
        <v>3717</v>
      </c>
      <c r="D263" s="179" t="s">
        <v>667</v>
      </c>
      <c r="E263" s="179" t="s">
        <v>576</v>
      </c>
      <c r="F263" s="180" t="s">
        <v>574</v>
      </c>
      <c r="G263" s="179" t="s">
        <v>3635</v>
      </c>
      <c r="H263" s="180"/>
      <c r="I263" s="180" t="s">
        <v>1203</v>
      </c>
      <c r="J263" s="180" t="s">
        <v>4081</v>
      </c>
      <c r="K263" s="180" t="s">
        <v>4082</v>
      </c>
      <c r="L263" s="180" t="s">
        <v>4083</v>
      </c>
      <c r="M263" s="183">
        <v>45674</v>
      </c>
      <c r="N263" s="180"/>
      <c r="O263" s="180"/>
      <c r="P263" s="180" t="s">
        <v>3426</v>
      </c>
      <c r="Q263" s="179" t="s">
        <v>3635</v>
      </c>
      <c r="R263" s="180" t="s">
        <v>1211</v>
      </c>
      <c r="S263" s="180"/>
      <c r="T263" s="180" t="s">
        <v>3725</v>
      </c>
      <c r="U263" s="180"/>
      <c r="V263" s="179" t="s">
        <v>3635</v>
      </c>
      <c r="W263" s="180" t="s">
        <v>3725</v>
      </c>
      <c r="X263" s="8"/>
      <c r="Y263" s="8"/>
    </row>
    <row r="264" customHeight="1" spans="1:25">
      <c r="A264" s="178">
        <v>109</v>
      </c>
      <c r="B264" s="179" t="s">
        <v>481</v>
      </c>
      <c r="C264" s="180" t="s">
        <v>3717</v>
      </c>
      <c r="D264" s="179" t="s">
        <v>667</v>
      </c>
      <c r="E264" s="179" t="s">
        <v>576</v>
      </c>
      <c r="F264" s="180" t="s">
        <v>574</v>
      </c>
      <c r="G264" s="179" t="s">
        <v>3635</v>
      </c>
      <c r="H264" s="180"/>
      <c r="I264" s="180" t="s">
        <v>1203</v>
      </c>
      <c r="J264" s="180" t="s">
        <v>4084</v>
      </c>
      <c r="K264" s="180" t="s">
        <v>4085</v>
      </c>
      <c r="L264" s="180" t="s">
        <v>4086</v>
      </c>
      <c r="M264" s="183">
        <v>45817</v>
      </c>
      <c r="N264" s="180"/>
      <c r="O264" s="180"/>
      <c r="P264" s="180"/>
      <c r="Q264" s="179" t="s">
        <v>3635</v>
      </c>
      <c r="R264" s="180" t="s">
        <v>1215</v>
      </c>
      <c r="S264" s="180"/>
      <c r="T264" s="180" t="s">
        <v>3725</v>
      </c>
      <c r="U264" s="180"/>
      <c r="V264" s="179" t="s">
        <v>3635</v>
      </c>
      <c r="W264" s="180" t="s">
        <v>3725</v>
      </c>
      <c r="X264" s="8"/>
      <c r="Y264" s="8"/>
    </row>
    <row r="265" customHeight="1" spans="1:25">
      <c r="A265" s="178">
        <v>108</v>
      </c>
      <c r="B265" s="179" t="s">
        <v>481</v>
      </c>
      <c r="C265" s="180" t="s">
        <v>3717</v>
      </c>
      <c r="D265" s="179" t="s">
        <v>667</v>
      </c>
      <c r="E265" s="179" t="s">
        <v>576</v>
      </c>
      <c r="F265" s="180" t="s">
        <v>574</v>
      </c>
      <c r="G265" s="179" t="s">
        <v>3635</v>
      </c>
      <c r="H265" s="180"/>
      <c r="I265" s="180" t="s">
        <v>1203</v>
      </c>
      <c r="J265" s="180" t="s">
        <v>4087</v>
      </c>
      <c r="K265" s="180" t="s">
        <v>4088</v>
      </c>
      <c r="L265" s="180" t="s">
        <v>4089</v>
      </c>
      <c r="M265" s="183">
        <v>45817</v>
      </c>
      <c r="N265" s="180"/>
      <c r="O265" s="180"/>
      <c r="P265" s="180"/>
      <c r="Q265" s="179" t="s">
        <v>3635</v>
      </c>
      <c r="R265" s="180" t="s">
        <v>1219</v>
      </c>
      <c r="S265" s="180"/>
      <c r="T265" s="180" t="s">
        <v>3725</v>
      </c>
      <c r="U265" s="180"/>
      <c r="V265" s="179" t="s">
        <v>3635</v>
      </c>
      <c r="W265" s="180" t="s">
        <v>3725</v>
      </c>
      <c r="X265" s="8"/>
      <c r="Y265" s="8"/>
    </row>
    <row r="266" customHeight="1" spans="1:25">
      <c r="A266" s="178">
        <v>110</v>
      </c>
      <c r="B266" s="179" t="s">
        <v>481</v>
      </c>
      <c r="C266" s="180" t="s">
        <v>3717</v>
      </c>
      <c r="D266" s="179" t="s">
        <v>667</v>
      </c>
      <c r="E266" s="179" t="s">
        <v>576</v>
      </c>
      <c r="F266" s="180" t="s">
        <v>574</v>
      </c>
      <c r="G266" s="179" t="s">
        <v>3635</v>
      </c>
      <c r="H266" s="180"/>
      <c r="I266" s="180" t="s">
        <v>1203</v>
      </c>
      <c r="J266" s="180" t="s">
        <v>4090</v>
      </c>
      <c r="K266" s="180" t="s">
        <v>4091</v>
      </c>
      <c r="L266" s="180" t="s">
        <v>4092</v>
      </c>
      <c r="M266" s="183">
        <v>45794</v>
      </c>
      <c r="N266" s="180"/>
      <c r="O266" s="180"/>
      <c r="P266" s="180" t="s">
        <v>3436</v>
      </c>
      <c r="Q266" s="179" t="s">
        <v>3635</v>
      </c>
      <c r="R266" s="180" t="s">
        <v>1223</v>
      </c>
      <c r="S266" s="180"/>
      <c r="T266" s="180" t="s">
        <v>3725</v>
      </c>
      <c r="U266" s="180"/>
      <c r="V266" s="179" t="s">
        <v>3635</v>
      </c>
      <c r="W266" s="180" t="s">
        <v>3725</v>
      </c>
      <c r="X266" s="8"/>
      <c r="Y266" s="8"/>
    </row>
    <row r="267" customHeight="1" spans="1:25">
      <c r="A267" s="178">
        <v>104</v>
      </c>
      <c r="B267" s="179" t="s">
        <v>481</v>
      </c>
      <c r="C267" s="180" t="s">
        <v>3717</v>
      </c>
      <c r="D267" s="179" t="s">
        <v>667</v>
      </c>
      <c r="E267" s="179" t="s">
        <v>576</v>
      </c>
      <c r="F267" s="180" t="s">
        <v>574</v>
      </c>
      <c r="G267" s="179" t="s">
        <v>3635</v>
      </c>
      <c r="H267" s="180"/>
      <c r="I267" s="180" t="s">
        <v>1203</v>
      </c>
      <c r="J267" s="180" t="s">
        <v>4093</v>
      </c>
      <c r="K267" s="180" t="s">
        <v>4094</v>
      </c>
      <c r="L267" s="180" t="s">
        <v>4095</v>
      </c>
      <c r="M267" s="183">
        <v>45974</v>
      </c>
      <c r="N267" s="180"/>
      <c r="O267" s="180"/>
      <c r="P267" s="180"/>
      <c r="Q267" s="179" t="s">
        <v>3635</v>
      </c>
      <c r="R267" s="180" t="s">
        <v>1227</v>
      </c>
      <c r="S267" s="180"/>
      <c r="T267" s="180" t="s">
        <v>3725</v>
      </c>
      <c r="U267" s="180"/>
      <c r="V267" s="179" t="s">
        <v>3635</v>
      </c>
      <c r="W267" s="180" t="s">
        <v>3725</v>
      </c>
      <c r="X267" s="8"/>
      <c r="Y267" s="8"/>
    </row>
    <row r="268" customHeight="1" spans="1:25">
      <c r="A268" s="178">
        <v>103</v>
      </c>
      <c r="B268" s="179" t="s">
        <v>481</v>
      </c>
      <c r="C268" s="180" t="s">
        <v>3717</v>
      </c>
      <c r="D268" s="179" t="s">
        <v>667</v>
      </c>
      <c r="E268" s="179" t="s">
        <v>576</v>
      </c>
      <c r="F268" s="180" t="s">
        <v>574</v>
      </c>
      <c r="G268" s="179" t="s">
        <v>3635</v>
      </c>
      <c r="H268" s="180"/>
      <c r="I268" s="180" t="s">
        <v>1203</v>
      </c>
      <c r="J268" s="180" t="s">
        <v>4096</v>
      </c>
      <c r="K268" s="180" t="s">
        <v>1229</v>
      </c>
      <c r="L268" s="180" t="s">
        <v>1230</v>
      </c>
      <c r="M268" s="183">
        <v>45974</v>
      </c>
      <c r="N268" s="180"/>
      <c r="O268" s="180"/>
      <c r="P268" s="180"/>
      <c r="Q268" s="179" t="s">
        <v>3635</v>
      </c>
      <c r="R268" s="180" t="s">
        <v>1231</v>
      </c>
      <c r="S268" s="180"/>
      <c r="T268" s="180" t="s">
        <v>3725</v>
      </c>
      <c r="U268" s="180"/>
      <c r="V268" s="179" t="s">
        <v>3635</v>
      </c>
      <c r="W268" s="180" t="s">
        <v>3725</v>
      </c>
      <c r="X268" s="8"/>
      <c r="Y268" s="8"/>
    </row>
    <row r="269" customHeight="1" spans="1:25">
      <c r="A269" s="178">
        <v>102</v>
      </c>
      <c r="B269" s="179" t="s">
        <v>481</v>
      </c>
      <c r="C269" s="180" t="s">
        <v>3717</v>
      </c>
      <c r="D269" s="179" t="s">
        <v>667</v>
      </c>
      <c r="E269" s="179" t="s">
        <v>576</v>
      </c>
      <c r="F269" s="180" t="s">
        <v>574</v>
      </c>
      <c r="G269" s="179" t="s">
        <v>3635</v>
      </c>
      <c r="H269" s="180"/>
      <c r="I269" s="181" t="s">
        <v>1203</v>
      </c>
      <c r="J269" s="180" t="s">
        <v>4097</v>
      </c>
      <c r="K269" s="180" t="s">
        <v>4098</v>
      </c>
      <c r="L269" s="180" t="s">
        <v>4099</v>
      </c>
      <c r="M269" s="183">
        <v>46007</v>
      </c>
      <c r="N269" s="180"/>
      <c r="O269" s="180"/>
      <c r="P269" s="180"/>
      <c r="Q269" s="179" t="s">
        <v>3635</v>
      </c>
      <c r="R269" s="180" t="s">
        <v>1235</v>
      </c>
      <c r="S269" s="180"/>
      <c r="T269" s="180" t="s">
        <v>3725</v>
      </c>
      <c r="U269" s="180"/>
      <c r="V269" s="179" t="s">
        <v>3635</v>
      </c>
      <c r="W269" s="180" t="s">
        <v>3725</v>
      </c>
      <c r="X269" s="8"/>
      <c r="Y269" s="8"/>
    </row>
    <row r="270" customHeight="1" spans="1:25">
      <c r="A270" s="178">
        <v>91</v>
      </c>
      <c r="B270" s="179" t="s">
        <v>481</v>
      </c>
      <c r="C270" s="180" t="s">
        <v>3717</v>
      </c>
      <c r="D270" s="179" t="s">
        <v>667</v>
      </c>
      <c r="E270" s="179" t="s">
        <v>538</v>
      </c>
      <c r="F270" s="180" t="s">
        <v>574</v>
      </c>
      <c r="G270" s="179" t="s">
        <v>3635</v>
      </c>
      <c r="H270" s="180"/>
      <c r="I270" s="180" t="s">
        <v>1203</v>
      </c>
      <c r="J270" s="180" t="s">
        <v>4100</v>
      </c>
      <c r="K270" s="180" t="s">
        <v>4101</v>
      </c>
      <c r="L270" s="180" t="s">
        <v>4102</v>
      </c>
      <c r="M270" s="183">
        <v>46007</v>
      </c>
      <c r="N270" s="180"/>
      <c r="O270" s="180"/>
      <c r="P270" s="180" t="s">
        <v>2400</v>
      </c>
      <c r="Q270" s="179" t="s">
        <v>3635</v>
      </c>
      <c r="R270" s="180" t="s">
        <v>1239</v>
      </c>
      <c r="S270" s="180"/>
      <c r="T270" s="180" t="s">
        <v>3725</v>
      </c>
      <c r="U270" s="180"/>
      <c r="V270" s="179" t="s">
        <v>3635</v>
      </c>
      <c r="W270" s="180" t="s">
        <v>3725</v>
      </c>
      <c r="X270" s="8"/>
      <c r="Y270" s="8"/>
    </row>
    <row r="271" customHeight="1" spans="1:25">
      <c r="A271" s="178">
        <v>92</v>
      </c>
      <c r="B271" s="179" t="s">
        <v>481</v>
      </c>
      <c r="C271" s="180" t="s">
        <v>3717</v>
      </c>
      <c r="D271" s="179" t="s">
        <v>667</v>
      </c>
      <c r="E271" s="179" t="s">
        <v>576</v>
      </c>
      <c r="F271" s="180" t="s">
        <v>574</v>
      </c>
      <c r="G271" s="179" t="s">
        <v>3635</v>
      </c>
      <c r="H271" s="180"/>
      <c r="I271" s="181" t="s">
        <v>609</v>
      </c>
      <c r="J271" s="180" t="s">
        <v>4103</v>
      </c>
      <c r="K271" s="180" t="s">
        <v>4104</v>
      </c>
      <c r="L271" s="180" t="s">
        <v>1242</v>
      </c>
      <c r="M271" s="183">
        <v>45911</v>
      </c>
      <c r="N271" s="180"/>
      <c r="O271" s="180"/>
      <c r="P271" s="180"/>
      <c r="Q271" s="179" t="s">
        <v>3635</v>
      </c>
      <c r="R271" s="180" t="s">
        <v>1243</v>
      </c>
      <c r="S271" s="180"/>
      <c r="T271" s="180" t="s">
        <v>3725</v>
      </c>
      <c r="U271" s="180"/>
      <c r="V271" s="179" t="s">
        <v>3635</v>
      </c>
      <c r="W271" s="180" t="s">
        <v>3725</v>
      </c>
      <c r="X271" s="8"/>
      <c r="Y271" s="8"/>
    </row>
    <row r="272" customHeight="1" spans="1:25">
      <c r="A272" s="178">
        <v>101</v>
      </c>
      <c r="B272" s="179" t="s">
        <v>481</v>
      </c>
      <c r="C272" s="180" t="s">
        <v>3717</v>
      </c>
      <c r="D272" s="179" t="s">
        <v>667</v>
      </c>
      <c r="E272" s="179" t="s">
        <v>576</v>
      </c>
      <c r="F272" s="180" t="s">
        <v>574</v>
      </c>
      <c r="G272" s="179" t="s">
        <v>3635</v>
      </c>
      <c r="H272" s="180"/>
      <c r="I272" s="181" t="s">
        <v>609</v>
      </c>
      <c r="J272" s="180" t="s">
        <v>4105</v>
      </c>
      <c r="K272" s="180" t="s">
        <v>4106</v>
      </c>
      <c r="L272" s="180" t="s">
        <v>4107</v>
      </c>
      <c r="M272" s="183">
        <v>45733</v>
      </c>
      <c r="N272" s="180"/>
      <c r="O272" s="180"/>
      <c r="P272" s="180"/>
      <c r="Q272" s="179" t="s">
        <v>3635</v>
      </c>
      <c r="R272" s="180" t="s">
        <v>1247</v>
      </c>
      <c r="S272" s="180"/>
      <c r="T272" s="180" t="s">
        <v>3725</v>
      </c>
      <c r="U272" s="180"/>
      <c r="V272" s="179" t="s">
        <v>3635</v>
      </c>
      <c r="W272" s="180" t="s">
        <v>3725</v>
      </c>
      <c r="X272" s="8"/>
      <c r="Y272" s="8"/>
    </row>
    <row r="273" customHeight="1" spans="1:25">
      <c r="A273" s="178">
        <v>2000</v>
      </c>
      <c r="B273" s="179" t="s">
        <v>481</v>
      </c>
      <c r="C273" s="180" t="s">
        <v>3717</v>
      </c>
      <c r="D273" s="179" t="s">
        <v>667</v>
      </c>
      <c r="E273" s="179" t="s">
        <v>576</v>
      </c>
      <c r="F273" s="180" t="s">
        <v>574</v>
      </c>
      <c r="G273" s="179" t="s">
        <v>3635</v>
      </c>
      <c r="H273" s="180"/>
      <c r="I273" s="180" t="s">
        <v>609</v>
      </c>
      <c r="J273" s="180" t="s">
        <v>4108</v>
      </c>
      <c r="K273" s="180" t="s">
        <v>4109</v>
      </c>
      <c r="L273" s="180" t="s">
        <v>4110</v>
      </c>
      <c r="M273" s="183">
        <v>45980</v>
      </c>
      <c r="N273" s="180"/>
      <c r="O273" s="180"/>
      <c r="P273" s="180" t="s">
        <v>2397</v>
      </c>
      <c r="Q273" s="179" t="s">
        <v>3635</v>
      </c>
      <c r="R273" s="180" t="s">
        <v>3453</v>
      </c>
      <c r="S273" s="180"/>
      <c r="T273" s="180" t="s">
        <v>3725</v>
      </c>
      <c r="U273" s="180"/>
      <c r="V273" s="179" t="s">
        <v>3635</v>
      </c>
      <c r="W273" s="180" t="s">
        <v>3725</v>
      </c>
      <c r="X273" s="8"/>
      <c r="Y273" s="8"/>
    </row>
    <row r="274" customHeight="1" spans="1:25">
      <c r="A274" s="178">
        <v>308</v>
      </c>
      <c r="B274" s="179" t="s">
        <v>481</v>
      </c>
      <c r="C274" s="180" t="s">
        <v>3717</v>
      </c>
      <c r="D274" s="179" t="s">
        <v>667</v>
      </c>
      <c r="E274" s="179" t="s">
        <v>576</v>
      </c>
      <c r="F274" s="180" t="s">
        <v>574</v>
      </c>
      <c r="G274" s="179" t="s">
        <v>3635</v>
      </c>
      <c r="H274" s="180"/>
      <c r="I274" s="180" t="s">
        <v>609</v>
      </c>
      <c r="J274" s="180" t="s">
        <v>4111</v>
      </c>
      <c r="K274" s="180" t="s">
        <v>4112</v>
      </c>
      <c r="L274" s="180" t="s">
        <v>4107</v>
      </c>
      <c r="M274" s="183">
        <v>45882</v>
      </c>
      <c r="N274" s="180"/>
      <c r="O274" s="180"/>
      <c r="P274" s="180"/>
      <c r="Q274" s="179" t="s">
        <v>3635</v>
      </c>
      <c r="R274" s="180" t="s">
        <v>1250</v>
      </c>
      <c r="S274" s="180"/>
      <c r="T274" s="180" t="s">
        <v>3725</v>
      </c>
      <c r="U274" s="180"/>
      <c r="V274" s="179" t="s">
        <v>3635</v>
      </c>
      <c r="W274" s="180" t="s">
        <v>3725</v>
      </c>
      <c r="X274" s="8"/>
      <c r="Y274" s="8"/>
    </row>
    <row r="275" customHeight="1" spans="1:25">
      <c r="A275" s="178">
        <v>94</v>
      </c>
      <c r="B275" s="179" t="s">
        <v>481</v>
      </c>
      <c r="C275" s="180" t="s">
        <v>3717</v>
      </c>
      <c r="D275" s="179" t="s">
        <v>667</v>
      </c>
      <c r="E275" s="179" t="s">
        <v>576</v>
      </c>
      <c r="F275" s="180" t="s">
        <v>574</v>
      </c>
      <c r="G275" s="179" t="s">
        <v>3635</v>
      </c>
      <c r="H275" s="180"/>
      <c r="I275" s="180" t="s">
        <v>609</v>
      </c>
      <c r="J275" s="180" t="s">
        <v>4113</v>
      </c>
      <c r="K275" s="180" t="s">
        <v>4114</v>
      </c>
      <c r="L275" s="180" t="s">
        <v>4115</v>
      </c>
      <c r="M275" s="183">
        <v>45733</v>
      </c>
      <c r="N275" s="180"/>
      <c r="O275" s="180"/>
      <c r="P275" s="180"/>
      <c r="Q275" s="179" t="s">
        <v>3635</v>
      </c>
      <c r="R275" s="180" t="s">
        <v>1254</v>
      </c>
      <c r="S275" s="180"/>
      <c r="T275" s="180" t="s">
        <v>3725</v>
      </c>
      <c r="U275" s="180"/>
      <c r="V275" s="179" t="s">
        <v>3635</v>
      </c>
      <c r="W275" s="180" t="s">
        <v>3725</v>
      </c>
      <c r="X275" s="8"/>
      <c r="Y275" s="8"/>
    </row>
    <row r="276" customHeight="1" spans="1:25">
      <c r="A276" s="178">
        <v>2001</v>
      </c>
      <c r="B276" s="179" t="s">
        <v>481</v>
      </c>
      <c r="C276" s="180" t="s">
        <v>3717</v>
      </c>
      <c r="D276" s="179" t="s">
        <v>667</v>
      </c>
      <c r="E276" s="179" t="s">
        <v>576</v>
      </c>
      <c r="F276" s="180" t="s">
        <v>574</v>
      </c>
      <c r="G276" s="179" t="s">
        <v>3635</v>
      </c>
      <c r="H276" s="180"/>
      <c r="I276" s="181" t="s">
        <v>609</v>
      </c>
      <c r="J276" s="180" t="s">
        <v>4116</v>
      </c>
      <c r="K276" s="180" t="s">
        <v>4117</v>
      </c>
      <c r="L276" s="180" t="s">
        <v>1253</v>
      </c>
      <c r="M276" s="183">
        <v>45766</v>
      </c>
      <c r="N276" s="180"/>
      <c r="O276" s="180"/>
      <c r="P276" s="180" t="s">
        <v>2394</v>
      </c>
      <c r="Q276" s="179" t="s">
        <v>3635</v>
      </c>
      <c r="R276" s="180" t="s">
        <v>3460</v>
      </c>
      <c r="S276" s="180"/>
      <c r="T276" s="180" t="s">
        <v>3725</v>
      </c>
      <c r="U276" s="180"/>
      <c r="V276" s="179" t="s">
        <v>3635</v>
      </c>
      <c r="W276" s="180" t="s">
        <v>3725</v>
      </c>
      <c r="X276" s="8"/>
      <c r="Y276" s="8"/>
    </row>
    <row r="277" customHeight="1" spans="1:25">
      <c r="A277" s="178">
        <v>2002</v>
      </c>
      <c r="B277" s="179" t="s">
        <v>481</v>
      </c>
      <c r="C277" s="180" t="s">
        <v>537</v>
      </c>
      <c r="D277" s="179" t="s">
        <v>667</v>
      </c>
      <c r="E277" s="179" t="s">
        <v>576</v>
      </c>
      <c r="F277" s="180" t="s">
        <v>574</v>
      </c>
      <c r="G277" s="179" t="s">
        <v>3635</v>
      </c>
      <c r="H277" s="180"/>
      <c r="I277" s="181" t="s">
        <v>1203</v>
      </c>
      <c r="J277" s="180" t="s">
        <v>4118</v>
      </c>
      <c r="K277" s="180" t="s">
        <v>4119</v>
      </c>
      <c r="L277" s="180" t="s">
        <v>4120</v>
      </c>
      <c r="M277" s="183">
        <v>45789</v>
      </c>
      <c r="N277" s="180"/>
      <c r="O277" s="180"/>
      <c r="P277" s="180" t="s">
        <v>2322</v>
      </c>
      <c r="Q277" s="179" t="s">
        <v>3635</v>
      </c>
      <c r="R277" s="180"/>
      <c r="S277" s="180"/>
      <c r="T277" s="180" t="s">
        <v>3725</v>
      </c>
      <c r="U277" s="180"/>
      <c r="V277" s="179" t="s">
        <v>3635</v>
      </c>
      <c r="W277" s="180" t="s">
        <v>3725</v>
      </c>
      <c r="X277" s="8"/>
      <c r="Y277" s="8"/>
    </row>
    <row r="278" customHeight="1" spans="1:25">
      <c r="A278" s="178">
        <v>2003</v>
      </c>
      <c r="B278" s="179" t="s">
        <v>481</v>
      </c>
      <c r="C278" s="180" t="s">
        <v>537</v>
      </c>
      <c r="D278" s="179" t="s">
        <v>667</v>
      </c>
      <c r="E278" s="179" t="s">
        <v>576</v>
      </c>
      <c r="F278" s="180" t="s">
        <v>574</v>
      </c>
      <c r="G278" s="179" t="s">
        <v>3635</v>
      </c>
      <c r="H278" s="180"/>
      <c r="I278" s="181" t="s">
        <v>1203</v>
      </c>
      <c r="J278" s="180" t="s">
        <v>4121</v>
      </c>
      <c r="K278" s="180" t="s">
        <v>3465</v>
      </c>
      <c r="L278" s="180" t="s">
        <v>4122</v>
      </c>
      <c r="M278" s="183">
        <v>45675</v>
      </c>
      <c r="N278" s="180"/>
      <c r="O278" s="180"/>
      <c r="P278" s="180" t="s">
        <v>2666</v>
      </c>
      <c r="Q278" s="179" t="s">
        <v>3635</v>
      </c>
      <c r="R278" s="180"/>
      <c r="S278" s="180"/>
      <c r="T278" s="180" t="s">
        <v>3725</v>
      </c>
      <c r="U278" s="180"/>
      <c r="V278" s="179" t="s">
        <v>3635</v>
      </c>
      <c r="W278" s="180" t="s">
        <v>3725</v>
      </c>
      <c r="X278" s="8"/>
      <c r="Y278" s="8"/>
    </row>
    <row r="279" customHeight="1" spans="1:25">
      <c r="A279" s="175">
        <v>272</v>
      </c>
      <c r="B279" s="176" t="s">
        <v>481</v>
      </c>
      <c r="C279" s="177"/>
      <c r="D279" s="176" t="s">
        <v>3635</v>
      </c>
      <c r="E279" s="176" t="s">
        <v>3635</v>
      </c>
      <c r="F279" s="177"/>
      <c r="G279" s="176" t="s">
        <v>3635</v>
      </c>
      <c r="H279" s="177"/>
      <c r="I279" s="185"/>
      <c r="J279" s="177" t="s">
        <v>4123</v>
      </c>
      <c r="K279" s="177"/>
      <c r="L279" s="177"/>
      <c r="M279" s="177"/>
      <c r="N279" s="177"/>
      <c r="O279" s="177"/>
      <c r="P279" s="177"/>
      <c r="Q279" s="176" t="s">
        <v>3635</v>
      </c>
      <c r="R279" s="177"/>
      <c r="S279" s="177"/>
      <c r="T279" s="177" t="s">
        <v>3725</v>
      </c>
      <c r="U279" s="177"/>
      <c r="V279" s="176" t="s">
        <v>3635</v>
      </c>
      <c r="W279" s="177" t="s">
        <v>3725</v>
      </c>
      <c r="X279" s="8"/>
      <c r="Y279" s="8"/>
    </row>
    <row r="280" customHeight="1" spans="1:25">
      <c r="A280" s="178">
        <v>121</v>
      </c>
      <c r="B280" s="179" t="s">
        <v>481</v>
      </c>
      <c r="C280" s="180" t="s">
        <v>537</v>
      </c>
      <c r="D280" s="179" t="s">
        <v>848</v>
      </c>
      <c r="E280" s="179" t="s">
        <v>538</v>
      </c>
      <c r="F280" s="180" t="s">
        <v>3870</v>
      </c>
      <c r="G280" s="179" t="s">
        <v>3635</v>
      </c>
      <c r="H280" s="180"/>
      <c r="I280" s="180" t="s">
        <v>1256</v>
      </c>
      <c r="J280" s="180" t="s">
        <v>1257</v>
      </c>
      <c r="K280" s="180" t="s">
        <v>1258</v>
      </c>
      <c r="L280" s="180" t="s">
        <v>4124</v>
      </c>
      <c r="M280" s="183">
        <v>45979</v>
      </c>
      <c r="N280" s="180"/>
      <c r="O280" s="180"/>
      <c r="P280" s="180"/>
      <c r="Q280" s="179" t="s">
        <v>3635</v>
      </c>
      <c r="R280" s="180" t="s">
        <v>4125</v>
      </c>
      <c r="S280" s="180"/>
      <c r="T280" s="180" t="s">
        <v>3725</v>
      </c>
      <c r="U280" s="180"/>
      <c r="V280" s="179" t="s">
        <v>3635</v>
      </c>
      <c r="W280" s="180" t="s">
        <v>3725</v>
      </c>
      <c r="X280" s="8"/>
      <c r="Y280" s="8"/>
    </row>
    <row r="281" customHeight="1" spans="1:25">
      <c r="A281" s="178">
        <v>124</v>
      </c>
      <c r="B281" s="179" t="s">
        <v>481</v>
      </c>
      <c r="C281" s="180" t="s">
        <v>537</v>
      </c>
      <c r="D281" s="179" t="s">
        <v>848</v>
      </c>
      <c r="E281" s="179" t="s">
        <v>538</v>
      </c>
      <c r="F281" s="180" t="s">
        <v>3870</v>
      </c>
      <c r="G281" s="179" t="s">
        <v>3635</v>
      </c>
      <c r="H281" s="180"/>
      <c r="I281" s="180" t="s">
        <v>1256</v>
      </c>
      <c r="J281" s="180" t="s">
        <v>1261</v>
      </c>
      <c r="K281" s="180" t="s">
        <v>1262</v>
      </c>
      <c r="L281" s="180" t="s">
        <v>1263</v>
      </c>
      <c r="M281" s="183">
        <v>45973</v>
      </c>
      <c r="N281" s="180"/>
      <c r="O281" s="180"/>
      <c r="P281" s="180"/>
      <c r="Q281" s="179" t="s">
        <v>3635</v>
      </c>
      <c r="R281" s="180" t="s">
        <v>4126</v>
      </c>
      <c r="S281" s="180"/>
      <c r="T281" s="180" t="s">
        <v>3725</v>
      </c>
      <c r="U281" s="180"/>
      <c r="V281" s="179" t="s">
        <v>3635</v>
      </c>
      <c r="W281" s="180" t="s">
        <v>3725</v>
      </c>
      <c r="X281" s="8"/>
      <c r="Y281" s="8"/>
    </row>
    <row r="282" customHeight="1" spans="1:25">
      <c r="A282" s="178">
        <v>123</v>
      </c>
      <c r="B282" s="179" t="s">
        <v>481</v>
      </c>
      <c r="C282" s="180" t="s">
        <v>537</v>
      </c>
      <c r="D282" s="179" t="s">
        <v>848</v>
      </c>
      <c r="E282" s="179" t="s">
        <v>538</v>
      </c>
      <c r="F282" s="180" t="s">
        <v>3870</v>
      </c>
      <c r="G282" s="179" t="s">
        <v>3635</v>
      </c>
      <c r="H282" s="180"/>
      <c r="I282" s="180" t="s">
        <v>1256</v>
      </c>
      <c r="J282" s="180" t="s">
        <v>1265</v>
      </c>
      <c r="K282" s="180" t="s">
        <v>1266</v>
      </c>
      <c r="L282" s="180" t="s">
        <v>4127</v>
      </c>
      <c r="M282" s="183">
        <v>46003</v>
      </c>
      <c r="N282" s="180"/>
      <c r="O282" s="180"/>
      <c r="P282" s="180"/>
      <c r="Q282" s="179" t="s">
        <v>3635</v>
      </c>
      <c r="R282" s="180" t="s">
        <v>4128</v>
      </c>
      <c r="S282" s="180"/>
      <c r="T282" s="180" t="s">
        <v>3725</v>
      </c>
      <c r="U282" s="180"/>
      <c r="V282" s="179" t="s">
        <v>3635</v>
      </c>
      <c r="W282" s="180" t="s">
        <v>3725</v>
      </c>
      <c r="X282" s="8"/>
      <c r="Y282" s="8"/>
    </row>
    <row r="283" customHeight="1" spans="1:25">
      <c r="A283" s="178">
        <v>122</v>
      </c>
      <c r="B283" s="179" t="s">
        <v>481</v>
      </c>
      <c r="C283" s="180" t="s">
        <v>537</v>
      </c>
      <c r="D283" s="179" t="s">
        <v>848</v>
      </c>
      <c r="E283" s="179" t="s">
        <v>538</v>
      </c>
      <c r="F283" s="180" t="s">
        <v>3870</v>
      </c>
      <c r="G283" s="179" t="s">
        <v>3635</v>
      </c>
      <c r="H283" s="180"/>
      <c r="I283" s="180" t="s">
        <v>1256</v>
      </c>
      <c r="J283" s="180" t="s">
        <v>1269</v>
      </c>
      <c r="K283" s="180" t="s">
        <v>1270</v>
      </c>
      <c r="L283" s="180" t="s">
        <v>4129</v>
      </c>
      <c r="M283" s="183">
        <v>45757</v>
      </c>
      <c r="N283" s="180"/>
      <c r="O283" s="180"/>
      <c r="P283" s="180"/>
      <c r="Q283" s="179" t="s">
        <v>3635</v>
      </c>
      <c r="R283" s="180" t="s">
        <v>4130</v>
      </c>
      <c r="S283" s="180"/>
      <c r="T283" s="180" t="s">
        <v>3725</v>
      </c>
      <c r="U283" s="180"/>
      <c r="V283" s="179" t="s">
        <v>3635</v>
      </c>
      <c r="W283" s="180" t="s">
        <v>3725</v>
      </c>
      <c r="X283" s="8"/>
      <c r="Y283" s="8"/>
    </row>
    <row r="284" customHeight="1" spans="1:25">
      <c r="A284" s="178">
        <v>125</v>
      </c>
      <c r="B284" s="179" t="s">
        <v>481</v>
      </c>
      <c r="C284" s="180" t="s">
        <v>537</v>
      </c>
      <c r="D284" s="179" t="s">
        <v>848</v>
      </c>
      <c r="E284" s="179" t="s">
        <v>538</v>
      </c>
      <c r="F284" s="180" t="s">
        <v>3870</v>
      </c>
      <c r="G284" s="179" t="s">
        <v>3635</v>
      </c>
      <c r="H284" s="180"/>
      <c r="I284" s="180" t="s">
        <v>1256</v>
      </c>
      <c r="J284" s="180" t="s">
        <v>1273</v>
      </c>
      <c r="K284" s="180" t="s">
        <v>1274</v>
      </c>
      <c r="L284" s="180" t="s">
        <v>1275</v>
      </c>
      <c r="M284" s="183">
        <v>45757</v>
      </c>
      <c r="N284" s="180"/>
      <c r="O284" s="180"/>
      <c r="P284" s="180"/>
      <c r="Q284" s="179" t="s">
        <v>3635</v>
      </c>
      <c r="R284" s="180" t="s">
        <v>4131</v>
      </c>
      <c r="S284" s="180"/>
      <c r="T284" s="180" t="s">
        <v>3725</v>
      </c>
      <c r="U284" s="180"/>
      <c r="V284" s="179" t="s">
        <v>3635</v>
      </c>
      <c r="W284" s="180" t="s">
        <v>3725</v>
      </c>
      <c r="X284" s="8"/>
      <c r="Y284" s="8"/>
    </row>
    <row r="285" customHeight="1" spans="1:25">
      <c r="A285" s="175">
        <v>273</v>
      </c>
      <c r="B285" s="176" t="s">
        <v>481</v>
      </c>
      <c r="C285" s="177"/>
      <c r="D285" s="176" t="s">
        <v>3635</v>
      </c>
      <c r="E285" s="176" t="s">
        <v>3635</v>
      </c>
      <c r="F285" s="177"/>
      <c r="G285" s="176" t="s">
        <v>3635</v>
      </c>
      <c r="H285" s="177"/>
      <c r="I285" s="185"/>
      <c r="J285" s="177" t="s">
        <v>4132</v>
      </c>
      <c r="K285" s="177"/>
      <c r="L285" s="177"/>
      <c r="M285" s="177"/>
      <c r="N285" s="177"/>
      <c r="O285" s="177"/>
      <c r="P285" s="177"/>
      <c r="Q285" s="176" t="s">
        <v>3635</v>
      </c>
      <c r="R285" s="177"/>
      <c r="S285" s="177"/>
      <c r="T285" s="177" t="s">
        <v>3725</v>
      </c>
      <c r="U285" s="177"/>
      <c r="V285" s="176" t="s">
        <v>3635</v>
      </c>
      <c r="W285" s="177" t="s">
        <v>3725</v>
      </c>
      <c r="X285" s="8"/>
      <c r="Y285" s="8"/>
    </row>
    <row r="286" customHeight="1" spans="1:25">
      <c r="A286" s="178">
        <v>345</v>
      </c>
      <c r="B286" s="179" t="s">
        <v>481</v>
      </c>
      <c r="C286" s="180" t="s">
        <v>537</v>
      </c>
      <c r="D286" s="179" t="s">
        <v>848</v>
      </c>
      <c r="E286" s="179" t="s">
        <v>538</v>
      </c>
      <c r="F286" s="180" t="s">
        <v>3870</v>
      </c>
      <c r="G286" s="179" t="s">
        <v>3635</v>
      </c>
      <c r="H286" s="180"/>
      <c r="I286" s="181" t="s">
        <v>1278</v>
      </c>
      <c r="J286" s="180" t="s">
        <v>1279</v>
      </c>
      <c r="K286" s="180" t="s">
        <v>1280</v>
      </c>
      <c r="L286" s="180" t="s">
        <v>1281</v>
      </c>
      <c r="M286" s="183">
        <v>45948</v>
      </c>
      <c r="N286" s="180"/>
      <c r="O286" s="180"/>
      <c r="P286" s="180"/>
      <c r="Q286" s="179" t="s">
        <v>3635</v>
      </c>
      <c r="R286" s="180" t="s">
        <v>4133</v>
      </c>
      <c r="S286" s="180"/>
      <c r="T286" s="180" t="s">
        <v>3725</v>
      </c>
      <c r="U286" s="180"/>
      <c r="V286" s="179" t="s">
        <v>3635</v>
      </c>
      <c r="W286" s="180" t="s">
        <v>3725</v>
      </c>
      <c r="X286" s="8"/>
      <c r="Y286" s="8"/>
    </row>
    <row r="287" customHeight="1" spans="1:25">
      <c r="A287" s="178">
        <v>152</v>
      </c>
      <c r="B287" s="179" t="s">
        <v>481</v>
      </c>
      <c r="C287" s="180" t="s">
        <v>537</v>
      </c>
      <c r="D287" s="179" t="s">
        <v>848</v>
      </c>
      <c r="E287" s="179" t="s">
        <v>538</v>
      </c>
      <c r="F287" s="180" t="s">
        <v>536</v>
      </c>
      <c r="G287" s="179" t="s">
        <v>3635</v>
      </c>
      <c r="H287" s="180"/>
      <c r="I287" s="181" t="s">
        <v>1278</v>
      </c>
      <c r="J287" s="180" t="s">
        <v>1283</v>
      </c>
      <c r="K287" s="180" t="s">
        <v>1284</v>
      </c>
      <c r="L287" s="180" t="s">
        <v>1285</v>
      </c>
      <c r="M287" s="180"/>
      <c r="N287" s="180"/>
      <c r="O287" s="180"/>
      <c r="P287" s="180"/>
      <c r="Q287" s="179" t="s">
        <v>3635</v>
      </c>
      <c r="R287" s="180" t="s">
        <v>4134</v>
      </c>
      <c r="S287" s="180"/>
      <c r="T287" s="180" t="s">
        <v>3725</v>
      </c>
      <c r="U287" s="180"/>
      <c r="V287" s="179" t="s">
        <v>3635</v>
      </c>
      <c r="W287" s="180" t="s">
        <v>3725</v>
      </c>
      <c r="X287" s="8"/>
      <c r="Y287" s="8"/>
    </row>
    <row r="288" customHeight="1" spans="1:25">
      <c r="A288" s="178">
        <v>126</v>
      </c>
      <c r="B288" s="179" t="s">
        <v>481</v>
      </c>
      <c r="C288" s="180" t="s">
        <v>537</v>
      </c>
      <c r="D288" s="179" t="s">
        <v>848</v>
      </c>
      <c r="E288" s="179" t="s">
        <v>576</v>
      </c>
      <c r="F288" s="180" t="s">
        <v>4135</v>
      </c>
      <c r="G288" s="179" t="s">
        <v>3635</v>
      </c>
      <c r="H288" s="180"/>
      <c r="I288" s="180" t="s">
        <v>1288</v>
      </c>
      <c r="J288" s="180" t="s">
        <v>1289</v>
      </c>
      <c r="K288" s="180" t="s">
        <v>1290</v>
      </c>
      <c r="L288" s="180" t="s">
        <v>4136</v>
      </c>
      <c r="M288" s="183">
        <v>45761</v>
      </c>
      <c r="N288" s="180"/>
      <c r="O288" s="180"/>
      <c r="P288" s="180"/>
      <c r="Q288" s="179" t="s">
        <v>3635</v>
      </c>
      <c r="R288" s="180"/>
      <c r="S288" s="180"/>
      <c r="T288" s="180" t="s">
        <v>3725</v>
      </c>
      <c r="U288" s="180"/>
      <c r="V288" s="179" t="s">
        <v>3635</v>
      </c>
      <c r="W288" s="180" t="s">
        <v>3725</v>
      </c>
      <c r="X288" s="8"/>
      <c r="Y288" s="8"/>
    </row>
    <row r="289" customHeight="1" spans="1:25">
      <c r="A289" s="178">
        <v>127</v>
      </c>
      <c r="B289" s="179" t="s">
        <v>481</v>
      </c>
      <c r="C289" s="180" t="s">
        <v>537</v>
      </c>
      <c r="D289" s="179" t="s">
        <v>848</v>
      </c>
      <c r="E289" s="179" t="s">
        <v>576</v>
      </c>
      <c r="F289" s="180" t="s">
        <v>4135</v>
      </c>
      <c r="G289" s="179" t="s">
        <v>3635</v>
      </c>
      <c r="H289" s="180"/>
      <c r="I289" s="180" t="s">
        <v>1288</v>
      </c>
      <c r="J289" s="180" t="s">
        <v>1292</v>
      </c>
      <c r="K289" s="180" t="s">
        <v>1293</v>
      </c>
      <c r="L289" s="180" t="s">
        <v>1294</v>
      </c>
      <c r="M289" s="183">
        <v>45761</v>
      </c>
      <c r="N289" s="180"/>
      <c r="O289" s="180"/>
      <c r="P289" s="180"/>
      <c r="Q289" s="179" t="s">
        <v>3635</v>
      </c>
      <c r="R289" s="180"/>
      <c r="S289" s="180"/>
      <c r="T289" s="180" t="s">
        <v>3725</v>
      </c>
      <c r="U289" s="180"/>
      <c r="V289" s="179" t="s">
        <v>3635</v>
      </c>
      <c r="W289" s="180" t="s">
        <v>3725</v>
      </c>
      <c r="X289" s="8"/>
      <c r="Y289" s="8"/>
    </row>
    <row r="290" customHeight="1" spans="1:25">
      <c r="A290" s="178">
        <v>128</v>
      </c>
      <c r="B290" s="179" t="s">
        <v>481</v>
      </c>
      <c r="C290" s="180" t="s">
        <v>537</v>
      </c>
      <c r="D290" s="179" t="s">
        <v>848</v>
      </c>
      <c r="E290" s="179" t="s">
        <v>576</v>
      </c>
      <c r="F290" s="180" t="s">
        <v>4135</v>
      </c>
      <c r="G290" s="179" t="s">
        <v>3635</v>
      </c>
      <c r="H290" s="180"/>
      <c r="I290" s="181" t="s">
        <v>1288</v>
      </c>
      <c r="J290" s="180" t="s">
        <v>1295</v>
      </c>
      <c r="K290" s="180" t="s">
        <v>1296</v>
      </c>
      <c r="L290" s="180" t="s">
        <v>4137</v>
      </c>
      <c r="M290" s="183">
        <v>45761</v>
      </c>
      <c r="N290" s="180"/>
      <c r="O290" s="180"/>
      <c r="P290" s="180"/>
      <c r="Q290" s="179" t="s">
        <v>3635</v>
      </c>
      <c r="R290" s="180"/>
      <c r="S290" s="180"/>
      <c r="T290" s="180" t="s">
        <v>3725</v>
      </c>
      <c r="U290" s="180"/>
      <c r="V290" s="179" t="s">
        <v>3635</v>
      </c>
      <c r="W290" s="180" t="s">
        <v>3725</v>
      </c>
      <c r="X290" s="8"/>
      <c r="Y290" s="8"/>
    </row>
    <row r="291" customHeight="1" spans="1:25">
      <c r="A291" s="178">
        <v>129</v>
      </c>
      <c r="B291" s="179" t="s">
        <v>481</v>
      </c>
      <c r="C291" s="180" t="s">
        <v>537</v>
      </c>
      <c r="D291" s="179" t="s">
        <v>848</v>
      </c>
      <c r="E291" s="179" t="s">
        <v>576</v>
      </c>
      <c r="F291" s="180" t="s">
        <v>4135</v>
      </c>
      <c r="G291" s="179" t="s">
        <v>3635</v>
      </c>
      <c r="H291" s="180"/>
      <c r="I291" s="181" t="s">
        <v>1288</v>
      </c>
      <c r="J291" s="181" t="s">
        <v>1298</v>
      </c>
      <c r="K291" s="180" t="s">
        <v>1299</v>
      </c>
      <c r="L291" s="180" t="s">
        <v>1300</v>
      </c>
      <c r="M291" s="183">
        <v>45761</v>
      </c>
      <c r="N291" s="180"/>
      <c r="O291" s="180"/>
      <c r="P291" s="180"/>
      <c r="Q291" s="179" t="s">
        <v>3635</v>
      </c>
      <c r="R291" s="180"/>
      <c r="S291" s="180"/>
      <c r="T291" s="180" t="s">
        <v>3725</v>
      </c>
      <c r="U291" s="180"/>
      <c r="V291" s="179" t="s">
        <v>3635</v>
      </c>
      <c r="W291" s="180" t="s">
        <v>3725</v>
      </c>
      <c r="X291" s="8"/>
      <c r="Y291" s="8"/>
    </row>
    <row r="292" customHeight="1" spans="1:25">
      <c r="A292" s="178">
        <v>53</v>
      </c>
      <c r="B292" s="179" t="s">
        <v>481</v>
      </c>
      <c r="C292" s="180" t="s">
        <v>537</v>
      </c>
      <c r="D292" s="179" t="s">
        <v>848</v>
      </c>
      <c r="E292" s="179" t="s">
        <v>576</v>
      </c>
      <c r="F292" s="180" t="s">
        <v>4138</v>
      </c>
      <c r="G292" s="179" t="s">
        <v>3635</v>
      </c>
      <c r="H292" s="180"/>
      <c r="I292" s="180" t="s">
        <v>1288</v>
      </c>
      <c r="J292" s="180" t="s">
        <v>1302</v>
      </c>
      <c r="K292" s="180" t="s">
        <v>1303</v>
      </c>
      <c r="L292" s="180" t="s">
        <v>1304</v>
      </c>
      <c r="M292" s="183">
        <v>45857</v>
      </c>
      <c r="N292" s="180"/>
      <c r="O292" s="180"/>
      <c r="P292" s="180"/>
      <c r="Q292" s="179" t="s">
        <v>3635</v>
      </c>
      <c r="R292" s="180" t="s">
        <v>1305</v>
      </c>
      <c r="S292" s="180"/>
      <c r="T292" s="180" t="s">
        <v>3725</v>
      </c>
      <c r="U292" s="180"/>
      <c r="V292" s="179" t="s">
        <v>3635</v>
      </c>
      <c r="W292" s="180" t="s">
        <v>3725</v>
      </c>
      <c r="X292" s="8"/>
      <c r="Y292" s="8"/>
    </row>
    <row r="293" customHeight="1" spans="1:25">
      <c r="A293" s="178">
        <v>112</v>
      </c>
      <c r="B293" s="179" t="s">
        <v>481</v>
      </c>
      <c r="C293" s="180" t="s">
        <v>558</v>
      </c>
      <c r="D293" s="179" t="s">
        <v>667</v>
      </c>
      <c r="E293" s="179" t="s">
        <v>608</v>
      </c>
      <c r="F293" s="180" t="s">
        <v>3870</v>
      </c>
      <c r="G293" s="179" t="s">
        <v>3635</v>
      </c>
      <c r="H293" s="180"/>
      <c r="I293" s="181" t="s">
        <v>609</v>
      </c>
      <c r="J293" s="180" t="s">
        <v>4139</v>
      </c>
      <c r="K293" s="180" t="s">
        <v>1307</v>
      </c>
      <c r="L293" s="180" t="s">
        <v>1308</v>
      </c>
      <c r="M293" s="180"/>
      <c r="N293" s="180"/>
      <c r="O293" s="180"/>
      <c r="P293" s="180"/>
      <c r="Q293" s="179" t="s">
        <v>3635</v>
      </c>
      <c r="R293" s="180" t="s">
        <v>4140</v>
      </c>
      <c r="S293" s="180"/>
      <c r="T293" s="180" t="s">
        <v>3725</v>
      </c>
      <c r="U293" s="180"/>
      <c r="V293" s="179" t="s">
        <v>3635</v>
      </c>
      <c r="W293" s="180" t="s">
        <v>3725</v>
      </c>
      <c r="X293" s="8"/>
      <c r="Y293" s="8"/>
    </row>
    <row r="294" customHeight="1" spans="1:25">
      <c r="A294" s="178">
        <v>159</v>
      </c>
      <c r="B294" s="179" t="s">
        <v>481</v>
      </c>
      <c r="C294" s="180" t="s">
        <v>537</v>
      </c>
      <c r="D294" s="179" t="s">
        <v>667</v>
      </c>
      <c r="E294" s="179" t="s">
        <v>608</v>
      </c>
      <c r="F294" s="180" t="s">
        <v>3870</v>
      </c>
      <c r="G294" s="179" t="s">
        <v>3635</v>
      </c>
      <c r="H294" s="180"/>
      <c r="I294" s="181" t="s">
        <v>609</v>
      </c>
      <c r="J294" s="180" t="s">
        <v>4141</v>
      </c>
      <c r="K294" s="180" t="s">
        <v>1311</v>
      </c>
      <c r="L294" s="180" t="s">
        <v>1312</v>
      </c>
      <c r="M294" s="183">
        <v>45876</v>
      </c>
      <c r="N294" s="180"/>
      <c r="O294" s="180"/>
      <c r="P294" s="180"/>
      <c r="Q294" s="179" t="s">
        <v>3635</v>
      </c>
      <c r="R294" s="180" t="s">
        <v>4142</v>
      </c>
      <c r="S294" s="180"/>
      <c r="T294" s="180" t="s">
        <v>3725</v>
      </c>
      <c r="U294" s="180"/>
      <c r="V294" s="179" t="s">
        <v>3635</v>
      </c>
      <c r="W294" s="180" t="s">
        <v>3725</v>
      </c>
      <c r="X294" s="8"/>
      <c r="Y294" s="8"/>
    </row>
    <row r="295" customHeight="1" spans="1:25">
      <c r="A295" s="175">
        <v>311</v>
      </c>
      <c r="B295" s="176" t="s">
        <v>481</v>
      </c>
      <c r="C295" s="177"/>
      <c r="D295" s="176" t="s">
        <v>3635</v>
      </c>
      <c r="E295" s="176" t="s">
        <v>3635</v>
      </c>
      <c r="F295" s="177"/>
      <c r="G295" s="176" t="s">
        <v>3635</v>
      </c>
      <c r="H295" s="177"/>
      <c r="I295" s="185"/>
      <c r="J295" s="177" t="s">
        <v>4143</v>
      </c>
      <c r="K295" s="177"/>
      <c r="L295" s="177"/>
      <c r="M295" s="177"/>
      <c r="N295" s="177"/>
      <c r="O295" s="177"/>
      <c r="P295" s="177"/>
      <c r="Q295" s="176" t="s">
        <v>3635</v>
      </c>
      <c r="R295" s="177"/>
      <c r="S295" s="177"/>
      <c r="T295" s="177" t="s">
        <v>674</v>
      </c>
      <c r="U295" s="177"/>
      <c r="V295" s="176" t="s">
        <v>3635</v>
      </c>
      <c r="W295" s="177" t="s">
        <v>674</v>
      </c>
      <c r="X295" s="8"/>
      <c r="Y295" s="8"/>
    </row>
    <row r="296" customHeight="1" spans="1:25">
      <c r="A296" s="178">
        <v>375</v>
      </c>
      <c r="B296" s="179" t="s">
        <v>481</v>
      </c>
      <c r="C296" s="180" t="s">
        <v>537</v>
      </c>
      <c r="D296" s="179" t="s">
        <v>630</v>
      </c>
      <c r="E296" s="179" t="s">
        <v>538</v>
      </c>
      <c r="F296" s="180" t="s">
        <v>3848</v>
      </c>
      <c r="G296" s="179" t="s">
        <v>3635</v>
      </c>
      <c r="H296" s="180"/>
      <c r="I296" s="181" t="s">
        <v>396</v>
      </c>
      <c r="J296" s="180" t="s">
        <v>4144</v>
      </c>
      <c r="K296" s="180"/>
      <c r="L296" s="180" t="s">
        <v>4145</v>
      </c>
      <c r="M296" s="183">
        <v>45857</v>
      </c>
      <c r="N296" s="180"/>
      <c r="O296" s="180"/>
      <c r="P296" s="180" t="s">
        <v>617</v>
      </c>
      <c r="Q296" s="179" t="s">
        <v>3635</v>
      </c>
      <c r="R296" s="180" t="s">
        <v>1317</v>
      </c>
      <c r="S296" s="180"/>
      <c r="T296" s="180" t="s">
        <v>674</v>
      </c>
      <c r="U296" s="180"/>
      <c r="V296" s="179" t="s">
        <v>3635</v>
      </c>
      <c r="W296" s="180" t="s">
        <v>674</v>
      </c>
      <c r="X296" s="8"/>
      <c r="Y296" s="8"/>
    </row>
    <row r="297" customHeight="1" spans="1:25">
      <c r="A297" s="178">
        <v>340</v>
      </c>
      <c r="B297" s="179" t="s">
        <v>481</v>
      </c>
      <c r="C297" s="180" t="s">
        <v>537</v>
      </c>
      <c r="D297" s="179" t="s">
        <v>630</v>
      </c>
      <c r="E297" s="179" t="s">
        <v>538</v>
      </c>
      <c r="F297" s="180" t="s">
        <v>4146</v>
      </c>
      <c r="G297" s="179" t="s">
        <v>3635</v>
      </c>
      <c r="H297" s="180"/>
      <c r="I297" s="181" t="s">
        <v>1053</v>
      </c>
      <c r="J297" s="180" t="s">
        <v>4147</v>
      </c>
      <c r="K297" s="180" t="s">
        <v>1320</v>
      </c>
      <c r="L297" s="180" t="s">
        <v>1321</v>
      </c>
      <c r="M297" s="183">
        <v>45673</v>
      </c>
      <c r="N297" s="180"/>
      <c r="O297" s="180"/>
      <c r="P297" s="180"/>
      <c r="Q297" s="179" t="s">
        <v>3635</v>
      </c>
      <c r="R297" s="180" t="s">
        <v>4148</v>
      </c>
      <c r="S297" s="180"/>
      <c r="T297" s="180" t="s">
        <v>674</v>
      </c>
      <c r="U297" s="180"/>
      <c r="V297" s="179" t="s">
        <v>3635</v>
      </c>
      <c r="W297" s="180" t="s">
        <v>674</v>
      </c>
      <c r="X297" s="8"/>
      <c r="Y297" s="8"/>
    </row>
    <row r="298" customHeight="1" spans="1:25">
      <c r="A298" s="178">
        <v>120</v>
      </c>
      <c r="B298" s="179" t="s">
        <v>481</v>
      </c>
      <c r="C298" s="180" t="s">
        <v>537</v>
      </c>
      <c r="D298" s="179" t="s">
        <v>630</v>
      </c>
      <c r="E298" s="179" t="s">
        <v>538</v>
      </c>
      <c r="F298" s="180" t="s">
        <v>4149</v>
      </c>
      <c r="G298" s="179" t="s">
        <v>3635</v>
      </c>
      <c r="H298" s="180"/>
      <c r="I298" s="180" t="s">
        <v>396</v>
      </c>
      <c r="J298" s="180" t="s">
        <v>1324</v>
      </c>
      <c r="K298" s="180" t="s">
        <v>1325</v>
      </c>
      <c r="L298" s="180" t="s">
        <v>1326</v>
      </c>
      <c r="M298" s="183">
        <v>45826</v>
      </c>
      <c r="N298" s="180"/>
      <c r="O298" s="180"/>
      <c r="P298" s="180"/>
      <c r="Q298" s="179" t="s">
        <v>3635</v>
      </c>
      <c r="R298" s="180" t="s">
        <v>4150</v>
      </c>
      <c r="S298" s="180"/>
      <c r="T298" s="180" t="s">
        <v>674</v>
      </c>
      <c r="U298" s="180"/>
      <c r="V298" s="179" t="s">
        <v>3635</v>
      </c>
      <c r="W298" s="180" t="s">
        <v>674</v>
      </c>
      <c r="X298" s="8"/>
      <c r="Y298" s="8"/>
    </row>
    <row r="299" customHeight="1" spans="1:25">
      <c r="A299" s="178">
        <v>372</v>
      </c>
      <c r="B299" s="179" t="s">
        <v>481</v>
      </c>
      <c r="C299" s="180" t="s">
        <v>537</v>
      </c>
      <c r="D299" s="179" t="s">
        <v>630</v>
      </c>
      <c r="E299" s="179" t="s">
        <v>538</v>
      </c>
      <c r="F299" s="180" t="s">
        <v>4149</v>
      </c>
      <c r="G299" s="179" t="s">
        <v>3635</v>
      </c>
      <c r="H299" s="180"/>
      <c r="I299" s="181" t="s">
        <v>396</v>
      </c>
      <c r="J299" s="180" t="s">
        <v>1328</v>
      </c>
      <c r="K299" s="180" t="s">
        <v>1329</v>
      </c>
      <c r="L299" s="180" t="s">
        <v>4151</v>
      </c>
      <c r="M299" s="183">
        <v>45919</v>
      </c>
      <c r="N299" s="180"/>
      <c r="O299" s="180"/>
      <c r="P299" s="180"/>
      <c r="Q299" s="179" t="s">
        <v>3635</v>
      </c>
      <c r="R299" s="180" t="s">
        <v>4152</v>
      </c>
      <c r="S299" s="180"/>
      <c r="T299" s="180" t="s">
        <v>674</v>
      </c>
      <c r="U299" s="180"/>
      <c r="V299" s="179" t="s">
        <v>3635</v>
      </c>
      <c r="W299" s="180" t="s">
        <v>674</v>
      </c>
      <c r="X299" s="8"/>
      <c r="Y299" s="8"/>
    </row>
    <row r="300" customHeight="1" spans="1:25">
      <c r="A300" s="178">
        <v>312</v>
      </c>
      <c r="B300" s="179" t="s">
        <v>481</v>
      </c>
      <c r="C300" s="180" t="s">
        <v>537</v>
      </c>
      <c r="D300" s="179" t="s">
        <v>848</v>
      </c>
      <c r="E300" s="179" t="s">
        <v>538</v>
      </c>
      <c r="F300" s="180" t="s">
        <v>4149</v>
      </c>
      <c r="G300" s="179" t="s">
        <v>539</v>
      </c>
      <c r="H300" s="180"/>
      <c r="I300" s="181" t="s">
        <v>694</v>
      </c>
      <c r="J300" s="181" t="s">
        <v>3482</v>
      </c>
      <c r="K300" s="180" t="s">
        <v>4153</v>
      </c>
      <c r="L300" s="180" t="s">
        <v>4154</v>
      </c>
      <c r="M300" s="183">
        <v>46009</v>
      </c>
      <c r="N300" s="180"/>
      <c r="O300" s="180"/>
      <c r="P300" s="180"/>
      <c r="Q300" s="179" t="s">
        <v>540</v>
      </c>
      <c r="R300" s="180" t="s">
        <v>4155</v>
      </c>
      <c r="S300" s="180" t="s">
        <v>1336</v>
      </c>
      <c r="T300" s="180" t="s">
        <v>571</v>
      </c>
      <c r="U300" s="180" t="s">
        <v>4156</v>
      </c>
      <c r="V300" s="179" t="s">
        <v>3635</v>
      </c>
      <c r="W300" s="180" t="s">
        <v>571</v>
      </c>
      <c r="X300" s="8"/>
      <c r="Y300" s="8"/>
    </row>
    <row r="301" customHeight="1" spans="1:25">
      <c r="A301" s="178">
        <v>313</v>
      </c>
      <c r="B301" s="179" t="s">
        <v>481</v>
      </c>
      <c r="C301" s="180" t="s">
        <v>537</v>
      </c>
      <c r="D301" s="179" t="s">
        <v>848</v>
      </c>
      <c r="E301" s="179" t="s">
        <v>538</v>
      </c>
      <c r="F301" s="180" t="s">
        <v>4157</v>
      </c>
      <c r="G301" s="179" t="s">
        <v>539</v>
      </c>
      <c r="H301" s="180"/>
      <c r="I301" s="181" t="s">
        <v>694</v>
      </c>
      <c r="J301" s="180" t="s">
        <v>1339</v>
      </c>
      <c r="K301" s="180" t="s">
        <v>1340</v>
      </c>
      <c r="L301" s="180" t="s">
        <v>1341</v>
      </c>
      <c r="M301" s="183">
        <v>45676</v>
      </c>
      <c r="N301" s="180"/>
      <c r="O301" s="180"/>
      <c r="P301" s="180"/>
      <c r="Q301" s="179" t="s">
        <v>540</v>
      </c>
      <c r="R301" s="180" t="s">
        <v>1342</v>
      </c>
      <c r="S301" s="180" t="s">
        <v>1336</v>
      </c>
      <c r="T301" s="180" t="s">
        <v>571</v>
      </c>
      <c r="U301" s="180" t="s">
        <v>3989</v>
      </c>
      <c r="V301" s="179" t="s">
        <v>3635</v>
      </c>
      <c r="W301" s="180" t="s">
        <v>571</v>
      </c>
      <c r="X301" s="8"/>
      <c r="Y301" s="8"/>
    </row>
    <row r="302" customHeight="1" spans="1:25">
      <c r="A302" s="178">
        <v>349</v>
      </c>
      <c r="B302" s="179" t="s">
        <v>481</v>
      </c>
      <c r="C302" s="180" t="s">
        <v>537</v>
      </c>
      <c r="D302" s="179" t="s">
        <v>630</v>
      </c>
      <c r="E302" s="179" t="s">
        <v>538</v>
      </c>
      <c r="F302" s="180" t="s">
        <v>4146</v>
      </c>
      <c r="G302" s="179" t="s">
        <v>3635</v>
      </c>
      <c r="H302" s="180"/>
      <c r="I302" s="180" t="s">
        <v>694</v>
      </c>
      <c r="J302" s="180" t="s">
        <v>4158</v>
      </c>
      <c r="K302" s="180" t="s">
        <v>1344</v>
      </c>
      <c r="L302" s="180" t="s">
        <v>4159</v>
      </c>
      <c r="M302" s="180" t="s">
        <v>4160</v>
      </c>
      <c r="N302" s="180"/>
      <c r="O302" s="180"/>
      <c r="P302" s="180"/>
      <c r="Q302" s="179" t="s">
        <v>3635</v>
      </c>
      <c r="R302" s="180" t="s">
        <v>1347</v>
      </c>
      <c r="S302" s="180"/>
      <c r="T302" s="180" t="s">
        <v>674</v>
      </c>
      <c r="U302" s="180"/>
      <c r="V302" s="179" t="s">
        <v>3635</v>
      </c>
      <c r="W302" s="180" t="s">
        <v>674</v>
      </c>
      <c r="X302" s="8"/>
      <c r="Y302" s="8"/>
    </row>
    <row r="303" customHeight="1" spans="1:25">
      <c r="A303" s="175">
        <v>357</v>
      </c>
      <c r="B303" s="176" t="s">
        <v>481</v>
      </c>
      <c r="C303" s="177"/>
      <c r="D303" s="176" t="s">
        <v>3635</v>
      </c>
      <c r="E303" s="176" t="s">
        <v>3635</v>
      </c>
      <c r="F303" s="177"/>
      <c r="G303" s="176" t="s">
        <v>3635</v>
      </c>
      <c r="H303" s="177"/>
      <c r="I303" s="185"/>
      <c r="J303" s="177" t="s">
        <v>4161</v>
      </c>
      <c r="K303" s="177"/>
      <c r="L303" s="177"/>
      <c r="M303" s="177"/>
      <c r="N303" s="177"/>
      <c r="O303" s="177"/>
      <c r="P303" s="177"/>
      <c r="Q303" s="176" t="s">
        <v>3635</v>
      </c>
      <c r="R303" s="177"/>
      <c r="S303" s="177"/>
      <c r="T303" s="177" t="s">
        <v>674</v>
      </c>
      <c r="U303" s="177"/>
      <c r="V303" s="176" t="s">
        <v>3635</v>
      </c>
      <c r="W303" s="177" t="s">
        <v>674</v>
      </c>
      <c r="X303" s="8"/>
      <c r="Y303" s="8"/>
    </row>
    <row r="304" customHeight="1" spans="1:25">
      <c r="A304" s="178">
        <v>358</v>
      </c>
      <c r="B304" s="179" t="s">
        <v>481</v>
      </c>
      <c r="C304" s="180" t="s">
        <v>4162</v>
      </c>
      <c r="D304" s="179" t="s">
        <v>848</v>
      </c>
      <c r="E304" s="179" t="s">
        <v>576</v>
      </c>
      <c r="F304" s="180" t="s">
        <v>3848</v>
      </c>
      <c r="G304" s="179" t="s">
        <v>3635</v>
      </c>
      <c r="H304" s="180"/>
      <c r="I304" s="181" t="s">
        <v>349</v>
      </c>
      <c r="J304" s="180" t="s">
        <v>1350</v>
      </c>
      <c r="K304" s="180" t="s">
        <v>1351</v>
      </c>
      <c r="L304" s="180" t="s">
        <v>1352</v>
      </c>
      <c r="M304" s="180"/>
      <c r="N304" s="180"/>
      <c r="O304" s="180"/>
      <c r="P304" s="180"/>
      <c r="Q304" s="179" t="s">
        <v>3635</v>
      </c>
      <c r="R304" s="180"/>
      <c r="S304" s="180"/>
      <c r="T304" s="180" t="s">
        <v>674</v>
      </c>
      <c r="U304" s="180"/>
      <c r="V304" s="179" t="s">
        <v>3635</v>
      </c>
      <c r="W304" s="180" t="s">
        <v>674</v>
      </c>
      <c r="X304" s="8"/>
      <c r="Y304" s="8"/>
    </row>
    <row r="305" customHeight="1" spans="1:25">
      <c r="A305" s="178">
        <v>359</v>
      </c>
      <c r="B305" s="179" t="s">
        <v>481</v>
      </c>
      <c r="C305" s="180" t="s">
        <v>4162</v>
      </c>
      <c r="D305" s="179" t="s">
        <v>848</v>
      </c>
      <c r="E305" s="179" t="s">
        <v>608</v>
      </c>
      <c r="F305" s="180" t="s">
        <v>3848</v>
      </c>
      <c r="G305" s="179" t="s">
        <v>3635</v>
      </c>
      <c r="H305" s="180"/>
      <c r="I305" s="180" t="s">
        <v>349</v>
      </c>
      <c r="J305" s="180" t="s">
        <v>1353</v>
      </c>
      <c r="K305" s="180" t="s">
        <v>1354</v>
      </c>
      <c r="L305" s="180" t="s">
        <v>1355</v>
      </c>
      <c r="M305" s="180"/>
      <c r="N305" s="180"/>
      <c r="O305" s="180"/>
      <c r="P305" s="180"/>
      <c r="Q305" s="179" t="s">
        <v>3635</v>
      </c>
      <c r="R305" s="180"/>
      <c r="S305" s="180"/>
      <c r="T305" s="180" t="s">
        <v>674</v>
      </c>
      <c r="U305" s="180"/>
      <c r="V305" s="179" t="s">
        <v>3635</v>
      </c>
      <c r="W305" s="180" t="s">
        <v>674</v>
      </c>
      <c r="X305" s="8"/>
      <c r="Y305" s="8"/>
    </row>
    <row r="306" customHeight="1" spans="1:25">
      <c r="A306" s="178">
        <v>360</v>
      </c>
      <c r="B306" s="179" t="s">
        <v>481</v>
      </c>
      <c r="C306" s="180" t="s">
        <v>4162</v>
      </c>
      <c r="D306" s="179" t="s">
        <v>848</v>
      </c>
      <c r="E306" s="179" t="s">
        <v>608</v>
      </c>
      <c r="F306" s="180" t="s">
        <v>3848</v>
      </c>
      <c r="G306" s="179" t="s">
        <v>3635</v>
      </c>
      <c r="H306" s="180"/>
      <c r="I306" s="181" t="s">
        <v>349</v>
      </c>
      <c r="J306" s="180" t="s">
        <v>1356</v>
      </c>
      <c r="K306" s="180" t="s">
        <v>1357</v>
      </c>
      <c r="L306" s="180" t="s">
        <v>1358</v>
      </c>
      <c r="M306" s="180"/>
      <c r="N306" s="180"/>
      <c r="O306" s="180"/>
      <c r="P306" s="180"/>
      <c r="Q306" s="179" t="s">
        <v>3635</v>
      </c>
      <c r="R306" s="180"/>
      <c r="S306" s="180"/>
      <c r="T306" s="180" t="s">
        <v>674</v>
      </c>
      <c r="U306" s="180"/>
      <c r="V306" s="179" t="s">
        <v>3635</v>
      </c>
      <c r="W306" s="180" t="s">
        <v>674</v>
      </c>
      <c r="X306" s="8"/>
      <c r="Y306" s="8"/>
    </row>
    <row r="307" customHeight="1" spans="1:25">
      <c r="A307" s="178">
        <v>2004</v>
      </c>
      <c r="B307" s="179" t="s">
        <v>481</v>
      </c>
      <c r="C307" s="180" t="s">
        <v>537</v>
      </c>
      <c r="D307" s="179" t="s">
        <v>848</v>
      </c>
      <c r="E307" s="179" t="s">
        <v>576</v>
      </c>
      <c r="F307" s="180" t="s">
        <v>4163</v>
      </c>
      <c r="G307" s="179" t="s">
        <v>3635</v>
      </c>
      <c r="H307" s="180"/>
      <c r="I307" s="181" t="s">
        <v>3491</v>
      </c>
      <c r="J307" s="180" t="s">
        <v>3492</v>
      </c>
      <c r="K307" s="180" t="s">
        <v>3493</v>
      </c>
      <c r="L307" s="180" t="s">
        <v>4164</v>
      </c>
      <c r="M307" s="180"/>
      <c r="N307" s="180"/>
      <c r="O307" s="180"/>
      <c r="P307" s="180"/>
      <c r="Q307" s="179" t="s">
        <v>3635</v>
      </c>
      <c r="R307" s="180" t="s">
        <v>4165</v>
      </c>
      <c r="S307" s="180"/>
      <c r="T307" s="180" t="s">
        <v>674</v>
      </c>
      <c r="U307" s="180"/>
      <c r="V307" s="179" t="s">
        <v>3635</v>
      </c>
      <c r="W307" s="180" t="s">
        <v>674</v>
      </c>
      <c r="X307" s="8"/>
      <c r="Y307" s="8"/>
    </row>
    <row r="308" customHeight="1" spans="1:25">
      <c r="A308" s="175">
        <v>2005</v>
      </c>
      <c r="B308" s="176" t="s">
        <v>481</v>
      </c>
      <c r="C308" s="177"/>
      <c r="D308" s="176" t="s">
        <v>3635</v>
      </c>
      <c r="E308" s="176" t="s">
        <v>3635</v>
      </c>
      <c r="F308" s="177"/>
      <c r="G308" s="176" t="s">
        <v>3635</v>
      </c>
      <c r="H308" s="177"/>
      <c r="I308" s="185"/>
      <c r="J308" s="177" t="s">
        <v>4166</v>
      </c>
      <c r="K308" s="177"/>
      <c r="L308" s="177"/>
      <c r="M308" s="177"/>
      <c r="N308" s="177"/>
      <c r="O308" s="177"/>
      <c r="P308" s="177"/>
      <c r="Q308" s="176" t="s">
        <v>3635</v>
      </c>
      <c r="R308" s="177"/>
      <c r="S308" s="177"/>
      <c r="T308" s="177"/>
      <c r="U308" s="177"/>
      <c r="V308" s="176" t="s">
        <v>3635</v>
      </c>
      <c r="W308" s="177"/>
      <c r="X308" s="8"/>
      <c r="Y308" s="8"/>
    </row>
    <row r="309" customHeight="1" spans="1:25">
      <c r="A309" s="175">
        <v>2006</v>
      </c>
      <c r="B309" s="176" t="s">
        <v>481</v>
      </c>
      <c r="C309" s="177"/>
      <c r="D309" s="176" t="s">
        <v>3635</v>
      </c>
      <c r="E309" s="176" t="s">
        <v>3635</v>
      </c>
      <c r="F309" s="177"/>
      <c r="G309" s="176" t="s">
        <v>3635</v>
      </c>
      <c r="H309" s="177"/>
      <c r="I309" s="185"/>
      <c r="J309" s="177" t="s">
        <v>4167</v>
      </c>
      <c r="K309" s="177"/>
      <c r="L309" s="177"/>
      <c r="M309" s="177"/>
      <c r="N309" s="177"/>
      <c r="O309" s="177"/>
      <c r="P309" s="177"/>
      <c r="Q309" s="176" t="s">
        <v>3635</v>
      </c>
      <c r="R309" s="177"/>
      <c r="S309" s="177"/>
      <c r="T309" s="177" t="s">
        <v>674</v>
      </c>
      <c r="U309" s="177"/>
      <c r="V309" s="176" t="s">
        <v>3635</v>
      </c>
      <c r="W309" s="177" t="s">
        <v>674</v>
      </c>
      <c r="X309" s="8"/>
      <c r="Y309" s="8"/>
    </row>
    <row r="310" customHeight="1" spans="1:25">
      <c r="A310" s="178">
        <v>2007</v>
      </c>
      <c r="B310" s="179" t="s">
        <v>481</v>
      </c>
      <c r="C310" s="180" t="s">
        <v>537</v>
      </c>
      <c r="D310" s="179" t="s">
        <v>848</v>
      </c>
      <c r="E310" s="179" t="s">
        <v>538</v>
      </c>
      <c r="F310" s="180" t="s">
        <v>536</v>
      </c>
      <c r="G310" s="179" t="s">
        <v>539</v>
      </c>
      <c r="H310" s="180"/>
      <c r="I310" s="181" t="s">
        <v>1053</v>
      </c>
      <c r="J310" s="180" t="s">
        <v>1361</v>
      </c>
      <c r="K310" s="180" t="s">
        <v>3499</v>
      </c>
      <c r="L310" s="180" t="s">
        <v>4168</v>
      </c>
      <c r="M310" s="183">
        <v>45890</v>
      </c>
      <c r="N310" s="180"/>
      <c r="O310" s="180"/>
      <c r="P310" s="180"/>
      <c r="Q310" s="179" t="s">
        <v>540</v>
      </c>
      <c r="R310" s="180" t="s">
        <v>1364</v>
      </c>
      <c r="S310" s="180"/>
      <c r="T310" s="180" t="s">
        <v>571</v>
      </c>
      <c r="U310" s="180" t="s">
        <v>3970</v>
      </c>
      <c r="V310" s="179" t="s">
        <v>3635</v>
      </c>
      <c r="W310" s="180" t="s">
        <v>571</v>
      </c>
      <c r="X310" s="8"/>
      <c r="Y310" s="8"/>
    </row>
    <row r="311" customHeight="1" spans="1:25">
      <c r="A311" s="178">
        <v>2008</v>
      </c>
      <c r="B311" s="179" t="s">
        <v>481</v>
      </c>
      <c r="C311" s="180" t="s">
        <v>537</v>
      </c>
      <c r="D311" s="179" t="s">
        <v>848</v>
      </c>
      <c r="E311" s="179" t="s">
        <v>538</v>
      </c>
      <c r="F311" s="180" t="s">
        <v>536</v>
      </c>
      <c r="G311" s="179" t="s">
        <v>539</v>
      </c>
      <c r="H311" s="180"/>
      <c r="I311" s="180" t="s">
        <v>1065</v>
      </c>
      <c r="J311" s="180" t="s">
        <v>1365</v>
      </c>
      <c r="K311" s="180" t="s">
        <v>4169</v>
      </c>
      <c r="L311" s="180" t="s">
        <v>4170</v>
      </c>
      <c r="M311" s="183">
        <v>45711</v>
      </c>
      <c r="N311" s="180"/>
      <c r="O311" s="180"/>
      <c r="P311" s="180"/>
      <c r="Q311" s="179" t="s">
        <v>540</v>
      </c>
      <c r="R311" s="180" t="s">
        <v>1368</v>
      </c>
      <c r="S311" s="180"/>
      <c r="T311" s="180" t="s">
        <v>571</v>
      </c>
      <c r="U311" s="180" t="s">
        <v>3980</v>
      </c>
      <c r="V311" s="179" t="s">
        <v>3635</v>
      </c>
      <c r="W311" s="180" t="s">
        <v>571</v>
      </c>
      <c r="X311" s="8"/>
      <c r="Y311" s="8"/>
    </row>
    <row r="312" customHeight="1" spans="1:25">
      <c r="A312" s="175">
        <v>2009</v>
      </c>
      <c r="B312" s="176" t="s">
        <v>481</v>
      </c>
      <c r="C312" s="177"/>
      <c r="D312" s="176" t="s">
        <v>3635</v>
      </c>
      <c r="E312" s="176" t="s">
        <v>3635</v>
      </c>
      <c r="F312" s="177"/>
      <c r="G312" s="176" t="s">
        <v>3635</v>
      </c>
      <c r="H312" s="177"/>
      <c r="I312" s="185"/>
      <c r="J312" s="177" t="s">
        <v>4171</v>
      </c>
      <c r="K312" s="177"/>
      <c r="L312" s="177"/>
      <c r="M312" s="177"/>
      <c r="N312" s="177"/>
      <c r="O312" s="177"/>
      <c r="P312" s="177"/>
      <c r="Q312" s="176" t="s">
        <v>3635</v>
      </c>
      <c r="R312" s="177"/>
      <c r="S312" s="177"/>
      <c r="T312" s="177" t="s">
        <v>674</v>
      </c>
      <c r="U312" s="177"/>
      <c r="V312" s="176" t="s">
        <v>3635</v>
      </c>
      <c r="W312" s="177" t="s">
        <v>674</v>
      </c>
      <c r="X312" s="8"/>
      <c r="Y312" s="8"/>
    </row>
    <row r="313" customHeight="1" spans="1:25">
      <c r="A313" s="178">
        <v>2010</v>
      </c>
      <c r="B313" s="179" t="s">
        <v>481</v>
      </c>
      <c r="C313" s="180" t="s">
        <v>537</v>
      </c>
      <c r="D313" s="179" t="s">
        <v>848</v>
      </c>
      <c r="E313" s="179" t="s">
        <v>538</v>
      </c>
      <c r="F313" s="180" t="s">
        <v>536</v>
      </c>
      <c r="G313" s="179" t="s">
        <v>3635</v>
      </c>
      <c r="H313" s="180"/>
      <c r="I313" s="181" t="s">
        <v>396</v>
      </c>
      <c r="J313" s="180" t="s">
        <v>1370</v>
      </c>
      <c r="K313" s="180" t="s">
        <v>1371</v>
      </c>
      <c r="L313" s="180" t="s">
        <v>4172</v>
      </c>
      <c r="M313" s="183">
        <v>45890</v>
      </c>
      <c r="N313" s="180"/>
      <c r="O313" s="180"/>
      <c r="P313" s="180"/>
      <c r="Q313" s="179" t="s">
        <v>3635</v>
      </c>
      <c r="R313" s="180" t="s">
        <v>1373</v>
      </c>
      <c r="S313" s="180"/>
      <c r="T313" s="180" t="s">
        <v>674</v>
      </c>
      <c r="U313" s="180"/>
      <c r="V313" s="179" t="s">
        <v>3635</v>
      </c>
      <c r="W313" s="180" t="s">
        <v>674</v>
      </c>
      <c r="X313" s="8"/>
      <c r="Y313" s="8"/>
    </row>
    <row r="314" customHeight="1" spans="1:25">
      <c r="A314" s="178">
        <v>2011</v>
      </c>
      <c r="B314" s="179" t="s">
        <v>481</v>
      </c>
      <c r="C314" s="180" t="s">
        <v>537</v>
      </c>
      <c r="D314" s="179" t="s">
        <v>848</v>
      </c>
      <c r="E314" s="179" t="s">
        <v>538</v>
      </c>
      <c r="F314" s="180" t="s">
        <v>536</v>
      </c>
      <c r="G314" s="179" t="s">
        <v>3635</v>
      </c>
      <c r="H314" s="180"/>
      <c r="I314" s="180" t="s">
        <v>396</v>
      </c>
      <c r="J314" s="180" t="s">
        <v>1324</v>
      </c>
      <c r="K314" s="180" t="s">
        <v>1325</v>
      </c>
      <c r="L314" s="180" t="s">
        <v>4173</v>
      </c>
      <c r="M314" s="183">
        <v>45768</v>
      </c>
      <c r="N314" s="180"/>
      <c r="O314" s="180"/>
      <c r="P314" s="180"/>
      <c r="Q314" s="179" t="s">
        <v>3635</v>
      </c>
      <c r="R314" s="180" t="s">
        <v>1375</v>
      </c>
      <c r="S314" s="180"/>
      <c r="T314" s="180" t="s">
        <v>674</v>
      </c>
      <c r="U314" s="180"/>
      <c r="V314" s="179" t="s">
        <v>3635</v>
      </c>
      <c r="W314" s="180" t="s">
        <v>674</v>
      </c>
      <c r="X314" s="8"/>
      <c r="Y314" s="8"/>
    </row>
    <row r="315" customHeight="1" spans="1:25">
      <c r="A315" s="175">
        <v>2012</v>
      </c>
      <c r="B315" s="176" t="s">
        <v>481</v>
      </c>
      <c r="C315" s="177"/>
      <c r="D315" s="176" t="s">
        <v>3635</v>
      </c>
      <c r="E315" s="176" t="s">
        <v>3635</v>
      </c>
      <c r="F315" s="177"/>
      <c r="G315" s="176" t="s">
        <v>3635</v>
      </c>
      <c r="H315" s="177"/>
      <c r="I315" s="177"/>
      <c r="J315" s="177" t="s">
        <v>4174</v>
      </c>
      <c r="K315" s="177"/>
      <c r="L315" s="177"/>
      <c r="M315" s="177"/>
      <c r="N315" s="177"/>
      <c r="O315" s="177"/>
      <c r="P315" s="177"/>
      <c r="Q315" s="176" t="s">
        <v>3635</v>
      </c>
      <c r="R315" s="177"/>
      <c r="S315" s="177"/>
      <c r="T315" s="177"/>
      <c r="U315" s="177"/>
      <c r="V315" s="176" t="s">
        <v>3635</v>
      </c>
      <c r="W315" s="177"/>
      <c r="X315" s="8"/>
      <c r="Y315" s="8"/>
    </row>
    <row r="316" customHeight="1" spans="1:25">
      <c r="A316" s="178">
        <v>2013</v>
      </c>
      <c r="B316" s="179" t="s">
        <v>481</v>
      </c>
      <c r="C316" s="180" t="s">
        <v>537</v>
      </c>
      <c r="D316" s="179" t="s">
        <v>848</v>
      </c>
      <c r="E316" s="179" t="s">
        <v>576</v>
      </c>
      <c r="F316" s="180" t="s">
        <v>3848</v>
      </c>
      <c r="G316" s="179" t="s">
        <v>3635</v>
      </c>
      <c r="H316" s="180"/>
      <c r="I316" s="180" t="s">
        <v>1377</v>
      </c>
      <c r="J316" s="180" t="s">
        <v>4175</v>
      </c>
      <c r="K316" s="180" t="s">
        <v>1379</v>
      </c>
      <c r="L316" s="180" t="s">
        <v>1380</v>
      </c>
      <c r="M316" s="180" t="s">
        <v>1381</v>
      </c>
      <c r="N316" s="180"/>
      <c r="O316" s="180"/>
      <c r="P316" s="180"/>
      <c r="Q316" s="179" t="s">
        <v>3635</v>
      </c>
      <c r="R316" s="180" t="s">
        <v>1382</v>
      </c>
      <c r="S316" s="180"/>
      <c r="T316" s="180" t="s">
        <v>3725</v>
      </c>
      <c r="U316" s="180"/>
      <c r="V316" s="179" t="s">
        <v>3635</v>
      </c>
      <c r="W316" s="180" t="s">
        <v>3725</v>
      </c>
      <c r="X316" s="8"/>
      <c r="Y316" s="8"/>
    </row>
    <row r="317" customHeight="1" spans="1:25">
      <c r="A317" s="175">
        <v>412</v>
      </c>
      <c r="B317" s="176" t="s">
        <v>481</v>
      </c>
      <c r="C317" s="177"/>
      <c r="D317" s="176" t="s">
        <v>3635</v>
      </c>
      <c r="E317" s="176" t="s">
        <v>3635</v>
      </c>
      <c r="F317" s="177"/>
      <c r="G317" s="176" t="s">
        <v>3635</v>
      </c>
      <c r="H317" s="177"/>
      <c r="I317" s="185"/>
      <c r="J317" s="177" t="s">
        <v>4176</v>
      </c>
      <c r="K317" s="177"/>
      <c r="L317" s="177"/>
      <c r="M317" s="177"/>
      <c r="N317" s="177"/>
      <c r="O317" s="177"/>
      <c r="P317" s="177"/>
      <c r="Q317" s="176" t="s">
        <v>3635</v>
      </c>
      <c r="R317" s="177"/>
      <c r="S317" s="177"/>
      <c r="T317" s="177" t="s">
        <v>3725</v>
      </c>
      <c r="U317" s="177"/>
      <c r="V317" s="176" t="s">
        <v>3635</v>
      </c>
      <c r="W317" s="177" t="s">
        <v>3725</v>
      </c>
      <c r="X317" s="8"/>
      <c r="Y317" s="8"/>
    </row>
    <row r="318" customHeight="1" spans="1:25">
      <c r="A318" s="178">
        <v>413</v>
      </c>
      <c r="B318" s="179" t="s">
        <v>481</v>
      </c>
      <c r="C318" s="180" t="s">
        <v>537</v>
      </c>
      <c r="D318" s="179" t="s">
        <v>848</v>
      </c>
      <c r="E318" s="179" t="s">
        <v>576</v>
      </c>
      <c r="F318" s="180" t="s">
        <v>4177</v>
      </c>
      <c r="G318" s="179" t="s">
        <v>3635</v>
      </c>
      <c r="H318" s="180"/>
      <c r="I318" s="181" t="s">
        <v>1385</v>
      </c>
      <c r="J318" s="180" t="s">
        <v>4178</v>
      </c>
      <c r="K318" s="180" t="s">
        <v>3510</v>
      </c>
      <c r="L318" s="180" t="s">
        <v>1388</v>
      </c>
      <c r="M318" s="183">
        <v>46009</v>
      </c>
      <c r="N318" s="180"/>
      <c r="O318" s="180"/>
      <c r="P318" s="180"/>
      <c r="Q318" s="179" t="s">
        <v>3635</v>
      </c>
      <c r="R318" s="180"/>
      <c r="S318" s="180"/>
      <c r="T318" s="180" t="s">
        <v>3725</v>
      </c>
      <c r="U318" s="180"/>
      <c r="V318" s="179" t="s">
        <v>3635</v>
      </c>
      <c r="W318" s="180" t="s">
        <v>3725</v>
      </c>
      <c r="X318" s="8"/>
      <c r="Y318" s="8"/>
    </row>
    <row r="319" customHeight="1" spans="1:25">
      <c r="A319" s="178">
        <v>414</v>
      </c>
      <c r="B319" s="179" t="s">
        <v>481</v>
      </c>
      <c r="C319" s="180" t="s">
        <v>537</v>
      </c>
      <c r="D319" s="179" t="s">
        <v>848</v>
      </c>
      <c r="E319" s="179" t="s">
        <v>576</v>
      </c>
      <c r="F319" s="180" t="s">
        <v>4177</v>
      </c>
      <c r="G319" s="179" t="s">
        <v>3635</v>
      </c>
      <c r="H319" s="180"/>
      <c r="I319" s="181" t="s">
        <v>1385</v>
      </c>
      <c r="J319" s="181" t="s">
        <v>4179</v>
      </c>
      <c r="K319" s="180" t="s">
        <v>3513</v>
      </c>
      <c r="L319" s="180" t="s">
        <v>1391</v>
      </c>
      <c r="M319" s="183">
        <v>46009</v>
      </c>
      <c r="N319" s="180"/>
      <c r="O319" s="180"/>
      <c r="P319" s="180"/>
      <c r="Q319" s="179" t="s">
        <v>3635</v>
      </c>
      <c r="R319" s="180"/>
      <c r="S319" s="180"/>
      <c r="T319" s="180" t="s">
        <v>3725</v>
      </c>
      <c r="U319" s="180"/>
      <c r="V319" s="179" t="s">
        <v>3635</v>
      </c>
      <c r="W319" s="180" t="s">
        <v>3725</v>
      </c>
      <c r="X319" s="8"/>
      <c r="Y319" s="8"/>
    </row>
    <row r="320" customHeight="1" spans="1:25">
      <c r="A320" s="178">
        <v>416</v>
      </c>
      <c r="B320" s="179" t="s">
        <v>481</v>
      </c>
      <c r="C320" s="180" t="s">
        <v>537</v>
      </c>
      <c r="D320" s="179" t="s">
        <v>848</v>
      </c>
      <c r="E320" s="179" t="s">
        <v>576</v>
      </c>
      <c r="F320" s="180" t="s">
        <v>4177</v>
      </c>
      <c r="G320" s="179" t="s">
        <v>3635</v>
      </c>
      <c r="H320" s="180"/>
      <c r="I320" s="181" t="s">
        <v>1385</v>
      </c>
      <c r="J320" s="181" t="s">
        <v>4180</v>
      </c>
      <c r="K320" s="180" t="s">
        <v>3515</v>
      </c>
      <c r="L320" s="180"/>
      <c r="M320" s="183">
        <v>45798</v>
      </c>
      <c r="N320" s="180"/>
      <c r="O320" s="180"/>
      <c r="P320" s="180"/>
      <c r="Q320" s="179" t="s">
        <v>3635</v>
      </c>
      <c r="R320" s="180"/>
      <c r="S320" s="180"/>
      <c r="T320" s="180" t="s">
        <v>3725</v>
      </c>
      <c r="U320" s="180"/>
      <c r="V320" s="179" t="s">
        <v>3635</v>
      </c>
      <c r="W320" s="180" t="s">
        <v>3725</v>
      </c>
      <c r="X320" s="8"/>
      <c r="Y320" s="8"/>
    </row>
    <row r="321" customHeight="1" spans="1:25">
      <c r="A321" s="178">
        <v>417</v>
      </c>
      <c r="B321" s="179" t="s">
        <v>481</v>
      </c>
      <c r="C321" s="180" t="s">
        <v>537</v>
      </c>
      <c r="D321" s="179" t="s">
        <v>848</v>
      </c>
      <c r="E321" s="179" t="s">
        <v>576</v>
      </c>
      <c r="F321" s="180" t="s">
        <v>4177</v>
      </c>
      <c r="G321" s="179" t="s">
        <v>3635</v>
      </c>
      <c r="H321" s="180"/>
      <c r="I321" s="181" t="s">
        <v>1385</v>
      </c>
      <c r="J321" s="181" t="s">
        <v>4181</v>
      </c>
      <c r="K321" s="180" t="s">
        <v>3517</v>
      </c>
      <c r="L321" s="180" t="s">
        <v>4182</v>
      </c>
      <c r="M321" s="183">
        <v>45981</v>
      </c>
      <c r="N321" s="180"/>
      <c r="O321" s="180"/>
      <c r="P321" s="180"/>
      <c r="Q321" s="179" t="s">
        <v>3635</v>
      </c>
      <c r="R321" s="180"/>
      <c r="S321" s="180"/>
      <c r="T321" s="180" t="s">
        <v>3725</v>
      </c>
      <c r="U321" s="180"/>
      <c r="V321" s="179" t="s">
        <v>3635</v>
      </c>
      <c r="W321" s="180" t="s">
        <v>3725</v>
      </c>
      <c r="X321" s="8"/>
      <c r="Y321" s="8"/>
    </row>
    <row r="322" customHeight="1" spans="1:25">
      <c r="A322" s="178">
        <v>415</v>
      </c>
      <c r="B322" s="179" t="s">
        <v>481</v>
      </c>
      <c r="C322" s="180" t="s">
        <v>537</v>
      </c>
      <c r="D322" s="179" t="s">
        <v>848</v>
      </c>
      <c r="E322" s="179" t="s">
        <v>576</v>
      </c>
      <c r="F322" s="180" t="s">
        <v>4177</v>
      </c>
      <c r="G322" s="179" t="s">
        <v>3635</v>
      </c>
      <c r="H322" s="180"/>
      <c r="I322" s="180" t="s">
        <v>1385</v>
      </c>
      <c r="J322" s="180" t="s">
        <v>4183</v>
      </c>
      <c r="K322" s="180" t="s">
        <v>4184</v>
      </c>
      <c r="L322" s="180"/>
      <c r="M322" s="180" t="s">
        <v>4185</v>
      </c>
      <c r="N322" s="180"/>
      <c r="O322" s="180"/>
      <c r="P322" s="180"/>
      <c r="Q322" s="179" t="s">
        <v>3635</v>
      </c>
      <c r="R322" s="180"/>
      <c r="S322" s="180"/>
      <c r="T322" s="180" t="s">
        <v>3725</v>
      </c>
      <c r="U322" s="180"/>
      <c r="V322" s="179" t="s">
        <v>3635</v>
      </c>
      <c r="W322" s="180" t="s">
        <v>3725</v>
      </c>
      <c r="X322" s="8"/>
      <c r="Y322" s="8"/>
    </row>
    <row r="323" customHeight="1" spans="1:25">
      <c r="A323" s="178">
        <v>419</v>
      </c>
      <c r="B323" s="179" t="s">
        <v>481</v>
      </c>
      <c r="C323" s="180" t="s">
        <v>537</v>
      </c>
      <c r="D323" s="179" t="s">
        <v>848</v>
      </c>
      <c r="E323" s="179" t="s">
        <v>576</v>
      </c>
      <c r="F323" s="180" t="s">
        <v>4177</v>
      </c>
      <c r="G323" s="179" t="s">
        <v>3635</v>
      </c>
      <c r="H323" s="180"/>
      <c r="I323" s="181" t="s">
        <v>1385</v>
      </c>
      <c r="J323" s="180" t="s">
        <v>4186</v>
      </c>
      <c r="K323" s="180" t="s">
        <v>1401</v>
      </c>
      <c r="L323" s="180"/>
      <c r="M323" s="180" t="s">
        <v>4185</v>
      </c>
      <c r="N323" s="180"/>
      <c r="O323" s="180"/>
      <c r="P323" s="180"/>
      <c r="Q323" s="179" t="s">
        <v>3635</v>
      </c>
      <c r="R323" s="180"/>
      <c r="S323" s="180"/>
      <c r="T323" s="180" t="s">
        <v>3725</v>
      </c>
      <c r="U323" s="180"/>
      <c r="V323" s="179" t="s">
        <v>3635</v>
      </c>
      <c r="W323" s="180" t="s">
        <v>3725</v>
      </c>
      <c r="X323" s="8"/>
      <c r="Y323" s="8"/>
    </row>
    <row r="324" customHeight="1" spans="1:25">
      <c r="A324" s="178">
        <v>418</v>
      </c>
      <c r="B324" s="179" t="s">
        <v>481</v>
      </c>
      <c r="C324" s="180" t="s">
        <v>537</v>
      </c>
      <c r="D324" s="179" t="s">
        <v>848</v>
      </c>
      <c r="E324" s="179" t="s">
        <v>576</v>
      </c>
      <c r="F324" s="180" t="s">
        <v>4177</v>
      </c>
      <c r="G324" s="179" t="s">
        <v>3635</v>
      </c>
      <c r="H324" s="180"/>
      <c r="I324" s="180" t="s">
        <v>1385</v>
      </c>
      <c r="J324" s="180" t="s">
        <v>4187</v>
      </c>
      <c r="K324" s="180" t="s">
        <v>4188</v>
      </c>
      <c r="L324" s="180"/>
      <c r="M324" s="180" t="s">
        <v>4185</v>
      </c>
      <c r="N324" s="180"/>
      <c r="O324" s="180"/>
      <c r="P324" s="180"/>
      <c r="Q324" s="179" t="s">
        <v>3635</v>
      </c>
      <c r="R324" s="180"/>
      <c r="S324" s="180"/>
      <c r="T324" s="180" t="s">
        <v>3725</v>
      </c>
      <c r="U324" s="180"/>
      <c r="V324" s="179" t="s">
        <v>3635</v>
      </c>
      <c r="W324" s="180" t="s">
        <v>3725</v>
      </c>
      <c r="X324" s="8"/>
      <c r="Y324" s="8"/>
    </row>
    <row r="325" customHeight="1" spans="1:25">
      <c r="A325" s="175">
        <v>256</v>
      </c>
      <c r="B325" s="176" t="s">
        <v>481</v>
      </c>
      <c r="C325" s="177"/>
      <c r="D325" s="176" t="s">
        <v>3635</v>
      </c>
      <c r="E325" s="176" t="s">
        <v>3635</v>
      </c>
      <c r="F325" s="177"/>
      <c r="G325" s="176" t="s">
        <v>3635</v>
      </c>
      <c r="H325" s="177"/>
      <c r="I325" s="177"/>
      <c r="J325" s="177" t="s">
        <v>4189</v>
      </c>
      <c r="K325" s="177"/>
      <c r="L325" s="177"/>
      <c r="M325" s="177"/>
      <c r="N325" s="177"/>
      <c r="O325" s="177"/>
      <c r="P325" s="177"/>
      <c r="Q325" s="176" t="s">
        <v>3635</v>
      </c>
      <c r="R325" s="177"/>
      <c r="S325" s="177"/>
      <c r="T325" s="177" t="s">
        <v>3725</v>
      </c>
      <c r="U325" s="177"/>
      <c r="V325" s="176" t="s">
        <v>3635</v>
      </c>
      <c r="W325" s="177" t="s">
        <v>3725</v>
      </c>
      <c r="X325" s="8"/>
      <c r="Y325" s="8"/>
    </row>
    <row r="326" customHeight="1" spans="1:25">
      <c r="A326" s="175">
        <v>2014</v>
      </c>
      <c r="B326" s="176" t="s">
        <v>481</v>
      </c>
      <c r="C326" s="177"/>
      <c r="D326" s="176" t="s">
        <v>3635</v>
      </c>
      <c r="E326" s="176" t="s">
        <v>3635</v>
      </c>
      <c r="F326" s="177"/>
      <c r="G326" s="176" t="s">
        <v>3635</v>
      </c>
      <c r="H326" s="177"/>
      <c r="I326" s="177"/>
      <c r="J326" s="177" t="s">
        <v>4190</v>
      </c>
      <c r="K326" s="177"/>
      <c r="L326" s="177"/>
      <c r="M326" s="177"/>
      <c r="N326" s="177"/>
      <c r="O326" s="177"/>
      <c r="P326" s="177"/>
      <c r="Q326" s="176" t="s">
        <v>3635</v>
      </c>
      <c r="R326" s="177"/>
      <c r="S326" s="177"/>
      <c r="T326" s="177"/>
      <c r="U326" s="177"/>
      <c r="V326" s="176" t="s">
        <v>3635</v>
      </c>
      <c r="W326" s="177"/>
      <c r="X326" s="8"/>
      <c r="Y326" s="8"/>
    </row>
    <row r="327" customHeight="1" spans="1:25">
      <c r="A327" s="178">
        <v>2015</v>
      </c>
      <c r="B327" s="179" t="s">
        <v>481</v>
      </c>
      <c r="C327" s="180" t="s">
        <v>537</v>
      </c>
      <c r="D327" s="179" t="s">
        <v>848</v>
      </c>
      <c r="E327" s="179" t="s">
        <v>576</v>
      </c>
      <c r="F327" s="180" t="s">
        <v>1174</v>
      </c>
      <c r="G327" s="179" t="s">
        <v>3635</v>
      </c>
      <c r="H327" s="180"/>
      <c r="I327" s="181" t="s">
        <v>1175</v>
      </c>
      <c r="J327" s="180" t="s">
        <v>1405</v>
      </c>
      <c r="K327" s="180" t="s">
        <v>3524</v>
      </c>
      <c r="L327" s="180" t="s">
        <v>4191</v>
      </c>
      <c r="M327" s="183">
        <v>45831</v>
      </c>
      <c r="N327" s="180"/>
      <c r="O327" s="180"/>
      <c r="P327" s="180"/>
      <c r="Q327" s="179" t="s">
        <v>3635</v>
      </c>
      <c r="R327" s="180" t="s">
        <v>1408</v>
      </c>
      <c r="S327" s="180"/>
      <c r="T327" s="180" t="s">
        <v>3873</v>
      </c>
      <c r="U327" s="180"/>
      <c r="V327" s="179" t="s">
        <v>3635</v>
      </c>
      <c r="W327" s="180" t="s">
        <v>3873</v>
      </c>
      <c r="X327" s="8"/>
      <c r="Y327" s="8"/>
    </row>
    <row r="328" customHeight="1" spans="1:25">
      <c r="A328" s="175">
        <v>291</v>
      </c>
      <c r="B328" s="176" t="s">
        <v>481</v>
      </c>
      <c r="C328" s="177"/>
      <c r="D328" s="176" t="s">
        <v>3635</v>
      </c>
      <c r="E328" s="176" t="s">
        <v>3635</v>
      </c>
      <c r="F328" s="177"/>
      <c r="G328" s="176" t="s">
        <v>3635</v>
      </c>
      <c r="H328" s="177"/>
      <c r="I328" s="185"/>
      <c r="J328" s="177" t="s">
        <v>4192</v>
      </c>
      <c r="K328" s="177"/>
      <c r="L328" s="177"/>
      <c r="M328" s="177"/>
      <c r="N328" s="177"/>
      <c r="O328" s="177"/>
      <c r="P328" s="177"/>
      <c r="Q328" s="176" t="s">
        <v>3635</v>
      </c>
      <c r="R328" s="177"/>
      <c r="S328" s="177"/>
      <c r="T328" s="177" t="s">
        <v>3725</v>
      </c>
      <c r="U328" s="177"/>
      <c r="V328" s="176" t="s">
        <v>3635</v>
      </c>
      <c r="W328" s="177" t="s">
        <v>3725</v>
      </c>
      <c r="X328" s="8"/>
      <c r="Y328" s="8"/>
    </row>
    <row r="329" customHeight="1" spans="1:25">
      <c r="A329" s="178">
        <v>394</v>
      </c>
      <c r="B329" s="179" t="s">
        <v>481</v>
      </c>
      <c r="C329" s="180" t="s">
        <v>537</v>
      </c>
      <c r="D329" s="179" t="s">
        <v>848</v>
      </c>
      <c r="E329" s="179" t="s">
        <v>576</v>
      </c>
      <c r="F329" s="180" t="s">
        <v>4193</v>
      </c>
      <c r="G329" s="179" t="s">
        <v>3635</v>
      </c>
      <c r="H329" s="180"/>
      <c r="I329" s="180" t="s">
        <v>295</v>
      </c>
      <c r="J329" s="180" t="s">
        <v>1411</v>
      </c>
      <c r="K329" s="180" t="s">
        <v>1412</v>
      </c>
      <c r="L329" s="180" t="s">
        <v>1413</v>
      </c>
      <c r="M329" s="183">
        <v>46008</v>
      </c>
      <c r="N329" s="180"/>
      <c r="O329" s="180"/>
      <c r="P329" s="180"/>
      <c r="Q329" s="179" t="s">
        <v>3635</v>
      </c>
      <c r="R329" s="180" t="s">
        <v>4194</v>
      </c>
      <c r="S329" s="180"/>
      <c r="T329" s="180" t="s">
        <v>3725</v>
      </c>
      <c r="U329" s="180"/>
      <c r="V329" s="179" t="s">
        <v>3635</v>
      </c>
      <c r="W329" s="180" t="s">
        <v>3725</v>
      </c>
      <c r="X329" s="8"/>
      <c r="Y329" s="8"/>
    </row>
    <row r="330" customHeight="1" spans="1:25">
      <c r="A330" s="178">
        <v>41</v>
      </c>
      <c r="B330" s="179" t="s">
        <v>481</v>
      </c>
      <c r="C330" s="180" t="s">
        <v>537</v>
      </c>
      <c r="D330" s="179" t="s">
        <v>848</v>
      </c>
      <c r="E330" s="179" t="s">
        <v>576</v>
      </c>
      <c r="F330" s="180" t="s">
        <v>4193</v>
      </c>
      <c r="G330" s="179" t="s">
        <v>3635</v>
      </c>
      <c r="H330" s="180"/>
      <c r="I330" s="181" t="s">
        <v>295</v>
      </c>
      <c r="J330" s="180" t="s">
        <v>1415</v>
      </c>
      <c r="K330" s="180" t="s">
        <v>1416</v>
      </c>
      <c r="L330" s="180" t="s">
        <v>4195</v>
      </c>
      <c r="M330" s="183">
        <v>45756</v>
      </c>
      <c r="N330" s="180"/>
      <c r="O330" s="180"/>
      <c r="P330" s="180"/>
      <c r="Q330" s="179" t="s">
        <v>3635</v>
      </c>
      <c r="R330" s="180" t="s">
        <v>4196</v>
      </c>
      <c r="S330" s="180"/>
      <c r="T330" s="180" t="s">
        <v>3725</v>
      </c>
      <c r="U330" s="180"/>
      <c r="V330" s="179" t="s">
        <v>3635</v>
      </c>
      <c r="W330" s="180" t="s">
        <v>3725</v>
      </c>
      <c r="X330" s="8"/>
      <c r="Y330" s="8"/>
    </row>
    <row r="331" customHeight="1" spans="1:25">
      <c r="A331" s="178">
        <v>52</v>
      </c>
      <c r="B331" s="179" t="s">
        <v>481</v>
      </c>
      <c r="C331" s="180" t="s">
        <v>537</v>
      </c>
      <c r="D331" s="179" t="s">
        <v>848</v>
      </c>
      <c r="E331" s="179" t="s">
        <v>576</v>
      </c>
      <c r="F331" s="180" t="s">
        <v>4193</v>
      </c>
      <c r="G331" s="179" t="s">
        <v>3635</v>
      </c>
      <c r="H331" s="180"/>
      <c r="I331" s="181" t="s">
        <v>295</v>
      </c>
      <c r="J331" s="180" t="s">
        <v>1419</v>
      </c>
      <c r="K331" s="180" t="s">
        <v>1420</v>
      </c>
      <c r="L331" s="180" t="s">
        <v>1421</v>
      </c>
      <c r="M331" s="183">
        <v>45800</v>
      </c>
      <c r="N331" s="180"/>
      <c r="O331" s="180"/>
      <c r="P331" s="180"/>
      <c r="Q331" s="179" t="s">
        <v>3635</v>
      </c>
      <c r="R331" s="180"/>
      <c r="S331" s="180"/>
      <c r="T331" s="180" t="s">
        <v>3725</v>
      </c>
      <c r="U331" s="180"/>
      <c r="V331" s="179" t="s">
        <v>3635</v>
      </c>
      <c r="W331" s="180" t="s">
        <v>3725</v>
      </c>
      <c r="X331" s="8"/>
      <c r="Y331" s="8"/>
    </row>
    <row r="332" customHeight="1" spans="1:25">
      <c r="A332" s="178">
        <v>322</v>
      </c>
      <c r="B332" s="179" t="s">
        <v>481</v>
      </c>
      <c r="C332" s="180" t="s">
        <v>537</v>
      </c>
      <c r="D332" s="179" t="s">
        <v>848</v>
      </c>
      <c r="E332" s="179" t="s">
        <v>576</v>
      </c>
      <c r="F332" s="180" t="s">
        <v>4193</v>
      </c>
      <c r="G332" s="179" t="s">
        <v>3635</v>
      </c>
      <c r="H332" s="180"/>
      <c r="I332" s="181" t="s">
        <v>295</v>
      </c>
      <c r="J332" s="180" t="s">
        <v>1422</v>
      </c>
      <c r="K332" s="180" t="s">
        <v>1423</v>
      </c>
      <c r="L332" s="180" t="s">
        <v>4197</v>
      </c>
      <c r="M332" s="180" t="s">
        <v>4198</v>
      </c>
      <c r="N332" s="180"/>
      <c r="O332" s="180"/>
      <c r="P332" s="180"/>
      <c r="Q332" s="179" t="s">
        <v>3635</v>
      </c>
      <c r="R332" s="180" t="s">
        <v>4199</v>
      </c>
      <c r="S332" s="180"/>
      <c r="T332" s="180" t="s">
        <v>3725</v>
      </c>
      <c r="U332" s="180"/>
      <c r="V332" s="179" t="s">
        <v>3635</v>
      </c>
      <c r="W332" s="180" t="s">
        <v>3725</v>
      </c>
      <c r="X332" s="8"/>
      <c r="Y332" s="8"/>
    </row>
    <row r="333" customHeight="1" spans="1:25">
      <c r="A333" s="178">
        <v>317</v>
      </c>
      <c r="B333" s="179" t="s">
        <v>481</v>
      </c>
      <c r="C333" s="180" t="s">
        <v>103</v>
      </c>
      <c r="D333" s="179" t="s">
        <v>848</v>
      </c>
      <c r="E333" s="179" t="s">
        <v>576</v>
      </c>
      <c r="F333" s="180" t="s">
        <v>4193</v>
      </c>
      <c r="G333" s="179" t="s">
        <v>3635</v>
      </c>
      <c r="H333" s="180"/>
      <c r="I333" s="181" t="s">
        <v>295</v>
      </c>
      <c r="J333" s="180" t="s">
        <v>4200</v>
      </c>
      <c r="K333" s="180"/>
      <c r="L333" s="180"/>
      <c r="M333" s="180" t="s">
        <v>4201</v>
      </c>
      <c r="N333" s="180"/>
      <c r="O333" s="180"/>
      <c r="P333" s="180"/>
      <c r="Q333" s="179" t="s">
        <v>3635</v>
      </c>
      <c r="R333" s="180"/>
      <c r="S333" s="180"/>
      <c r="T333" s="180" t="s">
        <v>3725</v>
      </c>
      <c r="U333" s="180"/>
      <c r="V333" s="179" t="s">
        <v>3635</v>
      </c>
      <c r="W333" s="180" t="s">
        <v>3725</v>
      </c>
      <c r="X333" s="8"/>
      <c r="Y333" s="8"/>
    </row>
    <row r="334" customHeight="1" spans="1:25">
      <c r="A334" s="178">
        <v>350</v>
      </c>
      <c r="B334" s="179" t="s">
        <v>481</v>
      </c>
      <c r="C334" s="180" t="s">
        <v>968</v>
      </c>
      <c r="D334" s="179" t="s">
        <v>848</v>
      </c>
      <c r="E334" s="179" t="s">
        <v>576</v>
      </c>
      <c r="F334" s="180" t="s">
        <v>4193</v>
      </c>
      <c r="G334" s="179" t="s">
        <v>3635</v>
      </c>
      <c r="H334" s="180"/>
      <c r="I334" s="180" t="s">
        <v>962</v>
      </c>
      <c r="J334" s="180" t="s">
        <v>1429</v>
      </c>
      <c r="K334" s="180" t="s">
        <v>1430</v>
      </c>
      <c r="L334" s="180" t="s">
        <v>4202</v>
      </c>
      <c r="M334" s="180" t="s">
        <v>4203</v>
      </c>
      <c r="N334" s="180"/>
      <c r="O334" s="180"/>
      <c r="P334" s="180"/>
      <c r="Q334" s="179" t="s">
        <v>3635</v>
      </c>
      <c r="R334" s="180" t="s">
        <v>1432</v>
      </c>
      <c r="S334" s="180"/>
      <c r="T334" s="180" t="s">
        <v>3725</v>
      </c>
      <c r="U334" s="180"/>
      <c r="V334" s="179" t="s">
        <v>3635</v>
      </c>
      <c r="W334" s="180" t="s">
        <v>3725</v>
      </c>
      <c r="X334" s="8"/>
      <c r="Y334" s="8"/>
    </row>
    <row r="335" customHeight="1" spans="1:25">
      <c r="A335" s="178">
        <v>356</v>
      </c>
      <c r="B335" s="179" t="s">
        <v>481</v>
      </c>
      <c r="C335" s="180" t="s">
        <v>968</v>
      </c>
      <c r="D335" s="179" t="s">
        <v>848</v>
      </c>
      <c r="E335" s="179" t="s">
        <v>576</v>
      </c>
      <c r="F335" s="180" t="s">
        <v>4193</v>
      </c>
      <c r="G335" s="179" t="s">
        <v>3635</v>
      </c>
      <c r="H335" s="180"/>
      <c r="I335" s="180" t="s">
        <v>269</v>
      </c>
      <c r="J335" s="180" t="s">
        <v>1433</v>
      </c>
      <c r="K335" s="180" t="s">
        <v>1434</v>
      </c>
      <c r="L335" s="180" t="s">
        <v>1435</v>
      </c>
      <c r="M335" s="180" t="s">
        <v>4204</v>
      </c>
      <c r="N335" s="183">
        <v>45826</v>
      </c>
      <c r="O335" s="180"/>
      <c r="P335" s="180"/>
      <c r="Q335" s="179" t="s">
        <v>3635</v>
      </c>
      <c r="R335" s="180" t="s">
        <v>1436</v>
      </c>
      <c r="S335" s="180"/>
      <c r="T335" s="180" t="s">
        <v>3725</v>
      </c>
      <c r="U335" s="180"/>
      <c r="V335" s="179" t="s">
        <v>3635</v>
      </c>
      <c r="W335" s="180" t="s">
        <v>3725</v>
      </c>
      <c r="X335" s="8"/>
      <c r="Y335" s="8"/>
    </row>
    <row r="336" customHeight="1" spans="1:25">
      <c r="A336" s="178">
        <v>2016</v>
      </c>
      <c r="B336" s="179" t="s">
        <v>481</v>
      </c>
      <c r="C336" s="180" t="s">
        <v>103</v>
      </c>
      <c r="D336" s="179" t="s">
        <v>848</v>
      </c>
      <c r="E336" s="179" t="s">
        <v>576</v>
      </c>
      <c r="F336" s="180" t="s">
        <v>4193</v>
      </c>
      <c r="G336" s="179" t="s">
        <v>3635</v>
      </c>
      <c r="H336" s="180"/>
      <c r="I336" s="180" t="s">
        <v>295</v>
      </c>
      <c r="J336" s="180" t="s">
        <v>3531</v>
      </c>
      <c r="K336" s="180" t="s">
        <v>3532</v>
      </c>
      <c r="L336" s="180" t="s">
        <v>4205</v>
      </c>
      <c r="M336" s="180" t="s">
        <v>3534</v>
      </c>
      <c r="N336" s="183">
        <v>46013</v>
      </c>
      <c r="O336" s="180"/>
      <c r="P336" s="180" t="s">
        <v>2342</v>
      </c>
      <c r="Q336" s="179" t="s">
        <v>3635</v>
      </c>
      <c r="R336" s="180"/>
      <c r="S336" s="180"/>
      <c r="T336" s="180"/>
      <c r="U336" s="180"/>
      <c r="V336" s="179" t="s">
        <v>3635</v>
      </c>
      <c r="W336" s="180"/>
      <c r="X336" s="8"/>
      <c r="Y336" s="8"/>
    </row>
    <row r="337" customHeight="1" spans="1:25">
      <c r="A337" s="178">
        <v>2017</v>
      </c>
      <c r="B337" s="179" t="s">
        <v>481</v>
      </c>
      <c r="C337" s="180" t="s">
        <v>103</v>
      </c>
      <c r="D337" s="179" t="s">
        <v>848</v>
      </c>
      <c r="E337" s="179" t="s">
        <v>576</v>
      </c>
      <c r="F337" s="180" t="s">
        <v>4193</v>
      </c>
      <c r="G337" s="179" t="s">
        <v>3635</v>
      </c>
      <c r="H337" s="180"/>
      <c r="I337" s="180" t="s">
        <v>295</v>
      </c>
      <c r="J337" s="180" t="s">
        <v>3535</v>
      </c>
      <c r="K337" s="180" t="s">
        <v>3536</v>
      </c>
      <c r="L337" s="180"/>
      <c r="M337" s="180" t="s">
        <v>3534</v>
      </c>
      <c r="N337" s="183">
        <v>46013</v>
      </c>
      <c r="O337" s="180"/>
      <c r="P337" s="180" t="s">
        <v>2348</v>
      </c>
      <c r="Q337" s="179" t="s">
        <v>3635</v>
      </c>
      <c r="R337" s="180"/>
      <c r="S337" s="180"/>
      <c r="T337" s="180"/>
      <c r="U337" s="180"/>
      <c r="V337" s="179" t="s">
        <v>3635</v>
      </c>
      <c r="W337" s="180"/>
      <c r="X337" s="8"/>
      <c r="Y337" s="8"/>
    </row>
    <row r="338" customHeight="1" spans="1:25">
      <c r="A338" s="175">
        <v>287</v>
      </c>
      <c r="B338" s="176" t="s">
        <v>481</v>
      </c>
      <c r="C338" s="177"/>
      <c r="D338" s="176" t="s">
        <v>3635</v>
      </c>
      <c r="E338" s="176" t="s">
        <v>3635</v>
      </c>
      <c r="F338" s="177"/>
      <c r="G338" s="176" t="s">
        <v>3635</v>
      </c>
      <c r="H338" s="177"/>
      <c r="I338" s="177"/>
      <c r="J338" s="177" t="s">
        <v>4206</v>
      </c>
      <c r="K338" s="177"/>
      <c r="L338" s="177"/>
      <c r="M338" s="177"/>
      <c r="N338" s="177"/>
      <c r="O338" s="177"/>
      <c r="P338" s="177"/>
      <c r="Q338" s="176" t="s">
        <v>3635</v>
      </c>
      <c r="R338" s="177"/>
      <c r="S338" s="177"/>
      <c r="T338" s="177" t="s">
        <v>3725</v>
      </c>
      <c r="U338" s="177"/>
      <c r="V338" s="176" t="s">
        <v>3635</v>
      </c>
      <c r="W338" s="177" t="s">
        <v>3725</v>
      </c>
      <c r="X338" s="8"/>
      <c r="Y338" s="8"/>
    </row>
    <row r="339" customHeight="1" spans="1:25">
      <c r="A339" s="178">
        <v>325</v>
      </c>
      <c r="B339" s="179" t="s">
        <v>481</v>
      </c>
      <c r="C339" s="180" t="s">
        <v>537</v>
      </c>
      <c r="D339" s="179" t="s">
        <v>848</v>
      </c>
      <c r="E339" s="179" t="s">
        <v>576</v>
      </c>
      <c r="F339" s="180" t="s">
        <v>3842</v>
      </c>
      <c r="G339" s="179" t="s">
        <v>3635</v>
      </c>
      <c r="H339" s="180"/>
      <c r="I339" s="181" t="s">
        <v>280</v>
      </c>
      <c r="J339" s="180" t="s">
        <v>1438</v>
      </c>
      <c r="K339" s="180" t="s">
        <v>1439</v>
      </c>
      <c r="L339" s="180" t="s">
        <v>4207</v>
      </c>
      <c r="M339" s="183">
        <v>45918</v>
      </c>
      <c r="N339" s="180"/>
      <c r="O339" s="180"/>
      <c r="P339" s="180"/>
      <c r="Q339" s="179" t="s">
        <v>3635</v>
      </c>
      <c r="R339" s="180" t="s">
        <v>4208</v>
      </c>
      <c r="S339" s="180"/>
      <c r="T339" s="180" t="s">
        <v>3725</v>
      </c>
      <c r="U339" s="180"/>
      <c r="V339" s="179" t="s">
        <v>3635</v>
      </c>
      <c r="W339" s="180" t="s">
        <v>3725</v>
      </c>
      <c r="X339" s="8"/>
      <c r="Y339" s="8"/>
    </row>
    <row r="340" customHeight="1" spans="1:25">
      <c r="A340" s="178">
        <v>38</v>
      </c>
      <c r="B340" s="179" t="s">
        <v>481</v>
      </c>
      <c r="C340" s="180" t="s">
        <v>537</v>
      </c>
      <c r="D340" s="179" t="s">
        <v>848</v>
      </c>
      <c r="E340" s="179" t="s">
        <v>576</v>
      </c>
      <c r="F340" s="180" t="s">
        <v>3842</v>
      </c>
      <c r="G340" s="179" t="s">
        <v>3635</v>
      </c>
      <c r="H340" s="180"/>
      <c r="I340" s="180" t="s">
        <v>273</v>
      </c>
      <c r="J340" s="180" t="s">
        <v>1442</v>
      </c>
      <c r="K340" s="180" t="s">
        <v>1443</v>
      </c>
      <c r="L340" s="180" t="s">
        <v>1444</v>
      </c>
      <c r="M340" s="183">
        <v>45695</v>
      </c>
      <c r="N340" s="180"/>
      <c r="O340" s="180"/>
      <c r="P340" s="180"/>
      <c r="Q340" s="179" t="s">
        <v>3635</v>
      </c>
      <c r="R340" s="180" t="s">
        <v>1445</v>
      </c>
      <c r="S340" s="180"/>
      <c r="T340" s="180" t="s">
        <v>3725</v>
      </c>
      <c r="U340" s="180"/>
      <c r="V340" s="179" t="s">
        <v>3635</v>
      </c>
      <c r="W340" s="180" t="s">
        <v>3725</v>
      </c>
      <c r="X340" s="8"/>
      <c r="Y340" s="8"/>
    </row>
    <row r="341" customHeight="1" spans="1:25">
      <c r="A341" s="178">
        <v>346</v>
      </c>
      <c r="B341" s="179" t="s">
        <v>481</v>
      </c>
      <c r="C341" s="180" t="s">
        <v>537</v>
      </c>
      <c r="D341" s="179" t="s">
        <v>848</v>
      </c>
      <c r="E341" s="179" t="s">
        <v>576</v>
      </c>
      <c r="F341" s="180" t="s">
        <v>3842</v>
      </c>
      <c r="G341" s="179" t="s">
        <v>3635</v>
      </c>
      <c r="H341" s="180"/>
      <c r="I341" s="180" t="s">
        <v>280</v>
      </c>
      <c r="J341" s="180" t="s">
        <v>4209</v>
      </c>
      <c r="K341" s="180" t="s">
        <v>1447</v>
      </c>
      <c r="L341" s="180" t="s">
        <v>4210</v>
      </c>
      <c r="M341" s="183">
        <v>45791</v>
      </c>
      <c r="N341" s="180"/>
      <c r="O341" s="180"/>
      <c r="P341" s="180"/>
      <c r="Q341" s="179" t="s">
        <v>3635</v>
      </c>
      <c r="R341" s="180" t="s">
        <v>4211</v>
      </c>
      <c r="S341" s="180"/>
      <c r="T341" s="180" t="s">
        <v>3725</v>
      </c>
      <c r="U341" s="180"/>
      <c r="V341" s="179" t="s">
        <v>3635</v>
      </c>
      <c r="W341" s="180" t="s">
        <v>3725</v>
      </c>
      <c r="X341" s="8"/>
      <c r="Y341" s="8"/>
    </row>
    <row r="342" customHeight="1" spans="1:25">
      <c r="A342" s="178">
        <v>115</v>
      </c>
      <c r="B342" s="179" t="s">
        <v>481</v>
      </c>
      <c r="C342" s="180" t="s">
        <v>537</v>
      </c>
      <c r="D342" s="179" t="s">
        <v>848</v>
      </c>
      <c r="E342" s="179" t="s">
        <v>576</v>
      </c>
      <c r="F342" s="180" t="s">
        <v>3842</v>
      </c>
      <c r="G342" s="179" t="s">
        <v>3635</v>
      </c>
      <c r="H342" s="180"/>
      <c r="I342" s="180" t="s">
        <v>1450</v>
      </c>
      <c r="J342" s="180" t="s">
        <v>1451</v>
      </c>
      <c r="K342" s="180" t="s">
        <v>1452</v>
      </c>
      <c r="L342" s="180" t="s">
        <v>1453</v>
      </c>
      <c r="M342" s="183">
        <v>45853</v>
      </c>
      <c r="N342" s="180"/>
      <c r="O342" s="180"/>
      <c r="P342" s="180"/>
      <c r="Q342" s="179" t="s">
        <v>3635</v>
      </c>
      <c r="R342" s="180" t="s">
        <v>1454</v>
      </c>
      <c r="S342" s="180"/>
      <c r="T342" s="180" t="s">
        <v>3725</v>
      </c>
      <c r="U342" s="180"/>
      <c r="V342" s="179" t="s">
        <v>3635</v>
      </c>
      <c r="W342" s="180" t="s">
        <v>3725</v>
      </c>
      <c r="X342" s="8"/>
      <c r="Y342" s="8"/>
    </row>
    <row r="343" customHeight="1" spans="1:25">
      <c r="A343" s="178">
        <v>321</v>
      </c>
      <c r="B343" s="179" t="s">
        <v>481</v>
      </c>
      <c r="C343" s="180" t="s">
        <v>537</v>
      </c>
      <c r="D343" s="179" t="s">
        <v>848</v>
      </c>
      <c r="E343" s="179" t="s">
        <v>576</v>
      </c>
      <c r="F343" s="180" t="s">
        <v>3842</v>
      </c>
      <c r="G343" s="179" t="s">
        <v>3635</v>
      </c>
      <c r="H343" s="180"/>
      <c r="I343" s="180" t="s">
        <v>273</v>
      </c>
      <c r="J343" s="180" t="s">
        <v>1455</v>
      </c>
      <c r="K343" s="180" t="s">
        <v>1456</v>
      </c>
      <c r="L343" s="180" t="s">
        <v>1457</v>
      </c>
      <c r="M343" s="183">
        <v>45918</v>
      </c>
      <c r="N343" s="180"/>
      <c r="O343" s="180"/>
      <c r="P343" s="180"/>
      <c r="Q343" s="179" t="s">
        <v>3635</v>
      </c>
      <c r="R343" s="180" t="s">
        <v>4212</v>
      </c>
      <c r="S343" s="180"/>
      <c r="T343" s="180" t="s">
        <v>3725</v>
      </c>
      <c r="U343" s="180"/>
      <c r="V343" s="179" t="s">
        <v>3635</v>
      </c>
      <c r="W343" s="180" t="s">
        <v>3725</v>
      </c>
      <c r="X343" s="8"/>
      <c r="Y343" s="8"/>
    </row>
    <row r="344" customHeight="1" spans="1:25">
      <c r="A344" s="178">
        <v>332</v>
      </c>
      <c r="B344" s="179" t="s">
        <v>481</v>
      </c>
      <c r="C344" s="180" t="s">
        <v>537</v>
      </c>
      <c r="D344" s="179" t="s">
        <v>848</v>
      </c>
      <c r="E344" s="179" t="s">
        <v>576</v>
      </c>
      <c r="F344" s="180" t="s">
        <v>3842</v>
      </c>
      <c r="G344" s="179" t="s">
        <v>3635</v>
      </c>
      <c r="H344" s="180"/>
      <c r="I344" s="180" t="s">
        <v>280</v>
      </c>
      <c r="J344" s="180" t="s">
        <v>1459</v>
      </c>
      <c r="K344" s="180" t="s">
        <v>1460</v>
      </c>
      <c r="L344" s="180" t="s">
        <v>4213</v>
      </c>
      <c r="M344" s="180" t="s">
        <v>4214</v>
      </c>
      <c r="N344" s="180"/>
      <c r="O344" s="180"/>
      <c r="P344" s="180"/>
      <c r="Q344" s="179" t="s">
        <v>3635</v>
      </c>
      <c r="R344" s="180" t="s">
        <v>1463</v>
      </c>
      <c r="S344" s="180"/>
      <c r="T344" s="180" t="s">
        <v>3725</v>
      </c>
      <c r="U344" s="180"/>
      <c r="V344" s="179" t="s">
        <v>3635</v>
      </c>
      <c r="W344" s="180" t="s">
        <v>3725</v>
      </c>
      <c r="X344" s="8"/>
      <c r="Y344" s="8"/>
    </row>
    <row r="345" customHeight="1" spans="1:25">
      <c r="A345" s="178">
        <v>257</v>
      </c>
      <c r="B345" s="179" t="s">
        <v>481</v>
      </c>
      <c r="C345" s="180" t="s">
        <v>1464</v>
      </c>
      <c r="D345" s="179" t="s">
        <v>848</v>
      </c>
      <c r="E345" s="179" t="s">
        <v>576</v>
      </c>
      <c r="F345" s="180" t="s">
        <v>3842</v>
      </c>
      <c r="G345" s="179" t="s">
        <v>3635</v>
      </c>
      <c r="H345" s="180"/>
      <c r="I345" s="180" t="s">
        <v>280</v>
      </c>
      <c r="J345" s="180" t="s">
        <v>4215</v>
      </c>
      <c r="K345" s="180"/>
      <c r="L345" s="180" t="s">
        <v>1466</v>
      </c>
      <c r="M345" s="183">
        <v>45675</v>
      </c>
      <c r="N345" s="180"/>
      <c r="O345" s="180"/>
      <c r="P345" s="180"/>
      <c r="Q345" s="179" t="s">
        <v>3635</v>
      </c>
      <c r="R345" s="180"/>
      <c r="S345" s="180"/>
      <c r="T345" s="180" t="s">
        <v>3725</v>
      </c>
      <c r="U345" s="180"/>
      <c r="V345" s="179" t="s">
        <v>3635</v>
      </c>
      <c r="W345" s="180" t="s">
        <v>3725</v>
      </c>
      <c r="X345" s="8"/>
      <c r="Y345" s="8"/>
    </row>
    <row r="346" customHeight="1" spans="1:25">
      <c r="A346" s="178">
        <v>353</v>
      </c>
      <c r="B346" s="179" t="s">
        <v>481</v>
      </c>
      <c r="C346" s="180" t="s">
        <v>968</v>
      </c>
      <c r="D346" s="179" t="s">
        <v>848</v>
      </c>
      <c r="E346" s="179" t="s">
        <v>576</v>
      </c>
      <c r="F346" s="180" t="s">
        <v>3842</v>
      </c>
      <c r="G346" s="179" t="s">
        <v>3635</v>
      </c>
      <c r="H346" s="180"/>
      <c r="I346" s="180" t="s">
        <v>280</v>
      </c>
      <c r="J346" s="180" t="s">
        <v>1467</v>
      </c>
      <c r="K346" s="180" t="s">
        <v>1468</v>
      </c>
      <c r="L346" s="180" t="s">
        <v>4216</v>
      </c>
      <c r="M346" s="183">
        <v>45734</v>
      </c>
      <c r="N346" s="183">
        <v>45765</v>
      </c>
      <c r="O346" s="180"/>
      <c r="P346" s="180"/>
      <c r="Q346" s="179" t="s">
        <v>3635</v>
      </c>
      <c r="R346" s="180" t="s">
        <v>1470</v>
      </c>
      <c r="S346" s="180"/>
      <c r="T346" s="180" t="s">
        <v>3725</v>
      </c>
      <c r="U346" s="180"/>
      <c r="V346" s="179" t="s">
        <v>3635</v>
      </c>
      <c r="W346" s="180" t="s">
        <v>3725</v>
      </c>
      <c r="X346" s="8"/>
      <c r="Y346" s="8"/>
    </row>
    <row r="347" customHeight="1" spans="1:25">
      <c r="A347" s="178">
        <v>365</v>
      </c>
      <c r="B347" s="179" t="s">
        <v>481</v>
      </c>
      <c r="C347" s="180" t="s">
        <v>558</v>
      </c>
      <c r="D347" s="179" t="s">
        <v>848</v>
      </c>
      <c r="E347" s="179" t="s">
        <v>576</v>
      </c>
      <c r="F347" s="180" t="s">
        <v>3842</v>
      </c>
      <c r="G347" s="179" t="s">
        <v>3635</v>
      </c>
      <c r="H347" s="180"/>
      <c r="I347" s="180" t="s">
        <v>280</v>
      </c>
      <c r="J347" s="180" t="s">
        <v>1471</v>
      </c>
      <c r="K347" s="180" t="s">
        <v>4217</v>
      </c>
      <c r="L347" s="180" t="s">
        <v>1466</v>
      </c>
      <c r="M347" s="183">
        <v>45857</v>
      </c>
      <c r="N347" s="180"/>
      <c r="O347" s="180"/>
      <c r="P347" s="180" t="s">
        <v>1473</v>
      </c>
      <c r="Q347" s="179" t="s">
        <v>3635</v>
      </c>
      <c r="R347" s="180" t="s">
        <v>1474</v>
      </c>
      <c r="S347" s="180"/>
      <c r="T347" s="180" t="s">
        <v>3725</v>
      </c>
      <c r="U347" s="180"/>
      <c r="V347" s="179" t="s">
        <v>3635</v>
      </c>
      <c r="W347" s="180" t="s">
        <v>3725</v>
      </c>
      <c r="X347" s="8"/>
      <c r="Y347" s="8"/>
    </row>
    <row r="348" customHeight="1" spans="1:25">
      <c r="A348" s="175">
        <v>290</v>
      </c>
      <c r="B348" s="176" t="s">
        <v>481</v>
      </c>
      <c r="C348" s="177"/>
      <c r="D348" s="176" t="s">
        <v>3635</v>
      </c>
      <c r="E348" s="176" t="s">
        <v>3635</v>
      </c>
      <c r="F348" s="177"/>
      <c r="G348" s="176" t="s">
        <v>3635</v>
      </c>
      <c r="H348" s="177"/>
      <c r="I348" s="177"/>
      <c r="J348" s="177" t="s">
        <v>4218</v>
      </c>
      <c r="K348" s="177"/>
      <c r="L348" s="177"/>
      <c r="M348" s="177"/>
      <c r="N348" s="177"/>
      <c r="O348" s="177"/>
      <c r="P348" s="177"/>
      <c r="Q348" s="176" t="s">
        <v>3635</v>
      </c>
      <c r="R348" s="177"/>
      <c r="S348" s="177"/>
      <c r="T348" s="177" t="s">
        <v>3725</v>
      </c>
      <c r="U348" s="177"/>
      <c r="V348" s="176" t="s">
        <v>3635</v>
      </c>
      <c r="W348" s="177" t="s">
        <v>3725</v>
      </c>
      <c r="X348" s="8"/>
      <c r="Y348" s="8"/>
    </row>
    <row r="349" customHeight="1" spans="1:25">
      <c r="A349" s="178">
        <v>12</v>
      </c>
      <c r="B349" s="179" t="s">
        <v>481</v>
      </c>
      <c r="C349" s="180" t="s">
        <v>537</v>
      </c>
      <c r="D349" s="179" t="s">
        <v>848</v>
      </c>
      <c r="E349" s="179" t="s">
        <v>576</v>
      </c>
      <c r="F349" s="180" t="s">
        <v>1174</v>
      </c>
      <c r="G349" s="179" t="s">
        <v>3635</v>
      </c>
      <c r="H349" s="180"/>
      <c r="I349" s="180" t="s">
        <v>430</v>
      </c>
      <c r="J349" s="180" t="s">
        <v>1476</v>
      </c>
      <c r="K349" s="180" t="s">
        <v>1477</v>
      </c>
      <c r="L349" s="180" t="s">
        <v>1478</v>
      </c>
      <c r="M349" s="183">
        <v>45785</v>
      </c>
      <c r="N349" s="180"/>
      <c r="O349" s="180"/>
      <c r="P349" s="180"/>
      <c r="Q349" s="179" t="s">
        <v>3635</v>
      </c>
      <c r="R349" s="180" t="s">
        <v>1445</v>
      </c>
      <c r="S349" s="180"/>
      <c r="T349" s="180" t="s">
        <v>3725</v>
      </c>
      <c r="U349" s="180"/>
      <c r="V349" s="179" t="s">
        <v>3635</v>
      </c>
      <c r="W349" s="180" t="s">
        <v>3725</v>
      </c>
      <c r="X349" s="8"/>
      <c r="Y349" s="8"/>
    </row>
    <row r="350" customHeight="1" spans="1:25">
      <c r="A350" s="178">
        <v>323</v>
      </c>
      <c r="B350" s="179" t="s">
        <v>481</v>
      </c>
      <c r="C350" s="180" t="s">
        <v>537</v>
      </c>
      <c r="D350" s="179" t="s">
        <v>848</v>
      </c>
      <c r="E350" s="179" t="s">
        <v>576</v>
      </c>
      <c r="F350" s="180" t="s">
        <v>1174</v>
      </c>
      <c r="G350" s="179" t="s">
        <v>3635</v>
      </c>
      <c r="H350" s="180"/>
      <c r="I350" s="180" t="s">
        <v>1479</v>
      </c>
      <c r="J350" s="180" t="s">
        <v>1480</v>
      </c>
      <c r="K350" s="180" t="s">
        <v>3542</v>
      </c>
      <c r="L350" s="180" t="s">
        <v>4219</v>
      </c>
      <c r="M350" s="183">
        <v>45767</v>
      </c>
      <c r="N350" s="180"/>
      <c r="O350" s="180"/>
      <c r="P350" s="180"/>
      <c r="Q350" s="179" t="s">
        <v>3635</v>
      </c>
      <c r="R350" s="180" t="s">
        <v>4220</v>
      </c>
      <c r="S350" s="180"/>
      <c r="T350" s="180" t="s">
        <v>3725</v>
      </c>
      <c r="U350" s="180"/>
      <c r="V350" s="179" t="s">
        <v>3635</v>
      </c>
      <c r="W350" s="180" t="s">
        <v>3725</v>
      </c>
      <c r="X350" s="8"/>
      <c r="Y350" s="8"/>
    </row>
    <row r="351" customHeight="1" spans="1:25">
      <c r="A351" s="175">
        <v>288</v>
      </c>
      <c r="B351" s="176" t="s">
        <v>481</v>
      </c>
      <c r="C351" s="177"/>
      <c r="D351" s="176" t="s">
        <v>3635</v>
      </c>
      <c r="E351" s="176" t="s">
        <v>3635</v>
      </c>
      <c r="F351" s="177"/>
      <c r="G351" s="176" t="s">
        <v>3635</v>
      </c>
      <c r="H351" s="177"/>
      <c r="I351" s="177"/>
      <c r="J351" s="177" t="s">
        <v>4221</v>
      </c>
      <c r="K351" s="177"/>
      <c r="L351" s="177"/>
      <c r="M351" s="177"/>
      <c r="N351" s="177"/>
      <c r="O351" s="177"/>
      <c r="P351" s="177"/>
      <c r="Q351" s="176" t="s">
        <v>3635</v>
      </c>
      <c r="R351" s="177"/>
      <c r="S351" s="177"/>
      <c r="T351" s="177" t="s">
        <v>3725</v>
      </c>
      <c r="U351" s="177"/>
      <c r="V351" s="176" t="s">
        <v>3635</v>
      </c>
      <c r="W351" s="177" t="s">
        <v>3725</v>
      </c>
      <c r="X351" s="8"/>
      <c r="Y351" s="8"/>
    </row>
    <row r="352" customHeight="1" spans="1:25">
      <c r="A352" s="178">
        <v>4</v>
      </c>
      <c r="B352" s="179" t="s">
        <v>481</v>
      </c>
      <c r="C352" s="180" t="s">
        <v>537</v>
      </c>
      <c r="D352" s="179" t="s">
        <v>848</v>
      </c>
      <c r="E352" s="179" t="s">
        <v>576</v>
      </c>
      <c r="F352" s="180" t="s">
        <v>4007</v>
      </c>
      <c r="G352" s="179" t="s">
        <v>3635</v>
      </c>
      <c r="H352" s="180"/>
      <c r="I352" s="180" t="s">
        <v>1142</v>
      </c>
      <c r="J352" s="180" t="s">
        <v>1485</v>
      </c>
      <c r="K352" s="180" t="s">
        <v>1486</v>
      </c>
      <c r="L352" s="180" t="s">
        <v>1487</v>
      </c>
      <c r="M352" s="183">
        <v>45851</v>
      </c>
      <c r="N352" s="180"/>
      <c r="O352" s="180"/>
      <c r="P352" s="180"/>
      <c r="Q352" s="179" t="s">
        <v>3635</v>
      </c>
      <c r="R352" s="180" t="s">
        <v>1488</v>
      </c>
      <c r="S352" s="180"/>
      <c r="T352" s="180" t="s">
        <v>3725</v>
      </c>
      <c r="U352" s="180"/>
      <c r="V352" s="179" t="s">
        <v>3635</v>
      </c>
      <c r="W352" s="180" t="s">
        <v>3725</v>
      </c>
      <c r="X352" s="8"/>
      <c r="Y352" s="8"/>
    </row>
    <row r="353" customHeight="1" spans="1:25">
      <c r="A353" s="178">
        <v>37</v>
      </c>
      <c r="B353" s="179" t="s">
        <v>481</v>
      </c>
      <c r="C353" s="180" t="s">
        <v>537</v>
      </c>
      <c r="D353" s="179" t="s">
        <v>848</v>
      </c>
      <c r="E353" s="179" t="s">
        <v>576</v>
      </c>
      <c r="F353" s="180" t="s">
        <v>4007</v>
      </c>
      <c r="G353" s="179" t="s">
        <v>3635</v>
      </c>
      <c r="H353" s="180"/>
      <c r="I353" s="180" t="s">
        <v>1142</v>
      </c>
      <c r="J353" s="180" t="s">
        <v>1489</v>
      </c>
      <c r="K353" s="180" t="s">
        <v>1490</v>
      </c>
      <c r="L353" s="180" t="s">
        <v>1491</v>
      </c>
      <c r="M353" s="183">
        <v>45821</v>
      </c>
      <c r="N353" s="180"/>
      <c r="O353" s="180"/>
      <c r="P353" s="180"/>
      <c r="Q353" s="179" t="s">
        <v>3635</v>
      </c>
      <c r="R353" s="180" t="s">
        <v>1445</v>
      </c>
      <c r="S353" s="180"/>
      <c r="T353" s="180" t="s">
        <v>3725</v>
      </c>
      <c r="U353" s="180"/>
      <c r="V353" s="179" t="s">
        <v>3635</v>
      </c>
      <c r="W353" s="180" t="s">
        <v>3725</v>
      </c>
      <c r="X353" s="8"/>
      <c r="Y353" s="8"/>
    </row>
    <row r="354" customHeight="1" spans="1:25">
      <c r="A354" s="178">
        <v>320</v>
      </c>
      <c r="B354" s="179" t="s">
        <v>481</v>
      </c>
      <c r="C354" s="180" t="s">
        <v>537</v>
      </c>
      <c r="D354" s="179" t="s">
        <v>848</v>
      </c>
      <c r="E354" s="179" t="s">
        <v>576</v>
      </c>
      <c r="F354" s="180" t="s">
        <v>4007</v>
      </c>
      <c r="G354" s="179" t="s">
        <v>3635</v>
      </c>
      <c r="H354" s="180"/>
      <c r="I354" s="180" t="s">
        <v>1492</v>
      </c>
      <c r="J354" s="180" t="s">
        <v>1493</v>
      </c>
      <c r="K354" s="180" t="s">
        <v>1494</v>
      </c>
      <c r="L354" s="180" t="s">
        <v>1495</v>
      </c>
      <c r="M354" s="183">
        <v>45917</v>
      </c>
      <c r="N354" s="180"/>
      <c r="O354" s="180"/>
      <c r="P354" s="180"/>
      <c r="Q354" s="179" t="s">
        <v>3635</v>
      </c>
      <c r="R354" s="180" t="s">
        <v>4222</v>
      </c>
      <c r="S354" s="180"/>
      <c r="T354" s="180" t="s">
        <v>3725</v>
      </c>
      <c r="U354" s="180"/>
      <c r="V354" s="179" t="s">
        <v>3635</v>
      </c>
      <c r="W354" s="180" t="s">
        <v>3725</v>
      </c>
      <c r="X354" s="8"/>
      <c r="Y354" s="8"/>
    </row>
    <row r="355" customHeight="1" spans="1:25">
      <c r="A355" s="178">
        <v>326</v>
      </c>
      <c r="B355" s="179" t="s">
        <v>481</v>
      </c>
      <c r="C355" s="180" t="s">
        <v>537</v>
      </c>
      <c r="D355" s="179" t="s">
        <v>848</v>
      </c>
      <c r="E355" s="179" t="s">
        <v>576</v>
      </c>
      <c r="F355" s="180" t="s">
        <v>4007</v>
      </c>
      <c r="G355" s="179" t="s">
        <v>3635</v>
      </c>
      <c r="H355" s="180"/>
      <c r="I355" s="180" t="s">
        <v>1492</v>
      </c>
      <c r="J355" s="180" t="s">
        <v>4223</v>
      </c>
      <c r="K355" s="180" t="s">
        <v>4224</v>
      </c>
      <c r="L355" s="180" t="s">
        <v>4225</v>
      </c>
      <c r="M355" s="183">
        <v>45981</v>
      </c>
      <c r="N355" s="180"/>
      <c r="O355" s="180"/>
      <c r="P355" s="180"/>
      <c r="Q355" s="179" t="s">
        <v>3635</v>
      </c>
      <c r="R355" s="180" t="s">
        <v>1500</v>
      </c>
      <c r="S355" s="180"/>
      <c r="T355" s="180" t="s">
        <v>3725</v>
      </c>
      <c r="U355" s="180"/>
      <c r="V355" s="179" t="s">
        <v>3635</v>
      </c>
      <c r="W355" s="180" t="s">
        <v>3725</v>
      </c>
      <c r="X355" s="8"/>
      <c r="Y355" s="8"/>
    </row>
    <row r="356" customHeight="1" spans="1:25">
      <c r="A356" s="178">
        <v>330</v>
      </c>
      <c r="B356" s="179" t="s">
        <v>481</v>
      </c>
      <c r="C356" s="180" t="s">
        <v>537</v>
      </c>
      <c r="D356" s="179" t="s">
        <v>848</v>
      </c>
      <c r="E356" s="179" t="s">
        <v>576</v>
      </c>
      <c r="F356" s="180" t="s">
        <v>4007</v>
      </c>
      <c r="G356" s="179" t="s">
        <v>3635</v>
      </c>
      <c r="H356" s="180"/>
      <c r="I356" s="180" t="s">
        <v>239</v>
      </c>
      <c r="J356" s="180" t="s">
        <v>1501</v>
      </c>
      <c r="K356" s="180" t="s">
        <v>4226</v>
      </c>
      <c r="L356" s="180" t="s">
        <v>4227</v>
      </c>
      <c r="M356" s="183">
        <v>45859</v>
      </c>
      <c r="N356" s="180"/>
      <c r="O356" s="180"/>
      <c r="P356" s="180"/>
      <c r="Q356" s="179" t="s">
        <v>3635</v>
      </c>
      <c r="R356" s="180" t="s">
        <v>1504</v>
      </c>
      <c r="S356" s="180"/>
      <c r="T356" s="180" t="s">
        <v>3725</v>
      </c>
      <c r="U356" s="180"/>
      <c r="V356" s="179" t="s">
        <v>3635</v>
      </c>
      <c r="W356" s="180" t="s">
        <v>3725</v>
      </c>
      <c r="X356" s="8"/>
      <c r="Y356" s="8"/>
    </row>
    <row r="357" customHeight="1" spans="1:25">
      <c r="A357" s="178">
        <v>331</v>
      </c>
      <c r="B357" s="179" t="s">
        <v>481</v>
      </c>
      <c r="C357" s="180" t="s">
        <v>537</v>
      </c>
      <c r="D357" s="179" t="s">
        <v>848</v>
      </c>
      <c r="E357" s="179" t="s">
        <v>576</v>
      </c>
      <c r="F357" s="180" t="s">
        <v>4007</v>
      </c>
      <c r="G357" s="179" t="s">
        <v>3635</v>
      </c>
      <c r="H357" s="180"/>
      <c r="I357" s="180" t="s">
        <v>1505</v>
      </c>
      <c r="J357" s="180" t="s">
        <v>1506</v>
      </c>
      <c r="K357" s="180" t="s">
        <v>4228</v>
      </c>
      <c r="L357" s="180" t="s">
        <v>4229</v>
      </c>
      <c r="M357" s="180" t="s">
        <v>4214</v>
      </c>
      <c r="N357" s="180"/>
      <c r="O357" s="180"/>
      <c r="P357" s="180"/>
      <c r="Q357" s="179" t="s">
        <v>3635</v>
      </c>
      <c r="R357" s="180" t="s">
        <v>1509</v>
      </c>
      <c r="S357" s="180"/>
      <c r="T357" s="180" t="s">
        <v>3725</v>
      </c>
      <c r="U357" s="180"/>
      <c r="V357" s="179" t="s">
        <v>3635</v>
      </c>
      <c r="W357" s="180" t="s">
        <v>3725</v>
      </c>
      <c r="X357" s="8"/>
      <c r="Y357" s="8"/>
    </row>
    <row r="358" customHeight="1" spans="1:25">
      <c r="A358" s="178">
        <v>251</v>
      </c>
      <c r="B358" s="179" t="s">
        <v>481</v>
      </c>
      <c r="C358" s="180" t="s">
        <v>1464</v>
      </c>
      <c r="D358" s="179" t="s">
        <v>848</v>
      </c>
      <c r="E358" s="179" t="s">
        <v>576</v>
      </c>
      <c r="F358" s="180" t="s">
        <v>4007</v>
      </c>
      <c r="G358" s="179" t="s">
        <v>3635</v>
      </c>
      <c r="H358" s="180"/>
      <c r="I358" s="180" t="s">
        <v>1492</v>
      </c>
      <c r="J358" s="180" t="s">
        <v>4230</v>
      </c>
      <c r="K358" s="180"/>
      <c r="L358" s="180" t="s">
        <v>4231</v>
      </c>
      <c r="M358" s="183">
        <v>45675</v>
      </c>
      <c r="N358" s="180"/>
      <c r="O358" s="180"/>
      <c r="P358" s="180"/>
      <c r="Q358" s="179" t="s">
        <v>3635</v>
      </c>
      <c r="R358" s="180"/>
      <c r="S358" s="180"/>
      <c r="T358" s="180" t="s">
        <v>3725</v>
      </c>
      <c r="U358" s="180"/>
      <c r="V358" s="179" t="s">
        <v>3635</v>
      </c>
      <c r="W358" s="180" t="s">
        <v>3725</v>
      </c>
      <c r="X358" s="8"/>
      <c r="Y358" s="8"/>
    </row>
    <row r="359" customHeight="1" spans="1:25">
      <c r="A359" s="178">
        <v>252</v>
      </c>
      <c r="B359" s="179" t="s">
        <v>481</v>
      </c>
      <c r="C359" s="180" t="s">
        <v>1464</v>
      </c>
      <c r="D359" s="179" t="s">
        <v>848</v>
      </c>
      <c r="E359" s="179" t="s">
        <v>576</v>
      </c>
      <c r="F359" s="180" t="s">
        <v>4007</v>
      </c>
      <c r="G359" s="179" t="s">
        <v>3635</v>
      </c>
      <c r="H359" s="180"/>
      <c r="I359" s="180" t="s">
        <v>239</v>
      </c>
      <c r="J359" s="180" t="s">
        <v>4232</v>
      </c>
      <c r="K359" s="180"/>
      <c r="L359" s="180" t="s">
        <v>4233</v>
      </c>
      <c r="M359" s="183">
        <v>45675</v>
      </c>
      <c r="N359" s="180"/>
      <c r="O359" s="180"/>
      <c r="P359" s="180"/>
      <c r="Q359" s="179" t="s">
        <v>3635</v>
      </c>
      <c r="R359" s="180"/>
      <c r="S359" s="180"/>
      <c r="T359" s="180" t="s">
        <v>3725</v>
      </c>
      <c r="U359" s="180"/>
      <c r="V359" s="179" t="s">
        <v>3635</v>
      </c>
      <c r="W359" s="180" t="s">
        <v>3725</v>
      </c>
      <c r="X359" s="8"/>
      <c r="Y359" s="8"/>
    </row>
    <row r="360" customHeight="1" spans="1:25">
      <c r="A360" s="178">
        <v>260</v>
      </c>
      <c r="B360" s="179" t="s">
        <v>481</v>
      </c>
      <c r="C360" s="180" t="s">
        <v>558</v>
      </c>
      <c r="D360" s="179" t="s">
        <v>848</v>
      </c>
      <c r="E360" s="179" t="s">
        <v>576</v>
      </c>
      <c r="F360" s="180" t="s">
        <v>4007</v>
      </c>
      <c r="G360" s="179" t="s">
        <v>3635</v>
      </c>
      <c r="H360" s="180"/>
      <c r="I360" s="180" t="s">
        <v>239</v>
      </c>
      <c r="J360" s="180" t="s">
        <v>1514</v>
      </c>
      <c r="K360" s="180" t="s">
        <v>4234</v>
      </c>
      <c r="L360" s="180"/>
      <c r="M360" s="180"/>
      <c r="N360" s="180"/>
      <c r="O360" s="180"/>
      <c r="P360" s="180"/>
      <c r="Q360" s="179" t="s">
        <v>3635</v>
      </c>
      <c r="R360" s="180"/>
      <c r="S360" s="180"/>
      <c r="T360" s="180" t="s">
        <v>3725</v>
      </c>
      <c r="U360" s="180"/>
      <c r="V360" s="179" t="s">
        <v>3635</v>
      </c>
      <c r="W360" s="180" t="s">
        <v>3725</v>
      </c>
      <c r="X360" s="8"/>
      <c r="Y360" s="8"/>
    </row>
    <row r="361" customHeight="1" spans="1:25">
      <c r="A361" s="178">
        <v>364</v>
      </c>
      <c r="B361" s="179" t="s">
        <v>481</v>
      </c>
      <c r="C361" s="180" t="s">
        <v>558</v>
      </c>
      <c r="D361" s="179" t="s">
        <v>848</v>
      </c>
      <c r="E361" s="179" t="s">
        <v>576</v>
      </c>
      <c r="F361" s="180" t="s">
        <v>4007</v>
      </c>
      <c r="G361" s="179" t="s">
        <v>3635</v>
      </c>
      <c r="H361" s="180"/>
      <c r="I361" s="180" t="s">
        <v>239</v>
      </c>
      <c r="J361" s="180" t="s">
        <v>1516</v>
      </c>
      <c r="K361" s="180" t="s">
        <v>4234</v>
      </c>
      <c r="L361" s="180" t="s">
        <v>4235</v>
      </c>
      <c r="M361" s="180"/>
      <c r="N361" s="180"/>
      <c r="O361" s="180"/>
      <c r="P361" s="180" t="s">
        <v>1518</v>
      </c>
      <c r="Q361" s="179" t="s">
        <v>3635</v>
      </c>
      <c r="R361" s="180" t="s">
        <v>1519</v>
      </c>
      <c r="S361" s="180"/>
      <c r="T361" s="180" t="s">
        <v>3725</v>
      </c>
      <c r="U361" s="180"/>
      <c r="V361" s="179" t="s">
        <v>3635</v>
      </c>
      <c r="W361" s="180" t="s">
        <v>3725</v>
      </c>
      <c r="X361" s="8"/>
      <c r="Y361" s="8"/>
    </row>
    <row r="362" customHeight="1" spans="1:25">
      <c r="A362" s="178">
        <v>259</v>
      </c>
      <c r="B362" s="179" t="s">
        <v>481</v>
      </c>
      <c r="C362" s="180" t="s">
        <v>558</v>
      </c>
      <c r="D362" s="179" t="s">
        <v>848</v>
      </c>
      <c r="E362" s="179" t="s">
        <v>576</v>
      </c>
      <c r="F362" s="180" t="s">
        <v>4007</v>
      </c>
      <c r="G362" s="179" t="s">
        <v>3635</v>
      </c>
      <c r="H362" s="180"/>
      <c r="I362" s="180" t="s">
        <v>1492</v>
      </c>
      <c r="J362" s="180" t="s">
        <v>1520</v>
      </c>
      <c r="K362" s="180"/>
      <c r="L362" s="180"/>
      <c r="M362" s="180"/>
      <c r="N362" s="180"/>
      <c r="O362" s="180"/>
      <c r="P362" s="180"/>
      <c r="Q362" s="179" t="s">
        <v>3635</v>
      </c>
      <c r="R362" s="180"/>
      <c r="S362" s="180"/>
      <c r="T362" s="180" t="s">
        <v>3725</v>
      </c>
      <c r="U362" s="180"/>
      <c r="V362" s="179" t="s">
        <v>3635</v>
      </c>
      <c r="W362" s="180" t="s">
        <v>3725</v>
      </c>
      <c r="X362" s="8"/>
      <c r="Y362" s="8"/>
    </row>
    <row r="363" customHeight="1" spans="1:25">
      <c r="A363" s="178">
        <v>363</v>
      </c>
      <c r="B363" s="179" t="s">
        <v>481</v>
      </c>
      <c r="C363" s="180" t="s">
        <v>558</v>
      </c>
      <c r="D363" s="179" t="s">
        <v>848</v>
      </c>
      <c r="E363" s="179" t="s">
        <v>576</v>
      </c>
      <c r="F363" s="180" t="s">
        <v>4007</v>
      </c>
      <c r="G363" s="179" t="s">
        <v>3635</v>
      </c>
      <c r="H363" s="180"/>
      <c r="I363" s="180" t="s">
        <v>1492</v>
      </c>
      <c r="J363" s="180" t="s">
        <v>1521</v>
      </c>
      <c r="K363" s="180" t="s">
        <v>4236</v>
      </c>
      <c r="L363" s="180" t="s">
        <v>4237</v>
      </c>
      <c r="M363" s="183">
        <v>45857</v>
      </c>
      <c r="N363" s="180"/>
      <c r="O363" s="180"/>
      <c r="P363" s="180" t="s">
        <v>1524</v>
      </c>
      <c r="Q363" s="179" t="s">
        <v>3635</v>
      </c>
      <c r="R363" s="180" t="s">
        <v>1525</v>
      </c>
      <c r="S363" s="180"/>
      <c r="T363" s="180" t="s">
        <v>3725</v>
      </c>
      <c r="U363" s="180"/>
      <c r="V363" s="179" t="s">
        <v>3635</v>
      </c>
      <c r="W363" s="180" t="s">
        <v>3725</v>
      </c>
      <c r="X363" s="8"/>
      <c r="Y363" s="8"/>
    </row>
    <row r="364" customHeight="1" spans="1:25">
      <c r="A364" s="178">
        <v>310</v>
      </c>
      <c r="B364" s="179" t="s">
        <v>481</v>
      </c>
      <c r="C364" s="180" t="s">
        <v>103</v>
      </c>
      <c r="D364" s="179" t="s">
        <v>848</v>
      </c>
      <c r="E364" s="179" t="s">
        <v>576</v>
      </c>
      <c r="F364" s="180" t="s">
        <v>4007</v>
      </c>
      <c r="G364" s="179" t="s">
        <v>3635</v>
      </c>
      <c r="H364" s="180"/>
      <c r="I364" s="180" t="s">
        <v>1526</v>
      </c>
      <c r="J364" s="180" t="s">
        <v>1527</v>
      </c>
      <c r="K364" s="180"/>
      <c r="L364" s="180" t="s">
        <v>4238</v>
      </c>
      <c r="M364" s="183">
        <v>45856</v>
      </c>
      <c r="N364" s="180"/>
      <c r="O364" s="180"/>
      <c r="P364" s="180"/>
      <c r="Q364" s="179" t="s">
        <v>3635</v>
      </c>
      <c r="R364" s="180"/>
      <c r="S364" s="180"/>
      <c r="T364" s="180" t="s">
        <v>3725</v>
      </c>
      <c r="U364" s="180"/>
      <c r="V364" s="179" t="s">
        <v>3635</v>
      </c>
      <c r="W364" s="180" t="s">
        <v>3725</v>
      </c>
      <c r="X364" s="8"/>
      <c r="Y364" s="8"/>
    </row>
    <row r="365" customHeight="1" spans="1:25">
      <c r="A365" s="178">
        <v>2018</v>
      </c>
      <c r="B365" s="179" t="s">
        <v>481</v>
      </c>
      <c r="C365" s="180" t="s">
        <v>103</v>
      </c>
      <c r="D365" s="179" t="s">
        <v>848</v>
      </c>
      <c r="E365" s="179" t="s">
        <v>576</v>
      </c>
      <c r="F365" s="180" t="s">
        <v>4007</v>
      </c>
      <c r="G365" s="179" t="s">
        <v>3635</v>
      </c>
      <c r="H365" s="180"/>
      <c r="I365" s="180" t="s">
        <v>1526</v>
      </c>
      <c r="J365" s="180" t="s">
        <v>1529</v>
      </c>
      <c r="K365" s="180"/>
      <c r="L365" s="180" t="s">
        <v>4239</v>
      </c>
      <c r="M365" s="184">
        <v>44044</v>
      </c>
      <c r="N365" s="180"/>
      <c r="O365" s="180"/>
      <c r="P365" s="180"/>
      <c r="Q365" s="179" t="s">
        <v>3635</v>
      </c>
      <c r="R365" s="180"/>
      <c r="S365" s="180"/>
      <c r="T365" s="180" t="s">
        <v>3725</v>
      </c>
      <c r="U365" s="180"/>
      <c r="V365" s="179" t="s">
        <v>3635</v>
      </c>
      <c r="W365" s="180" t="s">
        <v>3725</v>
      </c>
      <c r="X365" s="8"/>
      <c r="Y365" s="8"/>
    </row>
    <row r="366" customHeight="1" spans="1:25">
      <c r="A366" s="178">
        <v>354</v>
      </c>
      <c r="B366" s="179" t="s">
        <v>481</v>
      </c>
      <c r="C366" s="180" t="s">
        <v>968</v>
      </c>
      <c r="D366" s="179" t="s">
        <v>848</v>
      </c>
      <c r="E366" s="179" t="s">
        <v>576</v>
      </c>
      <c r="F366" s="180" t="s">
        <v>4007</v>
      </c>
      <c r="G366" s="179" t="s">
        <v>3635</v>
      </c>
      <c r="H366" s="180"/>
      <c r="I366" s="180" t="s">
        <v>239</v>
      </c>
      <c r="J366" s="180" t="s">
        <v>1531</v>
      </c>
      <c r="K366" s="180" t="s">
        <v>1532</v>
      </c>
      <c r="L366" s="180" t="s">
        <v>1533</v>
      </c>
      <c r="M366" s="183">
        <v>45734</v>
      </c>
      <c r="N366" s="183">
        <v>45765</v>
      </c>
      <c r="O366" s="180"/>
      <c r="P366" s="180"/>
      <c r="Q366" s="179" t="s">
        <v>3635</v>
      </c>
      <c r="R366" s="180" t="s">
        <v>1534</v>
      </c>
      <c r="S366" s="180"/>
      <c r="T366" s="180" t="s">
        <v>3725</v>
      </c>
      <c r="U366" s="180"/>
      <c r="V366" s="179" t="s">
        <v>3635</v>
      </c>
      <c r="W366" s="180" t="s">
        <v>3725</v>
      </c>
      <c r="X366" s="8"/>
      <c r="Y366" s="8"/>
    </row>
    <row r="367" customHeight="1" spans="1:25">
      <c r="A367" s="178">
        <v>355</v>
      </c>
      <c r="B367" s="179" t="s">
        <v>481</v>
      </c>
      <c r="C367" s="180" t="s">
        <v>968</v>
      </c>
      <c r="D367" s="179" t="s">
        <v>848</v>
      </c>
      <c r="E367" s="179" t="s">
        <v>576</v>
      </c>
      <c r="F367" s="180" t="s">
        <v>4007</v>
      </c>
      <c r="G367" s="179" t="s">
        <v>3635</v>
      </c>
      <c r="H367" s="180"/>
      <c r="I367" s="180" t="s">
        <v>1492</v>
      </c>
      <c r="J367" s="180" t="s">
        <v>1535</v>
      </c>
      <c r="K367" s="180" t="s">
        <v>1536</v>
      </c>
      <c r="L367" s="180" t="s">
        <v>1533</v>
      </c>
      <c r="M367" s="183">
        <v>45734</v>
      </c>
      <c r="N367" s="183">
        <v>45765</v>
      </c>
      <c r="O367" s="180"/>
      <c r="P367" s="180"/>
      <c r="Q367" s="179" t="s">
        <v>3635</v>
      </c>
      <c r="R367" s="180" t="s">
        <v>1537</v>
      </c>
      <c r="S367" s="180"/>
      <c r="T367" s="180" t="s">
        <v>3725</v>
      </c>
      <c r="U367" s="180"/>
      <c r="V367" s="179" t="s">
        <v>3635</v>
      </c>
      <c r="W367" s="180" t="s">
        <v>3725</v>
      </c>
      <c r="X367" s="8"/>
      <c r="Y367" s="8"/>
    </row>
    <row r="368" customHeight="1" spans="1:25">
      <c r="A368" s="178">
        <v>410</v>
      </c>
      <c r="B368" s="179" t="s">
        <v>481</v>
      </c>
      <c r="C368" s="180" t="s">
        <v>537</v>
      </c>
      <c r="D368" s="179" t="s">
        <v>848</v>
      </c>
      <c r="E368" s="179" t="s">
        <v>576</v>
      </c>
      <c r="F368" s="180" t="s">
        <v>3925</v>
      </c>
      <c r="G368" s="179" t="s">
        <v>3635</v>
      </c>
      <c r="H368" s="180"/>
      <c r="I368" s="180" t="s">
        <v>1538</v>
      </c>
      <c r="J368" s="180" t="s">
        <v>1539</v>
      </c>
      <c r="K368" s="180" t="s">
        <v>4240</v>
      </c>
      <c r="L368" s="180"/>
      <c r="M368" s="180" t="s">
        <v>4241</v>
      </c>
      <c r="N368" s="180"/>
      <c r="O368" s="180" t="s">
        <v>4023</v>
      </c>
      <c r="P368" s="180"/>
      <c r="Q368" s="179" t="s">
        <v>3635</v>
      </c>
      <c r="R368" s="180"/>
      <c r="S368" s="180"/>
      <c r="T368" s="180" t="s">
        <v>3725</v>
      </c>
      <c r="U368" s="180"/>
      <c r="V368" s="179" t="s">
        <v>3635</v>
      </c>
      <c r="W368" s="180" t="s">
        <v>3725</v>
      </c>
      <c r="X368" s="8"/>
      <c r="Y368" s="8"/>
    </row>
    <row r="369" customHeight="1" spans="1:25">
      <c r="A369" s="178">
        <v>411</v>
      </c>
      <c r="B369" s="179" t="s">
        <v>481</v>
      </c>
      <c r="C369" s="180" t="s">
        <v>563</v>
      </c>
      <c r="D369" s="179" t="s">
        <v>848</v>
      </c>
      <c r="E369" s="179" t="s">
        <v>576</v>
      </c>
      <c r="F369" s="180"/>
      <c r="G369" s="179" t="s">
        <v>3635</v>
      </c>
      <c r="H369" s="180"/>
      <c r="I369" s="180" t="s">
        <v>1538</v>
      </c>
      <c r="J369" s="180" t="s">
        <v>4242</v>
      </c>
      <c r="K369" s="180" t="s">
        <v>1543</v>
      </c>
      <c r="L369" s="180"/>
      <c r="M369" s="183">
        <v>46006</v>
      </c>
      <c r="N369" s="180"/>
      <c r="O369" s="180" t="s">
        <v>4023</v>
      </c>
      <c r="P369" s="180"/>
      <c r="Q369" s="179" t="s">
        <v>3635</v>
      </c>
      <c r="R369" s="180"/>
      <c r="S369" s="180"/>
      <c r="T369" s="180" t="s">
        <v>3725</v>
      </c>
      <c r="U369" s="180"/>
      <c r="V369" s="179" t="s">
        <v>3635</v>
      </c>
      <c r="W369" s="180" t="s">
        <v>3725</v>
      </c>
      <c r="X369" s="8"/>
      <c r="Y369" s="8"/>
    </row>
    <row r="370" customHeight="1" spans="1:25">
      <c r="A370" s="178">
        <v>2019</v>
      </c>
      <c r="B370" s="179" t="s">
        <v>481</v>
      </c>
      <c r="C370" s="180" t="s">
        <v>537</v>
      </c>
      <c r="D370" s="179" t="s">
        <v>848</v>
      </c>
      <c r="E370" s="179" t="s">
        <v>576</v>
      </c>
      <c r="F370" s="180" t="s">
        <v>1095</v>
      </c>
      <c r="G370" s="179" t="s">
        <v>3635</v>
      </c>
      <c r="H370" s="180"/>
      <c r="I370" s="180" t="s">
        <v>269</v>
      </c>
      <c r="J370" s="180" t="s">
        <v>3561</v>
      </c>
      <c r="K370" s="180" t="s">
        <v>3562</v>
      </c>
      <c r="L370" s="180" t="s">
        <v>4243</v>
      </c>
      <c r="M370" s="180" t="s">
        <v>1462</v>
      </c>
      <c r="N370" s="180"/>
      <c r="O370" s="180"/>
      <c r="P370" s="180"/>
      <c r="Q370" s="179" t="s">
        <v>3635</v>
      </c>
      <c r="R370" s="180" t="s">
        <v>3844</v>
      </c>
      <c r="S370" s="180"/>
      <c r="T370" s="180" t="s">
        <v>3725</v>
      </c>
      <c r="U370" s="180"/>
      <c r="V370" s="179" t="s">
        <v>3635</v>
      </c>
      <c r="W370" s="180" t="s">
        <v>3725</v>
      </c>
      <c r="X370" s="8"/>
      <c r="Y370" s="8"/>
    </row>
    <row r="371" customHeight="1" spans="1:25">
      <c r="A371" s="178">
        <v>2020</v>
      </c>
      <c r="B371" s="179" t="s">
        <v>481</v>
      </c>
      <c r="C371" s="180" t="s">
        <v>563</v>
      </c>
      <c r="D371" s="179" t="s">
        <v>848</v>
      </c>
      <c r="E371" s="179" t="s">
        <v>576</v>
      </c>
      <c r="F371" s="180" t="s">
        <v>3842</v>
      </c>
      <c r="G371" s="179" t="s">
        <v>3635</v>
      </c>
      <c r="H371" s="180"/>
      <c r="I371" s="180" t="s">
        <v>1492</v>
      </c>
      <c r="J371" s="180" t="s">
        <v>4244</v>
      </c>
      <c r="K371" s="180" t="s">
        <v>3565</v>
      </c>
      <c r="L371" s="180" t="s">
        <v>3566</v>
      </c>
      <c r="M371" s="180" t="s">
        <v>4245</v>
      </c>
      <c r="N371" s="180"/>
      <c r="O371" s="180"/>
      <c r="P371" s="180" t="s">
        <v>2633</v>
      </c>
      <c r="Q371" s="179" t="s">
        <v>3635</v>
      </c>
      <c r="R371" s="180"/>
      <c r="S371" s="180"/>
      <c r="T371" s="180" t="s">
        <v>3725</v>
      </c>
      <c r="U371" s="180"/>
      <c r="V371" s="179" t="s">
        <v>3635</v>
      </c>
      <c r="W371" s="180" t="s">
        <v>3725</v>
      </c>
      <c r="X371" s="8"/>
      <c r="Y371" s="8"/>
    </row>
    <row r="372" customHeight="1" spans="1:25">
      <c r="A372" s="178">
        <v>2021</v>
      </c>
      <c r="B372" s="179" t="s">
        <v>481</v>
      </c>
      <c r="C372" s="180" t="s">
        <v>563</v>
      </c>
      <c r="D372" s="179" t="s">
        <v>848</v>
      </c>
      <c r="E372" s="179" t="s">
        <v>576</v>
      </c>
      <c r="F372" s="180" t="s">
        <v>3842</v>
      </c>
      <c r="G372" s="179" t="s">
        <v>3635</v>
      </c>
      <c r="H372" s="180"/>
      <c r="I372" s="180" t="s">
        <v>239</v>
      </c>
      <c r="J372" s="180" t="s">
        <v>4246</v>
      </c>
      <c r="K372" s="180" t="s">
        <v>3569</v>
      </c>
      <c r="L372" s="180" t="s">
        <v>3570</v>
      </c>
      <c r="M372" s="180" t="s">
        <v>4245</v>
      </c>
      <c r="N372" s="180"/>
      <c r="O372" s="180"/>
      <c r="P372" s="180" t="s">
        <v>2653</v>
      </c>
      <c r="Q372" s="179" t="s">
        <v>3635</v>
      </c>
      <c r="R372" s="180"/>
      <c r="S372" s="180"/>
      <c r="T372" s="180" t="s">
        <v>3725</v>
      </c>
      <c r="U372" s="180"/>
      <c r="V372" s="179" t="s">
        <v>3635</v>
      </c>
      <c r="W372" s="180" t="s">
        <v>3725</v>
      </c>
      <c r="X372" s="8"/>
      <c r="Y372" s="8"/>
    </row>
    <row r="373" customHeight="1" spans="1:25">
      <c r="A373" s="175">
        <v>333</v>
      </c>
      <c r="B373" s="176" t="s">
        <v>481</v>
      </c>
      <c r="C373" s="177"/>
      <c r="D373" s="176" t="s">
        <v>3635</v>
      </c>
      <c r="E373" s="176" t="s">
        <v>3635</v>
      </c>
      <c r="F373" s="177"/>
      <c r="G373" s="176" t="s">
        <v>3635</v>
      </c>
      <c r="H373" s="177"/>
      <c r="I373" s="177"/>
      <c r="J373" s="177" t="s">
        <v>4247</v>
      </c>
      <c r="K373" s="177"/>
      <c r="L373" s="177"/>
      <c r="M373" s="177"/>
      <c r="N373" s="177"/>
      <c r="O373" s="177"/>
      <c r="P373" s="177"/>
      <c r="Q373" s="176" t="s">
        <v>3635</v>
      </c>
      <c r="R373" s="177"/>
      <c r="S373" s="177"/>
      <c r="T373" s="177" t="s">
        <v>3725</v>
      </c>
      <c r="U373" s="177"/>
      <c r="V373" s="176" t="s">
        <v>3635</v>
      </c>
      <c r="W373" s="177" t="s">
        <v>3725</v>
      </c>
      <c r="X373" s="8"/>
      <c r="Y373" s="8"/>
    </row>
    <row r="374" customHeight="1" spans="1:25">
      <c r="A374" s="178">
        <v>324</v>
      </c>
      <c r="B374" s="179" t="s">
        <v>481</v>
      </c>
      <c r="C374" s="180" t="s">
        <v>537</v>
      </c>
      <c r="D374" s="179" t="s">
        <v>848</v>
      </c>
      <c r="E374" s="179" t="s">
        <v>576</v>
      </c>
      <c r="F374" s="180" t="s">
        <v>4007</v>
      </c>
      <c r="G374" s="179" t="s">
        <v>3635</v>
      </c>
      <c r="H374" s="180"/>
      <c r="I374" s="180" t="s">
        <v>292</v>
      </c>
      <c r="J374" s="180" t="s">
        <v>1545</v>
      </c>
      <c r="K374" s="180" t="s">
        <v>1546</v>
      </c>
      <c r="L374" s="180" t="s">
        <v>4248</v>
      </c>
      <c r="M374" s="180" t="s">
        <v>4214</v>
      </c>
      <c r="N374" s="180"/>
      <c r="O374" s="180"/>
      <c r="P374" s="180"/>
      <c r="Q374" s="179" t="s">
        <v>3635</v>
      </c>
      <c r="R374" s="180" t="s">
        <v>4249</v>
      </c>
      <c r="S374" s="180"/>
      <c r="T374" s="180" t="s">
        <v>3725</v>
      </c>
      <c r="U374" s="180"/>
      <c r="V374" s="179" t="s">
        <v>3635</v>
      </c>
      <c r="W374" s="180" t="s">
        <v>3725</v>
      </c>
      <c r="X374" s="8"/>
      <c r="Y374" s="8"/>
    </row>
    <row r="375" customHeight="1" spans="1:25">
      <c r="A375" s="178">
        <v>2022</v>
      </c>
      <c r="B375" s="179" t="s">
        <v>481</v>
      </c>
      <c r="C375" s="180" t="s">
        <v>558</v>
      </c>
      <c r="D375" s="179" t="s">
        <v>848</v>
      </c>
      <c r="E375" s="179" t="s">
        <v>576</v>
      </c>
      <c r="F375" s="180"/>
      <c r="G375" s="179" t="s">
        <v>3635</v>
      </c>
      <c r="H375" s="180"/>
      <c r="I375" s="180" t="s">
        <v>3573</v>
      </c>
      <c r="J375" s="180" t="s">
        <v>3574</v>
      </c>
      <c r="K375" s="180" t="s">
        <v>3575</v>
      </c>
      <c r="L375" s="180" t="s">
        <v>4250</v>
      </c>
      <c r="M375" s="180" t="s">
        <v>3577</v>
      </c>
      <c r="N375" s="186">
        <v>44927</v>
      </c>
      <c r="O375" s="180"/>
      <c r="P375" s="180" t="s">
        <v>2464</v>
      </c>
      <c r="Q375" s="179" t="s">
        <v>3635</v>
      </c>
      <c r="R375" s="180"/>
      <c r="S375" s="180"/>
      <c r="T375" s="180"/>
      <c r="U375" s="180"/>
      <c r="V375" s="179" t="s">
        <v>3635</v>
      </c>
      <c r="W375" s="180"/>
      <c r="X375" s="8"/>
      <c r="Y375" s="8"/>
    </row>
    <row r="376" customHeight="1" spans="1:25">
      <c r="A376" s="175">
        <v>289</v>
      </c>
      <c r="B376" s="176" t="s">
        <v>481</v>
      </c>
      <c r="C376" s="177"/>
      <c r="D376" s="176" t="s">
        <v>3635</v>
      </c>
      <c r="E376" s="176" t="s">
        <v>3635</v>
      </c>
      <c r="F376" s="177"/>
      <c r="G376" s="176" t="s">
        <v>3635</v>
      </c>
      <c r="H376" s="177"/>
      <c r="I376" s="177"/>
      <c r="J376" s="177" t="s">
        <v>4251</v>
      </c>
      <c r="K376" s="177"/>
      <c r="L376" s="177"/>
      <c r="M376" s="177"/>
      <c r="N376" s="177"/>
      <c r="O376" s="177"/>
      <c r="P376" s="177"/>
      <c r="Q376" s="176" t="s">
        <v>3635</v>
      </c>
      <c r="R376" s="177"/>
      <c r="S376" s="177"/>
      <c r="T376" s="177" t="s">
        <v>3725</v>
      </c>
      <c r="U376" s="177"/>
      <c r="V376" s="176" t="s">
        <v>3635</v>
      </c>
      <c r="W376" s="177" t="s">
        <v>3725</v>
      </c>
      <c r="X376" s="8"/>
      <c r="Y376" s="8"/>
    </row>
    <row r="377" customHeight="1" spans="1:25">
      <c r="A377" s="178">
        <v>114</v>
      </c>
      <c r="B377" s="179" t="s">
        <v>481</v>
      </c>
      <c r="C377" s="180" t="s">
        <v>537</v>
      </c>
      <c r="D377" s="179" t="s">
        <v>848</v>
      </c>
      <c r="E377" s="179" t="s">
        <v>576</v>
      </c>
      <c r="F377" s="180" t="s">
        <v>1174</v>
      </c>
      <c r="G377" s="179" t="s">
        <v>3635</v>
      </c>
      <c r="H377" s="180"/>
      <c r="I377" s="180" t="s">
        <v>263</v>
      </c>
      <c r="J377" s="180" t="s">
        <v>1550</v>
      </c>
      <c r="K377" s="180" t="s">
        <v>1551</v>
      </c>
      <c r="L377" s="180" t="s">
        <v>1552</v>
      </c>
      <c r="M377" s="183">
        <v>45914</v>
      </c>
      <c r="N377" s="180"/>
      <c r="O377" s="180"/>
      <c r="P377" s="180"/>
      <c r="Q377" s="179" t="s">
        <v>3635</v>
      </c>
      <c r="R377" s="180" t="s">
        <v>1553</v>
      </c>
      <c r="S377" s="180"/>
      <c r="T377" s="180" t="s">
        <v>3725</v>
      </c>
      <c r="U377" s="180"/>
      <c r="V377" s="179" t="s">
        <v>3635</v>
      </c>
      <c r="W377" s="180" t="s">
        <v>3725</v>
      </c>
      <c r="X377" s="8"/>
      <c r="Y377" s="8"/>
    </row>
    <row r="378" customHeight="1" spans="1:25">
      <c r="A378" s="178">
        <v>42</v>
      </c>
      <c r="B378" s="179" t="s">
        <v>481</v>
      </c>
      <c r="C378" s="180" t="s">
        <v>537</v>
      </c>
      <c r="D378" s="179" t="s">
        <v>848</v>
      </c>
      <c r="E378" s="179" t="s">
        <v>608</v>
      </c>
      <c r="F378" s="180" t="s">
        <v>1174</v>
      </c>
      <c r="G378" s="179" t="s">
        <v>3635</v>
      </c>
      <c r="H378" s="180"/>
      <c r="I378" s="180" t="s">
        <v>1554</v>
      </c>
      <c r="J378" s="180" t="s">
        <v>1555</v>
      </c>
      <c r="K378" s="180" t="s">
        <v>1556</v>
      </c>
      <c r="L378" s="180" t="s">
        <v>1557</v>
      </c>
      <c r="M378" s="183">
        <v>45853</v>
      </c>
      <c r="N378" s="180"/>
      <c r="O378" s="180"/>
      <c r="P378" s="180"/>
      <c r="Q378" s="179" t="s">
        <v>3635</v>
      </c>
      <c r="R378" s="180"/>
      <c r="S378" s="180"/>
      <c r="T378" s="180" t="s">
        <v>3725</v>
      </c>
      <c r="U378" s="180"/>
      <c r="V378" s="179" t="s">
        <v>3635</v>
      </c>
      <c r="W378" s="180" t="s">
        <v>3725</v>
      </c>
      <c r="X378" s="8"/>
      <c r="Y378" s="8"/>
    </row>
    <row r="379" customHeight="1" spans="1:25">
      <c r="A379" s="178">
        <v>315</v>
      </c>
      <c r="B379" s="179" t="s">
        <v>481</v>
      </c>
      <c r="C379" s="180" t="s">
        <v>537</v>
      </c>
      <c r="D379" s="179" t="s">
        <v>848</v>
      </c>
      <c r="E379" s="179" t="s">
        <v>576</v>
      </c>
      <c r="F379" s="180" t="s">
        <v>4252</v>
      </c>
      <c r="G379" s="179" t="s">
        <v>3635</v>
      </c>
      <c r="H379" s="180"/>
      <c r="I379" s="180" t="s">
        <v>263</v>
      </c>
      <c r="J379" s="180" t="s">
        <v>1559</v>
      </c>
      <c r="K379" s="180" t="s">
        <v>1560</v>
      </c>
      <c r="L379" s="180" t="s">
        <v>1561</v>
      </c>
      <c r="M379" s="180" t="s">
        <v>4253</v>
      </c>
      <c r="N379" s="180"/>
      <c r="O379" s="180"/>
      <c r="P379" s="180"/>
      <c r="Q379" s="179" t="s">
        <v>3635</v>
      </c>
      <c r="R379" s="180" t="s">
        <v>4254</v>
      </c>
      <c r="S379" s="180"/>
      <c r="T379" s="180" t="s">
        <v>3725</v>
      </c>
      <c r="U379" s="180"/>
      <c r="V379" s="179" t="s">
        <v>3635</v>
      </c>
      <c r="W379" s="180" t="s">
        <v>3725</v>
      </c>
      <c r="X379" s="8"/>
      <c r="Y379" s="8"/>
    </row>
    <row r="380" customHeight="1" spans="1:25">
      <c r="A380" s="178">
        <v>40</v>
      </c>
      <c r="B380" s="179" t="s">
        <v>481</v>
      </c>
      <c r="C380" s="180" t="s">
        <v>537</v>
      </c>
      <c r="D380" s="179" t="s">
        <v>848</v>
      </c>
      <c r="E380" s="179" t="s">
        <v>576</v>
      </c>
      <c r="F380" s="180" t="s">
        <v>1174</v>
      </c>
      <c r="G380" s="179" t="s">
        <v>3635</v>
      </c>
      <c r="H380" s="180"/>
      <c r="I380" s="180" t="s">
        <v>263</v>
      </c>
      <c r="J380" s="180" t="s">
        <v>1564</v>
      </c>
      <c r="K380" s="180" t="s">
        <v>1565</v>
      </c>
      <c r="L380" s="180" t="s">
        <v>4255</v>
      </c>
      <c r="M380" s="183">
        <v>45909</v>
      </c>
      <c r="N380" s="180"/>
      <c r="O380" s="180"/>
      <c r="P380" s="180"/>
      <c r="Q380" s="179" t="s">
        <v>3635</v>
      </c>
      <c r="R380" s="180" t="s">
        <v>1567</v>
      </c>
      <c r="S380" s="180"/>
      <c r="T380" s="180" t="s">
        <v>3725</v>
      </c>
      <c r="U380" s="180"/>
      <c r="V380" s="179" t="s">
        <v>3635</v>
      </c>
      <c r="W380" s="180" t="s">
        <v>3725</v>
      </c>
      <c r="X380" s="8"/>
      <c r="Y380" s="8"/>
    </row>
    <row r="381" customHeight="1" spans="1:25">
      <c r="A381" s="178">
        <v>314</v>
      </c>
      <c r="B381" s="179" t="s">
        <v>481</v>
      </c>
      <c r="C381" s="180" t="s">
        <v>537</v>
      </c>
      <c r="D381" s="179" t="s">
        <v>848</v>
      </c>
      <c r="E381" s="179" t="s">
        <v>576</v>
      </c>
      <c r="F381" s="180" t="s">
        <v>3842</v>
      </c>
      <c r="G381" s="179" t="s">
        <v>3635</v>
      </c>
      <c r="H381" s="180"/>
      <c r="I381" s="180" t="s">
        <v>1568</v>
      </c>
      <c r="J381" s="180" t="s">
        <v>1569</v>
      </c>
      <c r="K381" s="180" t="s">
        <v>1570</v>
      </c>
      <c r="L381" s="180" t="s">
        <v>4256</v>
      </c>
      <c r="M381" s="183">
        <v>45676</v>
      </c>
      <c r="N381" s="180"/>
      <c r="O381" s="180"/>
      <c r="P381" s="180"/>
      <c r="Q381" s="179" t="s">
        <v>3635</v>
      </c>
      <c r="R381" s="180" t="s">
        <v>4257</v>
      </c>
      <c r="S381" s="180"/>
      <c r="T381" s="180" t="s">
        <v>3725</v>
      </c>
      <c r="U381" s="180"/>
      <c r="V381" s="179" t="s">
        <v>3635</v>
      </c>
      <c r="W381" s="180" t="s">
        <v>3725</v>
      </c>
      <c r="X381" s="8"/>
      <c r="Y381" s="8"/>
    </row>
    <row r="382" customHeight="1" spans="1:25">
      <c r="A382" s="178">
        <v>258</v>
      </c>
      <c r="B382" s="179" t="s">
        <v>481</v>
      </c>
      <c r="C382" s="180" t="s">
        <v>1464</v>
      </c>
      <c r="D382" s="179" t="s">
        <v>848</v>
      </c>
      <c r="E382" s="179" t="s">
        <v>576</v>
      </c>
      <c r="F382" s="180" t="s">
        <v>1024</v>
      </c>
      <c r="G382" s="179" t="s">
        <v>3635</v>
      </c>
      <c r="H382" s="180"/>
      <c r="I382" s="180" t="s">
        <v>1090</v>
      </c>
      <c r="J382" s="180" t="s">
        <v>4258</v>
      </c>
      <c r="K382" s="180"/>
      <c r="L382" s="180" t="s">
        <v>4259</v>
      </c>
      <c r="M382" s="183">
        <v>45675</v>
      </c>
      <c r="N382" s="180"/>
      <c r="O382" s="180"/>
      <c r="P382" s="180"/>
      <c r="Q382" s="179" t="s">
        <v>3635</v>
      </c>
      <c r="R382" s="180"/>
      <c r="S382" s="180"/>
      <c r="T382" s="180" t="s">
        <v>3725</v>
      </c>
      <c r="U382" s="180"/>
      <c r="V382" s="179" t="s">
        <v>3635</v>
      </c>
      <c r="W382" s="180" t="s">
        <v>3725</v>
      </c>
      <c r="X382" s="8"/>
      <c r="Y382" s="8"/>
    </row>
    <row r="383" customHeight="1" spans="1:25">
      <c r="A383" s="178">
        <v>381</v>
      </c>
      <c r="B383" s="179" t="s">
        <v>481</v>
      </c>
      <c r="C383" s="180" t="s">
        <v>558</v>
      </c>
      <c r="D383" s="179" t="s">
        <v>848</v>
      </c>
      <c r="E383" s="179" t="s">
        <v>576</v>
      </c>
      <c r="F383" s="180" t="s">
        <v>4260</v>
      </c>
      <c r="G383" s="179" t="s">
        <v>3635</v>
      </c>
      <c r="H383" s="180"/>
      <c r="I383" s="180" t="s">
        <v>1090</v>
      </c>
      <c r="J383" s="180" t="s">
        <v>1576</v>
      </c>
      <c r="K383" s="180" t="s">
        <v>4261</v>
      </c>
      <c r="L383" s="180"/>
      <c r="M383" s="180"/>
      <c r="N383" s="180"/>
      <c r="O383" s="180"/>
      <c r="P383" s="180" t="s">
        <v>1578</v>
      </c>
      <c r="Q383" s="179" t="s">
        <v>3635</v>
      </c>
      <c r="R383" s="180" t="s">
        <v>1474</v>
      </c>
      <c r="S383" s="180"/>
      <c r="T383" s="180" t="s">
        <v>3725</v>
      </c>
      <c r="U383" s="180"/>
      <c r="V383" s="179" t="s">
        <v>3635</v>
      </c>
      <c r="W383" s="180" t="s">
        <v>3725</v>
      </c>
      <c r="X383" s="8"/>
      <c r="Y383" s="8"/>
    </row>
    <row r="384" customHeight="1" spans="1:25">
      <c r="A384" s="178">
        <v>316</v>
      </c>
      <c r="B384" s="179" t="s">
        <v>481</v>
      </c>
      <c r="C384" s="180" t="s">
        <v>103</v>
      </c>
      <c r="D384" s="179" t="s">
        <v>848</v>
      </c>
      <c r="E384" s="179" t="s">
        <v>576</v>
      </c>
      <c r="F384" s="180" t="s">
        <v>3842</v>
      </c>
      <c r="G384" s="179" t="s">
        <v>3635</v>
      </c>
      <c r="H384" s="180"/>
      <c r="I384" s="180" t="s">
        <v>263</v>
      </c>
      <c r="J384" s="180" t="s">
        <v>1579</v>
      </c>
      <c r="K384" s="180"/>
      <c r="L384" s="180" t="s">
        <v>4262</v>
      </c>
      <c r="M384" s="180"/>
      <c r="N384" s="180"/>
      <c r="O384" s="180"/>
      <c r="P384" s="180"/>
      <c r="Q384" s="179" t="s">
        <v>3635</v>
      </c>
      <c r="R384" s="180" t="s">
        <v>4263</v>
      </c>
      <c r="S384" s="180"/>
      <c r="T384" s="180" t="s">
        <v>3725</v>
      </c>
      <c r="U384" s="180"/>
      <c r="V384" s="179" t="s">
        <v>3635</v>
      </c>
      <c r="W384" s="180" t="s">
        <v>3725</v>
      </c>
      <c r="X384" s="8"/>
      <c r="Y384" s="8"/>
    </row>
    <row r="385" customHeight="1" spans="1:25">
      <c r="A385" s="175">
        <v>274</v>
      </c>
      <c r="B385" s="176" t="s">
        <v>481</v>
      </c>
      <c r="C385" s="177"/>
      <c r="D385" s="176" t="s">
        <v>3635</v>
      </c>
      <c r="E385" s="176" t="s">
        <v>3635</v>
      </c>
      <c r="F385" s="177"/>
      <c r="G385" s="176" t="s">
        <v>3635</v>
      </c>
      <c r="H385" s="177"/>
      <c r="I385" s="177"/>
      <c r="J385" s="177" t="s">
        <v>4264</v>
      </c>
      <c r="K385" s="177"/>
      <c r="L385" s="177"/>
      <c r="M385" s="177"/>
      <c r="N385" s="177"/>
      <c r="O385" s="177"/>
      <c r="P385" s="177"/>
      <c r="Q385" s="176" t="s">
        <v>3635</v>
      </c>
      <c r="R385" s="177"/>
      <c r="S385" s="177"/>
      <c r="T385" s="177" t="s">
        <v>3725</v>
      </c>
      <c r="U385" s="177"/>
      <c r="V385" s="176" t="s">
        <v>3635</v>
      </c>
      <c r="W385" s="177" t="s">
        <v>3725</v>
      </c>
      <c r="X385" s="8"/>
      <c r="Y385" s="8"/>
    </row>
    <row r="386" customHeight="1" spans="1:25">
      <c r="A386" s="175">
        <v>2023</v>
      </c>
      <c r="B386" s="176" t="s">
        <v>481</v>
      </c>
      <c r="C386" s="177"/>
      <c r="D386" s="176" t="s">
        <v>3635</v>
      </c>
      <c r="E386" s="176" t="s">
        <v>3635</v>
      </c>
      <c r="F386" s="177"/>
      <c r="G386" s="176" t="s">
        <v>3635</v>
      </c>
      <c r="H386" s="177"/>
      <c r="I386" s="177"/>
      <c r="J386" s="177" t="s">
        <v>4265</v>
      </c>
      <c r="K386" s="177"/>
      <c r="L386" s="177"/>
      <c r="M386" s="177"/>
      <c r="N386" s="177"/>
      <c r="O386" s="177"/>
      <c r="P386" s="177"/>
      <c r="Q386" s="176" t="s">
        <v>3635</v>
      </c>
      <c r="R386" s="177"/>
      <c r="S386" s="177"/>
      <c r="T386" s="177" t="s">
        <v>3725</v>
      </c>
      <c r="U386" s="177"/>
      <c r="V386" s="176" t="s">
        <v>3635</v>
      </c>
      <c r="W386" s="177" t="s">
        <v>3725</v>
      </c>
      <c r="X386" s="8"/>
      <c r="Y386" s="8"/>
    </row>
    <row r="387" customHeight="1" spans="1:25">
      <c r="A387" s="178">
        <v>2024</v>
      </c>
      <c r="B387" s="179" t="s">
        <v>481</v>
      </c>
      <c r="C387" s="180" t="s">
        <v>537</v>
      </c>
      <c r="D387" s="179" t="s">
        <v>848</v>
      </c>
      <c r="E387" s="179" t="s">
        <v>576</v>
      </c>
      <c r="F387" s="180" t="s">
        <v>1174</v>
      </c>
      <c r="G387" s="179" t="s">
        <v>3635</v>
      </c>
      <c r="H387" s="180"/>
      <c r="I387" s="180" t="s">
        <v>1584</v>
      </c>
      <c r="J387" s="180" t="s">
        <v>4266</v>
      </c>
      <c r="K387" s="180" t="s">
        <v>4267</v>
      </c>
      <c r="L387" s="180" t="s">
        <v>4268</v>
      </c>
      <c r="M387" s="180" t="s">
        <v>1588</v>
      </c>
      <c r="N387" s="180"/>
      <c r="O387" s="180"/>
      <c r="P387" s="180"/>
      <c r="Q387" s="179" t="s">
        <v>3635</v>
      </c>
      <c r="R387" s="180"/>
      <c r="S387" s="180"/>
      <c r="T387" s="180" t="s">
        <v>3725</v>
      </c>
      <c r="U387" s="180"/>
      <c r="V387" s="179" t="s">
        <v>3635</v>
      </c>
      <c r="W387" s="180" t="s">
        <v>3725</v>
      </c>
      <c r="X387" s="8"/>
      <c r="Y387" s="8"/>
    </row>
    <row r="388" customHeight="1" spans="1:25">
      <c r="A388" s="175">
        <v>328</v>
      </c>
      <c r="B388" s="176" t="s">
        <v>481</v>
      </c>
      <c r="C388" s="177"/>
      <c r="D388" s="176" t="s">
        <v>3635</v>
      </c>
      <c r="E388" s="176" t="s">
        <v>3635</v>
      </c>
      <c r="F388" s="177"/>
      <c r="G388" s="176" t="s">
        <v>3635</v>
      </c>
      <c r="H388" s="177"/>
      <c r="I388" s="177"/>
      <c r="J388" s="177" t="s">
        <v>4269</v>
      </c>
      <c r="K388" s="177"/>
      <c r="L388" s="177"/>
      <c r="M388" s="177"/>
      <c r="N388" s="177"/>
      <c r="O388" s="177"/>
      <c r="P388" s="177"/>
      <c r="Q388" s="176" t="s">
        <v>3635</v>
      </c>
      <c r="R388" s="177"/>
      <c r="S388" s="177"/>
      <c r="T388" s="177" t="s">
        <v>3725</v>
      </c>
      <c r="U388" s="177"/>
      <c r="V388" s="176" t="s">
        <v>3635</v>
      </c>
      <c r="W388" s="177" t="s">
        <v>3725</v>
      </c>
      <c r="X388" s="8"/>
      <c r="Y388" s="8"/>
    </row>
    <row r="389" customHeight="1" spans="1:25">
      <c r="A389" s="178">
        <v>327</v>
      </c>
      <c r="B389" s="179" t="s">
        <v>481</v>
      </c>
      <c r="C389" s="180" t="s">
        <v>537</v>
      </c>
      <c r="D389" s="179" t="s">
        <v>848</v>
      </c>
      <c r="E389" s="179" t="s">
        <v>576</v>
      </c>
      <c r="F389" s="180" t="s">
        <v>4270</v>
      </c>
      <c r="G389" s="179" t="s">
        <v>3635</v>
      </c>
      <c r="H389" s="180"/>
      <c r="I389" s="180" t="s">
        <v>1186</v>
      </c>
      <c r="J389" s="180" t="s">
        <v>4271</v>
      </c>
      <c r="K389" s="180" t="s">
        <v>4272</v>
      </c>
      <c r="L389" s="180" t="s">
        <v>4273</v>
      </c>
      <c r="M389" s="180" t="s">
        <v>1462</v>
      </c>
      <c r="N389" s="180"/>
      <c r="O389" s="180"/>
      <c r="P389" s="180"/>
      <c r="Q389" s="179" t="s">
        <v>3635</v>
      </c>
      <c r="R389" s="180" t="s">
        <v>1594</v>
      </c>
      <c r="S389" s="180"/>
      <c r="T389" s="180" t="s">
        <v>3725</v>
      </c>
      <c r="U389" s="180"/>
      <c r="V389" s="179" t="s">
        <v>3635</v>
      </c>
      <c r="W389" s="180" t="s">
        <v>3725</v>
      </c>
      <c r="X389" s="8"/>
      <c r="Y389" s="8"/>
    </row>
    <row r="390" customHeight="1" spans="1:25">
      <c r="A390" s="175">
        <v>329</v>
      </c>
      <c r="B390" s="176" t="s">
        <v>481</v>
      </c>
      <c r="C390" s="177"/>
      <c r="D390" s="176" t="s">
        <v>3635</v>
      </c>
      <c r="E390" s="176" t="s">
        <v>3635</v>
      </c>
      <c r="F390" s="177"/>
      <c r="G390" s="176" t="s">
        <v>3635</v>
      </c>
      <c r="H390" s="177"/>
      <c r="I390" s="177"/>
      <c r="J390" s="177" t="s">
        <v>4274</v>
      </c>
      <c r="K390" s="177"/>
      <c r="L390" s="177"/>
      <c r="M390" s="177"/>
      <c r="N390" s="177"/>
      <c r="O390" s="177"/>
      <c r="P390" s="177"/>
      <c r="Q390" s="176" t="s">
        <v>3635</v>
      </c>
      <c r="R390" s="177"/>
      <c r="S390" s="177"/>
      <c r="T390" s="177" t="s">
        <v>3725</v>
      </c>
      <c r="U390" s="177"/>
      <c r="V390" s="176" t="s">
        <v>3635</v>
      </c>
      <c r="W390" s="177" t="s">
        <v>3725</v>
      </c>
      <c r="X390" s="8"/>
      <c r="Y390" s="8"/>
    </row>
    <row r="391" customHeight="1" spans="1:25">
      <c r="A391" s="178">
        <v>2025</v>
      </c>
      <c r="B391" s="179" t="s">
        <v>481</v>
      </c>
      <c r="C391" s="180" t="s">
        <v>537</v>
      </c>
      <c r="D391" s="179" t="s">
        <v>848</v>
      </c>
      <c r="E391" s="179" t="s">
        <v>576</v>
      </c>
      <c r="F391" s="180" t="s">
        <v>1174</v>
      </c>
      <c r="G391" s="179" t="s">
        <v>3635</v>
      </c>
      <c r="H391" s="180"/>
      <c r="I391" s="180" t="s">
        <v>1181</v>
      </c>
      <c r="J391" s="180" t="s">
        <v>1596</v>
      </c>
      <c r="K391" s="180" t="s">
        <v>4275</v>
      </c>
      <c r="L391" s="180" t="s">
        <v>4276</v>
      </c>
      <c r="M391" s="180" t="s">
        <v>1588</v>
      </c>
      <c r="N391" s="180"/>
      <c r="O391" s="180"/>
      <c r="P391" s="180"/>
      <c r="Q391" s="179" t="s">
        <v>3635</v>
      </c>
      <c r="R391" s="180"/>
      <c r="S391" s="180"/>
      <c r="T391" s="180" t="s">
        <v>3725</v>
      </c>
      <c r="U391" s="180"/>
      <c r="V391" s="179" t="s">
        <v>3635</v>
      </c>
      <c r="W391" s="180" t="s">
        <v>3725</v>
      </c>
      <c r="X391" s="8"/>
      <c r="Y391" s="8"/>
    </row>
    <row r="392" customHeight="1" spans="1:25">
      <c r="A392" s="175">
        <v>253</v>
      </c>
      <c r="B392" s="176" t="s">
        <v>481</v>
      </c>
      <c r="C392" s="177"/>
      <c r="D392" s="176" t="s">
        <v>3635</v>
      </c>
      <c r="E392" s="176" t="s">
        <v>3635</v>
      </c>
      <c r="F392" s="177"/>
      <c r="G392" s="176" t="s">
        <v>3635</v>
      </c>
      <c r="H392" s="177"/>
      <c r="I392" s="177"/>
      <c r="J392" s="177" t="s">
        <v>4277</v>
      </c>
      <c r="K392" s="177"/>
      <c r="L392" s="177"/>
      <c r="M392" s="177"/>
      <c r="N392" s="177"/>
      <c r="O392" s="177"/>
      <c r="P392" s="177"/>
      <c r="Q392" s="176" t="s">
        <v>3635</v>
      </c>
      <c r="R392" s="177"/>
      <c r="S392" s="177"/>
      <c r="T392" s="177"/>
      <c r="U392" s="177"/>
      <c r="V392" s="176" t="s">
        <v>3635</v>
      </c>
      <c r="W392" s="177"/>
      <c r="X392" s="8"/>
      <c r="Y392" s="8"/>
    </row>
    <row r="393" customHeight="1" spans="1:25">
      <c r="A393" s="178">
        <v>254</v>
      </c>
      <c r="B393" s="179" t="s">
        <v>481</v>
      </c>
      <c r="C393" s="180" t="s">
        <v>537</v>
      </c>
      <c r="D393" s="179" t="s">
        <v>3635</v>
      </c>
      <c r="E393" s="179" t="s">
        <v>3635</v>
      </c>
      <c r="F393" s="180"/>
      <c r="G393" s="179" t="s">
        <v>3635</v>
      </c>
      <c r="H393" s="180"/>
      <c r="I393" s="180" t="s">
        <v>3598</v>
      </c>
      <c r="J393" s="180" t="s">
        <v>3599</v>
      </c>
      <c r="K393" s="180" t="s">
        <v>3600</v>
      </c>
      <c r="L393" s="180" t="s">
        <v>3601</v>
      </c>
      <c r="M393" s="180"/>
      <c r="N393" s="180"/>
      <c r="O393" s="180"/>
      <c r="P393" s="180" t="s">
        <v>3602</v>
      </c>
      <c r="Q393" s="179" t="s">
        <v>3635</v>
      </c>
      <c r="R393" s="180" t="s">
        <v>3603</v>
      </c>
      <c r="S393" s="180"/>
      <c r="T393" s="180"/>
      <c r="U393" s="180"/>
      <c r="V393" s="179" t="s">
        <v>3635</v>
      </c>
      <c r="W393" s="180"/>
      <c r="X393" s="8"/>
      <c r="Y393" s="8"/>
    </row>
    <row r="394" customHeight="1" spans="1:25">
      <c r="A394" s="178">
        <v>255</v>
      </c>
      <c r="B394" s="179" t="s">
        <v>481</v>
      </c>
      <c r="C394" s="180" t="s">
        <v>537</v>
      </c>
      <c r="D394" s="179" t="s">
        <v>3635</v>
      </c>
      <c r="E394" s="179" t="s">
        <v>3635</v>
      </c>
      <c r="F394" s="180"/>
      <c r="G394" s="179" t="s">
        <v>3635</v>
      </c>
      <c r="H394" s="180"/>
      <c r="I394" s="180" t="s">
        <v>3598</v>
      </c>
      <c r="J394" s="180" t="s">
        <v>3604</v>
      </c>
      <c r="K394" s="180" t="s">
        <v>3605</v>
      </c>
      <c r="L394" s="180" t="s">
        <v>3606</v>
      </c>
      <c r="M394" s="180"/>
      <c r="N394" s="180"/>
      <c r="O394" s="180"/>
      <c r="P394" s="180" t="s">
        <v>3602</v>
      </c>
      <c r="Q394" s="179" t="s">
        <v>3635</v>
      </c>
      <c r="R394" s="180" t="s">
        <v>3607</v>
      </c>
      <c r="S394" s="180"/>
      <c r="T394" s="180"/>
      <c r="U394" s="180"/>
      <c r="V394" s="179" t="s">
        <v>3635</v>
      </c>
      <c r="W394" s="180"/>
      <c r="X394" s="8"/>
      <c r="Y394" s="8"/>
    </row>
    <row r="395" customHeight="1" spans="1:25">
      <c r="A395" s="178">
        <v>2026</v>
      </c>
      <c r="B395" s="179" t="s">
        <v>481</v>
      </c>
      <c r="C395" s="180" t="s">
        <v>537</v>
      </c>
      <c r="D395" s="179" t="s">
        <v>3635</v>
      </c>
      <c r="E395" s="179" t="s">
        <v>3635</v>
      </c>
      <c r="F395" s="180"/>
      <c r="G395" s="179" t="s">
        <v>3635</v>
      </c>
      <c r="H395" s="180"/>
      <c r="I395" s="180" t="s">
        <v>3598</v>
      </c>
      <c r="J395" s="180" t="s">
        <v>3608</v>
      </c>
      <c r="K395" s="180" t="s">
        <v>3609</v>
      </c>
      <c r="L395" s="180" t="s">
        <v>4278</v>
      </c>
      <c r="M395" s="180"/>
      <c r="N395" s="180"/>
      <c r="O395" s="180"/>
      <c r="P395" s="180" t="s">
        <v>3602</v>
      </c>
      <c r="Q395" s="179" t="s">
        <v>3635</v>
      </c>
      <c r="R395" s="180" t="s">
        <v>3611</v>
      </c>
      <c r="S395" s="180"/>
      <c r="T395" s="180"/>
      <c r="U395" s="180"/>
      <c r="V395" s="179" t="s">
        <v>3635</v>
      </c>
      <c r="W395" s="180"/>
      <c r="X395" s="8"/>
      <c r="Y395" s="8"/>
    </row>
    <row r="396" customHeight="1" spans="1:25">
      <c r="A396" s="178">
        <v>2027</v>
      </c>
      <c r="B396" s="179" t="s">
        <v>481</v>
      </c>
      <c r="C396" s="180" t="s">
        <v>537</v>
      </c>
      <c r="D396" s="179" t="s">
        <v>3635</v>
      </c>
      <c r="E396" s="179" t="s">
        <v>3635</v>
      </c>
      <c r="F396" s="180"/>
      <c r="G396" s="179" t="s">
        <v>3635</v>
      </c>
      <c r="H396" s="180"/>
      <c r="I396" s="180" t="s">
        <v>3598</v>
      </c>
      <c r="J396" s="180" t="s">
        <v>3612</v>
      </c>
      <c r="K396" s="180" t="s">
        <v>3605</v>
      </c>
      <c r="L396" s="180" t="s">
        <v>4279</v>
      </c>
      <c r="M396" s="180"/>
      <c r="N396" s="180"/>
      <c r="O396" s="180"/>
      <c r="P396" s="180" t="s">
        <v>3602</v>
      </c>
      <c r="Q396" s="179" t="s">
        <v>3635</v>
      </c>
      <c r="R396" s="180" t="s">
        <v>3614</v>
      </c>
      <c r="S396" s="180"/>
      <c r="T396" s="180"/>
      <c r="U396" s="180"/>
      <c r="V396" s="179" t="s">
        <v>3635</v>
      </c>
      <c r="W396" s="180"/>
      <c r="X396" s="8"/>
      <c r="Y396" s="8"/>
    </row>
    <row r="397" customHeight="1" spans="1:25">
      <c r="A397" s="178">
        <v>2028</v>
      </c>
      <c r="B397" s="179" t="s">
        <v>481</v>
      </c>
      <c r="C397" s="180" t="s">
        <v>537</v>
      </c>
      <c r="D397" s="179" t="s">
        <v>3635</v>
      </c>
      <c r="E397" s="179" t="s">
        <v>3635</v>
      </c>
      <c r="F397" s="180"/>
      <c r="G397" s="179" t="s">
        <v>3635</v>
      </c>
      <c r="H397" s="180"/>
      <c r="I397" s="180" t="s">
        <v>3598</v>
      </c>
      <c r="J397" s="180" t="s">
        <v>3615</v>
      </c>
      <c r="K397" s="180" t="s">
        <v>3616</v>
      </c>
      <c r="L397" s="180" t="s">
        <v>3617</v>
      </c>
      <c r="M397" s="180"/>
      <c r="N397" s="180"/>
      <c r="O397" s="180"/>
      <c r="P397" s="180" t="s">
        <v>3602</v>
      </c>
      <c r="Q397" s="179" t="s">
        <v>3635</v>
      </c>
      <c r="R397" s="180"/>
      <c r="S397" s="180"/>
      <c r="T397" s="180"/>
      <c r="U397" s="180"/>
      <c r="V397" s="179" t="s">
        <v>3635</v>
      </c>
      <c r="W397" s="180"/>
      <c r="X397" s="8"/>
      <c r="Y397" s="8"/>
    </row>
    <row r="398" customHeight="1" spans="1:25">
      <c r="A398" s="175">
        <v>275</v>
      </c>
      <c r="B398" s="176" t="s">
        <v>481</v>
      </c>
      <c r="C398" s="177"/>
      <c r="D398" s="176" t="s">
        <v>3635</v>
      </c>
      <c r="E398" s="176" t="s">
        <v>3635</v>
      </c>
      <c r="F398" s="177"/>
      <c r="G398" s="176" t="s">
        <v>3635</v>
      </c>
      <c r="H398" s="177"/>
      <c r="I398" s="177"/>
      <c r="J398" s="177" t="s">
        <v>4280</v>
      </c>
      <c r="K398" s="177"/>
      <c r="L398" s="177"/>
      <c r="M398" s="177"/>
      <c r="N398" s="177"/>
      <c r="O398" s="177"/>
      <c r="P398" s="177"/>
      <c r="Q398" s="176" t="s">
        <v>3635</v>
      </c>
      <c r="R398" s="177"/>
      <c r="S398" s="177"/>
      <c r="T398" s="177"/>
      <c r="U398" s="177"/>
      <c r="V398" s="176" t="s">
        <v>3635</v>
      </c>
      <c r="W398" s="177"/>
      <c r="X398" s="8"/>
      <c r="Y398" s="8"/>
    </row>
    <row r="399" customHeight="1" spans="1:25">
      <c r="A399" s="175">
        <v>2029</v>
      </c>
      <c r="B399" s="176" t="s">
        <v>481</v>
      </c>
      <c r="C399" s="177"/>
      <c r="D399" s="176" t="s">
        <v>3635</v>
      </c>
      <c r="E399" s="176" t="s">
        <v>3635</v>
      </c>
      <c r="F399" s="177"/>
      <c r="G399" s="176" t="s">
        <v>3635</v>
      </c>
      <c r="H399" s="177"/>
      <c r="I399" s="177"/>
      <c r="J399" s="177" t="s">
        <v>4281</v>
      </c>
      <c r="K399" s="177"/>
      <c r="L399" s="177"/>
      <c r="M399" s="177"/>
      <c r="N399" s="177"/>
      <c r="O399" s="177"/>
      <c r="P399" s="177"/>
      <c r="Q399" s="176" t="s">
        <v>3635</v>
      </c>
      <c r="R399" s="177"/>
      <c r="S399" s="177"/>
      <c r="T399" s="177"/>
      <c r="U399" s="177"/>
      <c r="V399" s="176" t="s">
        <v>3635</v>
      </c>
      <c r="W399" s="177"/>
      <c r="X399" s="8"/>
      <c r="Y399" s="8"/>
    </row>
    <row r="400" customHeight="1" spans="1:25">
      <c r="A400" s="178">
        <v>2030</v>
      </c>
      <c r="B400" s="179" t="s">
        <v>481</v>
      </c>
      <c r="C400" s="180" t="s">
        <v>537</v>
      </c>
      <c r="D400" s="179" t="s">
        <v>848</v>
      </c>
      <c r="E400" s="179" t="s">
        <v>576</v>
      </c>
      <c r="F400" s="180"/>
      <c r="G400" s="179" t="s">
        <v>3635</v>
      </c>
      <c r="H400" s="180"/>
      <c r="I400" s="180" t="s">
        <v>3407</v>
      </c>
      <c r="J400" s="180" t="s">
        <v>3620</v>
      </c>
      <c r="K400" s="180" t="s">
        <v>3621</v>
      </c>
      <c r="L400" s="180" t="s">
        <v>3622</v>
      </c>
      <c r="M400" s="183">
        <v>45737</v>
      </c>
      <c r="N400" s="180"/>
      <c r="O400" s="180" t="s">
        <v>3771</v>
      </c>
      <c r="P400" s="180" t="s">
        <v>2451</v>
      </c>
      <c r="Q400" s="179" t="s">
        <v>3635</v>
      </c>
      <c r="R400" s="180"/>
      <c r="S400" s="180"/>
      <c r="T400" s="180"/>
      <c r="U400" s="180"/>
      <c r="V400" s="179" t="s">
        <v>3635</v>
      </c>
      <c r="W400" s="180"/>
      <c r="X400" s="8"/>
      <c r="Y400" s="8"/>
    </row>
    <row r="401" customHeight="1" spans="1:25">
      <c r="A401" s="175">
        <v>6</v>
      </c>
      <c r="B401" s="176" t="s">
        <v>481</v>
      </c>
      <c r="C401" s="177"/>
      <c r="D401" s="176" t="s">
        <v>3635</v>
      </c>
      <c r="E401" s="176" t="s">
        <v>3635</v>
      </c>
      <c r="F401" s="177"/>
      <c r="G401" s="176" t="s">
        <v>3635</v>
      </c>
      <c r="H401" s="177"/>
      <c r="I401" s="177"/>
      <c r="J401" s="177" t="s">
        <v>4282</v>
      </c>
      <c r="K401" s="177"/>
      <c r="L401" s="177"/>
      <c r="M401" s="177"/>
      <c r="N401" s="177"/>
      <c r="O401" s="177"/>
      <c r="P401" s="177"/>
      <c r="Q401" s="176" t="s">
        <v>3635</v>
      </c>
      <c r="R401" s="177"/>
      <c r="S401" s="177"/>
      <c r="T401" s="177"/>
      <c r="U401" s="177"/>
      <c r="V401" s="176" t="s">
        <v>3635</v>
      </c>
      <c r="W401" s="177"/>
      <c r="X401" s="8"/>
      <c r="Y401" s="8"/>
    </row>
    <row r="402" customHeight="1" spans="1:25">
      <c r="A402" s="175">
        <v>163</v>
      </c>
      <c r="B402" s="176" t="s">
        <v>481</v>
      </c>
      <c r="C402" s="177"/>
      <c r="D402" s="176" t="s">
        <v>3635</v>
      </c>
      <c r="E402" s="176" t="s">
        <v>3635</v>
      </c>
      <c r="F402" s="177"/>
      <c r="G402" s="176" t="s">
        <v>3635</v>
      </c>
      <c r="H402" s="177"/>
      <c r="I402" s="177"/>
      <c r="J402" s="177" t="s">
        <v>4283</v>
      </c>
      <c r="K402" s="177"/>
      <c r="L402" s="177"/>
      <c r="M402" s="177"/>
      <c r="N402" s="177"/>
      <c r="O402" s="177"/>
      <c r="P402" s="177"/>
      <c r="Q402" s="176" t="s">
        <v>3635</v>
      </c>
      <c r="R402" s="177"/>
      <c r="S402" s="177"/>
      <c r="T402" s="177"/>
      <c r="U402" s="177"/>
      <c r="V402" s="176" t="s">
        <v>3635</v>
      </c>
      <c r="W402" s="177"/>
      <c r="X402" s="8"/>
      <c r="Y402" s="8"/>
    </row>
    <row r="403" customHeight="1" spans="1:25">
      <c r="A403" s="178">
        <v>164</v>
      </c>
      <c r="B403" s="179" t="s">
        <v>481</v>
      </c>
      <c r="C403" s="180"/>
      <c r="D403" s="179" t="s">
        <v>3635</v>
      </c>
      <c r="E403" s="179" t="s">
        <v>3635</v>
      </c>
      <c r="F403" s="180"/>
      <c r="G403" s="179" t="s">
        <v>3635</v>
      </c>
      <c r="H403" s="180"/>
      <c r="I403" s="180"/>
      <c r="J403" s="180" t="s">
        <v>1604</v>
      </c>
      <c r="K403" s="180"/>
      <c r="L403" s="180"/>
      <c r="M403" s="180"/>
      <c r="N403" s="180"/>
      <c r="O403" s="180"/>
      <c r="P403" s="180"/>
      <c r="Q403" s="179" t="s">
        <v>3635</v>
      </c>
      <c r="R403" s="180"/>
      <c r="S403" s="180"/>
      <c r="T403" s="180"/>
      <c r="U403" s="180"/>
      <c r="V403" s="179" t="s">
        <v>3635</v>
      </c>
      <c r="W403" s="180"/>
      <c r="X403" s="8"/>
      <c r="Y403" s="8"/>
    </row>
    <row r="404" customHeight="1" spans="1:25">
      <c r="A404" s="178">
        <v>205</v>
      </c>
      <c r="B404" s="179" t="s">
        <v>481</v>
      </c>
      <c r="C404" s="180"/>
      <c r="D404" s="179" t="s">
        <v>3635</v>
      </c>
      <c r="E404" s="179" t="s">
        <v>3635</v>
      </c>
      <c r="F404" s="180"/>
      <c r="G404" s="179" t="s">
        <v>3635</v>
      </c>
      <c r="H404" s="180"/>
      <c r="I404" s="180"/>
      <c r="J404" s="180" t="s">
        <v>1605</v>
      </c>
      <c r="K404" s="180"/>
      <c r="L404" s="180"/>
      <c r="M404" s="180"/>
      <c r="N404" s="180"/>
      <c r="O404" s="180"/>
      <c r="P404" s="180"/>
      <c r="Q404" s="179" t="s">
        <v>3635</v>
      </c>
      <c r="R404" s="180"/>
      <c r="S404" s="180"/>
      <c r="T404" s="180"/>
      <c r="U404" s="180"/>
      <c r="V404" s="179" t="s">
        <v>3635</v>
      </c>
      <c r="W404" s="180"/>
      <c r="X404" s="8"/>
      <c r="Y404" s="8"/>
    </row>
    <row r="405" customHeight="1" spans="1:25">
      <c r="A405" s="178">
        <v>165</v>
      </c>
      <c r="B405" s="179" t="s">
        <v>481</v>
      </c>
      <c r="C405" s="180"/>
      <c r="D405" s="179" t="s">
        <v>3635</v>
      </c>
      <c r="E405" s="179" t="s">
        <v>3635</v>
      </c>
      <c r="F405" s="180"/>
      <c r="G405" s="179" t="s">
        <v>3635</v>
      </c>
      <c r="H405" s="180"/>
      <c r="I405" s="180"/>
      <c r="J405" s="180" t="s">
        <v>4284</v>
      </c>
      <c r="K405" s="180"/>
      <c r="L405" s="180"/>
      <c r="M405" s="180"/>
      <c r="N405" s="180"/>
      <c r="O405" s="180"/>
      <c r="P405" s="180"/>
      <c r="Q405" s="179" t="s">
        <v>3635</v>
      </c>
      <c r="R405" s="180"/>
      <c r="S405" s="180"/>
      <c r="T405" s="180"/>
      <c r="U405" s="180"/>
      <c r="V405" s="179" t="s">
        <v>3635</v>
      </c>
      <c r="W405" s="180"/>
      <c r="X405" s="8"/>
      <c r="Y405" s="8"/>
    </row>
    <row r="406" customHeight="1" spans="1:25">
      <c r="A406" s="178">
        <v>166</v>
      </c>
      <c r="B406" s="179" t="s">
        <v>481</v>
      </c>
      <c r="C406" s="180"/>
      <c r="D406" s="179" t="s">
        <v>3635</v>
      </c>
      <c r="E406" s="179" t="s">
        <v>3635</v>
      </c>
      <c r="F406" s="180"/>
      <c r="G406" s="179" t="s">
        <v>3635</v>
      </c>
      <c r="H406" s="180"/>
      <c r="I406" s="180"/>
      <c r="J406" s="180" t="s">
        <v>4285</v>
      </c>
      <c r="K406" s="180"/>
      <c r="L406" s="180"/>
      <c r="M406" s="180"/>
      <c r="N406" s="180"/>
      <c r="O406" s="180"/>
      <c r="P406" s="180"/>
      <c r="Q406" s="179" t="s">
        <v>3635</v>
      </c>
      <c r="R406" s="180"/>
      <c r="S406" s="180"/>
      <c r="T406" s="180"/>
      <c r="U406" s="180"/>
      <c r="V406" s="179" t="s">
        <v>3635</v>
      </c>
      <c r="W406" s="180"/>
      <c r="X406" s="8"/>
      <c r="Y406" s="8"/>
    </row>
    <row r="407" customHeight="1" spans="1:25">
      <c r="A407" s="178">
        <v>167</v>
      </c>
      <c r="B407" s="179" t="s">
        <v>481</v>
      </c>
      <c r="C407" s="180"/>
      <c r="D407" s="179" t="s">
        <v>3635</v>
      </c>
      <c r="E407" s="179" t="s">
        <v>3635</v>
      </c>
      <c r="F407" s="180"/>
      <c r="G407" s="179" t="s">
        <v>3635</v>
      </c>
      <c r="H407" s="180"/>
      <c r="I407" s="180"/>
      <c r="J407" s="180" t="s">
        <v>4286</v>
      </c>
      <c r="K407" s="180"/>
      <c r="L407" s="180"/>
      <c r="M407" s="180"/>
      <c r="N407" s="180"/>
      <c r="O407" s="180"/>
      <c r="P407" s="180"/>
      <c r="Q407" s="179" t="s">
        <v>3635</v>
      </c>
      <c r="R407" s="180"/>
      <c r="S407" s="180"/>
      <c r="T407" s="180"/>
      <c r="U407" s="180"/>
      <c r="V407" s="179" t="s">
        <v>3635</v>
      </c>
      <c r="W407" s="180"/>
      <c r="X407" s="8"/>
      <c r="Y407" s="8"/>
    </row>
    <row r="408" customHeight="1" spans="1:25">
      <c r="A408" s="178">
        <v>168</v>
      </c>
      <c r="B408" s="179" t="s">
        <v>481</v>
      </c>
      <c r="C408" s="180"/>
      <c r="D408" s="179" t="s">
        <v>3635</v>
      </c>
      <c r="E408" s="179" t="s">
        <v>3635</v>
      </c>
      <c r="F408" s="180"/>
      <c r="G408" s="179" t="s">
        <v>3635</v>
      </c>
      <c r="H408" s="180"/>
      <c r="I408" s="180"/>
      <c r="J408" s="180" t="s">
        <v>1609</v>
      </c>
      <c r="K408" s="180"/>
      <c r="L408" s="180"/>
      <c r="M408" s="180"/>
      <c r="N408" s="180"/>
      <c r="O408" s="180"/>
      <c r="P408" s="180"/>
      <c r="Q408" s="179" t="s">
        <v>3635</v>
      </c>
      <c r="R408" s="180"/>
      <c r="S408" s="180"/>
      <c r="T408" s="180"/>
      <c r="U408" s="180"/>
      <c r="V408" s="179" t="s">
        <v>3635</v>
      </c>
      <c r="W408" s="180"/>
      <c r="X408" s="8"/>
      <c r="Y408" s="8"/>
    </row>
    <row r="409" customHeight="1" spans="1:25">
      <c r="A409" s="178">
        <v>169</v>
      </c>
      <c r="B409" s="179" t="s">
        <v>481</v>
      </c>
      <c r="C409" s="180"/>
      <c r="D409" s="179" t="s">
        <v>3635</v>
      </c>
      <c r="E409" s="179" t="s">
        <v>3635</v>
      </c>
      <c r="F409" s="180"/>
      <c r="G409" s="179" t="s">
        <v>3635</v>
      </c>
      <c r="H409" s="180"/>
      <c r="I409" s="180"/>
      <c r="J409" s="180" t="s">
        <v>1610</v>
      </c>
      <c r="K409" s="180"/>
      <c r="L409" s="180"/>
      <c r="M409" s="180"/>
      <c r="N409" s="180"/>
      <c r="O409" s="180"/>
      <c r="P409" s="180"/>
      <c r="Q409" s="179" t="s">
        <v>3635</v>
      </c>
      <c r="R409" s="180"/>
      <c r="S409" s="180"/>
      <c r="T409" s="180"/>
      <c r="U409" s="180"/>
      <c r="V409" s="179" t="s">
        <v>3635</v>
      </c>
      <c r="W409" s="180"/>
      <c r="X409" s="8"/>
      <c r="Y409" s="8"/>
    </row>
    <row r="410" customHeight="1" spans="1:25">
      <c r="A410" s="178">
        <v>170</v>
      </c>
      <c r="B410" s="179" t="s">
        <v>481</v>
      </c>
      <c r="C410" s="180"/>
      <c r="D410" s="179" t="s">
        <v>3635</v>
      </c>
      <c r="E410" s="179" t="s">
        <v>3635</v>
      </c>
      <c r="F410" s="180"/>
      <c r="G410" s="179" t="s">
        <v>3635</v>
      </c>
      <c r="H410" s="180"/>
      <c r="I410" s="180"/>
      <c r="J410" s="180" t="s">
        <v>1611</v>
      </c>
      <c r="K410" s="180"/>
      <c r="L410" s="180"/>
      <c r="M410" s="180"/>
      <c r="N410" s="180"/>
      <c r="O410" s="180"/>
      <c r="P410" s="180"/>
      <c r="Q410" s="179" t="s">
        <v>3635</v>
      </c>
      <c r="R410" s="180"/>
      <c r="S410" s="180"/>
      <c r="T410" s="180"/>
      <c r="U410" s="180"/>
      <c r="V410" s="179" t="s">
        <v>3635</v>
      </c>
      <c r="W410" s="180"/>
      <c r="X410" s="8"/>
      <c r="Y410" s="8"/>
    </row>
    <row r="411" customHeight="1" spans="1:25">
      <c r="A411" s="178">
        <v>171</v>
      </c>
      <c r="B411" s="179" t="s">
        <v>481</v>
      </c>
      <c r="C411" s="180"/>
      <c r="D411" s="179" t="s">
        <v>3635</v>
      </c>
      <c r="E411" s="179" t="s">
        <v>3635</v>
      </c>
      <c r="F411" s="180"/>
      <c r="G411" s="179" t="s">
        <v>3635</v>
      </c>
      <c r="H411" s="180"/>
      <c r="I411" s="180"/>
      <c r="J411" s="180" t="s">
        <v>4287</v>
      </c>
      <c r="K411" s="180"/>
      <c r="L411" s="180"/>
      <c r="M411" s="180"/>
      <c r="N411" s="180"/>
      <c r="O411" s="180"/>
      <c r="P411" s="180"/>
      <c r="Q411" s="179" t="s">
        <v>3635</v>
      </c>
      <c r="R411" s="180"/>
      <c r="S411" s="180"/>
      <c r="T411" s="180"/>
      <c r="U411" s="180"/>
      <c r="V411" s="179" t="s">
        <v>3635</v>
      </c>
      <c r="W411" s="180"/>
      <c r="X411" s="8"/>
      <c r="Y411" s="8"/>
    </row>
    <row r="412" customHeight="1" spans="1:25">
      <c r="A412" s="175">
        <v>26</v>
      </c>
      <c r="B412" s="176" t="s">
        <v>481</v>
      </c>
      <c r="C412" s="177"/>
      <c r="D412" s="176" t="s">
        <v>3635</v>
      </c>
      <c r="E412" s="176" t="s">
        <v>3635</v>
      </c>
      <c r="F412" s="177"/>
      <c r="G412" s="176" t="s">
        <v>3635</v>
      </c>
      <c r="H412" s="177"/>
      <c r="I412" s="177"/>
      <c r="J412" s="177" t="s">
        <v>4288</v>
      </c>
      <c r="K412" s="177"/>
      <c r="L412" s="177"/>
      <c r="M412" s="177"/>
      <c r="N412" s="177"/>
      <c r="O412" s="177"/>
      <c r="P412" s="177"/>
      <c r="Q412" s="176" t="s">
        <v>3635</v>
      </c>
      <c r="R412" s="177"/>
      <c r="S412" s="177"/>
      <c r="T412" s="177"/>
      <c r="U412" s="177"/>
      <c r="V412" s="176" t="s">
        <v>3635</v>
      </c>
      <c r="W412" s="177"/>
      <c r="X412" s="8"/>
      <c r="Y412" s="8"/>
    </row>
    <row r="413" customHeight="1" spans="1:25">
      <c r="A413" s="175">
        <v>276</v>
      </c>
      <c r="B413" s="176" t="s">
        <v>481</v>
      </c>
      <c r="C413" s="177"/>
      <c r="D413" s="176" t="s">
        <v>3635</v>
      </c>
      <c r="E413" s="176" t="s">
        <v>3635</v>
      </c>
      <c r="F413" s="177"/>
      <c r="G413" s="176" t="s">
        <v>3635</v>
      </c>
      <c r="H413" s="177"/>
      <c r="I413" s="177"/>
      <c r="J413" s="177" t="s">
        <v>4289</v>
      </c>
      <c r="K413" s="177"/>
      <c r="L413" s="177"/>
      <c r="M413" s="177"/>
      <c r="N413" s="177"/>
      <c r="O413" s="177"/>
      <c r="P413" s="177"/>
      <c r="Q413" s="176" t="s">
        <v>3635</v>
      </c>
      <c r="R413" s="177"/>
      <c r="S413" s="177"/>
      <c r="T413" s="177"/>
      <c r="U413" s="177"/>
      <c r="V413" s="176" t="s">
        <v>3635</v>
      </c>
      <c r="W413" s="177"/>
      <c r="X413" s="8"/>
      <c r="Y413" s="8"/>
    </row>
    <row r="414" customHeight="1" spans="1:25">
      <c r="A414" s="178">
        <v>277</v>
      </c>
      <c r="B414" s="179" t="s">
        <v>481</v>
      </c>
      <c r="C414" s="180"/>
      <c r="D414" s="179" t="s">
        <v>3635</v>
      </c>
      <c r="E414" s="179" t="s">
        <v>3635</v>
      </c>
      <c r="F414" s="180"/>
      <c r="G414" s="179" t="s">
        <v>3635</v>
      </c>
      <c r="H414" s="180"/>
      <c r="I414" s="180"/>
      <c r="J414" s="180" t="s">
        <v>1615</v>
      </c>
      <c r="K414" s="180" t="s">
        <v>1616</v>
      </c>
      <c r="L414" s="180"/>
      <c r="M414" s="180"/>
      <c r="N414" s="180"/>
      <c r="O414" s="180"/>
      <c r="P414" s="180"/>
      <c r="Q414" s="179" t="s">
        <v>3635</v>
      </c>
      <c r="R414" s="180"/>
      <c r="S414" s="180"/>
      <c r="T414" s="180"/>
      <c r="U414" s="180"/>
      <c r="V414" s="179" t="s">
        <v>3635</v>
      </c>
      <c r="W414" s="180"/>
      <c r="X414" s="8"/>
      <c r="Y414" s="8"/>
    </row>
    <row r="415" customHeight="1" spans="1:25">
      <c r="A415" s="178">
        <v>281</v>
      </c>
      <c r="B415" s="179" t="s">
        <v>481</v>
      </c>
      <c r="C415" s="180"/>
      <c r="D415" s="179" t="s">
        <v>3635</v>
      </c>
      <c r="E415" s="179" t="s">
        <v>3635</v>
      </c>
      <c r="F415" s="180"/>
      <c r="G415" s="179" t="s">
        <v>3635</v>
      </c>
      <c r="H415" s="180"/>
      <c r="I415" s="180"/>
      <c r="J415" s="180" t="s">
        <v>1126</v>
      </c>
      <c r="K415" s="180" t="s">
        <v>1617</v>
      </c>
      <c r="L415" s="180"/>
      <c r="M415" s="180"/>
      <c r="N415" s="180"/>
      <c r="O415" s="180"/>
      <c r="P415" s="180"/>
      <c r="Q415" s="179" t="s">
        <v>3635</v>
      </c>
      <c r="R415" s="180"/>
      <c r="S415" s="180"/>
      <c r="T415" s="180"/>
      <c r="U415" s="180"/>
      <c r="V415" s="179" t="s">
        <v>3635</v>
      </c>
      <c r="W415" s="180"/>
      <c r="X415" s="8"/>
      <c r="Y415" s="8"/>
    </row>
    <row r="416" customHeight="1" spans="1:25">
      <c r="A416" s="178">
        <v>282</v>
      </c>
      <c r="B416" s="179" t="s">
        <v>481</v>
      </c>
      <c r="C416" s="180"/>
      <c r="D416" s="179" t="s">
        <v>3635</v>
      </c>
      <c r="E416" s="179" t="s">
        <v>3635</v>
      </c>
      <c r="F416" s="180"/>
      <c r="G416" s="179" t="s">
        <v>3635</v>
      </c>
      <c r="H416" s="180"/>
      <c r="I416" s="180"/>
      <c r="J416" s="180" t="s">
        <v>4290</v>
      </c>
      <c r="K416" s="180" t="s">
        <v>1619</v>
      </c>
      <c r="L416" s="180"/>
      <c r="M416" s="180"/>
      <c r="N416" s="180"/>
      <c r="O416" s="180"/>
      <c r="P416" s="180"/>
      <c r="Q416" s="179" t="s">
        <v>3635</v>
      </c>
      <c r="R416" s="180"/>
      <c r="S416" s="180"/>
      <c r="T416" s="180"/>
      <c r="U416" s="180"/>
      <c r="V416" s="179" t="s">
        <v>3635</v>
      </c>
      <c r="W416" s="180"/>
      <c r="X416" s="8"/>
      <c r="Y416" s="8"/>
    </row>
    <row r="417" customHeight="1" spans="1:25">
      <c r="A417" s="178">
        <v>283</v>
      </c>
      <c r="B417" s="179" t="s">
        <v>481</v>
      </c>
      <c r="C417" s="180"/>
      <c r="D417" s="179" t="s">
        <v>3635</v>
      </c>
      <c r="E417" s="179" t="s">
        <v>3635</v>
      </c>
      <c r="F417" s="180"/>
      <c r="G417" s="179" t="s">
        <v>3635</v>
      </c>
      <c r="H417" s="180"/>
      <c r="I417" s="180"/>
      <c r="J417" s="180" t="s">
        <v>4291</v>
      </c>
      <c r="K417" s="180" t="s">
        <v>1621</v>
      </c>
      <c r="L417" s="180"/>
      <c r="M417" s="180"/>
      <c r="N417" s="180"/>
      <c r="O417" s="180"/>
      <c r="P417" s="180"/>
      <c r="Q417" s="179" t="s">
        <v>3635</v>
      </c>
      <c r="R417" s="180"/>
      <c r="S417" s="180"/>
      <c r="T417" s="180"/>
      <c r="U417" s="180"/>
      <c r="V417" s="179" t="s">
        <v>3635</v>
      </c>
      <c r="W417" s="180"/>
      <c r="X417" s="8"/>
      <c r="Y417" s="8"/>
    </row>
    <row r="418" customHeight="1" spans="1:25">
      <c r="A418" s="178">
        <v>284</v>
      </c>
      <c r="B418" s="179" t="s">
        <v>481</v>
      </c>
      <c r="C418" s="180"/>
      <c r="D418" s="179" t="s">
        <v>3635</v>
      </c>
      <c r="E418" s="179" t="s">
        <v>3635</v>
      </c>
      <c r="F418" s="180"/>
      <c r="G418" s="179" t="s">
        <v>3635</v>
      </c>
      <c r="H418" s="180"/>
      <c r="I418" s="180"/>
      <c r="J418" s="180" t="s">
        <v>4292</v>
      </c>
      <c r="K418" s="180" t="s">
        <v>1623</v>
      </c>
      <c r="L418" s="180"/>
      <c r="M418" s="180"/>
      <c r="N418" s="180"/>
      <c r="O418" s="180"/>
      <c r="P418" s="180"/>
      <c r="Q418" s="179" t="s">
        <v>3635</v>
      </c>
      <c r="R418" s="180"/>
      <c r="S418" s="180"/>
      <c r="T418" s="180"/>
      <c r="U418" s="180"/>
      <c r="V418" s="179" t="s">
        <v>3635</v>
      </c>
      <c r="W418" s="180"/>
      <c r="X418" s="8"/>
      <c r="Y418" s="8"/>
    </row>
    <row r="419" customHeight="1" spans="1:25">
      <c r="A419" s="178">
        <v>285</v>
      </c>
      <c r="B419" s="179" t="s">
        <v>481</v>
      </c>
      <c r="C419" s="180"/>
      <c r="D419" s="179" t="s">
        <v>3635</v>
      </c>
      <c r="E419" s="179" t="s">
        <v>3635</v>
      </c>
      <c r="F419" s="180"/>
      <c r="G419" s="179" t="s">
        <v>3635</v>
      </c>
      <c r="H419" s="180"/>
      <c r="I419" s="180"/>
      <c r="J419" s="180" t="s">
        <v>1624</v>
      </c>
      <c r="K419" s="180" t="s">
        <v>1625</v>
      </c>
      <c r="L419" s="180"/>
      <c r="M419" s="180"/>
      <c r="N419" s="180"/>
      <c r="O419" s="180"/>
      <c r="P419" s="180"/>
      <c r="Q419" s="179" t="s">
        <v>3635</v>
      </c>
      <c r="R419" s="180"/>
      <c r="S419" s="180"/>
      <c r="T419" s="180"/>
      <c r="U419" s="180"/>
      <c r="V419" s="179" t="s">
        <v>3635</v>
      </c>
      <c r="W419" s="180"/>
      <c r="X419" s="8"/>
      <c r="Y419" s="8"/>
    </row>
    <row r="420" customHeight="1" spans="1:25">
      <c r="A420" s="178">
        <v>286</v>
      </c>
      <c r="B420" s="179" t="s">
        <v>481</v>
      </c>
      <c r="C420" s="180"/>
      <c r="D420" s="179" t="s">
        <v>3635</v>
      </c>
      <c r="E420" s="179" t="s">
        <v>3635</v>
      </c>
      <c r="F420" s="180"/>
      <c r="G420" s="179" t="s">
        <v>3635</v>
      </c>
      <c r="H420" s="180"/>
      <c r="I420" s="180"/>
      <c r="J420" s="180" t="s">
        <v>1626</v>
      </c>
      <c r="K420" s="180" t="s">
        <v>1627</v>
      </c>
      <c r="L420" s="180"/>
      <c r="M420" s="180"/>
      <c r="N420" s="180"/>
      <c r="O420" s="180"/>
      <c r="P420" s="180"/>
      <c r="Q420" s="179" t="s">
        <v>3635</v>
      </c>
      <c r="R420" s="180"/>
      <c r="S420" s="180"/>
      <c r="T420" s="180"/>
      <c r="U420" s="180"/>
      <c r="V420" s="179" t="s">
        <v>3635</v>
      </c>
      <c r="W420" s="180"/>
      <c r="X420" s="8"/>
      <c r="Y420" s="8"/>
    </row>
    <row r="421" customHeight="1" spans="1:25">
      <c r="A421" s="178">
        <v>280</v>
      </c>
      <c r="B421" s="179" t="s">
        <v>481</v>
      </c>
      <c r="C421" s="180"/>
      <c r="D421" s="179" t="s">
        <v>3635</v>
      </c>
      <c r="E421" s="179" t="s">
        <v>3635</v>
      </c>
      <c r="F421" s="180"/>
      <c r="G421" s="179" t="s">
        <v>3635</v>
      </c>
      <c r="H421" s="180"/>
      <c r="I421" s="180"/>
      <c r="J421" s="180" t="s">
        <v>1628</v>
      </c>
      <c r="K421" s="180" t="s">
        <v>1629</v>
      </c>
      <c r="L421" s="180"/>
      <c r="M421" s="180"/>
      <c r="N421" s="180"/>
      <c r="O421" s="180"/>
      <c r="P421" s="180"/>
      <c r="Q421" s="179" t="s">
        <v>3635</v>
      </c>
      <c r="R421" s="180"/>
      <c r="S421" s="180"/>
      <c r="T421" s="180"/>
      <c r="U421" s="180"/>
      <c r="V421" s="179" t="s">
        <v>3635</v>
      </c>
      <c r="W421" s="180"/>
      <c r="X421" s="8"/>
      <c r="Y421" s="8"/>
    </row>
    <row r="422" customHeight="1" spans="1:25">
      <c r="A422" s="178">
        <v>279</v>
      </c>
      <c r="B422" s="179" t="s">
        <v>481</v>
      </c>
      <c r="C422" s="180"/>
      <c r="D422" s="179" t="s">
        <v>3635</v>
      </c>
      <c r="E422" s="179" t="s">
        <v>3635</v>
      </c>
      <c r="F422" s="180"/>
      <c r="G422" s="179" t="s">
        <v>3635</v>
      </c>
      <c r="H422" s="180"/>
      <c r="I422" s="180"/>
      <c r="J422" s="180" t="s">
        <v>1630</v>
      </c>
      <c r="K422" s="180" t="s">
        <v>1631</v>
      </c>
      <c r="L422" s="180"/>
      <c r="M422" s="180"/>
      <c r="N422" s="180"/>
      <c r="O422" s="180"/>
      <c r="P422" s="180"/>
      <c r="Q422" s="179" t="s">
        <v>3635</v>
      </c>
      <c r="R422" s="180"/>
      <c r="S422" s="180"/>
      <c r="T422" s="180"/>
      <c r="U422" s="180"/>
      <c r="V422" s="179" t="s">
        <v>3635</v>
      </c>
      <c r="W422" s="180"/>
      <c r="X422" s="8"/>
      <c r="Y422" s="8"/>
    </row>
    <row r="423" customHeight="1" spans="1:25">
      <c r="A423" s="178">
        <v>24</v>
      </c>
      <c r="B423" s="179" t="s">
        <v>481</v>
      </c>
      <c r="C423" s="180"/>
      <c r="D423" s="179" t="s">
        <v>3635</v>
      </c>
      <c r="E423" s="179" t="s">
        <v>3635</v>
      </c>
      <c r="F423" s="180"/>
      <c r="G423" s="179" t="s">
        <v>3635</v>
      </c>
      <c r="H423" s="180"/>
      <c r="I423" s="180"/>
      <c r="J423" s="180" t="s">
        <v>1632</v>
      </c>
      <c r="K423" s="180" t="s">
        <v>4293</v>
      </c>
      <c r="L423" s="180"/>
      <c r="M423" s="180"/>
      <c r="N423" s="180"/>
      <c r="O423" s="180"/>
      <c r="P423" s="180"/>
      <c r="Q423" s="179" t="s">
        <v>3635</v>
      </c>
      <c r="R423" s="180"/>
      <c r="S423" s="180"/>
      <c r="T423" s="180"/>
      <c r="U423" s="180"/>
      <c r="V423" s="179" t="s">
        <v>3635</v>
      </c>
      <c r="W423" s="180"/>
      <c r="X423" s="8"/>
      <c r="Y423" s="8"/>
    </row>
    <row r="424" customHeight="1" spans="1:25">
      <c r="A424" s="178">
        <v>30</v>
      </c>
      <c r="B424" s="179" t="s">
        <v>481</v>
      </c>
      <c r="C424" s="180"/>
      <c r="D424" s="179" t="s">
        <v>3635</v>
      </c>
      <c r="E424" s="179" t="s">
        <v>3635</v>
      </c>
      <c r="F424" s="180"/>
      <c r="G424" s="179" t="s">
        <v>3635</v>
      </c>
      <c r="H424" s="180"/>
      <c r="I424" s="180"/>
      <c r="J424" s="180" t="s">
        <v>1634</v>
      </c>
      <c r="K424" s="180" t="s">
        <v>4294</v>
      </c>
      <c r="L424" s="180"/>
      <c r="M424" s="180"/>
      <c r="N424" s="180"/>
      <c r="O424" s="180"/>
      <c r="P424" s="180"/>
      <c r="Q424" s="179" t="s">
        <v>3635</v>
      </c>
      <c r="R424" s="180"/>
      <c r="S424" s="180"/>
      <c r="T424" s="180"/>
      <c r="U424" s="180"/>
      <c r="V424" s="179" t="s">
        <v>3635</v>
      </c>
      <c r="W424" s="180"/>
      <c r="X424" s="8"/>
      <c r="Y424" s="8"/>
    </row>
    <row r="425" customHeight="1" spans="1:25">
      <c r="A425" s="178">
        <v>31</v>
      </c>
      <c r="B425" s="179" t="s">
        <v>481</v>
      </c>
      <c r="C425" s="180"/>
      <c r="D425" s="179" t="s">
        <v>3635</v>
      </c>
      <c r="E425" s="179" t="s">
        <v>3635</v>
      </c>
      <c r="F425" s="180"/>
      <c r="G425" s="179" t="s">
        <v>3635</v>
      </c>
      <c r="H425" s="180"/>
      <c r="I425" s="180"/>
      <c r="J425" s="180" t="s">
        <v>1636</v>
      </c>
      <c r="K425" s="180" t="s">
        <v>1637</v>
      </c>
      <c r="L425" s="180"/>
      <c r="M425" s="180"/>
      <c r="N425" s="180"/>
      <c r="O425" s="180"/>
      <c r="P425" s="180"/>
      <c r="Q425" s="179" t="s">
        <v>3635</v>
      </c>
      <c r="R425" s="180"/>
      <c r="S425" s="180"/>
      <c r="T425" s="180"/>
      <c r="U425" s="180"/>
      <c r="V425" s="179" t="s">
        <v>3635</v>
      </c>
      <c r="W425" s="180"/>
      <c r="X425" s="8"/>
      <c r="Y425" s="8"/>
    </row>
    <row r="426" customHeight="1" spans="1:25">
      <c r="A426" s="178">
        <v>32</v>
      </c>
      <c r="B426" s="179" t="s">
        <v>481</v>
      </c>
      <c r="C426" s="180"/>
      <c r="D426" s="179" t="s">
        <v>3635</v>
      </c>
      <c r="E426" s="179" t="s">
        <v>3635</v>
      </c>
      <c r="F426" s="180"/>
      <c r="G426" s="179" t="s">
        <v>3635</v>
      </c>
      <c r="H426" s="180"/>
      <c r="I426" s="180"/>
      <c r="J426" s="180" t="s">
        <v>1638</v>
      </c>
      <c r="K426" s="180" t="s">
        <v>1639</v>
      </c>
      <c r="L426" s="180"/>
      <c r="M426" s="180"/>
      <c r="N426" s="180"/>
      <c r="O426" s="180"/>
      <c r="P426" s="180"/>
      <c r="Q426" s="179" t="s">
        <v>3635</v>
      </c>
      <c r="R426" s="180"/>
      <c r="S426" s="180"/>
      <c r="T426" s="180"/>
      <c r="U426" s="180"/>
      <c r="V426" s="179" t="s">
        <v>3635</v>
      </c>
      <c r="W426" s="180"/>
      <c r="X426" s="8"/>
      <c r="Y426" s="8"/>
    </row>
    <row r="427" customHeight="1" spans="1:25">
      <c r="A427" s="178">
        <v>33</v>
      </c>
      <c r="B427" s="179" t="s">
        <v>481</v>
      </c>
      <c r="C427" s="180"/>
      <c r="D427" s="179" t="s">
        <v>3635</v>
      </c>
      <c r="E427" s="179" t="s">
        <v>3635</v>
      </c>
      <c r="F427" s="180"/>
      <c r="G427" s="179" t="s">
        <v>3635</v>
      </c>
      <c r="H427" s="180"/>
      <c r="I427" s="180"/>
      <c r="J427" s="180" t="s">
        <v>1640</v>
      </c>
      <c r="K427" s="180" t="s">
        <v>1641</v>
      </c>
      <c r="L427" s="180"/>
      <c r="M427" s="180"/>
      <c r="N427" s="180"/>
      <c r="O427" s="180"/>
      <c r="P427" s="180"/>
      <c r="Q427" s="179" t="s">
        <v>3635</v>
      </c>
      <c r="R427" s="180"/>
      <c r="S427" s="180"/>
      <c r="T427" s="180"/>
      <c r="U427" s="180"/>
      <c r="V427" s="179" t="s">
        <v>3635</v>
      </c>
      <c r="W427" s="180"/>
      <c r="X427" s="8"/>
      <c r="Y427" s="8"/>
    </row>
    <row r="428" customHeight="1" spans="1:25">
      <c r="A428" s="178">
        <v>34</v>
      </c>
      <c r="B428" s="179" t="s">
        <v>481</v>
      </c>
      <c r="C428" s="180"/>
      <c r="D428" s="179" t="s">
        <v>3635</v>
      </c>
      <c r="E428" s="179" t="s">
        <v>3635</v>
      </c>
      <c r="F428" s="180"/>
      <c r="G428" s="179" t="s">
        <v>3635</v>
      </c>
      <c r="H428" s="180"/>
      <c r="I428" s="180"/>
      <c r="J428" s="180" t="s">
        <v>1642</v>
      </c>
      <c r="K428" s="180" t="s">
        <v>1643</v>
      </c>
      <c r="L428" s="180"/>
      <c r="M428" s="180"/>
      <c r="N428" s="180"/>
      <c r="O428" s="180"/>
      <c r="P428" s="180"/>
      <c r="Q428" s="179" t="s">
        <v>3635</v>
      </c>
      <c r="R428" s="180"/>
      <c r="S428" s="180"/>
      <c r="T428" s="180"/>
      <c r="U428" s="180"/>
      <c r="V428" s="179" t="s">
        <v>3635</v>
      </c>
      <c r="W428" s="180"/>
      <c r="X428" s="8"/>
      <c r="Y428" s="8"/>
    </row>
    <row r="429" customHeight="1" spans="1:25">
      <c r="A429" s="178">
        <v>35</v>
      </c>
      <c r="B429" s="179" t="s">
        <v>481</v>
      </c>
      <c r="C429" s="180"/>
      <c r="D429" s="179" t="s">
        <v>3635</v>
      </c>
      <c r="E429" s="179" t="s">
        <v>3635</v>
      </c>
      <c r="F429" s="180"/>
      <c r="G429" s="179" t="s">
        <v>3635</v>
      </c>
      <c r="H429" s="180"/>
      <c r="I429" s="180"/>
      <c r="J429" s="180" t="s">
        <v>263</v>
      </c>
      <c r="K429" s="180" t="s">
        <v>264</v>
      </c>
      <c r="L429" s="180"/>
      <c r="M429" s="180"/>
      <c r="N429" s="180"/>
      <c r="O429" s="180"/>
      <c r="P429" s="180"/>
      <c r="Q429" s="179" t="s">
        <v>3635</v>
      </c>
      <c r="R429" s="180"/>
      <c r="S429" s="180"/>
      <c r="T429" s="180"/>
      <c r="U429" s="180"/>
      <c r="V429" s="179" t="s">
        <v>3635</v>
      </c>
      <c r="W429" s="180"/>
      <c r="X429" s="8"/>
      <c r="Y429" s="8"/>
    </row>
    <row r="430" customHeight="1" spans="1:25">
      <c r="A430" s="178">
        <v>36</v>
      </c>
      <c r="B430" s="179" t="s">
        <v>481</v>
      </c>
      <c r="C430" s="180"/>
      <c r="D430" s="179" t="s">
        <v>3635</v>
      </c>
      <c r="E430" s="179" t="s">
        <v>3635</v>
      </c>
      <c r="F430" s="180"/>
      <c r="G430" s="179" t="s">
        <v>3635</v>
      </c>
      <c r="H430" s="180"/>
      <c r="I430" s="180"/>
      <c r="J430" s="180" t="s">
        <v>1644</v>
      </c>
      <c r="K430" s="180" t="s">
        <v>1645</v>
      </c>
      <c r="L430" s="180"/>
      <c r="M430" s="180"/>
      <c r="N430" s="180"/>
      <c r="O430" s="180"/>
      <c r="P430" s="180"/>
      <c r="Q430" s="179" t="s">
        <v>3635</v>
      </c>
      <c r="R430" s="180"/>
      <c r="S430" s="180"/>
      <c r="T430" s="180"/>
      <c r="U430" s="180"/>
      <c r="V430" s="179" t="s">
        <v>3635</v>
      </c>
      <c r="W430" s="180"/>
      <c r="X430" s="8"/>
      <c r="Y430" s="8"/>
    </row>
    <row r="431" customHeight="1" spans="1:25">
      <c r="A431" s="178">
        <v>383</v>
      </c>
      <c r="B431" s="179" t="s">
        <v>481</v>
      </c>
      <c r="C431" s="180"/>
      <c r="D431" s="179" t="s">
        <v>3635</v>
      </c>
      <c r="E431" s="179" t="s">
        <v>3635</v>
      </c>
      <c r="F431" s="180"/>
      <c r="G431" s="179" t="s">
        <v>3635</v>
      </c>
      <c r="H431" s="180"/>
      <c r="I431" s="180"/>
      <c r="J431" s="180" t="s">
        <v>1646</v>
      </c>
      <c r="K431" s="180" t="s">
        <v>1647</v>
      </c>
      <c r="L431" s="180"/>
      <c r="M431" s="180"/>
      <c r="N431" s="180"/>
      <c r="O431" s="180"/>
      <c r="P431" s="180"/>
      <c r="Q431" s="179" t="s">
        <v>3635</v>
      </c>
      <c r="R431" s="180"/>
      <c r="S431" s="180"/>
      <c r="T431" s="180"/>
      <c r="U431" s="180"/>
      <c r="V431" s="179" t="s">
        <v>3635</v>
      </c>
      <c r="W431" s="180"/>
      <c r="X431" s="8"/>
      <c r="Y431" s="8"/>
    </row>
    <row r="432" customHeight="1" spans="1:25">
      <c r="A432" s="178">
        <v>386</v>
      </c>
      <c r="B432" s="179" t="s">
        <v>481</v>
      </c>
      <c r="C432" s="180"/>
      <c r="D432" s="179" t="s">
        <v>3635</v>
      </c>
      <c r="E432" s="179" t="s">
        <v>3635</v>
      </c>
      <c r="F432" s="180"/>
      <c r="G432" s="179" t="s">
        <v>3635</v>
      </c>
      <c r="H432" s="180"/>
      <c r="I432" s="180"/>
      <c r="J432" s="180" t="s">
        <v>280</v>
      </c>
      <c r="K432" s="180" t="s">
        <v>1648</v>
      </c>
      <c r="L432" s="180"/>
      <c r="M432" s="180"/>
      <c r="N432" s="180"/>
      <c r="O432" s="180"/>
      <c r="P432" s="180"/>
      <c r="Q432" s="179" t="s">
        <v>3635</v>
      </c>
      <c r="R432" s="180"/>
      <c r="S432" s="180"/>
      <c r="T432" s="180"/>
      <c r="U432" s="180"/>
      <c r="V432" s="179" t="s">
        <v>3635</v>
      </c>
      <c r="W432" s="180"/>
      <c r="X432" s="8"/>
      <c r="Y432" s="8"/>
    </row>
    <row r="433" customHeight="1" spans="1:25">
      <c r="A433" s="178">
        <v>385</v>
      </c>
      <c r="B433" s="179" t="s">
        <v>481</v>
      </c>
      <c r="C433" s="180"/>
      <c r="D433" s="179" t="s">
        <v>3635</v>
      </c>
      <c r="E433" s="179" t="s">
        <v>3635</v>
      </c>
      <c r="F433" s="180"/>
      <c r="G433" s="179" t="s">
        <v>3635</v>
      </c>
      <c r="H433" s="180"/>
      <c r="I433" s="180"/>
      <c r="J433" s="180" t="s">
        <v>1142</v>
      </c>
      <c r="K433" s="180" t="s">
        <v>1649</v>
      </c>
      <c r="L433" s="180"/>
      <c r="M433" s="180"/>
      <c r="N433" s="180"/>
      <c r="O433" s="180"/>
      <c r="P433" s="180"/>
      <c r="Q433" s="179" t="s">
        <v>3635</v>
      </c>
      <c r="R433" s="180"/>
      <c r="S433" s="180"/>
      <c r="T433" s="180"/>
      <c r="U433" s="180"/>
      <c r="V433" s="179" t="s">
        <v>3635</v>
      </c>
      <c r="W433" s="180"/>
      <c r="X433" s="8"/>
      <c r="Y433" s="8"/>
    </row>
    <row r="434" customHeight="1" spans="1:25">
      <c r="A434" s="178">
        <v>384</v>
      </c>
      <c r="B434" s="179" t="s">
        <v>481</v>
      </c>
      <c r="C434" s="180"/>
      <c r="D434" s="179" t="s">
        <v>3635</v>
      </c>
      <c r="E434" s="179" t="s">
        <v>3635</v>
      </c>
      <c r="F434" s="180"/>
      <c r="G434" s="179" t="s">
        <v>3635</v>
      </c>
      <c r="H434" s="180"/>
      <c r="I434" s="180"/>
      <c r="J434" s="180" t="s">
        <v>239</v>
      </c>
      <c r="K434" s="180" t="s">
        <v>1650</v>
      </c>
      <c r="L434" s="180"/>
      <c r="M434" s="180"/>
      <c r="N434" s="180"/>
      <c r="O434" s="180"/>
      <c r="P434" s="180"/>
      <c r="Q434" s="179" t="s">
        <v>3635</v>
      </c>
      <c r="R434" s="180"/>
      <c r="S434" s="180"/>
      <c r="T434" s="180"/>
      <c r="U434" s="180"/>
      <c r="V434" s="179" t="s">
        <v>3635</v>
      </c>
      <c r="W434" s="180"/>
      <c r="X434" s="8"/>
      <c r="Y434" s="8"/>
    </row>
    <row r="435" customHeight="1" spans="1:25">
      <c r="A435" s="178">
        <v>392</v>
      </c>
      <c r="B435" s="179" t="s">
        <v>481</v>
      </c>
      <c r="C435" s="180"/>
      <c r="D435" s="179" t="s">
        <v>3635</v>
      </c>
      <c r="E435" s="179" t="s">
        <v>3635</v>
      </c>
      <c r="F435" s="180"/>
      <c r="G435" s="179" t="s">
        <v>3635</v>
      </c>
      <c r="H435" s="180"/>
      <c r="I435" s="180"/>
      <c r="J435" s="180" t="s">
        <v>391</v>
      </c>
      <c r="K435" s="180" t="s">
        <v>1183</v>
      </c>
      <c r="L435" s="180" t="s">
        <v>1651</v>
      </c>
      <c r="M435" s="180"/>
      <c r="N435" s="180"/>
      <c r="O435" s="180"/>
      <c r="P435" s="180"/>
      <c r="Q435" s="179" t="s">
        <v>3635</v>
      </c>
      <c r="R435" s="180"/>
      <c r="S435" s="180"/>
      <c r="T435" s="180"/>
      <c r="U435" s="180"/>
      <c r="V435" s="179" t="s">
        <v>3635</v>
      </c>
      <c r="W435" s="180"/>
      <c r="X435" s="8"/>
      <c r="Y435" s="8"/>
    </row>
    <row r="436" customHeight="1" spans="1:25">
      <c r="A436" s="178">
        <v>388</v>
      </c>
      <c r="B436" s="179" t="s">
        <v>481</v>
      </c>
      <c r="C436" s="180"/>
      <c r="D436" s="179" t="s">
        <v>3635</v>
      </c>
      <c r="E436" s="179" t="s">
        <v>3635</v>
      </c>
      <c r="F436" s="180"/>
      <c r="G436" s="179" t="s">
        <v>3635</v>
      </c>
      <c r="H436" s="180"/>
      <c r="I436" s="180"/>
      <c r="J436" s="180" t="s">
        <v>1652</v>
      </c>
      <c r="K436" s="180" t="s">
        <v>1653</v>
      </c>
      <c r="L436" s="180"/>
      <c r="M436" s="180"/>
      <c r="N436" s="180"/>
      <c r="O436" s="180"/>
      <c r="P436" s="180"/>
      <c r="Q436" s="179" t="s">
        <v>3635</v>
      </c>
      <c r="R436" s="180"/>
      <c r="S436" s="180"/>
      <c r="T436" s="180"/>
      <c r="U436" s="180"/>
      <c r="V436" s="179" t="s">
        <v>3635</v>
      </c>
      <c r="W436" s="180"/>
      <c r="X436" s="8"/>
      <c r="Y436" s="8"/>
    </row>
    <row r="437" customHeight="1" spans="1:25">
      <c r="A437" s="178">
        <v>387</v>
      </c>
      <c r="B437" s="179" t="s">
        <v>481</v>
      </c>
      <c r="C437" s="180"/>
      <c r="D437" s="179" t="s">
        <v>3635</v>
      </c>
      <c r="E437" s="179" t="s">
        <v>3635</v>
      </c>
      <c r="F437" s="180"/>
      <c r="G437" s="179" t="s">
        <v>3635</v>
      </c>
      <c r="H437" s="180"/>
      <c r="I437" s="180"/>
      <c r="J437" s="180" t="s">
        <v>239</v>
      </c>
      <c r="K437" s="180" t="s">
        <v>1650</v>
      </c>
      <c r="L437" s="180"/>
      <c r="M437" s="180"/>
      <c r="N437" s="180"/>
      <c r="O437" s="180"/>
      <c r="P437" s="180"/>
      <c r="Q437" s="179" t="s">
        <v>3635</v>
      </c>
      <c r="R437" s="180"/>
      <c r="S437" s="180"/>
      <c r="T437" s="180"/>
      <c r="U437" s="180"/>
      <c r="V437" s="179" t="s">
        <v>3635</v>
      </c>
      <c r="W437" s="180"/>
      <c r="X437" s="8"/>
      <c r="Y437" s="8"/>
    </row>
    <row r="438" customHeight="1" spans="1:25">
      <c r="A438" s="178">
        <v>389</v>
      </c>
      <c r="B438" s="179" t="s">
        <v>481</v>
      </c>
      <c r="C438" s="180"/>
      <c r="D438" s="179" t="s">
        <v>3635</v>
      </c>
      <c r="E438" s="179" t="s">
        <v>3635</v>
      </c>
      <c r="F438" s="180"/>
      <c r="G438" s="179" t="s">
        <v>3635</v>
      </c>
      <c r="H438" s="180"/>
      <c r="I438" s="180"/>
      <c r="J438" s="180" t="s">
        <v>1203</v>
      </c>
      <c r="K438" s="180" t="s">
        <v>4295</v>
      </c>
      <c r="L438" s="180"/>
      <c r="M438" s="180"/>
      <c r="N438" s="180"/>
      <c r="O438" s="180"/>
      <c r="P438" s="180"/>
      <c r="Q438" s="179" t="s">
        <v>3635</v>
      </c>
      <c r="R438" s="180"/>
      <c r="S438" s="180"/>
      <c r="T438" s="180"/>
      <c r="U438" s="180"/>
      <c r="V438" s="179" t="s">
        <v>3635</v>
      </c>
      <c r="W438" s="180"/>
      <c r="X438" s="8"/>
      <c r="Y438" s="8"/>
    </row>
    <row r="439" customHeight="1" spans="1:25">
      <c r="A439" s="178">
        <v>390</v>
      </c>
      <c r="B439" s="179" t="s">
        <v>481</v>
      </c>
      <c r="C439" s="180"/>
      <c r="D439" s="179" t="s">
        <v>3635</v>
      </c>
      <c r="E439" s="179" t="s">
        <v>3635</v>
      </c>
      <c r="F439" s="180"/>
      <c r="G439" s="179" t="s">
        <v>3635</v>
      </c>
      <c r="H439" s="180"/>
      <c r="I439" s="180"/>
      <c r="J439" s="180" t="s">
        <v>349</v>
      </c>
      <c r="K439" s="180" t="s">
        <v>350</v>
      </c>
      <c r="L439" s="180"/>
      <c r="M439" s="180"/>
      <c r="N439" s="180"/>
      <c r="O439" s="180"/>
      <c r="P439" s="180"/>
      <c r="Q439" s="179" t="s">
        <v>3635</v>
      </c>
      <c r="R439" s="180"/>
      <c r="S439" s="180"/>
      <c r="T439" s="180"/>
      <c r="U439" s="180"/>
      <c r="V439" s="179" t="s">
        <v>3635</v>
      </c>
      <c r="W439" s="180"/>
      <c r="X439" s="8"/>
      <c r="Y439" s="8"/>
    </row>
    <row r="440" customHeight="1" spans="1:25">
      <c r="A440" s="178">
        <v>391</v>
      </c>
      <c r="B440" s="179" t="s">
        <v>481</v>
      </c>
      <c r="C440" s="180"/>
      <c r="D440" s="179" t="s">
        <v>3635</v>
      </c>
      <c r="E440" s="179" t="s">
        <v>3635</v>
      </c>
      <c r="F440" s="180"/>
      <c r="G440" s="179" t="s">
        <v>3635</v>
      </c>
      <c r="H440" s="180"/>
      <c r="I440" s="180"/>
      <c r="J440" s="180" t="s">
        <v>856</v>
      </c>
      <c r="K440" s="180" t="s">
        <v>1655</v>
      </c>
      <c r="L440" s="180"/>
      <c r="M440" s="180"/>
      <c r="N440" s="180"/>
      <c r="O440" s="180"/>
      <c r="P440" s="180"/>
      <c r="Q440" s="179" t="s">
        <v>3635</v>
      </c>
      <c r="R440" s="180"/>
      <c r="S440" s="180"/>
      <c r="T440" s="180"/>
      <c r="U440" s="180"/>
      <c r="V440" s="179" t="s">
        <v>3635</v>
      </c>
      <c r="W440" s="180"/>
      <c r="X440" s="8"/>
      <c r="Y440" s="8"/>
    </row>
    <row r="441" customHeight="1" spans="1:25">
      <c r="A441" s="178">
        <v>393</v>
      </c>
      <c r="B441" s="179" t="s">
        <v>481</v>
      </c>
      <c r="C441" s="180"/>
      <c r="D441" s="179" t="s">
        <v>3635</v>
      </c>
      <c r="E441" s="179" t="s">
        <v>3635</v>
      </c>
      <c r="F441" s="180"/>
      <c r="G441" s="179" t="s">
        <v>3635</v>
      </c>
      <c r="H441" s="180"/>
      <c r="I441" s="180"/>
      <c r="J441" s="180" t="s">
        <v>1090</v>
      </c>
      <c r="K441" s="180" t="s">
        <v>1656</v>
      </c>
      <c r="L441" s="180"/>
      <c r="M441" s="180"/>
      <c r="N441" s="180"/>
      <c r="O441" s="180"/>
      <c r="P441" s="180"/>
      <c r="Q441" s="179" t="s">
        <v>3635</v>
      </c>
      <c r="R441" s="180"/>
      <c r="S441" s="180"/>
      <c r="T441" s="180"/>
      <c r="U441" s="180"/>
      <c r="V441" s="179" t="s">
        <v>3635</v>
      </c>
      <c r="W441" s="180"/>
      <c r="X441" s="8"/>
      <c r="Y441" s="8"/>
    </row>
    <row r="442" customHeight="1" spans="1:25">
      <c r="A442" s="187"/>
      <c r="B442" s="188"/>
      <c r="C442" s="189"/>
      <c r="D442" s="188"/>
      <c r="E442" s="188"/>
      <c r="F442" s="189"/>
      <c r="G442" s="188"/>
      <c r="H442" s="189"/>
      <c r="I442" s="189"/>
      <c r="J442" s="189"/>
      <c r="K442" s="189"/>
      <c r="L442" s="189"/>
      <c r="M442" s="189"/>
      <c r="N442" s="189"/>
      <c r="O442" s="189"/>
      <c r="P442" s="189"/>
      <c r="Q442" s="188"/>
      <c r="R442" s="189"/>
      <c r="S442" s="189"/>
      <c r="T442" s="189"/>
      <c r="U442" s="189"/>
      <c r="V442" s="188"/>
      <c r="W442" s="189"/>
      <c r="X442" s="8"/>
      <c r="Y442" s="8"/>
    </row>
    <row r="443" customHeight="1" spans="1:25">
      <c r="A443" s="187"/>
      <c r="B443" s="188"/>
      <c r="C443" s="189"/>
      <c r="D443" s="188"/>
      <c r="E443" s="188"/>
      <c r="F443" s="189"/>
      <c r="G443" s="188"/>
      <c r="H443" s="189"/>
      <c r="I443" s="189"/>
      <c r="J443" s="189"/>
      <c r="K443" s="189"/>
      <c r="L443" s="189"/>
      <c r="M443" s="189"/>
      <c r="N443" s="189"/>
      <c r="O443" s="189"/>
      <c r="P443" s="189"/>
      <c r="Q443" s="188"/>
      <c r="R443" s="189"/>
      <c r="S443" s="189"/>
      <c r="T443" s="189"/>
      <c r="U443" s="189"/>
      <c r="V443" s="188"/>
      <c r="W443" s="189"/>
      <c r="X443" s="8"/>
      <c r="Y443" s="8"/>
    </row>
    <row r="444" customHeight="1" spans="1:25">
      <c r="A444" s="187"/>
      <c r="B444" s="188"/>
      <c r="C444" s="189"/>
      <c r="D444" s="188"/>
      <c r="E444" s="188"/>
      <c r="F444" s="189"/>
      <c r="G444" s="188"/>
      <c r="H444" s="189"/>
      <c r="I444" s="189"/>
      <c r="J444" s="189"/>
      <c r="K444" s="189"/>
      <c r="L444" s="189"/>
      <c r="M444" s="189"/>
      <c r="N444" s="189"/>
      <c r="O444" s="189"/>
      <c r="P444" s="189"/>
      <c r="Q444" s="188"/>
      <c r="R444" s="189"/>
      <c r="S444" s="189"/>
      <c r="T444" s="189"/>
      <c r="U444" s="189"/>
      <c r="V444" s="188"/>
      <c r="W444" s="189"/>
      <c r="X444" s="8"/>
      <c r="Y444" s="8"/>
    </row>
    <row r="445" customHeight="1" spans="1:25">
      <c r="A445" s="187"/>
      <c r="B445" s="188"/>
      <c r="C445" s="189"/>
      <c r="D445" s="188"/>
      <c r="E445" s="188"/>
      <c r="F445" s="189"/>
      <c r="G445" s="188"/>
      <c r="H445" s="189"/>
      <c r="I445" s="189"/>
      <c r="J445" s="189"/>
      <c r="K445" s="189"/>
      <c r="L445" s="189"/>
      <c r="M445" s="189"/>
      <c r="N445" s="189"/>
      <c r="O445" s="189"/>
      <c r="P445" s="189"/>
      <c r="Q445" s="188"/>
      <c r="R445" s="189"/>
      <c r="S445" s="189"/>
      <c r="T445" s="189"/>
      <c r="U445" s="189"/>
      <c r="V445" s="188"/>
      <c r="W445" s="189"/>
      <c r="X445" s="8"/>
      <c r="Y445" s="8"/>
    </row>
    <row r="446" customHeight="1" spans="1:25">
      <c r="A446" s="187"/>
      <c r="B446" s="188"/>
      <c r="C446" s="189"/>
      <c r="D446" s="188"/>
      <c r="E446" s="188"/>
      <c r="F446" s="189"/>
      <c r="G446" s="188"/>
      <c r="H446" s="189"/>
      <c r="I446" s="189"/>
      <c r="J446" s="189"/>
      <c r="K446" s="189"/>
      <c r="L446" s="189"/>
      <c r="M446" s="189"/>
      <c r="N446" s="189"/>
      <c r="O446" s="189"/>
      <c r="P446" s="189"/>
      <c r="Q446" s="188"/>
      <c r="R446" s="189"/>
      <c r="S446" s="189"/>
      <c r="T446" s="189"/>
      <c r="U446" s="189"/>
      <c r="V446" s="188"/>
      <c r="W446" s="189"/>
      <c r="X446" s="8"/>
      <c r="Y446" s="8"/>
    </row>
    <row r="447" customHeight="1" spans="1:25">
      <c r="A447" s="187"/>
      <c r="B447" s="188"/>
      <c r="C447" s="189"/>
      <c r="D447" s="188"/>
      <c r="E447" s="188"/>
      <c r="F447" s="189"/>
      <c r="G447" s="188"/>
      <c r="H447" s="189"/>
      <c r="I447" s="189"/>
      <c r="J447" s="189"/>
      <c r="K447" s="189"/>
      <c r="L447" s="189"/>
      <c r="M447" s="189"/>
      <c r="N447" s="189"/>
      <c r="O447" s="189"/>
      <c r="P447" s="189"/>
      <c r="Q447" s="188"/>
      <c r="R447" s="189"/>
      <c r="S447" s="189"/>
      <c r="T447" s="189"/>
      <c r="U447" s="189"/>
      <c r="V447" s="188"/>
      <c r="W447" s="189"/>
      <c r="X447" s="8"/>
      <c r="Y447" s="8"/>
    </row>
    <row r="448" customHeight="1" spans="1:25">
      <c r="A448" s="187"/>
      <c r="B448" s="188"/>
      <c r="C448" s="189"/>
      <c r="D448" s="188"/>
      <c r="E448" s="188"/>
      <c r="F448" s="189"/>
      <c r="G448" s="188"/>
      <c r="H448" s="189"/>
      <c r="I448" s="189"/>
      <c r="J448" s="189"/>
      <c r="K448" s="189"/>
      <c r="L448" s="189"/>
      <c r="M448" s="189"/>
      <c r="N448" s="189"/>
      <c r="O448" s="189"/>
      <c r="P448" s="189"/>
      <c r="Q448" s="188"/>
      <c r="R448" s="189"/>
      <c r="S448" s="189"/>
      <c r="T448" s="189"/>
      <c r="U448" s="189"/>
      <c r="V448" s="188"/>
      <c r="W448" s="189"/>
      <c r="X448" s="8"/>
      <c r="Y448" s="8"/>
    </row>
    <row r="449" customHeight="1" spans="1:25">
      <c r="A449" s="187"/>
      <c r="B449" s="188"/>
      <c r="C449" s="189"/>
      <c r="D449" s="188"/>
      <c r="E449" s="188"/>
      <c r="F449" s="189"/>
      <c r="G449" s="188"/>
      <c r="H449" s="189"/>
      <c r="I449" s="189"/>
      <c r="J449" s="189"/>
      <c r="K449" s="189"/>
      <c r="L449" s="189"/>
      <c r="M449" s="189"/>
      <c r="N449" s="189"/>
      <c r="O449" s="189"/>
      <c r="P449" s="189"/>
      <c r="Q449" s="188"/>
      <c r="R449" s="189"/>
      <c r="S449" s="189"/>
      <c r="T449" s="189"/>
      <c r="U449" s="189"/>
      <c r="V449" s="188"/>
      <c r="W449" s="189"/>
      <c r="X449" s="8"/>
      <c r="Y449" s="8"/>
    </row>
    <row r="450" customHeight="1" spans="1:25">
      <c r="A450" s="187"/>
      <c r="B450" s="188"/>
      <c r="C450" s="189"/>
      <c r="D450" s="188"/>
      <c r="E450" s="188"/>
      <c r="F450" s="189"/>
      <c r="G450" s="188"/>
      <c r="H450" s="189"/>
      <c r="I450" s="189"/>
      <c r="J450" s="189"/>
      <c r="K450" s="189"/>
      <c r="L450" s="189"/>
      <c r="M450" s="189"/>
      <c r="N450" s="189"/>
      <c r="O450" s="189"/>
      <c r="P450" s="189"/>
      <c r="Q450" s="188"/>
      <c r="R450" s="189"/>
      <c r="S450" s="189"/>
      <c r="T450" s="189"/>
      <c r="U450" s="189"/>
      <c r="V450" s="188"/>
      <c r="W450" s="189"/>
      <c r="X450" s="8"/>
      <c r="Y450" s="8"/>
    </row>
    <row r="451" customHeight="1" spans="1:25">
      <c r="A451" s="187"/>
      <c r="B451" s="188"/>
      <c r="C451" s="189"/>
      <c r="D451" s="188"/>
      <c r="E451" s="188"/>
      <c r="F451" s="189"/>
      <c r="G451" s="188"/>
      <c r="H451" s="189"/>
      <c r="I451" s="189"/>
      <c r="J451" s="189"/>
      <c r="K451" s="189"/>
      <c r="L451" s="189"/>
      <c r="M451" s="189"/>
      <c r="N451" s="189"/>
      <c r="O451" s="189"/>
      <c r="P451" s="189"/>
      <c r="Q451" s="188"/>
      <c r="R451" s="189"/>
      <c r="S451" s="189"/>
      <c r="T451" s="189"/>
      <c r="U451" s="189"/>
      <c r="V451" s="188"/>
      <c r="W451" s="189"/>
      <c r="X451" s="8"/>
      <c r="Y451" s="8"/>
    </row>
    <row r="452" customHeight="1" spans="1:25">
      <c r="A452" s="187"/>
      <c r="B452" s="188"/>
      <c r="C452" s="189"/>
      <c r="D452" s="188"/>
      <c r="E452" s="188"/>
      <c r="F452" s="189"/>
      <c r="G452" s="188"/>
      <c r="H452" s="189"/>
      <c r="I452" s="189"/>
      <c r="J452" s="189"/>
      <c r="K452" s="189"/>
      <c r="L452" s="189"/>
      <c r="M452" s="189"/>
      <c r="N452" s="189"/>
      <c r="O452" s="189"/>
      <c r="P452" s="189"/>
      <c r="Q452" s="188"/>
      <c r="R452" s="189"/>
      <c r="S452" s="189"/>
      <c r="T452" s="189"/>
      <c r="U452" s="189"/>
      <c r="V452" s="188"/>
      <c r="W452" s="189"/>
      <c r="X452" s="8"/>
      <c r="Y452" s="8"/>
    </row>
    <row r="453" customHeight="1" spans="1:25">
      <c r="A453" s="187"/>
      <c r="B453" s="188"/>
      <c r="C453" s="189"/>
      <c r="D453" s="188"/>
      <c r="E453" s="188"/>
      <c r="F453" s="189"/>
      <c r="G453" s="188"/>
      <c r="H453" s="189"/>
      <c r="I453" s="189"/>
      <c r="J453" s="189"/>
      <c r="K453" s="189"/>
      <c r="L453" s="189"/>
      <c r="M453" s="189"/>
      <c r="N453" s="189"/>
      <c r="O453" s="189"/>
      <c r="P453" s="189"/>
      <c r="Q453" s="188"/>
      <c r="R453" s="189"/>
      <c r="S453" s="189"/>
      <c r="T453" s="189"/>
      <c r="U453" s="189"/>
      <c r="V453" s="188"/>
      <c r="W453" s="189"/>
      <c r="X453" s="8"/>
      <c r="Y453" s="8"/>
    </row>
    <row r="454" customHeight="1" spans="1:25">
      <c r="A454" s="187"/>
      <c r="B454" s="188"/>
      <c r="C454" s="189"/>
      <c r="D454" s="188"/>
      <c r="E454" s="188"/>
      <c r="F454" s="189"/>
      <c r="G454" s="188"/>
      <c r="H454" s="189"/>
      <c r="I454" s="189"/>
      <c r="J454" s="189"/>
      <c r="K454" s="189"/>
      <c r="L454" s="189"/>
      <c r="M454" s="189"/>
      <c r="N454" s="189"/>
      <c r="O454" s="189"/>
      <c r="P454" s="189"/>
      <c r="Q454" s="188"/>
      <c r="R454" s="189"/>
      <c r="S454" s="189"/>
      <c r="T454" s="189"/>
      <c r="U454" s="189"/>
      <c r="V454" s="188"/>
      <c r="W454" s="189"/>
      <c r="X454" s="8"/>
      <c r="Y454" s="8"/>
    </row>
    <row r="455" customHeight="1" spans="1:25">
      <c r="A455" s="187"/>
      <c r="B455" s="188"/>
      <c r="C455" s="189"/>
      <c r="D455" s="188"/>
      <c r="E455" s="188"/>
      <c r="F455" s="189"/>
      <c r="G455" s="188"/>
      <c r="H455" s="189"/>
      <c r="I455" s="189"/>
      <c r="J455" s="189"/>
      <c r="K455" s="189"/>
      <c r="L455" s="189"/>
      <c r="M455" s="189"/>
      <c r="N455" s="189"/>
      <c r="O455" s="189"/>
      <c r="P455" s="189"/>
      <c r="Q455" s="188"/>
      <c r="R455" s="189"/>
      <c r="S455" s="189"/>
      <c r="T455" s="189"/>
      <c r="U455" s="189"/>
      <c r="V455" s="188"/>
      <c r="W455" s="189"/>
      <c r="X455" s="8"/>
      <c r="Y455" s="8"/>
    </row>
    <row r="456" customHeight="1" spans="1:25">
      <c r="A456" s="187"/>
      <c r="B456" s="188"/>
      <c r="C456" s="189"/>
      <c r="D456" s="188"/>
      <c r="E456" s="188"/>
      <c r="F456" s="189"/>
      <c r="G456" s="188"/>
      <c r="H456" s="189"/>
      <c r="I456" s="189"/>
      <c r="J456" s="189"/>
      <c r="K456" s="189"/>
      <c r="L456" s="189"/>
      <c r="M456" s="189"/>
      <c r="N456" s="189"/>
      <c r="O456" s="189"/>
      <c r="P456" s="189"/>
      <c r="Q456" s="188"/>
      <c r="R456" s="189"/>
      <c r="S456" s="189"/>
      <c r="T456" s="189"/>
      <c r="U456" s="189"/>
      <c r="V456" s="188"/>
      <c r="W456" s="189"/>
      <c r="X456" s="8"/>
      <c r="Y456" s="8"/>
    </row>
    <row r="457" customHeight="1" spans="1:25">
      <c r="A457" s="187"/>
      <c r="B457" s="188"/>
      <c r="C457" s="189"/>
      <c r="D457" s="188"/>
      <c r="E457" s="188"/>
      <c r="F457" s="189"/>
      <c r="G457" s="188"/>
      <c r="H457" s="189"/>
      <c r="I457" s="189"/>
      <c r="J457" s="189"/>
      <c r="K457" s="189"/>
      <c r="L457" s="189"/>
      <c r="M457" s="189"/>
      <c r="N457" s="189"/>
      <c r="O457" s="189"/>
      <c r="P457" s="189"/>
      <c r="Q457" s="188"/>
      <c r="R457" s="189"/>
      <c r="S457" s="189"/>
      <c r="T457" s="189"/>
      <c r="U457" s="189"/>
      <c r="V457" s="188"/>
      <c r="W457" s="189"/>
      <c r="X457" s="8"/>
      <c r="Y457" s="8"/>
    </row>
    <row r="458" customHeight="1" spans="1:25">
      <c r="A458" s="187"/>
      <c r="B458" s="188"/>
      <c r="C458" s="189"/>
      <c r="D458" s="188"/>
      <c r="E458" s="188"/>
      <c r="F458" s="189"/>
      <c r="G458" s="188"/>
      <c r="H458" s="189"/>
      <c r="I458" s="189"/>
      <c r="J458" s="189"/>
      <c r="K458" s="189"/>
      <c r="L458" s="189"/>
      <c r="M458" s="189"/>
      <c r="N458" s="189"/>
      <c r="O458" s="189"/>
      <c r="P458" s="189"/>
      <c r="Q458" s="188"/>
      <c r="R458" s="189"/>
      <c r="S458" s="189"/>
      <c r="T458" s="189"/>
      <c r="U458" s="189"/>
      <c r="V458" s="188"/>
      <c r="W458" s="189"/>
      <c r="X458" s="8"/>
      <c r="Y458" s="8"/>
    </row>
    <row r="459" customHeight="1" spans="1:25">
      <c r="A459" s="187"/>
      <c r="B459" s="188"/>
      <c r="C459" s="189"/>
      <c r="D459" s="188"/>
      <c r="E459" s="188"/>
      <c r="F459" s="189"/>
      <c r="G459" s="188"/>
      <c r="H459" s="189"/>
      <c r="I459" s="189"/>
      <c r="J459" s="189"/>
      <c r="K459" s="189"/>
      <c r="L459" s="189"/>
      <c r="M459" s="189"/>
      <c r="N459" s="189"/>
      <c r="O459" s="189"/>
      <c r="P459" s="189"/>
      <c r="Q459" s="188"/>
      <c r="R459" s="189"/>
      <c r="S459" s="189"/>
      <c r="T459" s="189"/>
      <c r="U459" s="189"/>
      <c r="V459" s="188"/>
      <c r="W459" s="189"/>
      <c r="X459" s="8"/>
      <c r="Y459" s="8"/>
    </row>
    <row r="460" customHeight="1" spans="1:25">
      <c r="A460" s="187"/>
      <c r="B460" s="188"/>
      <c r="C460" s="189"/>
      <c r="D460" s="188"/>
      <c r="E460" s="188"/>
      <c r="F460" s="189"/>
      <c r="G460" s="188"/>
      <c r="H460" s="189"/>
      <c r="I460" s="189"/>
      <c r="J460" s="189"/>
      <c r="K460" s="189"/>
      <c r="L460" s="189"/>
      <c r="M460" s="189"/>
      <c r="N460" s="189"/>
      <c r="O460" s="189"/>
      <c r="P460" s="189"/>
      <c r="Q460" s="188"/>
      <c r="R460" s="189"/>
      <c r="S460" s="189"/>
      <c r="T460" s="189"/>
      <c r="U460" s="189"/>
      <c r="V460" s="188"/>
      <c r="W460" s="189"/>
      <c r="X460" s="8"/>
      <c r="Y460" s="8"/>
    </row>
    <row r="461" customHeight="1" spans="1:25">
      <c r="A461" s="187"/>
      <c r="B461" s="188"/>
      <c r="C461" s="189"/>
      <c r="D461" s="188"/>
      <c r="E461" s="188"/>
      <c r="F461" s="189"/>
      <c r="G461" s="188"/>
      <c r="H461" s="189"/>
      <c r="I461" s="189"/>
      <c r="J461" s="189"/>
      <c r="K461" s="189"/>
      <c r="L461" s="189"/>
      <c r="M461" s="189"/>
      <c r="N461" s="189"/>
      <c r="O461" s="189"/>
      <c r="P461" s="189"/>
      <c r="Q461" s="188"/>
      <c r="R461" s="189"/>
      <c r="S461" s="189"/>
      <c r="T461" s="189"/>
      <c r="U461" s="189"/>
      <c r="V461" s="188"/>
      <c r="W461" s="189"/>
      <c r="X461" s="8"/>
      <c r="Y461" s="8"/>
    </row>
    <row r="462" customHeight="1" spans="1:25">
      <c r="A462" s="187"/>
      <c r="B462" s="188"/>
      <c r="C462" s="189"/>
      <c r="D462" s="188"/>
      <c r="E462" s="188"/>
      <c r="F462" s="189"/>
      <c r="G462" s="188"/>
      <c r="H462" s="189"/>
      <c r="I462" s="189"/>
      <c r="J462" s="189"/>
      <c r="K462" s="189"/>
      <c r="L462" s="189"/>
      <c r="M462" s="189"/>
      <c r="N462" s="189"/>
      <c r="O462" s="189"/>
      <c r="P462" s="189"/>
      <c r="Q462" s="188"/>
      <c r="R462" s="189"/>
      <c r="S462" s="189"/>
      <c r="T462" s="189"/>
      <c r="U462" s="189"/>
      <c r="V462" s="188"/>
      <c r="W462" s="189"/>
      <c r="X462" s="8"/>
      <c r="Y462" s="8"/>
    </row>
    <row r="463" customHeight="1" spans="1:25">
      <c r="A463" s="187"/>
      <c r="B463" s="188"/>
      <c r="C463" s="189"/>
      <c r="D463" s="188"/>
      <c r="E463" s="188"/>
      <c r="F463" s="189"/>
      <c r="G463" s="188"/>
      <c r="H463" s="189"/>
      <c r="I463" s="189"/>
      <c r="J463" s="189"/>
      <c r="K463" s="189"/>
      <c r="L463" s="189"/>
      <c r="M463" s="189"/>
      <c r="N463" s="189"/>
      <c r="O463" s="189"/>
      <c r="P463" s="189"/>
      <c r="Q463" s="188"/>
      <c r="R463" s="189"/>
      <c r="S463" s="189"/>
      <c r="T463" s="189"/>
      <c r="U463" s="189"/>
      <c r="V463" s="188"/>
      <c r="W463" s="189"/>
      <c r="X463" s="8"/>
      <c r="Y463" s="8"/>
    </row>
    <row r="464" customHeight="1" spans="1:25">
      <c r="A464" s="187"/>
      <c r="B464" s="188"/>
      <c r="C464" s="189"/>
      <c r="D464" s="188"/>
      <c r="E464" s="188"/>
      <c r="F464" s="189"/>
      <c r="G464" s="188"/>
      <c r="H464" s="189"/>
      <c r="I464" s="189"/>
      <c r="J464" s="189"/>
      <c r="K464" s="189"/>
      <c r="L464" s="189"/>
      <c r="M464" s="189"/>
      <c r="N464" s="189"/>
      <c r="O464" s="189"/>
      <c r="P464" s="189"/>
      <c r="Q464" s="188"/>
      <c r="R464" s="189"/>
      <c r="S464" s="189"/>
      <c r="T464" s="189"/>
      <c r="U464" s="189"/>
      <c r="V464" s="188"/>
      <c r="W464" s="189"/>
      <c r="X464" s="8"/>
      <c r="Y464" s="8"/>
    </row>
    <row r="465" customHeight="1" spans="1:25">
      <c r="A465" s="187"/>
      <c r="B465" s="188"/>
      <c r="C465" s="189"/>
      <c r="D465" s="188"/>
      <c r="E465" s="188"/>
      <c r="F465" s="189"/>
      <c r="G465" s="188"/>
      <c r="H465" s="189"/>
      <c r="I465" s="189"/>
      <c r="J465" s="189"/>
      <c r="K465" s="189"/>
      <c r="L465" s="189"/>
      <c r="M465" s="189"/>
      <c r="N465" s="189"/>
      <c r="O465" s="189"/>
      <c r="P465" s="189"/>
      <c r="Q465" s="188"/>
      <c r="R465" s="189"/>
      <c r="S465" s="189"/>
      <c r="T465" s="189"/>
      <c r="U465" s="189"/>
      <c r="V465" s="188"/>
      <c r="W465" s="189"/>
      <c r="X465" s="8"/>
      <c r="Y465" s="8"/>
    </row>
    <row r="466" customHeight="1" spans="1:25">
      <c r="A466" s="187"/>
      <c r="B466" s="188"/>
      <c r="C466" s="189"/>
      <c r="D466" s="188"/>
      <c r="E466" s="188"/>
      <c r="F466" s="189"/>
      <c r="G466" s="188"/>
      <c r="H466" s="189"/>
      <c r="I466" s="189"/>
      <c r="J466" s="189"/>
      <c r="K466" s="189"/>
      <c r="L466" s="189"/>
      <c r="M466" s="189"/>
      <c r="N466" s="189"/>
      <c r="O466" s="189"/>
      <c r="P466" s="189"/>
      <c r="Q466" s="188"/>
      <c r="R466" s="189"/>
      <c r="S466" s="189"/>
      <c r="T466" s="189"/>
      <c r="U466" s="189"/>
      <c r="V466" s="188"/>
      <c r="W466" s="189"/>
      <c r="X466" s="8"/>
      <c r="Y466" s="8"/>
    </row>
    <row r="467" customHeight="1" spans="1:25">
      <c r="A467" s="187"/>
      <c r="B467" s="188"/>
      <c r="C467" s="189"/>
      <c r="D467" s="188"/>
      <c r="E467" s="188"/>
      <c r="F467" s="189"/>
      <c r="G467" s="188"/>
      <c r="H467" s="189"/>
      <c r="I467" s="189"/>
      <c r="J467" s="189"/>
      <c r="K467" s="189"/>
      <c r="L467" s="189"/>
      <c r="M467" s="189"/>
      <c r="N467" s="189"/>
      <c r="O467" s="189"/>
      <c r="P467" s="189"/>
      <c r="Q467" s="188"/>
      <c r="R467" s="189"/>
      <c r="S467" s="189"/>
      <c r="T467" s="189"/>
      <c r="U467" s="189"/>
      <c r="V467" s="188"/>
      <c r="W467" s="189"/>
      <c r="X467" s="8"/>
      <c r="Y467" s="8"/>
    </row>
    <row r="468" customHeight="1" spans="1:25">
      <c r="A468" s="187"/>
      <c r="B468" s="188"/>
      <c r="C468" s="189"/>
      <c r="D468" s="188"/>
      <c r="E468" s="188"/>
      <c r="F468" s="189"/>
      <c r="G468" s="188"/>
      <c r="H468" s="189"/>
      <c r="I468" s="189"/>
      <c r="J468" s="189"/>
      <c r="K468" s="189"/>
      <c r="L468" s="189"/>
      <c r="M468" s="189"/>
      <c r="N468" s="189"/>
      <c r="O468" s="189"/>
      <c r="P468" s="189"/>
      <c r="Q468" s="188"/>
      <c r="R468" s="189"/>
      <c r="S468" s="189"/>
      <c r="T468" s="189"/>
      <c r="U468" s="189"/>
      <c r="V468" s="188"/>
      <c r="W468" s="189"/>
      <c r="X468" s="8"/>
      <c r="Y468" s="8"/>
    </row>
    <row r="469" customHeight="1" spans="1:25">
      <c r="A469" s="187"/>
      <c r="B469" s="188"/>
      <c r="C469" s="189"/>
      <c r="D469" s="188"/>
      <c r="E469" s="188"/>
      <c r="F469" s="189"/>
      <c r="G469" s="188"/>
      <c r="H469" s="189"/>
      <c r="I469" s="189"/>
      <c r="J469" s="189"/>
      <c r="K469" s="189"/>
      <c r="L469" s="189"/>
      <c r="M469" s="189"/>
      <c r="N469" s="189"/>
      <c r="O469" s="189"/>
      <c r="P469" s="189"/>
      <c r="Q469" s="188"/>
      <c r="R469" s="189"/>
      <c r="S469" s="189"/>
      <c r="T469" s="189"/>
      <c r="U469" s="189"/>
      <c r="V469" s="188"/>
      <c r="W469" s="189"/>
      <c r="X469" s="8"/>
      <c r="Y469" s="8"/>
    </row>
    <row r="470" customHeight="1" spans="1:25">
      <c r="A470" s="187"/>
      <c r="B470" s="188"/>
      <c r="C470" s="189"/>
      <c r="D470" s="188"/>
      <c r="E470" s="188"/>
      <c r="F470" s="189"/>
      <c r="G470" s="188"/>
      <c r="H470" s="189"/>
      <c r="I470" s="189"/>
      <c r="J470" s="189"/>
      <c r="K470" s="189"/>
      <c r="L470" s="189"/>
      <c r="M470" s="189"/>
      <c r="N470" s="189"/>
      <c r="O470" s="189"/>
      <c r="P470" s="189"/>
      <c r="Q470" s="188"/>
      <c r="R470" s="189"/>
      <c r="S470" s="189"/>
      <c r="T470" s="189"/>
      <c r="U470" s="189"/>
      <c r="V470" s="188"/>
      <c r="W470" s="189"/>
      <c r="X470" s="8"/>
      <c r="Y470" s="8"/>
    </row>
    <row r="471" customHeight="1" spans="1:25">
      <c r="A471" s="187"/>
      <c r="B471" s="188"/>
      <c r="C471" s="189"/>
      <c r="D471" s="188"/>
      <c r="E471" s="188"/>
      <c r="F471" s="189"/>
      <c r="G471" s="188"/>
      <c r="H471" s="189"/>
      <c r="I471" s="189"/>
      <c r="J471" s="189"/>
      <c r="K471" s="189"/>
      <c r="L471" s="189"/>
      <c r="M471" s="189"/>
      <c r="N471" s="189"/>
      <c r="O471" s="189"/>
      <c r="P471" s="189"/>
      <c r="Q471" s="188"/>
      <c r="R471" s="189"/>
      <c r="S471" s="189"/>
      <c r="T471" s="189"/>
      <c r="U471" s="189"/>
      <c r="V471" s="188"/>
      <c r="W471" s="189"/>
      <c r="X471" s="8"/>
      <c r="Y471" s="8"/>
    </row>
    <row r="472" customHeight="1" spans="1:25">
      <c r="A472" s="187"/>
      <c r="B472" s="188"/>
      <c r="C472" s="189"/>
      <c r="D472" s="188"/>
      <c r="E472" s="188"/>
      <c r="F472" s="189"/>
      <c r="G472" s="188"/>
      <c r="H472" s="189"/>
      <c r="I472" s="189"/>
      <c r="J472" s="189"/>
      <c r="K472" s="189"/>
      <c r="L472" s="189"/>
      <c r="M472" s="189"/>
      <c r="N472" s="189"/>
      <c r="O472" s="189"/>
      <c r="P472" s="189"/>
      <c r="Q472" s="188"/>
      <c r="R472" s="189"/>
      <c r="S472" s="189"/>
      <c r="T472" s="189"/>
      <c r="U472" s="189"/>
      <c r="V472" s="188"/>
      <c r="W472" s="189"/>
      <c r="X472" s="8"/>
      <c r="Y472" s="8"/>
    </row>
    <row r="473" customHeight="1" spans="1:25">
      <c r="A473" s="187"/>
      <c r="B473" s="188"/>
      <c r="C473" s="189"/>
      <c r="D473" s="188"/>
      <c r="E473" s="188"/>
      <c r="F473" s="189"/>
      <c r="G473" s="188"/>
      <c r="H473" s="189"/>
      <c r="I473" s="189"/>
      <c r="J473" s="189"/>
      <c r="K473" s="189"/>
      <c r="L473" s="189"/>
      <c r="M473" s="189"/>
      <c r="N473" s="189"/>
      <c r="O473" s="189"/>
      <c r="P473" s="189"/>
      <c r="Q473" s="188"/>
      <c r="R473" s="189"/>
      <c r="S473" s="189"/>
      <c r="T473" s="189"/>
      <c r="U473" s="189"/>
      <c r="V473" s="188"/>
      <c r="W473" s="189"/>
      <c r="X473" s="8"/>
      <c r="Y473" s="8"/>
    </row>
    <row r="474" customHeight="1" spans="1:25">
      <c r="A474" s="187"/>
      <c r="B474" s="188"/>
      <c r="C474" s="189"/>
      <c r="D474" s="188"/>
      <c r="E474" s="188"/>
      <c r="F474" s="189"/>
      <c r="G474" s="188"/>
      <c r="H474" s="189"/>
      <c r="I474" s="189"/>
      <c r="J474" s="189"/>
      <c r="K474" s="189"/>
      <c r="L474" s="189"/>
      <c r="M474" s="189"/>
      <c r="N474" s="189"/>
      <c r="O474" s="189"/>
      <c r="P474" s="189"/>
      <c r="Q474" s="188"/>
      <c r="R474" s="189"/>
      <c r="S474" s="189"/>
      <c r="T474" s="189"/>
      <c r="U474" s="189"/>
      <c r="V474" s="188"/>
      <c r="W474" s="189"/>
      <c r="X474" s="8"/>
      <c r="Y474" s="8"/>
    </row>
    <row r="475" customHeight="1" spans="1:25">
      <c r="A475" s="187"/>
      <c r="B475" s="188"/>
      <c r="C475" s="189"/>
      <c r="D475" s="188"/>
      <c r="E475" s="188"/>
      <c r="F475" s="189"/>
      <c r="G475" s="188"/>
      <c r="H475" s="189"/>
      <c r="I475" s="189"/>
      <c r="J475" s="189"/>
      <c r="K475" s="189"/>
      <c r="L475" s="189"/>
      <c r="M475" s="189"/>
      <c r="N475" s="189"/>
      <c r="O475" s="189"/>
      <c r="P475" s="189"/>
      <c r="Q475" s="188"/>
      <c r="R475" s="189"/>
      <c r="S475" s="189"/>
      <c r="T475" s="189"/>
      <c r="U475" s="189"/>
      <c r="V475" s="188"/>
      <c r="W475" s="189"/>
      <c r="X475" s="8"/>
      <c r="Y475" s="8"/>
    </row>
    <row r="476" customHeight="1" spans="1:25">
      <c r="A476" s="187"/>
      <c r="B476" s="188"/>
      <c r="C476" s="189"/>
      <c r="D476" s="188"/>
      <c r="E476" s="188"/>
      <c r="F476" s="189"/>
      <c r="G476" s="188"/>
      <c r="H476" s="189"/>
      <c r="I476" s="189"/>
      <c r="J476" s="189"/>
      <c r="K476" s="189"/>
      <c r="L476" s="189"/>
      <c r="M476" s="189"/>
      <c r="N476" s="189"/>
      <c r="O476" s="189"/>
      <c r="P476" s="189"/>
      <c r="Q476" s="188"/>
      <c r="R476" s="189"/>
      <c r="S476" s="189"/>
      <c r="T476" s="189"/>
      <c r="U476" s="189"/>
      <c r="V476" s="188"/>
      <c r="W476" s="189"/>
      <c r="X476" s="8"/>
      <c r="Y476" s="8"/>
    </row>
    <row r="477" customHeight="1" spans="1:25">
      <c r="A477" s="187"/>
      <c r="B477" s="188"/>
      <c r="C477" s="189"/>
      <c r="D477" s="188"/>
      <c r="E477" s="188"/>
      <c r="F477" s="189"/>
      <c r="G477" s="188"/>
      <c r="H477" s="189"/>
      <c r="I477" s="189"/>
      <c r="J477" s="189"/>
      <c r="K477" s="189"/>
      <c r="L477" s="189"/>
      <c r="M477" s="189"/>
      <c r="N477" s="189"/>
      <c r="O477" s="189"/>
      <c r="P477" s="189"/>
      <c r="Q477" s="188"/>
      <c r="R477" s="189"/>
      <c r="S477" s="189"/>
      <c r="T477" s="189"/>
      <c r="U477" s="189"/>
      <c r="V477" s="188"/>
      <c r="W477" s="189"/>
      <c r="X477" s="8"/>
      <c r="Y477" s="8"/>
    </row>
    <row r="478" customHeight="1" spans="1:25">
      <c r="A478" s="187"/>
      <c r="B478" s="188"/>
      <c r="C478" s="189"/>
      <c r="D478" s="188"/>
      <c r="E478" s="188"/>
      <c r="F478" s="189"/>
      <c r="G478" s="188"/>
      <c r="H478" s="189"/>
      <c r="I478" s="189"/>
      <c r="J478" s="189"/>
      <c r="K478" s="189"/>
      <c r="L478" s="189"/>
      <c r="M478" s="189"/>
      <c r="N478" s="189"/>
      <c r="O478" s="189"/>
      <c r="P478" s="189"/>
      <c r="Q478" s="188"/>
      <c r="R478" s="189"/>
      <c r="S478" s="189"/>
      <c r="T478" s="189"/>
      <c r="U478" s="189"/>
      <c r="V478" s="188"/>
      <c r="W478" s="189"/>
      <c r="X478" s="8"/>
      <c r="Y478" s="8"/>
    </row>
    <row r="479" customHeight="1" spans="1:25">
      <c r="A479" s="187"/>
      <c r="B479" s="188"/>
      <c r="C479" s="189"/>
      <c r="D479" s="188"/>
      <c r="E479" s="188"/>
      <c r="F479" s="189"/>
      <c r="G479" s="188"/>
      <c r="H479" s="189"/>
      <c r="I479" s="189"/>
      <c r="J479" s="189"/>
      <c r="K479" s="189"/>
      <c r="L479" s="189"/>
      <c r="M479" s="189"/>
      <c r="N479" s="189"/>
      <c r="O479" s="189"/>
      <c r="P479" s="189"/>
      <c r="Q479" s="188"/>
      <c r="R479" s="189"/>
      <c r="S479" s="189"/>
      <c r="T479" s="189"/>
      <c r="U479" s="189"/>
      <c r="V479" s="188"/>
      <c r="W479" s="189"/>
      <c r="X479" s="8"/>
      <c r="Y479" s="8"/>
    </row>
    <row r="480" customHeight="1" spans="1:25">
      <c r="A480" s="187"/>
      <c r="B480" s="188"/>
      <c r="C480" s="189"/>
      <c r="D480" s="188"/>
      <c r="E480" s="188"/>
      <c r="F480" s="189"/>
      <c r="G480" s="188"/>
      <c r="H480" s="189"/>
      <c r="I480" s="189"/>
      <c r="J480" s="189"/>
      <c r="K480" s="189"/>
      <c r="L480" s="189"/>
      <c r="M480" s="189"/>
      <c r="N480" s="189"/>
      <c r="O480" s="189"/>
      <c r="P480" s="189"/>
      <c r="Q480" s="188"/>
      <c r="R480" s="189"/>
      <c r="S480" s="189"/>
      <c r="T480" s="189"/>
      <c r="U480" s="189"/>
      <c r="V480" s="188"/>
      <c r="W480" s="189"/>
      <c r="X480" s="8"/>
      <c r="Y480" s="8"/>
    </row>
    <row r="481" customHeight="1" spans="1:25">
      <c r="A481" s="187"/>
      <c r="B481" s="188"/>
      <c r="C481" s="189"/>
      <c r="D481" s="188"/>
      <c r="E481" s="188"/>
      <c r="F481" s="189"/>
      <c r="G481" s="188"/>
      <c r="H481" s="189"/>
      <c r="I481" s="189"/>
      <c r="J481" s="189"/>
      <c r="K481" s="189"/>
      <c r="L481" s="189"/>
      <c r="M481" s="189"/>
      <c r="N481" s="189"/>
      <c r="O481" s="189"/>
      <c r="P481" s="189"/>
      <c r="Q481" s="188"/>
      <c r="R481" s="189"/>
      <c r="S481" s="189"/>
      <c r="T481" s="189"/>
      <c r="U481" s="189"/>
      <c r="V481" s="188"/>
      <c r="W481" s="189"/>
      <c r="X481" s="8"/>
      <c r="Y481" s="8"/>
    </row>
    <row r="482" customHeight="1" spans="1:25">
      <c r="A482" s="187"/>
      <c r="B482" s="188"/>
      <c r="C482" s="189"/>
      <c r="D482" s="188"/>
      <c r="E482" s="188"/>
      <c r="F482" s="189"/>
      <c r="G482" s="188"/>
      <c r="H482" s="189"/>
      <c r="I482" s="189"/>
      <c r="J482" s="189"/>
      <c r="K482" s="189"/>
      <c r="L482" s="189"/>
      <c r="M482" s="189"/>
      <c r="N482" s="189"/>
      <c r="O482" s="189"/>
      <c r="P482" s="189"/>
      <c r="Q482" s="188"/>
      <c r="R482" s="189"/>
      <c r="S482" s="189"/>
      <c r="T482" s="189"/>
      <c r="U482" s="189"/>
      <c r="V482" s="188"/>
      <c r="W482" s="189"/>
      <c r="X482" s="8"/>
      <c r="Y482" s="8"/>
    </row>
    <row r="483" customHeight="1" spans="1:25">
      <c r="A483" s="187"/>
      <c r="B483" s="188"/>
      <c r="C483" s="189"/>
      <c r="D483" s="188"/>
      <c r="E483" s="188"/>
      <c r="F483" s="189"/>
      <c r="G483" s="188"/>
      <c r="H483" s="189"/>
      <c r="I483" s="189"/>
      <c r="J483" s="189"/>
      <c r="K483" s="189"/>
      <c r="L483" s="189"/>
      <c r="M483" s="189"/>
      <c r="N483" s="189"/>
      <c r="O483" s="189"/>
      <c r="P483" s="189"/>
      <c r="Q483" s="188"/>
      <c r="R483" s="189"/>
      <c r="S483" s="189"/>
      <c r="T483" s="189"/>
      <c r="U483" s="189"/>
      <c r="V483" s="188"/>
      <c r="W483" s="189"/>
      <c r="X483" s="8"/>
      <c r="Y483" s="8"/>
    </row>
    <row r="484" customHeight="1" spans="1:25">
      <c r="A484" s="187"/>
      <c r="B484" s="188"/>
      <c r="C484" s="189"/>
      <c r="D484" s="188"/>
      <c r="E484" s="188"/>
      <c r="F484" s="189"/>
      <c r="G484" s="188"/>
      <c r="H484" s="189"/>
      <c r="I484" s="189"/>
      <c r="J484" s="189"/>
      <c r="K484" s="189"/>
      <c r="L484" s="189"/>
      <c r="M484" s="189"/>
      <c r="N484" s="189"/>
      <c r="O484" s="189"/>
      <c r="P484" s="189"/>
      <c r="Q484" s="188"/>
      <c r="R484" s="189"/>
      <c r="S484" s="189"/>
      <c r="T484" s="189"/>
      <c r="U484" s="189"/>
      <c r="V484" s="188"/>
      <c r="W484" s="189"/>
      <c r="X484" s="8"/>
      <c r="Y484" s="8"/>
    </row>
    <row r="485" customHeight="1" spans="1:25">
      <c r="A485" s="187"/>
      <c r="B485" s="188"/>
      <c r="C485" s="189"/>
      <c r="D485" s="188"/>
      <c r="E485" s="188"/>
      <c r="F485" s="189"/>
      <c r="G485" s="188"/>
      <c r="H485" s="189"/>
      <c r="I485" s="189"/>
      <c r="J485" s="189"/>
      <c r="K485" s="189"/>
      <c r="L485" s="189"/>
      <c r="M485" s="189"/>
      <c r="N485" s="189"/>
      <c r="O485" s="189"/>
      <c r="P485" s="189"/>
      <c r="Q485" s="188"/>
      <c r="R485" s="189"/>
      <c r="S485" s="189"/>
      <c r="T485" s="189"/>
      <c r="U485" s="189"/>
      <c r="V485" s="188"/>
      <c r="W485" s="189"/>
      <c r="X485" s="8"/>
      <c r="Y485" s="8"/>
    </row>
    <row r="486" customHeight="1" spans="1:25">
      <c r="A486" s="187"/>
      <c r="B486" s="188"/>
      <c r="C486" s="189"/>
      <c r="D486" s="188"/>
      <c r="E486" s="188"/>
      <c r="F486" s="189"/>
      <c r="G486" s="188"/>
      <c r="H486" s="189"/>
      <c r="I486" s="189"/>
      <c r="J486" s="189"/>
      <c r="K486" s="189"/>
      <c r="L486" s="189"/>
      <c r="M486" s="189"/>
      <c r="N486" s="189"/>
      <c r="O486" s="189"/>
      <c r="P486" s="189"/>
      <c r="Q486" s="188"/>
      <c r="R486" s="189"/>
      <c r="S486" s="189"/>
      <c r="T486" s="189"/>
      <c r="U486" s="189"/>
      <c r="V486" s="188"/>
      <c r="W486" s="189"/>
      <c r="X486" s="8"/>
      <c r="Y486" s="8"/>
    </row>
    <row r="487" customHeight="1" spans="1:25">
      <c r="A487" s="187"/>
      <c r="B487" s="188"/>
      <c r="C487" s="189"/>
      <c r="D487" s="188"/>
      <c r="E487" s="188"/>
      <c r="F487" s="189"/>
      <c r="G487" s="188"/>
      <c r="H487" s="189"/>
      <c r="I487" s="189"/>
      <c r="J487" s="189"/>
      <c r="K487" s="189"/>
      <c r="L487" s="189"/>
      <c r="M487" s="189"/>
      <c r="N487" s="189"/>
      <c r="O487" s="189"/>
      <c r="P487" s="189"/>
      <c r="Q487" s="188"/>
      <c r="R487" s="189"/>
      <c r="S487" s="189"/>
      <c r="T487" s="189"/>
      <c r="U487" s="189"/>
      <c r="V487" s="188"/>
      <c r="W487" s="189"/>
      <c r="X487" s="8"/>
      <c r="Y487" s="8"/>
    </row>
    <row r="488" customHeight="1" spans="1:25">
      <c r="A488" s="187"/>
      <c r="B488" s="188"/>
      <c r="C488" s="189"/>
      <c r="D488" s="188"/>
      <c r="E488" s="188"/>
      <c r="F488" s="189"/>
      <c r="G488" s="188"/>
      <c r="H488" s="189"/>
      <c r="I488" s="189"/>
      <c r="J488" s="189"/>
      <c r="K488" s="189"/>
      <c r="L488" s="189"/>
      <c r="M488" s="189"/>
      <c r="N488" s="189"/>
      <c r="O488" s="189"/>
      <c r="P488" s="189"/>
      <c r="Q488" s="188"/>
      <c r="R488" s="189"/>
      <c r="S488" s="189"/>
      <c r="T488" s="189"/>
      <c r="U488" s="189"/>
      <c r="V488" s="188"/>
      <c r="W488" s="189"/>
      <c r="X488" s="8"/>
      <c r="Y488" s="8"/>
    </row>
    <row r="489" customHeight="1" spans="1:25">
      <c r="A489" s="187"/>
      <c r="B489" s="188"/>
      <c r="C489" s="189"/>
      <c r="D489" s="188"/>
      <c r="E489" s="188"/>
      <c r="F489" s="189"/>
      <c r="G489" s="188"/>
      <c r="H489" s="189"/>
      <c r="I489" s="189"/>
      <c r="J489" s="189"/>
      <c r="K489" s="189"/>
      <c r="L489" s="189"/>
      <c r="M489" s="189"/>
      <c r="N489" s="189"/>
      <c r="O489" s="189"/>
      <c r="P489" s="189"/>
      <c r="Q489" s="188"/>
      <c r="R489" s="189"/>
      <c r="S489" s="189"/>
      <c r="T489" s="189"/>
      <c r="U489" s="189"/>
      <c r="V489" s="188"/>
      <c r="W489" s="189"/>
      <c r="X489" s="8"/>
      <c r="Y489" s="8"/>
    </row>
    <row r="490" customHeight="1" spans="1:25">
      <c r="A490" s="187"/>
      <c r="B490" s="188"/>
      <c r="C490" s="189"/>
      <c r="D490" s="188"/>
      <c r="E490" s="188"/>
      <c r="F490" s="189"/>
      <c r="G490" s="188"/>
      <c r="H490" s="189"/>
      <c r="I490" s="189"/>
      <c r="J490" s="189"/>
      <c r="K490" s="189"/>
      <c r="L490" s="189"/>
      <c r="M490" s="189"/>
      <c r="N490" s="189"/>
      <c r="O490" s="189"/>
      <c r="P490" s="189"/>
      <c r="Q490" s="188"/>
      <c r="R490" s="189"/>
      <c r="S490" s="189"/>
      <c r="T490" s="189"/>
      <c r="U490" s="189"/>
      <c r="V490" s="188"/>
      <c r="W490" s="189"/>
      <c r="X490" s="8"/>
      <c r="Y490" s="8"/>
    </row>
    <row r="491" customHeight="1" spans="1:25">
      <c r="A491" s="187"/>
      <c r="B491" s="188"/>
      <c r="C491" s="189"/>
      <c r="D491" s="188"/>
      <c r="E491" s="188"/>
      <c r="F491" s="189"/>
      <c r="G491" s="188"/>
      <c r="H491" s="189"/>
      <c r="I491" s="189"/>
      <c r="J491" s="189"/>
      <c r="K491" s="189"/>
      <c r="L491" s="189"/>
      <c r="M491" s="189"/>
      <c r="N491" s="189"/>
      <c r="O491" s="189"/>
      <c r="P491" s="189"/>
      <c r="Q491" s="188"/>
      <c r="R491" s="189"/>
      <c r="S491" s="189"/>
      <c r="T491" s="189"/>
      <c r="U491" s="189"/>
      <c r="V491" s="188"/>
      <c r="W491" s="189"/>
      <c r="X491" s="8"/>
      <c r="Y491" s="8"/>
    </row>
    <row r="492" customHeight="1" spans="1:25">
      <c r="A492" s="187"/>
      <c r="B492" s="188"/>
      <c r="C492" s="189"/>
      <c r="D492" s="188"/>
      <c r="E492" s="188"/>
      <c r="F492" s="189"/>
      <c r="G492" s="188"/>
      <c r="H492" s="189"/>
      <c r="I492" s="189"/>
      <c r="J492" s="189"/>
      <c r="K492" s="189"/>
      <c r="L492" s="189"/>
      <c r="M492" s="189"/>
      <c r="N492" s="189"/>
      <c r="O492" s="189"/>
      <c r="P492" s="189"/>
      <c r="Q492" s="188"/>
      <c r="R492" s="189"/>
      <c r="S492" s="189"/>
      <c r="T492" s="189"/>
      <c r="U492" s="189"/>
      <c r="V492" s="188"/>
      <c r="W492" s="189"/>
      <c r="X492" s="8"/>
      <c r="Y492" s="8"/>
    </row>
    <row r="493" customHeight="1" spans="1:25">
      <c r="A493" s="187"/>
      <c r="B493" s="188"/>
      <c r="C493" s="189"/>
      <c r="D493" s="188"/>
      <c r="E493" s="188"/>
      <c r="F493" s="189"/>
      <c r="G493" s="188"/>
      <c r="H493" s="189"/>
      <c r="I493" s="189"/>
      <c r="J493" s="189"/>
      <c r="K493" s="189"/>
      <c r="L493" s="189"/>
      <c r="M493" s="189"/>
      <c r="N493" s="189"/>
      <c r="O493" s="189"/>
      <c r="P493" s="189"/>
      <c r="Q493" s="188"/>
      <c r="R493" s="189"/>
      <c r="S493" s="189"/>
      <c r="T493" s="189"/>
      <c r="U493" s="189"/>
      <c r="V493" s="188"/>
      <c r="W493" s="189"/>
      <c r="X493" s="8"/>
      <c r="Y493" s="8"/>
    </row>
    <row r="494" customHeight="1" spans="1:25">
      <c r="A494" s="187"/>
      <c r="B494" s="188"/>
      <c r="C494" s="189"/>
      <c r="D494" s="188"/>
      <c r="E494" s="188"/>
      <c r="F494" s="189"/>
      <c r="G494" s="188"/>
      <c r="H494" s="189"/>
      <c r="I494" s="189"/>
      <c r="J494" s="189"/>
      <c r="K494" s="189"/>
      <c r="L494" s="189"/>
      <c r="M494" s="189"/>
      <c r="N494" s="189"/>
      <c r="O494" s="189"/>
      <c r="P494" s="189"/>
      <c r="Q494" s="188"/>
      <c r="R494" s="189"/>
      <c r="S494" s="189"/>
      <c r="T494" s="189"/>
      <c r="U494" s="189"/>
      <c r="V494" s="188"/>
      <c r="W494" s="189"/>
      <c r="X494" s="8"/>
      <c r="Y494" s="8"/>
    </row>
    <row r="495" customHeight="1" spans="1:25">
      <c r="A495" s="187"/>
      <c r="B495" s="188"/>
      <c r="C495" s="189"/>
      <c r="D495" s="188"/>
      <c r="E495" s="188"/>
      <c r="F495" s="189"/>
      <c r="G495" s="188"/>
      <c r="H495" s="189"/>
      <c r="I495" s="189"/>
      <c r="J495" s="189"/>
      <c r="K495" s="189"/>
      <c r="L495" s="189"/>
      <c r="M495" s="189"/>
      <c r="N495" s="189"/>
      <c r="O495" s="189"/>
      <c r="P495" s="189"/>
      <c r="Q495" s="188"/>
      <c r="R495" s="189"/>
      <c r="S495" s="189"/>
      <c r="T495" s="189"/>
      <c r="U495" s="189"/>
      <c r="V495" s="188"/>
      <c r="W495" s="189"/>
      <c r="X495" s="8"/>
      <c r="Y495" s="8"/>
    </row>
    <row r="496" customHeight="1" spans="1:25">
      <c r="A496" s="187"/>
      <c r="B496" s="188"/>
      <c r="C496" s="189"/>
      <c r="D496" s="188"/>
      <c r="E496" s="188"/>
      <c r="F496" s="189"/>
      <c r="G496" s="188"/>
      <c r="H496" s="189"/>
      <c r="I496" s="189"/>
      <c r="J496" s="189"/>
      <c r="K496" s="189"/>
      <c r="L496" s="189"/>
      <c r="M496" s="189"/>
      <c r="N496" s="189"/>
      <c r="O496" s="189"/>
      <c r="P496" s="189"/>
      <c r="Q496" s="188"/>
      <c r="R496" s="189"/>
      <c r="S496" s="189"/>
      <c r="T496" s="189"/>
      <c r="U496" s="189"/>
      <c r="V496" s="188"/>
      <c r="W496" s="189"/>
      <c r="X496" s="8"/>
      <c r="Y496" s="8"/>
    </row>
    <row r="497" customHeight="1" spans="1:25">
      <c r="A497" s="187"/>
      <c r="B497" s="188"/>
      <c r="C497" s="189"/>
      <c r="D497" s="188"/>
      <c r="E497" s="188"/>
      <c r="F497" s="189"/>
      <c r="G497" s="188"/>
      <c r="H497" s="189"/>
      <c r="I497" s="189"/>
      <c r="J497" s="189"/>
      <c r="K497" s="189"/>
      <c r="L497" s="189"/>
      <c r="M497" s="189"/>
      <c r="N497" s="189"/>
      <c r="O497" s="189"/>
      <c r="P497" s="189"/>
      <c r="Q497" s="188"/>
      <c r="R497" s="189"/>
      <c r="S497" s="189"/>
      <c r="T497" s="189"/>
      <c r="U497" s="189"/>
      <c r="V497" s="188"/>
      <c r="W497" s="189"/>
      <c r="X497" s="8"/>
      <c r="Y497" s="8"/>
    </row>
    <row r="498" customHeight="1" spans="1:25">
      <c r="A498" s="187"/>
      <c r="B498" s="188"/>
      <c r="C498" s="189"/>
      <c r="D498" s="188"/>
      <c r="E498" s="188"/>
      <c r="F498" s="189"/>
      <c r="G498" s="188"/>
      <c r="H498" s="189"/>
      <c r="I498" s="189"/>
      <c r="J498" s="189"/>
      <c r="K498" s="189"/>
      <c r="L498" s="189"/>
      <c r="M498" s="189"/>
      <c r="N498" s="189"/>
      <c r="O498" s="189"/>
      <c r="P498" s="189"/>
      <c r="Q498" s="188"/>
      <c r="R498" s="189"/>
      <c r="S498" s="189"/>
      <c r="T498" s="189"/>
      <c r="U498" s="189"/>
      <c r="V498" s="188"/>
      <c r="W498" s="189"/>
      <c r="X498" s="8"/>
      <c r="Y498" s="8"/>
    </row>
    <row r="499" customHeight="1" spans="1:25">
      <c r="A499" s="187"/>
      <c r="B499" s="188"/>
      <c r="C499" s="189"/>
      <c r="D499" s="188"/>
      <c r="E499" s="188"/>
      <c r="F499" s="189"/>
      <c r="G499" s="188"/>
      <c r="H499" s="189"/>
      <c r="I499" s="189"/>
      <c r="J499" s="189"/>
      <c r="K499" s="189"/>
      <c r="L499" s="189"/>
      <c r="M499" s="189"/>
      <c r="N499" s="189"/>
      <c r="O499" s="189"/>
      <c r="P499" s="189"/>
      <c r="Q499" s="188"/>
      <c r="R499" s="189"/>
      <c r="S499" s="189"/>
      <c r="T499" s="189"/>
      <c r="U499" s="189"/>
      <c r="V499" s="188"/>
      <c r="W499" s="189"/>
      <c r="X499" s="8"/>
      <c r="Y499" s="8"/>
    </row>
    <row r="500" customHeight="1" spans="1:25">
      <c r="A500" s="187"/>
      <c r="B500" s="188"/>
      <c r="C500" s="189"/>
      <c r="D500" s="188"/>
      <c r="E500" s="188"/>
      <c r="F500" s="189"/>
      <c r="G500" s="188"/>
      <c r="H500" s="189"/>
      <c r="I500" s="189"/>
      <c r="J500" s="189"/>
      <c r="K500" s="189"/>
      <c r="L500" s="189"/>
      <c r="M500" s="189"/>
      <c r="N500" s="189"/>
      <c r="O500" s="189"/>
      <c r="P500" s="189"/>
      <c r="Q500" s="188"/>
      <c r="R500" s="189"/>
      <c r="S500" s="189"/>
      <c r="T500" s="189"/>
      <c r="U500" s="189"/>
      <c r="V500" s="188"/>
      <c r="W500" s="189"/>
      <c r="X500" s="8"/>
      <c r="Y500" s="8"/>
    </row>
    <row r="501" customHeight="1" spans="1:25">
      <c r="A501" s="187"/>
      <c r="B501" s="188"/>
      <c r="C501" s="189"/>
      <c r="D501" s="188"/>
      <c r="E501" s="188"/>
      <c r="F501" s="189"/>
      <c r="G501" s="188"/>
      <c r="H501" s="189"/>
      <c r="I501" s="189"/>
      <c r="J501" s="189"/>
      <c r="K501" s="189"/>
      <c r="L501" s="189"/>
      <c r="M501" s="189"/>
      <c r="N501" s="189"/>
      <c r="O501" s="189"/>
      <c r="P501" s="189"/>
      <c r="Q501" s="188"/>
      <c r="R501" s="189"/>
      <c r="S501" s="189"/>
      <c r="T501" s="189"/>
      <c r="U501" s="189"/>
      <c r="V501" s="188"/>
      <c r="W501" s="189"/>
      <c r="X501" s="8"/>
      <c r="Y501" s="8"/>
    </row>
    <row r="502" customHeight="1" spans="1:25">
      <c r="A502" s="187"/>
      <c r="B502" s="188"/>
      <c r="C502" s="189"/>
      <c r="D502" s="188"/>
      <c r="E502" s="188"/>
      <c r="F502" s="189"/>
      <c r="G502" s="188"/>
      <c r="H502" s="189"/>
      <c r="I502" s="189"/>
      <c r="J502" s="189"/>
      <c r="K502" s="189"/>
      <c r="L502" s="189"/>
      <c r="M502" s="189"/>
      <c r="N502" s="189"/>
      <c r="O502" s="189"/>
      <c r="P502" s="189"/>
      <c r="Q502" s="188"/>
      <c r="R502" s="189"/>
      <c r="S502" s="189"/>
      <c r="T502" s="189"/>
      <c r="U502" s="189"/>
      <c r="V502" s="188"/>
      <c r="W502" s="189"/>
      <c r="X502" s="8"/>
      <c r="Y502" s="8"/>
    </row>
    <row r="503" customHeight="1" spans="1:25">
      <c r="A503" s="187"/>
      <c r="B503" s="188"/>
      <c r="C503" s="189"/>
      <c r="D503" s="188"/>
      <c r="E503" s="188"/>
      <c r="F503" s="189"/>
      <c r="G503" s="188"/>
      <c r="H503" s="189"/>
      <c r="I503" s="189"/>
      <c r="J503" s="189"/>
      <c r="K503" s="189"/>
      <c r="L503" s="189"/>
      <c r="M503" s="189"/>
      <c r="N503" s="189"/>
      <c r="O503" s="189"/>
      <c r="P503" s="189"/>
      <c r="Q503" s="188"/>
      <c r="R503" s="189"/>
      <c r="S503" s="189"/>
      <c r="T503" s="189"/>
      <c r="U503" s="189"/>
      <c r="V503" s="188"/>
      <c r="W503" s="189"/>
      <c r="X503" s="8"/>
      <c r="Y503" s="8"/>
    </row>
    <row r="504" customHeight="1" spans="1:25">
      <c r="A504" s="187"/>
      <c r="B504" s="188"/>
      <c r="C504" s="189"/>
      <c r="D504" s="188"/>
      <c r="E504" s="188"/>
      <c r="F504" s="189"/>
      <c r="G504" s="188"/>
      <c r="H504" s="189"/>
      <c r="I504" s="189"/>
      <c r="J504" s="189"/>
      <c r="K504" s="189"/>
      <c r="L504" s="189"/>
      <c r="M504" s="189"/>
      <c r="N504" s="189"/>
      <c r="O504" s="189"/>
      <c r="P504" s="189"/>
      <c r="Q504" s="188"/>
      <c r="R504" s="189"/>
      <c r="S504" s="189"/>
      <c r="T504" s="189"/>
      <c r="U504" s="189"/>
      <c r="V504" s="188"/>
      <c r="W504" s="189"/>
      <c r="X504" s="8"/>
      <c r="Y504" s="8"/>
    </row>
    <row r="505" customHeight="1" spans="1:25">
      <c r="A505" s="187"/>
      <c r="B505" s="188"/>
      <c r="C505" s="189"/>
      <c r="D505" s="188"/>
      <c r="E505" s="188"/>
      <c r="F505" s="189"/>
      <c r="G505" s="188"/>
      <c r="H505" s="189"/>
      <c r="I505" s="189"/>
      <c r="J505" s="189"/>
      <c r="K505" s="189"/>
      <c r="L505" s="189"/>
      <c r="M505" s="189"/>
      <c r="N505" s="189"/>
      <c r="O505" s="189"/>
      <c r="P505" s="189"/>
      <c r="Q505" s="188"/>
      <c r="R505" s="189"/>
      <c r="S505" s="189"/>
      <c r="T505" s="189"/>
      <c r="U505" s="189"/>
      <c r="V505" s="188"/>
      <c r="W505" s="189"/>
      <c r="X505" s="8"/>
      <c r="Y505" s="8"/>
    </row>
    <row r="506" customHeight="1" spans="1:25">
      <c r="A506" s="187"/>
      <c r="B506" s="188"/>
      <c r="C506" s="189"/>
      <c r="D506" s="188"/>
      <c r="E506" s="188"/>
      <c r="F506" s="189"/>
      <c r="G506" s="188"/>
      <c r="H506" s="189"/>
      <c r="I506" s="189"/>
      <c r="J506" s="189"/>
      <c r="K506" s="189"/>
      <c r="L506" s="189"/>
      <c r="M506" s="189"/>
      <c r="N506" s="189"/>
      <c r="O506" s="189"/>
      <c r="P506" s="189"/>
      <c r="Q506" s="188"/>
      <c r="R506" s="189"/>
      <c r="S506" s="189"/>
      <c r="T506" s="189"/>
      <c r="U506" s="189"/>
      <c r="V506" s="188"/>
      <c r="W506" s="189"/>
      <c r="X506" s="8"/>
      <c r="Y506" s="8"/>
    </row>
    <row r="507" customHeight="1" spans="1:25">
      <c r="A507" s="187"/>
      <c r="B507" s="188"/>
      <c r="C507" s="189"/>
      <c r="D507" s="188"/>
      <c r="E507" s="188"/>
      <c r="F507" s="189"/>
      <c r="G507" s="188"/>
      <c r="H507" s="189"/>
      <c r="I507" s="189"/>
      <c r="J507" s="189"/>
      <c r="K507" s="189"/>
      <c r="L507" s="189"/>
      <c r="M507" s="189"/>
      <c r="N507" s="189"/>
      <c r="O507" s="189"/>
      <c r="P507" s="189"/>
      <c r="Q507" s="188"/>
      <c r="R507" s="189"/>
      <c r="S507" s="189"/>
      <c r="T507" s="189"/>
      <c r="U507" s="189"/>
      <c r="V507" s="188"/>
      <c r="W507" s="189"/>
      <c r="X507" s="8"/>
      <c r="Y507" s="8"/>
    </row>
    <row r="508" customHeight="1" spans="1:25">
      <c r="A508" s="187"/>
      <c r="B508" s="188"/>
      <c r="C508" s="189"/>
      <c r="D508" s="188"/>
      <c r="E508" s="188"/>
      <c r="F508" s="189"/>
      <c r="G508" s="188"/>
      <c r="H508" s="189"/>
      <c r="I508" s="189"/>
      <c r="J508" s="189"/>
      <c r="K508" s="189"/>
      <c r="L508" s="189"/>
      <c r="M508" s="189"/>
      <c r="N508" s="189"/>
      <c r="O508" s="189"/>
      <c r="P508" s="189"/>
      <c r="Q508" s="188"/>
      <c r="R508" s="189"/>
      <c r="S508" s="189"/>
      <c r="T508" s="189"/>
      <c r="U508" s="189"/>
      <c r="V508" s="188"/>
      <c r="W508" s="189"/>
      <c r="X508" s="8"/>
      <c r="Y508" s="8"/>
    </row>
    <row r="509" customHeight="1" spans="1:25">
      <c r="A509" s="187"/>
      <c r="B509" s="188"/>
      <c r="C509" s="189"/>
      <c r="D509" s="188"/>
      <c r="E509" s="188"/>
      <c r="F509" s="189"/>
      <c r="G509" s="188"/>
      <c r="H509" s="189"/>
      <c r="I509" s="189"/>
      <c r="J509" s="189"/>
      <c r="K509" s="189"/>
      <c r="L509" s="189"/>
      <c r="M509" s="189"/>
      <c r="N509" s="189"/>
      <c r="O509" s="189"/>
      <c r="P509" s="189"/>
      <c r="Q509" s="188"/>
      <c r="R509" s="189"/>
      <c r="S509" s="189"/>
      <c r="T509" s="189"/>
      <c r="U509" s="189"/>
      <c r="V509" s="188"/>
      <c r="W509" s="189"/>
      <c r="X509" s="8"/>
      <c r="Y509" s="8"/>
    </row>
    <row r="510" customHeight="1" spans="1:25">
      <c r="A510" s="187"/>
      <c r="B510" s="188"/>
      <c r="C510" s="189"/>
      <c r="D510" s="188"/>
      <c r="E510" s="188"/>
      <c r="F510" s="189"/>
      <c r="G510" s="188"/>
      <c r="H510" s="189"/>
      <c r="I510" s="189"/>
      <c r="J510" s="189"/>
      <c r="K510" s="189"/>
      <c r="L510" s="189"/>
      <c r="M510" s="189"/>
      <c r="N510" s="189"/>
      <c r="O510" s="189"/>
      <c r="P510" s="189"/>
      <c r="Q510" s="188"/>
      <c r="R510" s="189"/>
      <c r="S510" s="189"/>
      <c r="T510" s="189"/>
      <c r="U510" s="189"/>
      <c r="V510" s="188"/>
      <c r="W510" s="189"/>
      <c r="X510" s="8"/>
      <c r="Y510" s="8"/>
    </row>
    <row r="511" customHeight="1" spans="1:25">
      <c r="A511" s="187"/>
      <c r="B511" s="188"/>
      <c r="C511" s="189"/>
      <c r="D511" s="188"/>
      <c r="E511" s="188"/>
      <c r="F511" s="189"/>
      <c r="G511" s="188"/>
      <c r="H511" s="189"/>
      <c r="I511" s="189"/>
      <c r="J511" s="189"/>
      <c r="K511" s="189"/>
      <c r="L511" s="189"/>
      <c r="M511" s="189"/>
      <c r="N511" s="189"/>
      <c r="O511" s="189"/>
      <c r="P511" s="189"/>
      <c r="Q511" s="188"/>
      <c r="R511" s="189"/>
      <c r="S511" s="189"/>
      <c r="T511" s="189"/>
      <c r="U511" s="189"/>
      <c r="V511" s="188"/>
      <c r="W511" s="189"/>
      <c r="X511" s="8"/>
      <c r="Y511" s="8"/>
    </row>
    <row r="512" customHeight="1" spans="1:25">
      <c r="A512" s="187"/>
      <c r="B512" s="188"/>
      <c r="C512" s="189"/>
      <c r="D512" s="188"/>
      <c r="E512" s="188"/>
      <c r="F512" s="189"/>
      <c r="G512" s="188"/>
      <c r="H512" s="189"/>
      <c r="I512" s="189"/>
      <c r="J512" s="189"/>
      <c r="K512" s="189"/>
      <c r="L512" s="189"/>
      <c r="M512" s="189"/>
      <c r="N512" s="189"/>
      <c r="O512" s="189"/>
      <c r="P512" s="189"/>
      <c r="Q512" s="188"/>
      <c r="R512" s="189"/>
      <c r="S512" s="189"/>
      <c r="T512" s="189"/>
      <c r="U512" s="189"/>
      <c r="V512" s="188"/>
      <c r="W512" s="189"/>
      <c r="X512" s="8"/>
      <c r="Y512" s="8"/>
    </row>
    <row r="513" customHeight="1" spans="1:25">
      <c r="A513" s="187"/>
      <c r="B513" s="188"/>
      <c r="C513" s="189"/>
      <c r="D513" s="188"/>
      <c r="E513" s="188"/>
      <c r="F513" s="189"/>
      <c r="G513" s="188"/>
      <c r="H513" s="189"/>
      <c r="I513" s="189"/>
      <c r="J513" s="189"/>
      <c r="K513" s="189"/>
      <c r="L513" s="189"/>
      <c r="M513" s="189"/>
      <c r="N513" s="189"/>
      <c r="O513" s="189"/>
      <c r="P513" s="189"/>
      <c r="Q513" s="188"/>
      <c r="R513" s="189"/>
      <c r="S513" s="189"/>
      <c r="T513" s="189"/>
      <c r="U513" s="189"/>
      <c r="V513" s="188"/>
      <c r="W513" s="189"/>
      <c r="X513" s="8"/>
      <c r="Y513" s="8"/>
    </row>
    <row r="514" customHeight="1" spans="1:25">
      <c r="A514" s="187"/>
      <c r="B514" s="188"/>
      <c r="C514" s="189"/>
      <c r="D514" s="188"/>
      <c r="E514" s="188"/>
      <c r="F514" s="189"/>
      <c r="G514" s="188"/>
      <c r="H514" s="189"/>
      <c r="I514" s="189"/>
      <c r="J514" s="189"/>
      <c r="K514" s="189"/>
      <c r="L514" s="189"/>
      <c r="M514" s="189"/>
      <c r="N514" s="189"/>
      <c r="O514" s="189"/>
      <c r="P514" s="189"/>
      <c r="Q514" s="188"/>
      <c r="R514" s="189"/>
      <c r="S514" s="189"/>
      <c r="T514" s="189"/>
      <c r="U514" s="189"/>
      <c r="V514" s="188"/>
      <c r="W514" s="189"/>
      <c r="X514" s="8"/>
      <c r="Y514" s="8"/>
    </row>
    <row r="515" customHeight="1" spans="1:25">
      <c r="A515" s="187"/>
      <c r="B515" s="188"/>
      <c r="C515" s="189"/>
      <c r="D515" s="188"/>
      <c r="E515" s="188"/>
      <c r="F515" s="189"/>
      <c r="G515" s="188"/>
      <c r="H515" s="189"/>
      <c r="I515" s="189"/>
      <c r="J515" s="189"/>
      <c r="K515" s="189"/>
      <c r="L515" s="189"/>
      <c r="M515" s="189"/>
      <c r="N515" s="189"/>
      <c r="O515" s="189"/>
      <c r="P515" s="189"/>
      <c r="Q515" s="188"/>
      <c r="R515" s="189"/>
      <c r="S515" s="189"/>
      <c r="T515" s="189"/>
      <c r="U515" s="189"/>
      <c r="V515" s="188"/>
      <c r="W515" s="189"/>
      <c r="X515" s="8"/>
      <c r="Y515" s="8"/>
    </row>
    <row r="516" customHeight="1" spans="1:25">
      <c r="A516" s="187"/>
      <c r="B516" s="188"/>
      <c r="C516" s="189"/>
      <c r="D516" s="188"/>
      <c r="E516" s="188"/>
      <c r="F516" s="189"/>
      <c r="G516" s="188"/>
      <c r="H516" s="189"/>
      <c r="I516" s="189"/>
      <c r="J516" s="189"/>
      <c r="K516" s="189"/>
      <c r="L516" s="189"/>
      <c r="M516" s="189"/>
      <c r="N516" s="189"/>
      <c r="O516" s="189"/>
      <c r="P516" s="189"/>
      <c r="Q516" s="188"/>
      <c r="R516" s="189"/>
      <c r="S516" s="189"/>
      <c r="T516" s="189"/>
      <c r="U516" s="189"/>
      <c r="V516" s="188"/>
      <c r="W516" s="189"/>
      <c r="X516" s="8"/>
      <c r="Y516" s="8"/>
    </row>
    <row r="517" customHeight="1" spans="1:25">
      <c r="A517" s="187"/>
      <c r="B517" s="188"/>
      <c r="C517" s="189"/>
      <c r="D517" s="188"/>
      <c r="E517" s="188"/>
      <c r="F517" s="189"/>
      <c r="G517" s="188"/>
      <c r="H517" s="189"/>
      <c r="I517" s="189"/>
      <c r="J517" s="189"/>
      <c r="K517" s="189"/>
      <c r="L517" s="189"/>
      <c r="M517" s="189"/>
      <c r="N517" s="189"/>
      <c r="O517" s="189"/>
      <c r="P517" s="189"/>
      <c r="Q517" s="188"/>
      <c r="R517" s="189"/>
      <c r="S517" s="189"/>
      <c r="T517" s="189"/>
      <c r="U517" s="189"/>
      <c r="V517" s="188"/>
      <c r="W517" s="189"/>
      <c r="X517" s="8"/>
      <c r="Y517" s="8"/>
    </row>
    <row r="518" customHeight="1" spans="1:25">
      <c r="A518" s="187"/>
      <c r="B518" s="188"/>
      <c r="C518" s="189"/>
      <c r="D518" s="188"/>
      <c r="E518" s="188"/>
      <c r="F518" s="189"/>
      <c r="G518" s="188"/>
      <c r="H518" s="189"/>
      <c r="I518" s="189"/>
      <c r="J518" s="189"/>
      <c r="K518" s="189"/>
      <c r="L518" s="189"/>
      <c r="M518" s="189"/>
      <c r="N518" s="189"/>
      <c r="O518" s="189"/>
      <c r="P518" s="189"/>
      <c r="Q518" s="188"/>
      <c r="R518" s="189"/>
      <c r="S518" s="189"/>
      <c r="T518" s="189"/>
      <c r="U518" s="189"/>
      <c r="V518" s="188"/>
      <c r="W518" s="189"/>
      <c r="X518" s="8"/>
      <c r="Y518" s="8"/>
    </row>
    <row r="519" customHeight="1" spans="1:25">
      <c r="A519" s="187"/>
      <c r="B519" s="188"/>
      <c r="C519" s="189"/>
      <c r="D519" s="188"/>
      <c r="E519" s="188"/>
      <c r="F519" s="189"/>
      <c r="G519" s="188"/>
      <c r="H519" s="189"/>
      <c r="I519" s="189"/>
      <c r="J519" s="189"/>
      <c r="K519" s="189"/>
      <c r="L519" s="189"/>
      <c r="M519" s="189"/>
      <c r="N519" s="189"/>
      <c r="O519" s="189"/>
      <c r="P519" s="189"/>
      <c r="Q519" s="188"/>
      <c r="R519" s="189"/>
      <c r="S519" s="189"/>
      <c r="T519" s="189"/>
      <c r="U519" s="189"/>
      <c r="V519" s="188"/>
      <c r="W519" s="189"/>
      <c r="X519" s="8"/>
      <c r="Y519" s="8"/>
    </row>
    <row r="520" customHeight="1" spans="1:25">
      <c r="A520" s="187"/>
      <c r="B520" s="188"/>
      <c r="C520" s="189"/>
      <c r="D520" s="188"/>
      <c r="E520" s="188"/>
      <c r="F520" s="189"/>
      <c r="G520" s="188"/>
      <c r="H520" s="189"/>
      <c r="I520" s="189"/>
      <c r="J520" s="189"/>
      <c r="K520" s="189"/>
      <c r="L520" s="189"/>
      <c r="M520" s="189"/>
      <c r="N520" s="189"/>
      <c r="O520" s="189"/>
      <c r="P520" s="189"/>
      <c r="Q520" s="188"/>
      <c r="R520" s="189"/>
      <c r="S520" s="189"/>
      <c r="T520" s="189"/>
      <c r="U520" s="189"/>
      <c r="V520" s="188"/>
      <c r="W520" s="189"/>
      <c r="X520" s="8"/>
      <c r="Y520" s="8"/>
    </row>
    <row r="521" customHeight="1" spans="1:25">
      <c r="A521" s="187"/>
      <c r="B521" s="188"/>
      <c r="C521" s="189"/>
      <c r="D521" s="188"/>
      <c r="E521" s="188"/>
      <c r="F521" s="189"/>
      <c r="G521" s="188"/>
      <c r="H521" s="189"/>
      <c r="I521" s="189"/>
      <c r="J521" s="189"/>
      <c r="K521" s="189"/>
      <c r="L521" s="189"/>
      <c r="M521" s="189"/>
      <c r="N521" s="189"/>
      <c r="O521" s="189"/>
      <c r="P521" s="189"/>
      <c r="Q521" s="188"/>
      <c r="R521" s="189"/>
      <c r="S521" s="189"/>
      <c r="T521" s="189"/>
      <c r="U521" s="189"/>
      <c r="V521" s="188"/>
      <c r="W521" s="189"/>
      <c r="X521" s="8"/>
      <c r="Y521" s="8"/>
    </row>
    <row r="522" customHeight="1" spans="1:25">
      <c r="A522" s="187"/>
      <c r="B522" s="188"/>
      <c r="C522" s="189"/>
      <c r="D522" s="188"/>
      <c r="E522" s="188"/>
      <c r="F522" s="189"/>
      <c r="G522" s="188"/>
      <c r="H522" s="189"/>
      <c r="I522" s="189"/>
      <c r="J522" s="189"/>
      <c r="K522" s="189"/>
      <c r="L522" s="189"/>
      <c r="M522" s="189"/>
      <c r="N522" s="189"/>
      <c r="O522" s="189"/>
      <c r="P522" s="189"/>
      <c r="Q522" s="188"/>
      <c r="R522" s="189"/>
      <c r="S522" s="189"/>
      <c r="T522" s="189"/>
      <c r="U522" s="189"/>
      <c r="V522" s="188"/>
      <c r="W522" s="189"/>
      <c r="X522" s="8"/>
      <c r="Y522" s="8"/>
    </row>
    <row r="523" customHeight="1" spans="1:25">
      <c r="A523" s="187"/>
      <c r="B523" s="188"/>
      <c r="C523" s="189"/>
      <c r="D523" s="188"/>
      <c r="E523" s="188"/>
      <c r="F523" s="189"/>
      <c r="G523" s="188"/>
      <c r="H523" s="189"/>
      <c r="I523" s="189"/>
      <c r="J523" s="189"/>
      <c r="K523" s="189"/>
      <c r="L523" s="189"/>
      <c r="M523" s="189"/>
      <c r="N523" s="189"/>
      <c r="O523" s="189"/>
      <c r="P523" s="189"/>
      <c r="Q523" s="188"/>
      <c r="R523" s="189"/>
      <c r="S523" s="189"/>
      <c r="T523" s="189"/>
      <c r="U523" s="189"/>
      <c r="V523" s="188"/>
      <c r="W523" s="189"/>
      <c r="X523" s="8"/>
      <c r="Y523" s="8"/>
    </row>
    <row r="524" customHeight="1" spans="1:25">
      <c r="A524" s="187"/>
      <c r="B524" s="188"/>
      <c r="C524" s="189"/>
      <c r="D524" s="188"/>
      <c r="E524" s="188"/>
      <c r="F524" s="189"/>
      <c r="G524" s="188"/>
      <c r="H524" s="189"/>
      <c r="I524" s="189"/>
      <c r="J524" s="189"/>
      <c r="K524" s="189"/>
      <c r="L524" s="189"/>
      <c r="M524" s="189"/>
      <c r="N524" s="189"/>
      <c r="O524" s="189"/>
      <c r="P524" s="189"/>
      <c r="Q524" s="188"/>
      <c r="R524" s="189"/>
      <c r="S524" s="189"/>
      <c r="T524" s="189"/>
      <c r="U524" s="189"/>
      <c r="V524" s="188"/>
      <c r="W524" s="189"/>
      <c r="X524" s="8"/>
      <c r="Y524" s="8"/>
    </row>
    <row r="525" customHeight="1" spans="1:25">
      <c r="A525" s="187"/>
      <c r="B525" s="188"/>
      <c r="C525" s="189"/>
      <c r="D525" s="188"/>
      <c r="E525" s="188"/>
      <c r="F525" s="189"/>
      <c r="G525" s="188"/>
      <c r="H525" s="189"/>
      <c r="I525" s="189"/>
      <c r="J525" s="189"/>
      <c r="K525" s="189"/>
      <c r="L525" s="189"/>
      <c r="M525" s="189"/>
      <c r="N525" s="189"/>
      <c r="O525" s="189"/>
      <c r="P525" s="189"/>
      <c r="Q525" s="188"/>
      <c r="R525" s="189"/>
      <c r="S525" s="189"/>
      <c r="T525" s="189"/>
      <c r="U525" s="189"/>
      <c r="V525" s="188"/>
      <c r="W525" s="189"/>
      <c r="X525" s="8"/>
      <c r="Y525" s="8"/>
    </row>
    <row r="526" customHeight="1" spans="1:25">
      <c r="A526" s="187"/>
      <c r="B526" s="188"/>
      <c r="C526" s="189"/>
      <c r="D526" s="188"/>
      <c r="E526" s="188"/>
      <c r="F526" s="189"/>
      <c r="G526" s="188"/>
      <c r="H526" s="189"/>
      <c r="I526" s="189"/>
      <c r="J526" s="189"/>
      <c r="K526" s="189"/>
      <c r="L526" s="189"/>
      <c r="M526" s="189"/>
      <c r="N526" s="189"/>
      <c r="O526" s="189"/>
      <c r="P526" s="189"/>
      <c r="Q526" s="188"/>
      <c r="R526" s="189"/>
      <c r="S526" s="189"/>
      <c r="T526" s="189"/>
      <c r="U526" s="189"/>
      <c r="V526" s="188"/>
      <c r="W526" s="189"/>
      <c r="X526" s="8"/>
      <c r="Y526" s="8"/>
    </row>
    <row r="527" customHeight="1" spans="1:25">
      <c r="A527" s="187"/>
      <c r="B527" s="188"/>
      <c r="C527" s="189"/>
      <c r="D527" s="188"/>
      <c r="E527" s="188"/>
      <c r="F527" s="189"/>
      <c r="G527" s="188"/>
      <c r="H527" s="189"/>
      <c r="I527" s="189"/>
      <c r="J527" s="189"/>
      <c r="K527" s="189"/>
      <c r="L527" s="189"/>
      <c r="M527" s="189"/>
      <c r="N527" s="189"/>
      <c r="O527" s="189"/>
      <c r="P527" s="189"/>
      <c r="Q527" s="188"/>
      <c r="R527" s="189"/>
      <c r="S527" s="189"/>
      <c r="T527" s="189"/>
      <c r="U527" s="189"/>
      <c r="V527" s="188"/>
      <c r="W527" s="189"/>
      <c r="X527" s="8"/>
      <c r="Y527" s="8"/>
    </row>
    <row r="528" customHeight="1" spans="1:25">
      <c r="A528" s="187"/>
      <c r="B528" s="188"/>
      <c r="C528" s="189"/>
      <c r="D528" s="188"/>
      <c r="E528" s="188"/>
      <c r="F528" s="189"/>
      <c r="G528" s="188"/>
      <c r="H528" s="189"/>
      <c r="I528" s="189"/>
      <c r="J528" s="189"/>
      <c r="K528" s="189"/>
      <c r="L528" s="189"/>
      <c r="M528" s="189"/>
      <c r="N528" s="189"/>
      <c r="O528" s="189"/>
      <c r="P528" s="189"/>
      <c r="Q528" s="188"/>
      <c r="R528" s="189"/>
      <c r="S528" s="189"/>
      <c r="T528" s="189"/>
      <c r="U528" s="189"/>
      <c r="V528" s="188"/>
      <c r="W528" s="189"/>
      <c r="X528" s="8"/>
      <c r="Y528" s="8"/>
    </row>
    <row r="529" customHeight="1" spans="1:25">
      <c r="A529" s="187"/>
      <c r="B529" s="188"/>
      <c r="C529" s="189"/>
      <c r="D529" s="188"/>
      <c r="E529" s="188"/>
      <c r="F529" s="189"/>
      <c r="G529" s="188"/>
      <c r="H529" s="189"/>
      <c r="I529" s="189"/>
      <c r="J529" s="189"/>
      <c r="K529" s="189"/>
      <c r="L529" s="189"/>
      <c r="M529" s="189"/>
      <c r="N529" s="189"/>
      <c r="O529" s="189"/>
      <c r="P529" s="189"/>
      <c r="Q529" s="188"/>
      <c r="R529" s="189"/>
      <c r="S529" s="189"/>
      <c r="T529" s="189"/>
      <c r="U529" s="189"/>
      <c r="V529" s="188"/>
      <c r="W529" s="189"/>
      <c r="X529" s="8"/>
      <c r="Y529" s="8"/>
    </row>
    <row r="530" customHeight="1" spans="1:25">
      <c r="A530" s="187"/>
      <c r="B530" s="188"/>
      <c r="C530" s="189"/>
      <c r="D530" s="188"/>
      <c r="E530" s="188"/>
      <c r="F530" s="189"/>
      <c r="G530" s="188"/>
      <c r="H530" s="189"/>
      <c r="I530" s="189"/>
      <c r="J530" s="189"/>
      <c r="K530" s="189"/>
      <c r="L530" s="189"/>
      <c r="M530" s="189"/>
      <c r="N530" s="189"/>
      <c r="O530" s="189"/>
      <c r="P530" s="189"/>
      <c r="Q530" s="188"/>
      <c r="R530" s="189"/>
      <c r="S530" s="189"/>
      <c r="T530" s="189"/>
      <c r="U530" s="189"/>
      <c r="V530" s="188"/>
      <c r="W530" s="189"/>
      <c r="X530" s="8"/>
      <c r="Y530" s="8"/>
    </row>
    <row r="531" customHeight="1" spans="1:25">
      <c r="A531" s="187"/>
      <c r="B531" s="188"/>
      <c r="C531" s="189"/>
      <c r="D531" s="188"/>
      <c r="E531" s="188"/>
      <c r="F531" s="189"/>
      <c r="G531" s="188"/>
      <c r="H531" s="189"/>
      <c r="I531" s="189"/>
      <c r="J531" s="189"/>
      <c r="K531" s="189"/>
      <c r="L531" s="189"/>
      <c r="M531" s="189"/>
      <c r="N531" s="189"/>
      <c r="O531" s="189"/>
      <c r="P531" s="189"/>
      <c r="Q531" s="188"/>
      <c r="R531" s="189"/>
      <c r="S531" s="189"/>
      <c r="T531" s="189"/>
      <c r="U531" s="189"/>
      <c r="V531" s="188"/>
      <c r="W531" s="189"/>
      <c r="X531" s="8"/>
      <c r="Y531" s="8"/>
    </row>
    <row r="532" customHeight="1" spans="1:25">
      <c r="A532" s="187"/>
      <c r="B532" s="188"/>
      <c r="C532" s="189"/>
      <c r="D532" s="188"/>
      <c r="E532" s="188"/>
      <c r="F532" s="189"/>
      <c r="G532" s="188"/>
      <c r="H532" s="189"/>
      <c r="I532" s="189"/>
      <c r="J532" s="189"/>
      <c r="K532" s="189"/>
      <c r="L532" s="189"/>
      <c r="M532" s="189"/>
      <c r="N532" s="189"/>
      <c r="O532" s="189"/>
      <c r="P532" s="189"/>
      <c r="Q532" s="188"/>
      <c r="R532" s="189"/>
      <c r="S532" s="189"/>
      <c r="T532" s="189"/>
      <c r="U532" s="189"/>
      <c r="V532" s="188"/>
      <c r="W532" s="189"/>
      <c r="X532" s="8"/>
      <c r="Y532" s="8"/>
    </row>
    <row r="533" customHeight="1" spans="1:25">
      <c r="A533" s="187"/>
      <c r="B533" s="188"/>
      <c r="C533" s="189"/>
      <c r="D533" s="188"/>
      <c r="E533" s="188"/>
      <c r="F533" s="189"/>
      <c r="G533" s="188"/>
      <c r="H533" s="189"/>
      <c r="I533" s="189"/>
      <c r="J533" s="189"/>
      <c r="K533" s="189"/>
      <c r="L533" s="189"/>
      <c r="M533" s="189"/>
      <c r="N533" s="189"/>
      <c r="O533" s="189"/>
      <c r="P533" s="189"/>
      <c r="Q533" s="188"/>
      <c r="R533" s="189"/>
      <c r="S533" s="189"/>
      <c r="T533" s="189"/>
      <c r="U533" s="189"/>
      <c r="V533" s="188"/>
      <c r="W533" s="189"/>
      <c r="X533" s="8"/>
      <c r="Y533" s="8"/>
    </row>
    <row r="534" customHeight="1" spans="1:25">
      <c r="A534" s="187"/>
      <c r="B534" s="188"/>
      <c r="C534" s="189"/>
      <c r="D534" s="188"/>
      <c r="E534" s="188"/>
      <c r="F534" s="189"/>
      <c r="G534" s="188"/>
      <c r="H534" s="189"/>
      <c r="I534" s="189"/>
      <c r="J534" s="189"/>
      <c r="K534" s="189"/>
      <c r="L534" s="189"/>
      <c r="M534" s="189"/>
      <c r="N534" s="189"/>
      <c r="O534" s="189"/>
      <c r="P534" s="189"/>
      <c r="Q534" s="188"/>
      <c r="R534" s="189"/>
      <c r="S534" s="189"/>
      <c r="T534" s="189"/>
      <c r="U534" s="189"/>
      <c r="V534" s="188"/>
      <c r="W534" s="189"/>
      <c r="X534" s="8"/>
      <c r="Y534" s="8"/>
    </row>
    <row r="535" customHeight="1" spans="1:25">
      <c r="A535" s="187"/>
      <c r="B535" s="188"/>
      <c r="C535" s="189"/>
      <c r="D535" s="188"/>
      <c r="E535" s="188"/>
      <c r="F535" s="189"/>
      <c r="G535" s="188"/>
      <c r="H535" s="189"/>
      <c r="I535" s="189"/>
      <c r="J535" s="189"/>
      <c r="K535" s="189"/>
      <c r="L535" s="189"/>
      <c r="M535" s="189"/>
      <c r="N535" s="189"/>
      <c r="O535" s="189"/>
      <c r="P535" s="189"/>
      <c r="Q535" s="188"/>
      <c r="R535" s="189"/>
      <c r="S535" s="189"/>
      <c r="T535" s="189"/>
      <c r="U535" s="189"/>
      <c r="V535" s="188"/>
      <c r="W535" s="189"/>
      <c r="X535" s="8"/>
      <c r="Y535" s="8"/>
    </row>
    <row r="536" customHeight="1" spans="1:25">
      <c r="A536" s="187"/>
      <c r="B536" s="188"/>
      <c r="C536" s="189"/>
      <c r="D536" s="188"/>
      <c r="E536" s="188"/>
      <c r="F536" s="189"/>
      <c r="G536" s="188"/>
      <c r="H536" s="189"/>
      <c r="I536" s="189"/>
      <c r="J536" s="189"/>
      <c r="K536" s="189"/>
      <c r="L536" s="189"/>
      <c r="M536" s="189"/>
      <c r="N536" s="189"/>
      <c r="O536" s="189"/>
      <c r="P536" s="189"/>
      <c r="Q536" s="188"/>
      <c r="R536" s="189"/>
      <c r="S536" s="189"/>
      <c r="T536" s="189"/>
      <c r="U536" s="189"/>
      <c r="V536" s="188"/>
      <c r="W536" s="189"/>
      <c r="X536" s="8"/>
      <c r="Y536" s="8"/>
    </row>
    <row r="537" customHeight="1" spans="1:25">
      <c r="A537" s="187"/>
      <c r="B537" s="188"/>
      <c r="C537" s="189"/>
      <c r="D537" s="188"/>
      <c r="E537" s="188"/>
      <c r="F537" s="189"/>
      <c r="G537" s="188"/>
      <c r="H537" s="189"/>
      <c r="I537" s="189"/>
      <c r="J537" s="189"/>
      <c r="K537" s="189"/>
      <c r="L537" s="189"/>
      <c r="M537" s="189"/>
      <c r="N537" s="189"/>
      <c r="O537" s="189"/>
      <c r="P537" s="189"/>
      <c r="Q537" s="188"/>
      <c r="R537" s="189"/>
      <c r="S537" s="189"/>
      <c r="T537" s="189"/>
      <c r="U537" s="189"/>
      <c r="V537" s="188"/>
      <c r="W537" s="189"/>
      <c r="X537" s="8"/>
      <c r="Y537" s="8"/>
    </row>
    <row r="538" customHeight="1" spans="1:25">
      <c r="A538" s="187"/>
      <c r="B538" s="188"/>
      <c r="C538" s="189"/>
      <c r="D538" s="188"/>
      <c r="E538" s="188"/>
      <c r="F538" s="189"/>
      <c r="G538" s="188"/>
      <c r="H538" s="189"/>
      <c r="I538" s="189"/>
      <c r="J538" s="189"/>
      <c r="K538" s="189"/>
      <c r="L538" s="189"/>
      <c r="M538" s="189"/>
      <c r="N538" s="189"/>
      <c r="O538" s="189"/>
      <c r="P538" s="189"/>
      <c r="Q538" s="188"/>
      <c r="R538" s="189"/>
      <c r="S538" s="189"/>
      <c r="T538" s="189"/>
      <c r="U538" s="189"/>
      <c r="V538" s="188"/>
      <c r="W538" s="189"/>
      <c r="X538" s="8"/>
      <c r="Y538" s="8"/>
    </row>
    <row r="539" customHeight="1" spans="1:25">
      <c r="A539" s="187"/>
      <c r="B539" s="188"/>
      <c r="C539" s="189"/>
      <c r="D539" s="188"/>
      <c r="E539" s="188"/>
      <c r="F539" s="189"/>
      <c r="G539" s="188"/>
      <c r="H539" s="189"/>
      <c r="I539" s="189"/>
      <c r="J539" s="189"/>
      <c r="K539" s="189"/>
      <c r="L539" s="189"/>
      <c r="M539" s="189"/>
      <c r="N539" s="189"/>
      <c r="O539" s="189"/>
      <c r="P539" s="189"/>
      <c r="Q539" s="188"/>
      <c r="R539" s="189"/>
      <c r="S539" s="189"/>
      <c r="T539" s="189"/>
      <c r="U539" s="189"/>
      <c r="V539" s="188"/>
      <c r="W539" s="189"/>
      <c r="X539" s="8"/>
      <c r="Y539" s="8"/>
    </row>
    <row r="540" customHeight="1" spans="1:25">
      <c r="A540" s="187"/>
      <c r="B540" s="188"/>
      <c r="C540" s="189"/>
      <c r="D540" s="188"/>
      <c r="E540" s="188"/>
      <c r="F540" s="189"/>
      <c r="G540" s="188"/>
      <c r="H540" s="189"/>
      <c r="I540" s="189"/>
      <c r="J540" s="189"/>
      <c r="K540" s="189"/>
      <c r="L540" s="189"/>
      <c r="M540" s="189"/>
      <c r="N540" s="189"/>
      <c r="O540" s="189"/>
      <c r="P540" s="189"/>
      <c r="Q540" s="188"/>
      <c r="R540" s="189"/>
      <c r="S540" s="189"/>
      <c r="T540" s="189"/>
      <c r="U540" s="189"/>
      <c r="V540" s="188"/>
      <c r="W540" s="189"/>
      <c r="X540" s="8"/>
      <c r="Y540" s="8"/>
    </row>
    <row r="541" customHeight="1" spans="1:25">
      <c r="A541" s="187"/>
      <c r="B541" s="188"/>
      <c r="C541" s="189"/>
      <c r="D541" s="188"/>
      <c r="E541" s="188"/>
      <c r="F541" s="189"/>
      <c r="G541" s="188"/>
      <c r="H541" s="189"/>
      <c r="I541" s="189"/>
      <c r="J541" s="189"/>
      <c r="K541" s="189"/>
      <c r="L541" s="189"/>
      <c r="M541" s="189"/>
      <c r="N541" s="189"/>
      <c r="O541" s="189"/>
      <c r="P541" s="189"/>
      <c r="Q541" s="188"/>
      <c r="R541" s="189"/>
      <c r="S541" s="189"/>
      <c r="T541" s="189"/>
      <c r="U541" s="189"/>
      <c r="V541" s="188"/>
      <c r="W541" s="189"/>
      <c r="X541" s="8"/>
      <c r="Y541" s="8"/>
    </row>
    <row r="542" customHeight="1" spans="1:25">
      <c r="A542" s="187"/>
      <c r="B542" s="188"/>
      <c r="C542" s="189"/>
      <c r="D542" s="188"/>
      <c r="E542" s="188"/>
      <c r="F542" s="189"/>
      <c r="G542" s="188"/>
      <c r="H542" s="189"/>
      <c r="I542" s="189"/>
      <c r="J542" s="189"/>
      <c r="K542" s="189"/>
      <c r="L542" s="189"/>
      <c r="M542" s="189"/>
      <c r="N542" s="189"/>
      <c r="O542" s="189"/>
      <c r="P542" s="189"/>
      <c r="Q542" s="188"/>
      <c r="R542" s="189"/>
      <c r="S542" s="189"/>
      <c r="T542" s="189"/>
      <c r="U542" s="189"/>
      <c r="V542" s="188"/>
      <c r="W542" s="189"/>
      <c r="X542" s="8"/>
      <c r="Y542" s="8"/>
    </row>
    <row r="543" customHeight="1" spans="1:25">
      <c r="A543" s="187"/>
      <c r="B543" s="188"/>
      <c r="C543" s="189"/>
      <c r="D543" s="188"/>
      <c r="E543" s="188"/>
      <c r="F543" s="189"/>
      <c r="G543" s="188"/>
      <c r="H543" s="189"/>
      <c r="I543" s="189"/>
      <c r="J543" s="189"/>
      <c r="K543" s="189"/>
      <c r="L543" s="189"/>
      <c r="M543" s="189"/>
      <c r="N543" s="189"/>
      <c r="O543" s="189"/>
      <c r="P543" s="189"/>
      <c r="Q543" s="188"/>
      <c r="R543" s="189"/>
      <c r="S543" s="189"/>
      <c r="T543" s="189"/>
      <c r="U543" s="189"/>
      <c r="V543" s="188"/>
      <c r="W543" s="189"/>
      <c r="X543" s="8"/>
      <c r="Y543" s="8"/>
    </row>
    <row r="544" customHeight="1" spans="1:25">
      <c r="A544" s="187"/>
      <c r="B544" s="188"/>
      <c r="C544" s="189"/>
      <c r="D544" s="188"/>
      <c r="E544" s="188"/>
      <c r="F544" s="189"/>
      <c r="G544" s="188"/>
      <c r="H544" s="189"/>
      <c r="I544" s="189"/>
      <c r="J544" s="189"/>
      <c r="K544" s="189"/>
      <c r="L544" s="189"/>
      <c r="M544" s="189"/>
      <c r="N544" s="189"/>
      <c r="O544" s="189"/>
      <c r="P544" s="189"/>
      <c r="Q544" s="188"/>
      <c r="R544" s="189"/>
      <c r="S544" s="189"/>
      <c r="T544" s="189"/>
      <c r="U544" s="189"/>
      <c r="V544" s="188"/>
      <c r="W544" s="189"/>
      <c r="X544" s="8"/>
      <c r="Y544" s="8"/>
    </row>
    <row r="545" customHeight="1" spans="1:25">
      <c r="A545" s="187"/>
      <c r="B545" s="188"/>
      <c r="C545" s="189"/>
      <c r="D545" s="188"/>
      <c r="E545" s="188"/>
      <c r="F545" s="189"/>
      <c r="G545" s="188"/>
      <c r="H545" s="189"/>
      <c r="I545" s="189"/>
      <c r="J545" s="189"/>
      <c r="K545" s="189"/>
      <c r="L545" s="189"/>
      <c r="M545" s="189"/>
      <c r="N545" s="189"/>
      <c r="O545" s="189"/>
      <c r="P545" s="189"/>
      <c r="Q545" s="188"/>
      <c r="R545" s="189"/>
      <c r="S545" s="189"/>
      <c r="T545" s="189"/>
      <c r="U545" s="189"/>
      <c r="V545" s="188"/>
      <c r="W545" s="189"/>
      <c r="X545" s="8"/>
      <c r="Y545" s="8"/>
    </row>
    <row r="546" customHeight="1" spans="1:25">
      <c r="A546" s="187"/>
      <c r="B546" s="188"/>
      <c r="C546" s="189"/>
      <c r="D546" s="188"/>
      <c r="E546" s="188"/>
      <c r="F546" s="189"/>
      <c r="G546" s="188"/>
      <c r="H546" s="189"/>
      <c r="I546" s="189"/>
      <c r="J546" s="189"/>
      <c r="K546" s="189"/>
      <c r="L546" s="189"/>
      <c r="M546" s="189"/>
      <c r="N546" s="189"/>
      <c r="O546" s="189"/>
      <c r="P546" s="189"/>
      <c r="Q546" s="188"/>
      <c r="R546" s="189"/>
      <c r="S546" s="189"/>
      <c r="T546" s="189"/>
      <c r="U546" s="189"/>
      <c r="V546" s="188"/>
      <c r="W546" s="189"/>
      <c r="X546" s="8"/>
      <c r="Y546" s="8"/>
    </row>
    <row r="547" customHeight="1" spans="1:25">
      <c r="A547" s="187"/>
      <c r="B547" s="188"/>
      <c r="C547" s="189"/>
      <c r="D547" s="188"/>
      <c r="E547" s="188"/>
      <c r="F547" s="189"/>
      <c r="G547" s="188"/>
      <c r="H547" s="189"/>
      <c r="I547" s="189"/>
      <c r="J547" s="189"/>
      <c r="K547" s="189"/>
      <c r="L547" s="189"/>
      <c r="M547" s="189"/>
      <c r="N547" s="189"/>
      <c r="O547" s="189"/>
      <c r="P547" s="189"/>
      <c r="Q547" s="188"/>
      <c r="R547" s="189"/>
      <c r="S547" s="189"/>
      <c r="T547" s="189"/>
      <c r="U547" s="189"/>
      <c r="V547" s="188"/>
      <c r="W547" s="189"/>
      <c r="X547" s="8"/>
      <c r="Y547" s="8"/>
    </row>
    <row r="548" customHeight="1" spans="1:25">
      <c r="A548" s="187"/>
      <c r="B548" s="188"/>
      <c r="C548" s="189"/>
      <c r="D548" s="188"/>
      <c r="E548" s="188"/>
      <c r="F548" s="189"/>
      <c r="G548" s="188"/>
      <c r="H548" s="189"/>
      <c r="I548" s="189"/>
      <c r="J548" s="189"/>
      <c r="K548" s="189"/>
      <c r="L548" s="189"/>
      <c r="M548" s="189"/>
      <c r="N548" s="189"/>
      <c r="O548" s="189"/>
      <c r="P548" s="189"/>
      <c r="Q548" s="188"/>
      <c r="R548" s="189"/>
      <c r="S548" s="189"/>
      <c r="T548" s="189"/>
      <c r="U548" s="189"/>
      <c r="V548" s="188"/>
      <c r="W548" s="189"/>
      <c r="X548" s="8"/>
      <c r="Y548" s="8"/>
    </row>
    <row r="549" customHeight="1" spans="1:25">
      <c r="A549" s="187"/>
      <c r="B549" s="188"/>
      <c r="C549" s="189"/>
      <c r="D549" s="188"/>
      <c r="E549" s="188"/>
      <c r="F549" s="189"/>
      <c r="G549" s="188"/>
      <c r="H549" s="189"/>
      <c r="I549" s="189"/>
      <c r="J549" s="189"/>
      <c r="K549" s="189"/>
      <c r="L549" s="189"/>
      <c r="M549" s="189"/>
      <c r="N549" s="189"/>
      <c r="O549" s="189"/>
      <c r="P549" s="189"/>
      <c r="Q549" s="188"/>
      <c r="R549" s="189"/>
      <c r="S549" s="189"/>
      <c r="T549" s="189"/>
      <c r="U549" s="189"/>
      <c r="V549" s="188"/>
      <c r="W549" s="189"/>
      <c r="X549" s="8"/>
      <c r="Y549" s="8"/>
    </row>
    <row r="550" customHeight="1" spans="1:25">
      <c r="A550" s="187"/>
      <c r="B550" s="188"/>
      <c r="C550" s="189"/>
      <c r="D550" s="188"/>
      <c r="E550" s="188"/>
      <c r="F550" s="189"/>
      <c r="G550" s="188"/>
      <c r="H550" s="189"/>
      <c r="I550" s="189"/>
      <c r="J550" s="189"/>
      <c r="K550" s="189"/>
      <c r="L550" s="189"/>
      <c r="M550" s="189"/>
      <c r="N550" s="189"/>
      <c r="O550" s="189"/>
      <c r="P550" s="189"/>
      <c r="Q550" s="188"/>
      <c r="R550" s="189"/>
      <c r="S550" s="189"/>
      <c r="T550" s="189"/>
      <c r="U550" s="189"/>
      <c r="V550" s="188"/>
      <c r="W550" s="189"/>
      <c r="X550" s="8"/>
      <c r="Y550" s="8"/>
    </row>
    <row r="551" customHeight="1" spans="1:25">
      <c r="A551" s="187"/>
      <c r="B551" s="188"/>
      <c r="C551" s="189"/>
      <c r="D551" s="188"/>
      <c r="E551" s="188"/>
      <c r="F551" s="189"/>
      <c r="G551" s="188"/>
      <c r="H551" s="189"/>
      <c r="I551" s="189"/>
      <c r="J551" s="189"/>
      <c r="K551" s="189"/>
      <c r="L551" s="189"/>
      <c r="M551" s="189"/>
      <c r="N551" s="189"/>
      <c r="O551" s="189"/>
      <c r="P551" s="189"/>
      <c r="Q551" s="188"/>
      <c r="R551" s="189"/>
      <c r="S551" s="189"/>
      <c r="T551" s="189"/>
      <c r="U551" s="189"/>
      <c r="V551" s="188"/>
      <c r="W551" s="189"/>
      <c r="X551" s="8"/>
      <c r="Y551" s="8"/>
    </row>
    <row r="552" customHeight="1" spans="1:25">
      <c r="A552" s="187"/>
      <c r="B552" s="188"/>
      <c r="C552" s="189"/>
      <c r="D552" s="188"/>
      <c r="E552" s="188"/>
      <c r="F552" s="189"/>
      <c r="G552" s="188"/>
      <c r="H552" s="189"/>
      <c r="I552" s="189"/>
      <c r="J552" s="189"/>
      <c r="K552" s="189"/>
      <c r="L552" s="189"/>
      <c r="M552" s="189"/>
      <c r="N552" s="189"/>
      <c r="O552" s="189"/>
      <c r="P552" s="189"/>
      <c r="Q552" s="188"/>
      <c r="R552" s="189"/>
      <c r="S552" s="189"/>
      <c r="T552" s="189"/>
      <c r="U552" s="189"/>
      <c r="V552" s="188"/>
      <c r="W552" s="189"/>
      <c r="X552" s="8"/>
      <c r="Y552" s="8"/>
    </row>
    <row r="553" customHeight="1" spans="1:25">
      <c r="A553" s="187"/>
      <c r="B553" s="188"/>
      <c r="C553" s="189"/>
      <c r="D553" s="188"/>
      <c r="E553" s="188"/>
      <c r="F553" s="189"/>
      <c r="G553" s="188"/>
      <c r="H553" s="189"/>
      <c r="I553" s="189"/>
      <c r="J553" s="189"/>
      <c r="K553" s="189"/>
      <c r="L553" s="189"/>
      <c r="M553" s="189"/>
      <c r="N553" s="189"/>
      <c r="O553" s="189"/>
      <c r="P553" s="189"/>
      <c r="Q553" s="188"/>
      <c r="R553" s="189"/>
      <c r="S553" s="189"/>
      <c r="T553" s="189"/>
      <c r="U553" s="189"/>
      <c r="V553" s="188"/>
      <c r="W553" s="189"/>
      <c r="X553" s="8"/>
      <c r="Y553" s="8"/>
    </row>
    <row r="554" customHeight="1" spans="1:25">
      <c r="A554" s="187"/>
      <c r="B554" s="188"/>
      <c r="C554" s="189"/>
      <c r="D554" s="188"/>
      <c r="E554" s="188"/>
      <c r="F554" s="189"/>
      <c r="G554" s="188"/>
      <c r="H554" s="189"/>
      <c r="I554" s="189"/>
      <c r="J554" s="189"/>
      <c r="K554" s="189"/>
      <c r="L554" s="189"/>
      <c r="M554" s="189"/>
      <c r="N554" s="189"/>
      <c r="O554" s="189"/>
      <c r="P554" s="189"/>
      <c r="Q554" s="188"/>
      <c r="R554" s="189"/>
      <c r="S554" s="189"/>
      <c r="T554" s="189"/>
      <c r="U554" s="189"/>
      <c r="V554" s="188"/>
      <c r="W554" s="189"/>
      <c r="X554" s="8"/>
      <c r="Y554" s="8"/>
    </row>
    <row r="555" customHeight="1" spans="1:25">
      <c r="A555" s="187"/>
      <c r="B555" s="188"/>
      <c r="C555" s="189"/>
      <c r="D555" s="188"/>
      <c r="E555" s="188"/>
      <c r="F555" s="189"/>
      <c r="G555" s="188"/>
      <c r="H555" s="189"/>
      <c r="I555" s="189"/>
      <c r="J555" s="189"/>
      <c r="K555" s="189"/>
      <c r="L555" s="189"/>
      <c r="M555" s="189"/>
      <c r="N555" s="189"/>
      <c r="O555" s="189"/>
      <c r="P555" s="189"/>
      <c r="Q555" s="188"/>
      <c r="R555" s="189"/>
      <c r="S555" s="189"/>
      <c r="T555" s="189"/>
      <c r="U555" s="189"/>
      <c r="V555" s="188"/>
      <c r="W555" s="189"/>
      <c r="X555" s="8"/>
      <c r="Y555" s="8"/>
    </row>
    <row r="556" customHeight="1" spans="1:25">
      <c r="A556" s="187"/>
      <c r="B556" s="188"/>
      <c r="C556" s="189"/>
      <c r="D556" s="188"/>
      <c r="E556" s="188"/>
      <c r="F556" s="189"/>
      <c r="G556" s="188"/>
      <c r="H556" s="189"/>
      <c r="I556" s="189"/>
      <c r="J556" s="189"/>
      <c r="K556" s="189"/>
      <c r="L556" s="189"/>
      <c r="M556" s="189"/>
      <c r="N556" s="189"/>
      <c r="O556" s="189"/>
      <c r="P556" s="189"/>
      <c r="Q556" s="188"/>
      <c r="R556" s="189"/>
      <c r="S556" s="189"/>
      <c r="T556" s="189"/>
      <c r="U556" s="189"/>
      <c r="V556" s="188"/>
      <c r="W556" s="189"/>
      <c r="X556" s="8"/>
      <c r="Y556" s="8"/>
    </row>
    <row r="557" customHeight="1" spans="1:25">
      <c r="A557" s="187"/>
      <c r="B557" s="188"/>
      <c r="C557" s="189"/>
      <c r="D557" s="188"/>
      <c r="E557" s="188"/>
      <c r="F557" s="189"/>
      <c r="G557" s="188"/>
      <c r="H557" s="189"/>
      <c r="I557" s="189"/>
      <c r="J557" s="189"/>
      <c r="K557" s="189"/>
      <c r="L557" s="189"/>
      <c r="M557" s="189"/>
      <c r="N557" s="189"/>
      <c r="O557" s="189"/>
      <c r="P557" s="189"/>
      <c r="Q557" s="188"/>
      <c r="R557" s="189"/>
      <c r="S557" s="189"/>
      <c r="T557" s="189"/>
      <c r="U557" s="189"/>
      <c r="V557" s="188"/>
      <c r="W557" s="189"/>
      <c r="X557" s="8"/>
      <c r="Y557" s="8"/>
    </row>
    <row r="558" customHeight="1" spans="1:25">
      <c r="A558" s="187"/>
      <c r="B558" s="188"/>
      <c r="C558" s="189"/>
      <c r="D558" s="188"/>
      <c r="E558" s="188"/>
      <c r="F558" s="189"/>
      <c r="G558" s="188"/>
      <c r="H558" s="189"/>
      <c r="I558" s="189"/>
      <c r="J558" s="189"/>
      <c r="K558" s="189"/>
      <c r="L558" s="189"/>
      <c r="M558" s="189"/>
      <c r="N558" s="189"/>
      <c r="O558" s="189"/>
      <c r="P558" s="189"/>
      <c r="Q558" s="188"/>
      <c r="R558" s="189"/>
      <c r="S558" s="189"/>
      <c r="T558" s="189"/>
      <c r="U558" s="189"/>
      <c r="V558" s="188"/>
      <c r="W558" s="189"/>
      <c r="X558" s="8"/>
      <c r="Y558" s="8"/>
    </row>
    <row r="559" customHeight="1" spans="1:25">
      <c r="A559" s="187"/>
      <c r="B559" s="188"/>
      <c r="C559" s="189"/>
      <c r="D559" s="188"/>
      <c r="E559" s="188"/>
      <c r="F559" s="189"/>
      <c r="G559" s="188"/>
      <c r="H559" s="189"/>
      <c r="I559" s="189"/>
      <c r="J559" s="189"/>
      <c r="K559" s="189"/>
      <c r="L559" s="189"/>
      <c r="M559" s="189"/>
      <c r="N559" s="189"/>
      <c r="O559" s="189"/>
      <c r="P559" s="189"/>
      <c r="Q559" s="188"/>
      <c r="R559" s="189"/>
      <c r="S559" s="189"/>
      <c r="T559" s="189"/>
      <c r="U559" s="189"/>
      <c r="V559" s="188"/>
      <c r="W559" s="189"/>
      <c r="X559" s="8"/>
      <c r="Y559" s="8"/>
    </row>
    <row r="560" customHeight="1" spans="1:25">
      <c r="A560" s="187"/>
      <c r="B560" s="188"/>
      <c r="C560" s="189"/>
      <c r="D560" s="188"/>
      <c r="E560" s="188"/>
      <c r="F560" s="189"/>
      <c r="G560" s="188"/>
      <c r="H560" s="189"/>
      <c r="I560" s="189"/>
      <c r="J560" s="189"/>
      <c r="K560" s="189"/>
      <c r="L560" s="189"/>
      <c r="M560" s="189"/>
      <c r="N560" s="189"/>
      <c r="O560" s="189"/>
      <c r="P560" s="189"/>
      <c r="Q560" s="188"/>
      <c r="R560" s="189"/>
      <c r="S560" s="189"/>
      <c r="T560" s="189"/>
      <c r="U560" s="189"/>
      <c r="V560" s="188"/>
      <c r="W560" s="189"/>
      <c r="X560" s="8"/>
      <c r="Y560" s="8"/>
    </row>
    <row r="561" customHeight="1" spans="1:25">
      <c r="A561" s="187"/>
      <c r="B561" s="188"/>
      <c r="C561" s="189"/>
      <c r="D561" s="188"/>
      <c r="E561" s="188"/>
      <c r="F561" s="189"/>
      <c r="G561" s="188"/>
      <c r="H561" s="189"/>
      <c r="I561" s="189"/>
      <c r="J561" s="189"/>
      <c r="K561" s="189"/>
      <c r="L561" s="189"/>
      <c r="M561" s="189"/>
      <c r="N561" s="189"/>
      <c r="O561" s="189"/>
      <c r="P561" s="189"/>
      <c r="Q561" s="188"/>
      <c r="R561" s="189"/>
      <c r="S561" s="189"/>
      <c r="T561" s="189"/>
      <c r="U561" s="189"/>
      <c r="V561" s="188"/>
      <c r="W561" s="189"/>
      <c r="X561" s="8"/>
      <c r="Y561" s="8"/>
    </row>
    <row r="562" customHeight="1" spans="1:25">
      <c r="A562" s="187"/>
      <c r="B562" s="188"/>
      <c r="C562" s="189"/>
      <c r="D562" s="188"/>
      <c r="E562" s="188"/>
      <c r="F562" s="189"/>
      <c r="G562" s="188"/>
      <c r="H562" s="189"/>
      <c r="I562" s="189"/>
      <c r="J562" s="189"/>
      <c r="K562" s="189"/>
      <c r="L562" s="189"/>
      <c r="M562" s="189"/>
      <c r="N562" s="189"/>
      <c r="O562" s="189"/>
      <c r="P562" s="189"/>
      <c r="Q562" s="188"/>
      <c r="R562" s="189"/>
      <c r="S562" s="189"/>
      <c r="T562" s="189"/>
      <c r="U562" s="189"/>
      <c r="V562" s="188"/>
      <c r="W562" s="189"/>
      <c r="X562" s="8"/>
      <c r="Y562" s="8"/>
    </row>
    <row r="563" customHeight="1" spans="1:25">
      <c r="A563" s="187"/>
      <c r="B563" s="188"/>
      <c r="C563" s="189"/>
      <c r="D563" s="188"/>
      <c r="E563" s="188"/>
      <c r="F563" s="189"/>
      <c r="G563" s="188"/>
      <c r="H563" s="189"/>
      <c r="I563" s="189"/>
      <c r="J563" s="189"/>
      <c r="K563" s="189"/>
      <c r="L563" s="189"/>
      <c r="M563" s="189"/>
      <c r="N563" s="189"/>
      <c r="O563" s="189"/>
      <c r="P563" s="189"/>
      <c r="Q563" s="188"/>
      <c r="R563" s="189"/>
      <c r="S563" s="189"/>
      <c r="T563" s="189"/>
      <c r="U563" s="189"/>
      <c r="V563" s="188"/>
      <c r="W563" s="189"/>
      <c r="X563" s="8"/>
      <c r="Y563" s="8"/>
    </row>
    <row r="564" customHeight="1" spans="1:25">
      <c r="A564" s="187"/>
      <c r="B564" s="188"/>
      <c r="C564" s="189"/>
      <c r="D564" s="188"/>
      <c r="E564" s="188"/>
      <c r="F564" s="189"/>
      <c r="G564" s="188"/>
      <c r="H564" s="189"/>
      <c r="I564" s="189"/>
      <c r="J564" s="189"/>
      <c r="K564" s="189"/>
      <c r="L564" s="189"/>
      <c r="M564" s="189"/>
      <c r="N564" s="189"/>
      <c r="O564" s="189"/>
      <c r="P564" s="189"/>
      <c r="Q564" s="188"/>
      <c r="R564" s="189"/>
      <c r="S564" s="189"/>
      <c r="T564" s="189"/>
      <c r="U564" s="189"/>
      <c r="V564" s="188"/>
      <c r="W564" s="189"/>
      <c r="X564" s="8"/>
      <c r="Y564" s="8"/>
    </row>
    <row r="565" customHeight="1" spans="1:25">
      <c r="A565" s="187"/>
      <c r="B565" s="188"/>
      <c r="C565" s="189"/>
      <c r="D565" s="188"/>
      <c r="E565" s="188"/>
      <c r="F565" s="189"/>
      <c r="G565" s="188"/>
      <c r="H565" s="189"/>
      <c r="I565" s="189"/>
      <c r="J565" s="189"/>
      <c r="K565" s="189"/>
      <c r="L565" s="189"/>
      <c r="M565" s="189"/>
      <c r="N565" s="189"/>
      <c r="O565" s="189"/>
      <c r="P565" s="189"/>
      <c r="Q565" s="188"/>
      <c r="R565" s="189"/>
      <c r="S565" s="189"/>
      <c r="T565" s="189"/>
      <c r="U565" s="189"/>
      <c r="V565" s="188"/>
      <c r="W565" s="189"/>
      <c r="X565" s="8"/>
      <c r="Y565" s="8"/>
    </row>
    <row r="566" customHeight="1" spans="1:25">
      <c r="A566" s="187"/>
      <c r="B566" s="188"/>
      <c r="C566" s="189"/>
      <c r="D566" s="188"/>
      <c r="E566" s="188"/>
      <c r="F566" s="189"/>
      <c r="G566" s="188"/>
      <c r="H566" s="189"/>
      <c r="I566" s="189"/>
      <c r="J566" s="189"/>
      <c r="K566" s="189"/>
      <c r="L566" s="189"/>
      <c r="M566" s="189"/>
      <c r="N566" s="189"/>
      <c r="O566" s="189"/>
      <c r="P566" s="189"/>
      <c r="Q566" s="188"/>
      <c r="R566" s="189"/>
      <c r="S566" s="189"/>
      <c r="T566" s="189"/>
      <c r="U566" s="189"/>
      <c r="V566" s="188"/>
      <c r="W566" s="189"/>
      <c r="X566" s="8"/>
      <c r="Y566" s="8"/>
    </row>
    <row r="567" customHeight="1" spans="1:25">
      <c r="A567" s="187"/>
      <c r="B567" s="188"/>
      <c r="C567" s="189"/>
      <c r="D567" s="188"/>
      <c r="E567" s="188"/>
      <c r="F567" s="189"/>
      <c r="G567" s="188"/>
      <c r="H567" s="189"/>
      <c r="I567" s="189"/>
      <c r="J567" s="189"/>
      <c r="K567" s="189"/>
      <c r="L567" s="189"/>
      <c r="M567" s="189"/>
      <c r="N567" s="189"/>
      <c r="O567" s="189"/>
      <c r="P567" s="189"/>
      <c r="Q567" s="188"/>
      <c r="R567" s="189"/>
      <c r="S567" s="189"/>
      <c r="T567" s="189"/>
      <c r="U567" s="189"/>
      <c r="V567" s="188"/>
      <c r="W567" s="189"/>
      <c r="X567" s="8"/>
      <c r="Y567" s="8"/>
    </row>
    <row r="568" customHeight="1" spans="1:25">
      <c r="A568" s="187"/>
      <c r="B568" s="188"/>
      <c r="C568" s="189"/>
      <c r="D568" s="188"/>
      <c r="E568" s="188"/>
      <c r="F568" s="189"/>
      <c r="G568" s="188"/>
      <c r="H568" s="189"/>
      <c r="I568" s="189"/>
      <c r="J568" s="189"/>
      <c r="K568" s="189"/>
      <c r="L568" s="189"/>
      <c r="M568" s="189"/>
      <c r="N568" s="189"/>
      <c r="O568" s="189"/>
      <c r="P568" s="189"/>
      <c r="Q568" s="188"/>
      <c r="R568" s="189"/>
      <c r="S568" s="189"/>
      <c r="T568" s="189"/>
      <c r="U568" s="189"/>
      <c r="V568" s="188"/>
      <c r="W568" s="189"/>
      <c r="X568" s="8"/>
      <c r="Y568" s="8"/>
    </row>
    <row r="569" customHeight="1" spans="1:25">
      <c r="A569" s="187"/>
      <c r="B569" s="188"/>
      <c r="C569" s="189"/>
      <c r="D569" s="188"/>
      <c r="E569" s="188"/>
      <c r="F569" s="189"/>
      <c r="G569" s="188"/>
      <c r="H569" s="189"/>
      <c r="I569" s="189"/>
      <c r="J569" s="189"/>
      <c r="K569" s="189"/>
      <c r="L569" s="189"/>
      <c r="M569" s="189"/>
      <c r="N569" s="189"/>
      <c r="O569" s="189"/>
      <c r="P569" s="189"/>
      <c r="Q569" s="188"/>
      <c r="R569" s="189"/>
      <c r="S569" s="189"/>
      <c r="T569" s="189"/>
      <c r="U569" s="189"/>
      <c r="V569" s="188"/>
      <c r="W569" s="189"/>
      <c r="X569" s="8"/>
      <c r="Y569" s="8"/>
    </row>
    <row r="570" customHeight="1" spans="1:25">
      <c r="A570" s="187"/>
      <c r="B570" s="188"/>
      <c r="C570" s="189"/>
      <c r="D570" s="188"/>
      <c r="E570" s="188"/>
      <c r="F570" s="189"/>
      <c r="G570" s="188"/>
      <c r="H570" s="189"/>
      <c r="I570" s="189"/>
      <c r="J570" s="189"/>
      <c r="K570" s="189"/>
      <c r="L570" s="189"/>
      <c r="M570" s="189"/>
      <c r="N570" s="189"/>
      <c r="O570" s="189"/>
      <c r="P570" s="189"/>
      <c r="Q570" s="188"/>
      <c r="R570" s="189"/>
      <c r="S570" s="189"/>
      <c r="T570" s="189"/>
      <c r="U570" s="189"/>
      <c r="V570" s="188"/>
      <c r="W570" s="189"/>
      <c r="X570" s="8"/>
      <c r="Y570" s="8"/>
    </row>
    <row r="571" customHeight="1" spans="1:25">
      <c r="A571" s="187"/>
      <c r="B571" s="188"/>
      <c r="C571" s="189"/>
      <c r="D571" s="188"/>
      <c r="E571" s="188"/>
      <c r="F571" s="189"/>
      <c r="G571" s="188"/>
      <c r="H571" s="189"/>
      <c r="I571" s="189"/>
      <c r="J571" s="189"/>
      <c r="K571" s="189"/>
      <c r="L571" s="189"/>
      <c r="M571" s="189"/>
      <c r="N571" s="189"/>
      <c r="O571" s="189"/>
      <c r="P571" s="189"/>
      <c r="Q571" s="188"/>
      <c r="R571" s="189"/>
      <c r="S571" s="189"/>
      <c r="T571" s="189"/>
      <c r="U571" s="189"/>
      <c r="V571" s="188"/>
      <c r="W571" s="189"/>
      <c r="X571" s="8"/>
      <c r="Y571" s="8"/>
    </row>
    <row r="572" customHeight="1" spans="1:25">
      <c r="A572" s="187"/>
      <c r="B572" s="188"/>
      <c r="C572" s="189"/>
      <c r="D572" s="188"/>
      <c r="E572" s="188"/>
      <c r="F572" s="189"/>
      <c r="G572" s="188"/>
      <c r="H572" s="189"/>
      <c r="I572" s="189"/>
      <c r="J572" s="189"/>
      <c r="K572" s="189"/>
      <c r="L572" s="189"/>
      <c r="M572" s="189"/>
      <c r="N572" s="189"/>
      <c r="O572" s="189"/>
      <c r="P572" s="189"/>
      <c r="Q572" s="188"/>
      <c r="R572" s="189"/>
      <c r="S572" s="189"/>
      <c r="T572" s="189"/>
      <c r="U572" s="189"/>
      <c r="V572" s="188"/>
      <c r="W572" s="189"/>
      <c r="X572" s="8"/>
      <c r="Y572" s="8"/>
    </row>
    <row r="573" customHeight="1" spans="1:25">
      <c r="A573" s="187"/>
      <c r="B573" s="188"/>
      <c r="C573" s="189"/>
      <c r="D573" s="188"/>
      <c r="E573" s="188"/>
      <c r="F573" s="189"/>
      <c r="G573" s="188"/>
      <c r="H573" s="189"/>
      <c r="I573" s="189"/>
      <c r="J573" s="189"/>
      <c r="K573" s="189"/>
      <c r="L573" s="189"/>
      <c r="M573" s="189"/>
      <c r="N573" s="189"/>
      <c r="O573" s="189"/>
      <c r="P573" s="189"/>
      <c r="Q573" s="188"/>
      <c r="R573" s="189"/>
      <c r="S573" s="189"/>
      <c r="T573" s="189"/>
      <c r="U573" s="189"/>
      <c r="V573" s="188"/>
      <c r="W573" s="189"/>
      <c r="X573" s="8"/>
      <c r="Y573" s="8"/>
    </row>
    <row r="574" customHeight="1" spans="1:25">
      <c r="A574" s="187"/>
      <c r="B574" s="188"/>
      <c r="C574" s="189"/>
      <c r="D574" s="188"/>
      <c r="E574" s="188"/>
      <c r="F574" s="189"/>
      <c r="G574" s="188"/>
      <c r="H574" s="189"/>
      <c r="I574" s="189"/>
      <c r="J574" s="189"/>
      <c r="K574" s="189"/>
      <c r="L574" s="189"/>
      <c r="M574" s="189"/>
      <c r="N574" s="189"/>
      <c r="O574" s="189"/>
      <c r="P574" s="189"/>
      <c r="Q574" s="188"/>
      <c r="R574" s="189"/>
      <c r="S574" s="189"/>
      <c r="T574" s="189"/>
      <c r="U574" s="189"/>
      <c r="V574" s="188"/>
      <c r="W574" s="189"/>
      <c r="X574" s="8"/>
      <c r="Y574" s="8"/>
    </row>
    <row r="575" customHeight="1" spans="1:25">
      <c r="A575" s="187"/>
      <c r="B575" s="188"/>
      <c r="C575" s="189"/>
      <c r="D575" s="188"/>
      <c r="E575" s="188"/>
      <c r="F575" s="189"/>
      <c r="G575" s="188"/>
      <c r="H575" s="189"/>
      <c r="I575" s="189"/>
      <c r="J575" s="189"/>
      <c r="K575" s="189"/>
      <c r="L575" s="189"/>
      <c r="M575" s="189"/>
      <c r="N575" s="189"/>
      <c r="O575" s="189"/>
      <c r="P575" s="189"/>
      <c r="Q575" s="188"/>
      <c r="R575" s="189"/>
      <c r="S575" s="189"/>
      <c r="T575" s="189"/>
      <c r="U575" s="189"/>
      <c r="V575" s="188"/>
      <c r="W575" s="189"/>
      <c r="X575" s="8"/>
      <c r="Y575" s="8"/>
    </row>
    <row r="576" customHeight="1" spans="1:25">
      <c r="A576" s="187"/>
      <c r="B576" s="188"/>
      <c r="C576" s="189"/>
      <c r="D576" s="188"/>
      <c r="E576" s="188"/>
      <c r="F576" s="189"/>
      <c r="G576" s="188"/>
      <c r="H576" s="189"/>
      <c r="I576" s="189"/>
      <c r="J576" s="189"/>
      <c r="K576" s="189"/>
      <c r="L576" s="189"/>
      <c r="M576" s="189"/>
      <c r="N576" s="189"/>
      <c r="O576" s="189"/>
      <c r="P576" s="189"/>
      <c r="Q576" s="188"/>
      <c r="R576" s="189"/>
      <c r="S576" s="189"/>
      <c r="T576" s="189"/>
      <c r="U576" s="189"/>
      <c r="V576" s="188"/>
      <c r="W576" s="189"/>
      <c r="X576" s="8"/>
      <c r="Y576" s="8"/>
    </row>
    <row r="577" customHeight="1" spans="1:25">
      <c r="A577" s="187"/>
      <c r="B577" s="188"/>
      <c r="C577" s="189"/>
      <c r="D577" s="188"/>
      <c r="E577" s="188"/>
      <c r="F577" s="189"/>
      <c r="G577" s="188"/>
      <c r="H577" s="189"/>
      <c r="I577" s="189"/>
      <c r="J577" s="189"/>
      <c r="K577" s="189"/>
      <c r="L577" s="189"/>
      <c r="M577" s="189"/>
      <c r="N577" s="189"/>
      <c r="O577" s="189"/>
      <c r="P577" s="189"/>
      <c r="Q577" s="188"/>
      <c r="R577" s="189"/>
      <c r="S577" s="189"/>
      <c r="T577" s="189"/>
      <c r="U577" s="189"/>
      <c r="V577" s="188"/>
      <c r="W577" s="189"/>
      <c r="X577" s="8"/>
      <c r="Y577" s="8"/>
    </row>
    <row r="578" customHeight="1" spans="1:25">
      <c r="A578" s="187"/>
      <c r="B578" s="188"/>
      <c r="C578" s="189"/>
      <c r="D578" s="188"/>
      <c r="E578" s="188"/>
      <c r="F578" s="189"/>
      <c r="G578" s="188"/>
      <c r="H578" s="189"/>
      <c r="I578" s="189"/>
      <c r="J578" s="189"/>
      <c r="K578" s="189"/>
      <c r="L578" s="189"/>
      <c r="M578" s="189"/>
      <c r="N578" s="189"/>
      <c r="O578" s="189"/>
      <c r="P578" s="189"/>
      <c r="Q578" s="188"/>
      <c r="R578" s="189"/>
      <c r="S578" s="189"/>
      <c r="T578" s="189"/>
      <c r="U578" s="189"/>
      <c r="V578" s="188"/>
      <c r="W578" s="189"/>
      <c r="X578" s="8"/>
      <c r="Y578" s="8"/>
    </row>
    <row r="579" customHeight="1" spans="1:25">
      <c r="A579" s="187"/>
      <c r="B579" s="188"/>
      <c r="C579" s="189"/>
      <c r="D579" s="188"/>
      <c r="E579" s="188"/>
      <c r="F579" s="189"/>
      <c r="G579" s="188"/>
      <c r="H579" s="189"/>
      <c r="I579" s="189"/>
      <c r="J579" s="189"/>
      <c r="K579" s="189"/>
      <c r="L579" s="189"/>
      <c r="M579" s="189"/>
      <c r="N579" s="189"/>
      <c r="O579" s="189"/>
      <c r="P579" s="189"/>
      <c r="Q579" s="188"/>
      <c r="R579" s="189"/>
      <c r="S579" s="189"/>
      <c r="T579" s="189"/>
      <c r="U579" s="189"/>
      <c r="V579" s="188"/>
      <c r="W579" s="189"/>
      <c r="X579" s="8"/>
      <c r="Y579" s="8"/>
    </row>
    <row r="580" customHeight="1" spans="1:25">
      <c r="A580" s="187"/>
      <c r="B580" s="188"/>
      <c r="C580" s="189"/>
      <c r="D580" s="188"/>
      <c r="E580" s="188"/>
      <c r="F580" s="189"/>
      <c r="G580" s="188"/>
      <c r="H580" s="189"/>
      <c r="I580" s="189"/>
      <c r="J580" s="189"/>
      <c r="K580" s="189"/>
      <c r="L580" s="189"/>
      <c r="M580" s="189"/>
      <c r="N580" s="189"/>
      <c r="O580" s="189"/>
      <c r="P580" s="189"/>
      <c r="Q580" s="188"/>
      <c r="R580" s="189"/>
      <c r="S580" s="189"/>
      <c r="T580" s="189"/>
      <c r="U580" s="189"/>
      <c r="V580" s="188"/>
      <c r="W580" s="189"/>
      <c r="X580" s="8"/>
      <c r="Y580" s="8"/>
    </row>
    <row r="581" customHeight="1" spans="1:25">
      <c r="A581" s="187"/>
      <c r="B581" s="188"/>
      <c r="C581" s="189"/>
      <c r="D581" s="188"/>
      <c r="E581" s="188"/>
      <c r="F581" s="189"/>
      <c r="G581" s="188"/>
      <c r="H581" s="189"/>
      <c r="I581" s="189"/>
      <c r="J581" s="189"/>
      <c r="K581" s="189"/>
      <c r="L581" s="189"/>
      <c r="M581" s="189"/>
      <c r="N581" s="189"/>
      <c r="O581" s="189"/>
      <c r="P581" s="189"/>
      <c r="Q581" s="188"/>
      <c r="R581" s="189"/>
      <c r="S581" s="189"/>
      <c r="T581" s="189"/>
      <c r="U581" s="189"/>
      <c r="V581" s="188"/>
      <c r="W581" s="189"/>
      <c r="X581" s="8"/>
      <c r="Y581" s="8"/>
    </row>
    <row r="582" customHeight="1" spans="1:25">
      <c r="A582" s="187"/>
      <c r="B582" s="188"/>
      <c r="C582" s="189"/>
      <c r="D582" s="188"/>
      <c r="E582" s="188"/>
      <c r="F582" s="189"/>
      <c r="G582" s="188"/>
      <c r="H582" s="189"/>
      <c r="I582" s="189"/>
      <c r="J582" s="189"/>
      <c r="K582" s="189"/>
      <c r="L582" s="189"/>
      <c r="M582" s="189"/>
      <c r="N582" s="189"/>
      <c r="O582" s="189"/>
      <c r="P582" s="189"/>
      <c r="Q582" s="188"/>
      <c r="R582" s="189"/>
      <c r="S582" s="189"/>
      <c r="T582" s="189"/>
      <c r="U582" s="189"/>
      <c r="V582" s="188"/>
      <c r="W582" s="189"/>
      <c r="X582" s="8"/>
      <c r="Y582" s="8"/>
    </row>
    <row r="583" customHeight="1" spans="1:25">
      <c r="A583" s="187"/>
      <c r="B583" s="188"/>
      <c r="C583" s="189"/>
      <c r="D583" s="188"/>
      <c r="E583" s="188"/>
      <c r="F583" s="189"/>
      <c r="G583" s="188"/>
      <c r="H583" s="189"/>
      <c r="I583" s="189"/>
      <c r="J583" s="189"/>
      <c r="K583" s="189"/>
      <c r="L583" s="189"/>
      <c r="M583" s="189"/>
      <c r="N583" s="189"/>
      <c r="O583" s="189"/>
      <c r="P583" s="189"/>
      <c r="Q583" s="188"/>
      <c r="R583" s="189"/>
      <c r="S583" s="189"/>
      <c r="T583" s="189"/>
      <c r="U583" s="189"/>
      <c r="V583" s="188"/>
      <c r="W583" s="189"/>
      <c r="X583" s="8"/>
      <c r="Y583" s="8"/>
    </row>
    <row r="584" customHeight="1" spans="1:25">
      <c r="A584" s="187"/>
      <c r="B584" s="188"/>
      <c r="C584" s="189"/>
      <c r="D584" s="188"/>
      <c r="E584" s="188"/>
      <c r="F584" s="189"/>
      <c r="G584" s="188"/>
      <c r="H584" s="189"/>
      <c r="I584" s="189"/>
      <c r="J584" s="189"/>
      <c r="K584" s="189"/>
      <c r="L584" s="189"/>
      <c r="M584" s="189"/>
      <c r="N584" s="189"/>
      <c r="O584" s="189"/>
      <c r="P584" s="189"/>
      <c r="Q584" s="188"/>
      <c r="R584" s="189"/>
      <c r="S584" s="189"/>
      <c r="T584" s="189"/>
      <c r="U584" s="189"/>
      <c r="V584" s="188"/>
      <c r="W584" s="189"/>
      <c r="X584" s="8"/>
      <c r="Y584" s="8"/>
    </row>
    <row r="585" customHeight="1" spans="1:25">
      <c r="A585" s="187"/>
      <c r="B585" s="188"/>
      <c r="C585" s="189"/>
      <c r="D585" s="188"/>
      <c r="E585" s="188"/>
      <c r="F585" s="189"/>
      <c r="G585" s="188"/>
      <c r="H585" s="189"/>
      <c r="I585" s="189"/>
      <c r="J585" s="189"/>
      <c r="K585" s="189"/>
      <c r="L585" s="189"/>
      <c r="M585" s="189"/>
      <c r="N585" s="189"/>
      <c r="O585" s="189"/>
      <c r="P585" s="189"/>
      <c r="Q585" s="188"/>
      <c r="R585" s="189"/>
      <c r="S585" s="189"/>
      <c r="T585" s="189"/>
      <c r="U585" s="189"/>
      <c r="V585" s="188"/>
      <c r="W585" s="189"/>
      <c r="X585" s="8"/>
      <c r="Y585" s="8"/>
    </row>
    <row r="586" customHeight="1" spans="1:25">
      <c r="A586" s="187"/>
      <c r="B586" s="188"/>
      <c r="C586" s="189"/>
      <c r="D586" s="188"/>
      <c r="E586" s="188"/>
      <c r="F586" s="189"/>
      <c r="G586" s="188"/>
      <c r="H586" s="189"/>
      <c r="I586" s="189"/>
      <c r="J586" s="189"/>
      <c r="K586" s="189"/>
      <c r="L586" s="189"/>
      <c r="M586" s="189"/>
      <c r="N586" s="189"/>
      <c r="O586" s="189"/>
      <c r="P586" s="189"/>
      <c r="Q586" s="188"/>
      <c r="R586" s="189"/>
      <c r="S586" s="189"/>
      <c r="T586" s="189"/>
      <c r="U586" s="189"/>
      <c r="V586" s="188"/>
      <c r="W586" s="189"/>
      <c r="X586" s="8"/>
      <c r="Y586" s="8"/>
    </row>
    <row r="587" customHeight="1" spans="1:25">
      <c r="A587" s="187"/>
      <c r="B587" s="188"/>
      <c r="C587" s="189"/>
      <c r="D587" s="188"/>
      <c r="E587" s="188"/>
      <c r="F587" s="189"/>
      <c r="G587" s="188"/>
      <c r="H587" s="189"/>
      <c r="I587" s="189"/>
      <c r="J587" s="189"/>
      <c r="K587" s="189"/>
      <c r="L587" s="189"/>
      <c r="M587" s="189"/>
      <c r="N587" s="189"/>
      <c r="O587" s="189"/>
      <c r="P587" s="189"/>
      <c r="Q587" s="188"/>
      <c r="R587" s="189"/>
      <c r="S587" s="189"/>
      <c r="T587" s="189"/>
      <c r="U587" s="189"/>
      <c r="V587" s="188"/>
      <c r="W587" s="189"/>
      <c r="X587" s="8"/>
      <c r="Y587" s="8"/>
    </row>
    <row r="588" customHeight="1" spans="1:25">
      <c r="A588" s="187"/>
      <c r="B588" s="188"/>
      <c r="C588" s="189"/>
      <c r="D588" s="188"/>
      <c r="E588" s="188"/>
      <c r="F588" s="189"/>
      <c r="G588" s="188"/>
      <c r="H588" s="189"/>
      <c r="I588" s="189"/>
      <c r="J588" s="189"/>
      <c r="K588" s="189"/>
      <c r="L588" s="189"/>
      <c r="M588" s="189"/>
      <c r="N588" s="189"/>
      <c r="O588" s="189"/>
      <c r="P588" s="189"/>
      <c r="Q588" s="188"/>
      <c r="R588" s="189"/>
      <c r="S588" s="189"/>
      <c r="T588" s="189"/>
      <c r="U588" s="189"/>
      <c r="V588" s="188"/>
      <c r="W588" s="189"/>
      <c r="X588" s="8"/>
      <c r="Y588" s="8"/>
    </row>
    <row r="589" customHeight="1" spans="1:25">
      <c r="A589" s="187"/>
      <c r="B589" s="188"/>
      <c r="C589" s="189"/>
      <c r="D589" s="188"/>
      <c r="E589" s="188"/>
      <c r="F589" s="189"/>
      <c r="G589" s="188"/>
      <c r="H589" s="189"/>
      <c r="I589" s="189"/>
      <c r="J589" s="189"/>
      <c r="K589" s="189"/>
      <c r="L589" s="189"/>
      <c r="M589" s="189"/>
      <c r="N589" s="189"/>
      <c r="O589" s="189"/>
      <c r="P589" s="189"/>
      <c r="Q589" s="188"/>
      <c r="R589" s="189"/>
      <c r="S589" s="189"/>
      <c r="T589" s="189"/>
      <c r="U589" s="189"/>
      <c r="V589" s="188"/>
      <c r="W589" s="189"/>
      <c r="X589" s="8"/>
      <c r="Y589" s="8"/>
    </row>
    <row r="590" customHeight="1" spans="1:25">
      <c r="A590" s="187"/>
      <c r="B590" s="188"/>
      <c r="C590" s="189"/>
      <c r="D590" s="188"/>
      <c r="E590" s="188"/>
      <c r="F590" s="189"/>
      <c r="G590" s="188"/>
      <c r="H590" s="189"/>
      <c r="I590" s="189"/>
      <c r="J590" s="189"/>
      <c r="K590" s="189"/>
      <c r="L590" s="189"/>
      <c r="M590" s="189"/>
      <c r="N590" s="189"/>
      <c r="O590" s="189"/>
      <c r="P590" s="189"/>
      <c r="Q590" s="188"/>
      <c r="R590" s="189"/>
      <c r="S590" s="189"/>
      <c r="T590" s="189"/>
      <c r="U590" s="189"/>
      <c r="V590" s="188"/>
      <c r="W590" s="189"/>
      <c r="X590" s="8"/>
      <c r="Y590" s="8"/>
    </row>
    <row r="591" customHeight="1" spans="1:25">
      <c r="A591" s="187"/>
      <c r="B591" s="188"/>
      <c r="C591" s="189"/>
      <c r="D591" s="188"/>
      <c r="E591" s="188"/>
      <c r="F591" s="189"/>
      <c r="G591" s="188"/>
      <c r="H591" s="189"/>
      <c r="I591" s="189"/>
      <c r="J591" s="189"/>
      <c r="K591" s="189"/>
      <c r="L591" s="189"/>
      <c r="M591" s="189"/>
      <c r="N591" s="189"/>
      <c r="O591" s="189"/>
      <c r="P591" s="189"/>
      <c r="Q591" s="188"/>
      <c r="R591" s="189"/>
      <c r="S591" s="189"/>
      <c r="T591" s="189"/>
      <c r="U591" s="189"/>
      <c r="V591" s="188"/>
      <c r="W591" s="189"/>
      <c r="X591" s="8"/>
      <c r="Y591" s="8"/>
    </row>
    <row r="592" customHeight="1" spans="1:25">
      <c r="A592" s="187"/>
      <c r="B592" s="188"/>
      <c r="C592" s="189"/>
      <c r="D592" s="188"/>
      <c r="E592" s="188"/>
      <c r="F592" s="189"/>
      <c r="G592" s="188"/>
      <c r="H592" s="189"/>
      <c r="I592" s="189"/>
      <c r="J592" s="189"/>
      <c r="K592" s="189"/>
      <c r="L592" s="189"/>
      <c r="M592" s="189"/>
      <c r="N592" s="189"/>
      <c r="O592" s="189"/>
      <c r="P592" s="189"/>
      <c r="Q592" s="188"/>
      <c r="R592" s="189"/>
      <c r="S592" s="189"/>
      <c r="T592" s="189"/>
      <c r="U592" s="189"/>
      <c r="V592" s="188"/>
      <c r="W592" s="189"/>
      <c r="X592" s="8"/>
      <c r="Y592" s="8"/>
    </row>
    <row r="593" customHeight="1" spans="1:25">
      <c r="A593" s="187"/>
      <c r="B593" s="188"/>
      <c r="C593" s="189"/>
      <c r="D593" s="188"/>
      <c r="E593" s="188"/>
      <c r="F593" s="189"/>
      <c r="G593" s="188"/>
      <c r="H593" s="189"/>
      <c r="I593" s="189"/>
      <c r="J593" s="189"/>
      <c r="K593" s="189"/>
      <c r="L593" s="189"/>
      <c r="M593" s="189"/>
      <c r="N593" s="189"/>
      <c r="O593" s="189"/>
      <c r="P593" s="189"/>
      <c r="Q593" s="188"/>
      <c r="R593" s="189"/>
      <c r="S593" s="189"/>
      <c r="T593" s="189"/>
      <c r="U593" s="189"/>
      <c r="V593" s="188"/>
      <c r="W593" s="189"/>
      <c r="X593" s="8"/>
      <c r="Y593" s="8"/>
    </row>
    <row r="594" customHeight="1" spans="1:25">
      <c r="A594" s="187"/>
      <c r="B594" s="188"/>
      <c r="C594" s="189"/>
      <c r="D594" s="188"/>
      <c r="E594" s="188"/>
      <c r="F594" s="189"/>
      <c r="G594" s="188"/>
      <c r="H594" s="189"/>
      <c r="I594" s="189"/>
      <c r="J594" s="189"/>
      <c r="K594" s="189"/>
      <c r="L594" s="189"/>
      <c r="M594" s="189"/>
      <c r="N594" s="189"/>
      <c r="O594" s="189"/>
      <c r="P594" s="189"/>
      <c r="Q594" s="188"/>
      <c r="R594" s="189"/>
      <c r="S594" s="189"/>
      <c r="T594" s="189"/>
      <c r="U594" s="189"/>
      <c r="V594" s="188"/>
      <c r="W594" s="189"/>
      <c r="X594" s="8"/>
      <c r="Y594" s="8"/>
    </row>
    <row r="595" customHeight="1" spans="1:25">
      <c r="A595" s="187"/>
      <c r="B595" s="188"/>
      <c r="C595" s="189"/>
      <c r="D595" s="188"/>
      <c r="E595" s="188"/>
      <c r="F595" s="189"/>
      <c r="G595" s="188"/>
      <c r="H595" s="189"/>
      <c r="I595" s="189"/>
      <c r="J595" s="189"/>
      <c r="K595" s="189"/>
      <c r="L595" s="189"/>
      <c r="M595" s="189"/>
      <c r="N595" s="189"/>
      <c r="O595" s="189"/>
      <c r="P595" s="189"/>
      <c r="Q595" s="188"/>
      <c r="R595" s="189"/>
      <c r="S595" s="189"/>
      <c r="T595" s="189"/>
      <c r="U595" s="189"/>
      <c r="V595" s="188"/>
      <c r="W595" s="189"/>
      <c r="X595" s="8"/>
      <c r="Y595" s="8"/>
    </row>
    <row r="596" customHeight="1" spans="1:25">
      <c r="A596" s="187"/>
      <c r="B596" s="188"/>
      <c r="C596" s="189"/>
      <c r="D596" s="188"/>
      <c r="E596" s="188"/>
      <c r="F596" s="189"/>
      <c r="G596" s="188"/>
      <c r="H596" s="189"/>
      <c r="I596" s="189"/>
      <c r="J596" s="189"/>
      <c r="K596" s="189"/>
      <c r="L596" s="189"/>
      <c r="M596" s="189"/>
      <c r="N596" s="189"/>
      <c r="O596" s="189"/>
      <c r="P596" s="189"/>
      <c r="Q596" s="188"/>
      <c r="R596" s="189"/>
      <c r="S596" s="189"/>
      <c r="T596" s="189"/>
      <c r="U596" s="189"/>
      <c r="V596" s="188"/>
      <c r="W596" s="189"/>
      <c r="X596" s="8"/>
      <c r="Y596" s="8"/>
    </row>
    <row r="597" customHeight="1" spans="1:25">
      <c r="A597" s="187"/>
      <c r="B597" s="188"/>
      <c r="C597" s="189"/>
      <c r="D597" s="188"/>
      <c r="E597" s="188"/>
      <c r="F597" s="189"/>
      <c r="G597" s="188"/>
      <c r="H597" s="189"/>
      <c r="I597" s="189"/>
      <c r="J597" s="189"/>
      <c r="K597" s="189"/>
      <c r="L597" s="189"/>
      <c r="M597" s="189"/>
      <c r="N597" s="189"/>
      <c r="O597" s="189"/>
      <c r="P597" s="189"/>
      <c r="Q597" s="188"/>
      <c r="R597" s="189"/>
      <c r="S597" s="189"/>
      <c r="T597" s="189"/>
      <c r="U597" s="189"/>
      <c r="V597" s="188"/>
      <c r="W597" s="189"/>
      <c r="X597" s="8"/>
      <c r="Y597" s="8"/>
    </row>
    <row r="598" customHeight="1" spans="1:25">
      <c r="A598" s="187"/>
      <c r="B598" s="188"/>
      <c r="C598" s="189"/>
      <c r="D598" s="188"/>
      <c r="E598" s="188"/>
      <c r="F598" s="189"/>
      <c r="G598" s="188"/>
      <c r="H598" s="189"/>
      <c r="I598" s="189"/>
      <c r="J598" s="189"/>
      <c r="K598" s="189"/>
      <c r="L598" s="189"/>
      <c r="M598" s="189"/>
      <c r="N598" s="189"/>
      <c r="O598" s="189"/>
      <c r="P598" s="189"/>
      <c r="Q598" s="188"/>
      <c r="R598" s="189"/>
      <c r="S598" s="189"/>
      <c r="T598" s="189"/>
      <c r="U598" s="189"/>
      <c r="V598" s="188"/>
      <c r="W598" s="189"/>
      <c r="X598" s="8"/>
      <c r="Y598" s="8"/>
    </row>
    <row r="599" customHeight="1" spans="1:25">
      <c r="A599" s="187"/>
      <c r="B599" s="188"/>
      <c r="C599" s="189"/>
      <c r="D599" s="188"/>
      <c r="E599" s="188"/>
      <c r="F599" s="189"/>
      <c r="G599" s="188"/>
      <c r="H599" s="189"/>
      <c r="I599" s="189"/>
      <c r="J599" s="189"/>
      <c r="K599" s="189"/>
      <c r="L599" s="189"/>
      <c r="M599" s="189"/>
      <c r="N599" s="189"/>
      <c r="O599" s="189"/>
      <c r="P599" s="189"/>
      <c r="Q599" s="188"/>
      <c r="R599" s="189"/>
      <c r="S599" s="189"/>
      <c r="T599" s="189"/>
      <c r="U599" s="189"/>
      <c r="V599" s="188"/>
      <c r="W599" s="189"/>
      <c r="X599" s="8"/>
      <c r="Y599" s="8"/>
    </row>
    <row r="600" customHeight="1" spans="1:25">
      <c r="A600" s="187"/>
      <c r="B600" s="188"/>
      <c r="C600" s="189"/>
      <c r="D600" s="188"/>
      <c r="E600" s="188"/>
      <c r="F600" s="189"/>
      <c r="G600" s="188"/>
      <c r="H600" s="189"/>
      <c r="I600" s="189"/>
      <c r="J600" s="189"/>
      <c r="K600" s="189"/>
      <c r="L600" s="189"/>
      <c r="M600" s="189"/>
      <c r="N600" s="189"/>
      <c r="O600" s="189"/>
      <c r="P600" s="189"/>
      <c r="Q600" s="188"/>
      <c r="R600" s="189"/>
      <c r="S600" s="189"/>
      <c r="T600" s="189"/>
      <c r="U600" s="189"/>
      <c r="V600" s="188"/>
      <c r="W600" s="189"/>
      <c r="X600" s="8"/>
      <c r="Y600" s="8"/>
    </row>
    <row r="601" customHeight="1" spans="1:25">
      <c r="A601" s="187"/>
      <c r="B601" s="188"/>
      <c r="C601" s="189"/>
      <c r="D601" s="188"/>
      <c r="E601" s="188"/>
      <c r="F601" s="189"/>
      <c r="G601" s="188"/>
      <c r="H601" s="189"/>
      <c r="I601" s="189"/>
      <c r="J601" s="189"/>
      <c r="K601" s="189"/>
      <c r="L601" s="189"/>
      <c r="M601" s="189"/>
      <c r="N601" s="189"/>
      <c r="O601" s="189"/>
      <c r="P601" s="189"/>
      <c r="Q601" s="188"/>
      <c r="R601" s="189"/>
      <c r="S601" s="189"/>
      <c r="T601" s="189"/>
      <c r="U601" s="189"/>
      <c r="V601" s="188"/>
      <c r="W601" s="189"/>
      <c r="X601" s="8"/>
      <c r="Y601" s="8"/>
    </row>
    <row r="602" customHeight="1" spans="1:25">
      <c r="A602" s="187"/>
      <c r="B602" s="188"/>
      <c r="C602" s="189"/>
      <c r="D602" s="188"/>
      <c r="E602" s="188"/>
      <c r="F602" s="189"/>
      <c r="G602" s="188"/>
      <c r="H602" s="189"/>
      <c r="I602" s="189"/>
      <c r="J602" s="189"/>
      <c r="K602" s="189"/>
      <c r="L602" s="189"/>
      <c r="M602" s="189"/>
      <c r="N602" s="189"/>
      <c r="O602" s="189"/>
      <c r="P602" s="189"/>
      <c r="Q602" s="188"/>
      <c r="R602" s="189"/>
      <c r="S602" s="189"/>
      <c r="T602" s="189"/>
      <c r="U602" s="189"/>
      <c r="V602" s="188"/>
      <c r="W602" s="189"/>
      <c r="X602" s="8"/>
      <c r="Y602" s="8"/>
    </row>
    <row r="603" customHeight="1" spans="1:25">
      <c r="A603" s="187"/>
      <c r="B603" s="188"/>
      <c r="C603" s="189"/>
      <c r="D603" s="188"/>
      <c r="E603" s="188"/>
      <c r="F603" s="189"/>
      <c r="G603" s="188"/>
      <c r="H603" s="189"/>
      <c r="I603" s="189"/>
      <c r="J603" s="189"/>
      <c r="K603" s="189"/>
      <c r="L603" s="189"/>
      <c r="M603" s="189"/>
      <c r="N603" s="189"/>
      <c r="O603" s="189"/>
      <c r="P603" s="189"/>
      <c r="Q603" s="188"/>
      <c r="R603" s="189"/>
      <c r="S603" s="189"/>
      <c r="T603" s="189"/>
      <c r="U603" s="189"/>
      <c r="V603" s="188"/>
      <c r="W603" s="189"/>
      <c r="X603" s="8"/>
      <c r="Y603" s="8"/>
    </row>
    <row r="604" customHeight="1" spans="1:25">
      <c r="A604" s="187"/>
      <c r="B604" s="188"/>
      <c r="C604" s="189"/>
      <c r="D604" s="188"/>
      <c r="E604" s="188"/>
      <c r="F604" s="189"/>
      <c r="G604" s="188"/>
      <c r="H604" s="189"/>
      <c r="I604" s="189"/>
      <c r="J604" s="189"/>
      <c r="K604" s="189"/>
      <c r="L604" s="189"/>
      <c r="M604" s="189"/>
      <c r="N604" s="189"/>
      <c r="O604" s="189"/>
      <c r="P604" s="189"/>
      <c r="Q604" s="188"/>
      <c r="R604" s="189"/>
      <c r="S604" s="189"/>
      <c r="T604" s="189"/>
      <c r="U604" s="189"/>
      <c r="V604" s="188"/>
      <c r="W604" s="189"/>
      <c r="X604" s="8"/>
      <c r="Y604" s="8"/>
    </row>
    <row r="605" customHeight="1" spans="1:25">
      <c r="A605" s="187"/>
      <c r="B605" s="188"/>
      <c r="C605" s="189"/>
      <c r="D605" s="188"/>
      <c r="E605" s="188"/>
      <c r="F605" s="189"/>
      <c r="G605" s="188"/>
      <c r="H605" s="189"/>
      <c r="I605" s="189"/>
      <c r="J605" s="189"/>
      <c r="K605" s="189"/>
      <c r="L605" s="189"/>
      <c r="M605" s="189"/>
      <c r="N605" s="189"/>
      <c r="O605" s="189"/>
      <c r="P605" s="189"/>
      <c r="Q605" s="188"/>
      <c r="R605" s="189"/>
      <c r="S605" s="189"/>
      <c r="T605" s="189"/>
      <c r="U605" s="189"/>
      <c r="V605" s="188"/>
      <c r="W605" s="189"/>
      <c r="X605" s="8"/>
      <c r="Y605" s="8"/>
    </row>
    <row r="606" customHeight="1" spans="1:25">
      <c r="A606" s="187"/>
      <c r="B606" s="188"/>
      <c r="C606" s="189"/>
      <c r="D606" s="188"/>
      <c r="E606" s="188"/>
      <c r="F606" s="189"/>
      <c r="G606" s="188"/>
      <c r="H606" s="189"/>
      <c r="I606" s="189"/>
      <c r="J606" s="189"/>
      <c r="K606" s="189"/>
      <c r="L606" s="189"/>
      <c r="M606" s="189"/>
      <c r="N606" s="189"/>
      <c r="O606" s="189"/>
      <c r="P606" s="189"/>
      <c r="Q606" s="188"/>
      <c r="R606" s="189"/>
      <c r="S606" s="189"/>
      <c r="T606" s="189"/>
      <c r="U606" s="189"/>
      <c r="V606" s="188"/>
      <c r="W606" s="189"/>
      <c r="X606" s="8"/>
      <c r="Y606" s="8"/>
    </row>
    <row r="607" customHeight="1" spans="1:25">
      <c r="A607" s="187"/>
      <c r="B607" s="188"/>
      <c r="C607" s="189"/>
      <c r="D607" s="188"/>
      <c r="E607" s="188"/>
      <c r="F607" s="189"/>
      <c r="G607" s="188"/>
      <c r="H607" s="189"/>
      <c r="I607" s="189"/>
      <c r="J607" s="189"/>
      <c r="K607" s="189"/>
      <c r="L607" s="189"/>
      <c r="M607" s="189"/>
      <c r="N607" s="189"/>
      <c r="O607" s="189"/>
      <c r="P607" s="189"/>
      <c r="Q607" s="188"/>
      <c r="R607" s="189"/>
      <c r="S607" s="189"/>
      <c r="T607" s="189"/>
      <c r="U607" s="189"/>
      <c r="V607" s="188"/>
      <c r="W607" s="189"/>
      <c r="X607" s="8"/>
      <c r="Y607" s="8"/>
    </row>
    <row r="608" customHeight="1" spans="1:25">
      <c r="A608" s="187"/>
      <c r="B608" s="188"/>
      <c r="C608" s="189"/>
      <c r="D608" s="188"/>
      <c r="E608" s="188"/>
      <c r="F608" s="189"/>
      <c r="G608" s="188"/>
      <c r="H608" s="189"/>
      <c r="I608" s="189"/>
      <c r="J608" s="189"/>
      <c r="K608" s="189"/>
      <c r="L608" s="189"/>
      <c r="M608" s="189"/>
      <c r="N608" s="189"/>
      <c r="O608" s="189"/>
      <c r="P608" s="189"/>
      <c r="Q608" s="188"/>
      <c r="R608" s="189"/>
      <c r="S608" s="189"/>
      <c r="T608" s="189"/>
      <c r="U608" s="189"/>
      <c r="V608" s="188"/>
      <c r="W608" s="189"/>
      <c r="X608" s="8"/>
      <c r="Y608" s="8"/>
    </row>
    <row r="609" customHeight="1" spans="1:25">
      <c r="A609" s="187"/>
      <c r="B609" s="188"/>
      <c r="C609" s="189"/>
      <c r="D609" s="188"/>
      <c r="E609" s="188"/>
      <c r="F609" s="189"/>
      <c r="G609" s="188"/>
      <c r="H609" s="189"/>
      <c r="I609" s="189"/>
      <c r="J609" s="189"/>
      <c r="K609" s="189"/>
      <c r="L609" s="189"/>
      <c r="M609" s="189"/>
      <c r="N609" s="189"/>
      <c r="O609" s="189"/>
      <c r="P609" s="189"/>
      <c r="Q609" s="188"/>
      <c r="R609" s="189"/>
      <c r="S609" s="189"/>
      <c r="T609" s="189"/>
      <c r="U609" s="189"/>
      <c r="V609" s="188"/>
      <c r="W609" s="189"/>
      <c r="X609" s="8"/>
      <c r="Y609" s="8"/>
    </row>
    <row r="610" customHeight="1" spans="1:25">
      <c r="A610" s="187"/>
      <c r="B610" s="188"/>
      <c r="C610" s="189"/>
      <c r="D610" s="188"/>
      <c r="E610" s="188"/>
      <c r="F610" s="189"/>
      <c r="G610" s="188"/>
      <c r="H610" s="189"/>
      <c r="I610" s="189"/>
      <c r="J610" s="189"/>
      <c r="K610" s="189"/>
      <c r="L610" s="189"/>
      <c r="M610" s="189"/>
      <c r="N610" s="189"/>
      <c r="O610" s="189"/>
      <c r="P610" s="189"/>
      <c r="Q610" s="188"/>
      <c r="R610" s="189"/>
      <c r="S610" s="189"/>
      <c r="T610" s="189"/>
      <c r="U610" s="189"/>
      <c r="V610" s="188"/>
      <c r="W610" s="189"/>
      <c r="X610" s="8"/>
      <c r="Y610" s="8"/>
    </row>
    <row r="611" customHeight="1" spans="1:25">
      <c r="A611" s="187"/>
      <c r="B611" s="188"/>
      <c r="C611" s="189"/>
      <c r="D611" s="188"/>
      <c r="E611" s="188"/>
      <c r="F611" s="189"/>
      <c r="G611" s="188"/>
      <c r="H611" s="189"/>
      <c r="I611" s="189"/>
      <c r="J611" s="189"/>
      <c r="K611" s="189"/>
      <c r="L611" s="189"/>
      <c r="M611" s="189"/>
      <c r="N611" s="189"/>
      <c r="O611" s="189"/>
      <c r="P611" s="189"/>
      <c r="Q611" s="188"/>
      <c r="R611" s="189"/>
      <c r="S611" s="189"/>
      <c r="T611" s="189"/>
      <c r="U611" s="189"/>
      <c r="V611" s="188"/>
      <c r="W611" s="189"/>
      <c r="X611" s="8"/>
      <c r="Y611" s="8"/>
    </row>
    <row r="612" customHeight="1" spans="1:25">
      <c r="A612" s="187"/>
      <c r="B612" s="188"/>
      <c r="C612" s="189"/>
      <c r="D612" s="188"/>
      <c r="E612" s="188"/>
      <c r="F612" s="189"/>
      <c r="G612" s="188"/>
      <c r="H612" s="189"/>
      <c r="I612" s="189"/>
      <c r="J612" s="189"/>
      <c r="K612" s="189"/>
      <c r="L612" s="189"/>
      <c r="M612" s="189"/>
      <c r="N612" s="189"/>
      <c r="O612" s="189"/>
      <c r="P612" s="189"/>
      <c r="Q612" s="188"/>
      <c r="R612" s="189"/>
      <c r="S612" s="189"/>
      <c r="T612" s="189"/>
      <c r="U612" s="189"/>
      <c r="V612" s="188"/>
      <c r="W612" s="189"/>
      <c r="X612" s="8"/>
      <c r="Y612" s="8"/>
    </row>
    <row r="613" customHeight="1" spans="1:25">
      <c r="A613" s="187"/>
      <c r="B613" s="188"/>
      <c r="C613" s="189"/>
      <c r="D613" s="188"/>
      <c r="E613" s="188"/>
      <c r="F613" s="189"/>
      <c r="G613" s="188"/>
      <c r="H613" s="189"/>
      <c r="I613" s="189"/>
      <c r="J613" s="189"/>
      <c r="K613" s="189"/>
      <c r="L613" s="189"/>
      <c r="M613" s="189"/>
      <c r="N613" s="189"/>
      <c r="O613" s="189"/>
      <c r="P613" s="189"/>
      <c r="Q613" s="188"/>
      <c r="R613" s="189"/>
      <c r="S613" s="189"/>
      <c r="T613" s="189"/>
      <c r="U613" s="189"/>
      <c r="V613" s="188"/>
      <c r="W613" s="189"/>
      <c r="X613" s="8"/>
      <c r="Y613" s="8"/>
    </row>
    <row r="614" customHeight="1" spans="1:25">
      <c r="A614" s="187"/>
      <c r="B614" s="188"/>
      <c r="C614" s="189"/>
      <c r="D614" s="188"/>
      <c r="E614" s="188"/>
      <c r="F614" s="189"/>
      <c r="G614" s="188"/>
      <c r="H614" s="189"/>
      <c r="I614" s="189"/>
      <c r="J614" s="189"/>
      <c r="K614" s="189"/>
      <c r="L614" s="189"/>
      <c r="M614" s="189"/>
      <c r="N614" s="189"/>
      <c r="O614" s="189"/>
      <c r="P614" s="189"/>
      <c r="Q614" s="188"/>
      <c r="R614" s="189"/>
      <c r="S614" s="189"/>
      <c r="T614" s="189"/>
      <c r="U614" s="189"/>
      <c r="V614" s="188"/>
      <c r="W614" s="189"/>
      <c r="X614" s="8"/>
      <c r="Y614" s="8"/>
    </row>
    <row r="615" customHeight="1" spans="1:25">
      <c r="A615" s="187"/>
      <c r="B615" s="188"/>
      <c r="C615" s="189"/>
      <c r="D615" s="188"/>
      <c r="E615" s="188"/>
      <c r="F615" s="189"/>
      <c r="G615" s="188"/>
      <c r="H615" s="189"/>
      <c r="I615" s="189"/>
      <c r="J615" s="189"/>
      <c r="K615" s="189"/>
      <c r="L615" s="189"/>
      <c r="M615" s="189"/>
      <c r="N615" s="189"/>
      <c r="O615" s="189"/>
      <c r="P615" s="189"/>
      <c r="Q615" s="188"/>
      <c r="R615" s="189"/>
      <c r="S615" s="189"/>
      <c r="T615" s="189"/>
      <c r="U615" s="189"/>
      <c r="V615" s="188"/>
      <c r="W615" s="189"/>
      <c r="X615" s="8"/>
      <c r="Y615" s="8"/>
    </row>
    <row r="616" customHeight="1" spans="1:25">
      <c r="A616" s="187"/>
      <c r="B616" s="188"/>
      <c r="C616" s="189"/>
      <c r="D616" s="188"/>
      <c r="E616" s="188"/>
      <c r="F616" s="189"/>
      <c r="G616" s="188"/>
      <c r="H616" s="189"/>
      <c r="I616" s="189"/>
      <c r="J616" s="189"/>
      <c r="K616" s="189"/>
      <c r="L616" s="189"/>
      <c r="M616" s="189"/>
      <c r="N616" s="189"/>
      <c r="O616" s="189"/>
      <c r="P616" s="189"/>
      <c r="Q616" s="188"/>
      <c r="R616" s="189"/>
      <c r="S616" s="189"/>
      <c r="T616" s="189"/>
      <c r="U616" s="189"/>
      <c r="V616" s="188"/>
      <c r="W616" s="189"/>
      <c r="X616" s="8"/>
      <c r="Y616" s="8"/>
    </row>
    <row r="617" customHeight="1" spans="1:25">
      <c r="A617" s="187"/>
      <c r="B617" s="188"/>
      <c r="C617" s="189"/>
      <c r="D617" s="188"/>
      <c r="E617" s="188"/>
      <c r="F617" s="189"/>
      <c r="G617" s="188"/>
      <c r="H617" s="189"/>
      <c r="I617" s="189"/>
      <c r="J617" s="189"/>
      <c r="K617" s="189"/>
      <c r="L617" s="189"/>
      <c r="M617" s="189"/>
      <c r="N617" s="189"/>
      <c r="O617" s="189"/>
      <c r="P617" s="189"/>
      <c r="Q617" s="188"/>
      <c r="R617" s="189"/>
      <c r="S617" s="189"/>
      <c r="T617" s="189"/>
      <c r="U617" s="189"/>
      <c r="V617" s="188"/>
      <c r="W617" s="189"/>
      <c r="X617" s="8"/>
      <c r="Y617" s="8"/>
    </row>
    <row r="618" customHeight="1" spans="1:25">
      <c r="A618" s="187"/>
      <c r="B618" s="188"/>
      <c r="C618" s="189"/>
      <c r="D618" s="188"/>
      <c r="E618" s="188"/>
      <c r="F618" s="189"/>
      <c r="G618" s="188"/>
      <c r="H618" s="189"/>
      <c r="I618" s="189"/>
      <c r="J618" s="189"/>
      <c r="K618" s="189"/>
      <c r="L618" s="189"/>
      <c r="M618" s="189"/>
      <c r="N618" s="189"/>
      <c r="O618" s="189"/>
      <c r="P618" s="189"/>
      <c r="Q618" s="188"/>
      <c r="R618" s="189"/>
      <c r="S618" s="189"/>
      <c r="T618" s="189"/>
      <c r="U618" s="189"/>
      <c r="V618" s="188"/>
      <c r="W618" s="189"/>
      <c r="X618" s="8"/>
      <c r="Y618" s="8"/>
    </row>
    <row r="619" customHeight="1" spans="1:25">
      <c r="A619" s="187"/>
      <c r="B619" s="188"/>
      <c r="C619" s="189"/>
      <c r="D619" s="188"/>
      <c r="E619" s="188"/>
      <c r="F619" s="189"/>
      <c r="G619" s="188"/>
      <c r="H619" s="189"/>
      <c r="I619" s="189"/>
      <c r="J619" s="189"/>
      <c r="K619" s="189"/>
      <c r="L619" s="189"/>
      <c r="M619" s="189"/>
      <c r="N619" s="189"/>
      <c r="O619" s="189"/>
      <c r="P619" s="189"/>
      <c r="Q619" s="188"/>
      <c r="R619" s="189"/>
      <c r="S619" s="189"/>
      <c r="T619" s="189"/>
      <c r="U619" s="189"/>
      <c r="V619" s="188"/>
      <c r="W619" s="189"/>
      <c r="X619" s="8"/>
      <c r="Y619" s="8"/>
    </row>
    <row r="620" customHeight="1" spans="1:25">
      <c r="A620" s="187"/>
      <c r="B620" s="188"/>
      <c r="C620" s="189"/>
      <c r="D620" s="188"/>
      <c r="E620" s="188"/>
      <c r="F620" s="189"/>
      <c r="G620" s="188"/>
      <c r="H620" s="189"/>
      <c r="I620" s="189"/>
      <c r="J620" s="189"/>
      <c r="K620" s="189"/>
      <c r="L620" s="189"/>
      <c r="M620" s="189"/>
      <c r="N620" s="189"/>
      <c r="O620" s="189"/>
      <c r="P620" s="189"/>
      <c r="Q620" s="188"/>
      <c r="R620" s="189"/>
      <c r="S620" s="189"/>
      <c r="T620" s="189"/>
      <c r="U620" s="189"/>
      <c r="V620" s="188"/>
      <c r="W620" s="189"/>
      <c r="X620" s="8"/>
      <c r="Y620" s="8"/>
    </row>
    <row r="621" customHeight="1" spans="1:25">
      <c r="A621" s="187"/>
      <c r="B621" s="188"/>
      <c r="C621" s="189"/>
      <c r="D621" s="188"/>
      <c r="E621" s="188"/>
      <c r="F621" s="189"/>
      <c r="G621" s="188"/>
      <c r="H621" s="189"/>
      <c r="I621" s="189"/>
      <c r="J621" s="189"/>
      <c r="K621" s="189"/>
      <c r="L621" s="189"/>
      <c r="M621" s="189"/>
      <c r="N621" s="189"/>
      <c r="O621" s="189"/>
      <c r="P621" s="189"/>
      <c r="Q621" s="188"/>
      <c r="R621" s="189"/>
      <c r="S621" s="189"/>
      <c r="T621" s="189"/>
      <c r="U621" s="189"/>
      <c r="V621" s="188"/>
      <c r="W621" s="189"/>
      <c r="X621" s="8"/>
      <c r="Y621" s="8"/>
    </row>
    <row r="622" customHeight="1" spans="1:25">
      <c r="A622" s="187"/>
      <c r="B622" s="188"/>
      <c r="C622" s="189"/>
      <c r="D622" s="188"/>
      <c r="E622" s="188"/>
      <c r="F622" s="189"/>
      <c r="G622" s="188"/>
      <c r="H622" s="189"/>
      <c r="I622" s="189"/>
      <c r="J622" s="189"/>
      <c r="K622" s="189"/>
      <c r="L622" s="189"/>
      <c r="M622" s="189"/>
      <c r="N622" s="189"/>
      <c r="O622" s="189"/>
      <c r="P622" s="189"/>
      <c r="Q622" s="188"/>
      <c r="R622" s="189"/>
      <c r="S622" s="189"/>
      <c r="T622" s="189"/>
      <c r="U622" s="189"/>
      <c r="V622" s="188"/>
      <c r="W622" s="189"/>
      <c r="X622" s="8"/>
      <c r="Y622" s="8"/>
    </row>
    <row r="623" customHeight="1" spans="1:25">
      <c r="A623" s="187"/>
      <c r="B623" s="188"/>
      <c r="C623" s="189"/>
      <c r="D623" s="188"/>
      <c r="E623" s="188"/>
      <c r="F623" s="189"/>
      <c r="G623" s="188"/>
      <c r="H623" s="189"/>
      <c r="I623" s="189"/>
      <c r="J623" s="189"/>
      <c r="K623" s="189"/>
      <c r="L623" s="189"/>
      <c r="M623" s="189"/>
      <c r="N623" s="189"/>
      <c r="O623" s="189"/>
      <c r="P623" s="189"/>
      <c r="Q623" s="188"/>
      <c r="R623" s="189"/>
      <c r="S623" s="189"/>
      <c r="T623" s="189"/>
      <c r="U623" s="189"/>
      <c r="V623" s="188"/>
      <c r="W623" s="189"/>
      <c r="X623" s="8"/>
      <c r="Y623" s="8"/>
    </row>
    <row r="624" customHeight="1" spans="1:25">
      <c r="A624" s="187"/>
      <c r="B624" s="188"/>
      <c r="C624" s="189"/>
      <c r="D624" s="188"/>
      <c r="E624" s="188"/>
      <c r="F624" s="189"/>
      <c r="G624" s="188"/>
      <c r="H624" s="189"/>
      <c r="I624" s="189"/>
      <c r="J624" s="189"/>
      <c r="K624" s="189"/>
      <c r="L624" s="189"/>
      <c r="M624" s="189"/>
      <c r="N624" s="189"/>
      <c r="O624" s="189"/>
      <c r="P624" s="189"/>
      <c r="Q624" s="188"/>
      <c r="R624" s="189"/>
      <c r="S624" s="189"/>
      <c r="T624" s="189"/>
      <c r="U624" s="189"/>
      <c r="V624" s="188"/>
      <c r="W624" s="189"/>
      <c r="X624" s="8"/>
      <c r="Y624" s="8"/>
    </row>
    <row r="625" customHeight="1" spans="1:25">
      <c r="A625" s="187"/>
      <c r="B625" s="188"/>
      <c r="C625" s="189"/>
      <c r="D625" s="188"/>
      <c r="E625" s="188"/>
      <c r="F625" s="189"/>
      <c r="G625" s="188"/>
      <c r="H625" s="189"/>
      <c r="I625" s="189"/>
      <c r="J625" s="189"/>
      <c r="K625" s="189"/>
      <c r="L625" s="189"/>
      <c r="M625" s="189"/>
      <c r="N625" s="189"/>
      <c r="O625" s="189"/>
      <c r="P625" s="189"/>
      <c r="Q625" s="188"/>
      <c r="R625" s="189"/>
      <c r="S625" s="189"/>
      <c r="T625" s="189"/>
      <c r="U625" s="189"/>
      <c r="V625" s="188"/>
      <c r="W625" s="189"/>
      <c r="X625" s="8"/>
      <c r="Y625" s="8"/>
    </row>
    <row r="626" customHeight="1" spans="1:25">
      <c r="A626" s="187"/>
      <c r="B626" s="188"/>
      <c r="C626" s="189"/>
      <c r="D626" s="188"/>
      <c r="E626" s="188"/>
      <c r="F626" s="189"/>
      <c r="G626" s="188"/>
      <c r="H626" s="189"/>
      <c r="I626" s="189"/>
      <c r="J626" s="189"/>
      <c r="K626" s="189"/>
      <c r="L626" s="189"/>
      <c r="M626" s="189"/>
      <c r="N626" s="189"/>
      <c r="O626" s="189"/>
      <c r="P626" s="189"/>
      <c r="Q626" s="188"/>
      <c r="R626" s="189"/>
      <c r="S626" s="189"/>
      <c r="T626" s="189"/>
      <c r="U626" s="189"/>
      <c r="V626" s="188"/>
      <c r="W626" s="189"/>
      <c r="X626" s="8"/>
      <c r="Y626" s="8"/>
    </row>
    <row r="627" customHeight="1" spans="1:25">
      <c r="A627" s="187"/>
      <c r="B627" s="188"/>
      <c r="C627" s="189"/>
      <c r="D627" s="188"/>
      <c r="E627" s="188"/>
      <c r="F627" s="189"/>
      <c r="G627" s="188"/>
      <c r="H627" s="189"/>
      <c r="I627" s="189"/>
      <c r="J627" s="189"/>
      <c r="K627" s="189"/>
      <c r="L627" s="189"/>
      <c r="M627" s="189"/>
      <c r="N627" s="189"/>
      <c r="O627" s="189"/>
      <c r="P627" s="189"/>
      <c r="Q627" s="188"/>
      <c r="R627" s="189"/>
      <c r="S627" s="189"/>
      <c r="T627" s="189"/>
      <c r="U627" s="189"/>
      <c r="V627" s="188"/>
      <c r="W627" s="189"/>
      <c r="X627" s="8"/>
      <c r="Y627" s="8"/>
    </row>
    <row r="628" customHeight="1" spans="1:25">
      <c r="A628" s="187"/>
      <c r="B628" s="188"/>
      <c r="C628" s="189"/>
      <c r="D628" s="188"/>
      <c r="E628" s="188"/>
      <c r="F628" s="189"/>
      <c r="G628" s="188"/>
      <c r="H628" s="189"/>
      <c r="I628" s="189"/>
      <c r="J628" s="189"/>
      <c r="K628" s="189"/>
      <c r="L628" s="189"/>
      <c r="M628" s="189"/>
      <c r="N628" s="189"/>
      <c r="O628" s="189"/>
      <c r="P628" s="189"/>
      <c r="Q628" s="188"/>
      <c r="R628" s="189"/>
      <c r="S628" s="189"/>
      <c r="T628" s="189"/>
      <c r="U628" s="189"/>
      <c r="V628" s="188"/>
      <c r="W628" s="189"/>
      <c r="X628" s="8"/>
      <c r="Y628" s="8"/>
    </row>
    <row r="629" customHeight="1" spans="1:25">
      <c r="A629" s="187"/>
      <c r="B629" s="188"/>
      <c r="C629" s="189"/>
      <c r="D629" s="188"/>
      <c r="E629" s="188"/>
      <c r="F629" s="189"/>
      <c r="G629" s="188"/>
      <c r="H629" s="189"/>
      <c r="I629" s="189"/>
      <c r="J629" s="189"/>
      <c r="K629" s="189"/>
      <c r="L629" s="189"/>
      <c r="M629" s="189"/>
      <c r="N629" s="189"/>
      <c r="O629" s="189"/>
      <c r="P629" s="189"/>
      <c r="Q629" s="188"/>
      <c r="R629" s="189"/>
      <c r="S629" s="189"/>
      <c r="T629" s="189"/>
      <c r="U629" s="189"/>
      <c r="V629" s="188"/>
      <c r="W629" s="189"/>
      <c r="X629" s="8"/>
      <c r="Y629" s="8"/>
    </row>
    <row r="630" customHeight="1" spans="1:25">
      <c r="A630" s="187"/>
      <c r="B630" s="188"/>
      <c r="C630" s="189"/>
      <c r="D630" s="188"/>
      <c r="E630" s="188"/>
      <c r="F630" s="189"/>
      <c r="G630" s="188"/>
      <c r="H630" s="189"/>
      <c r="I630" s="189"/>
      <c r="J630" s="189"/>
      <c r="K630" s="189"/>
      <c r="L630" s="189"/>
      <c r="M630" s="189"/>
      <c r="N630" s="189"/>
      <c r="O630" s="189"/>
      <c r="P630" s="189"/>
      <c r="Q630" s="188"/>
      <c r="R630" s="189"/>
      <c r="S630" s="189"/>
      <c r="T630" s="189"/>
      <c r="U630" s="189"/>
      <c r="V630" s="188"/>
      <c r="W630" s="189"/>
      <c r="X630" s="8"/>
      <c r="Y630" s="8"/>
    </row>
    <row r="631" customHeight="1" spans="1:25">
      <c r="A631" s="187"/>
      <c r="B631" s="188"/>
      <c r="C631" s="189"/>
      <c r="D631" s="188"/>
      <c r="E631" s="188"/>
      <c r="F631" s="189"/>
      <c r="G631" s="188"/>
      <c r="H631" s="189"/>
      <c r="I631" s="189"/>
      <c r="J631" s="189"/>
      <c r="K631" s="189"/>
      <c r="L631" s="189"/>
      <c r="M631" s="189"/>
      <c r="N631" s="189"/>
      <c r="O631" s="189"/>
      <c r="P631" s="189"/>
      <c r="Q631" s="188"/>
      <c r="R631" s="189"/>
      <c r="S631" s="189"/>
      <c r="T631" s="189"/>
      <c r="U631" s="189"/>
      <c r="V631" s="188"/>
      <c r="W631" s="189"/>
      <c r="X631" s="8"/>
      <c r="Y631" s="8"/>
    </row>
    <row r="632" customHeight="1" spans="1:25">
      <c r="A632" s="187"/>
      <c r="B632" s="188"/>
      <c r="C632" s="189"/>
      <c r="D632" s="188"/>
      <c r="E632" s="188"/>
      <c r="F632" s="189"/>
      <c r="G632" s="188"/>
      <c r="H632" s="189"/>
      <c r="I632" s="189"/>
      <c r="J632" s="189"/>
      <c r="K632" s="189"/>
      <c r="L632" s="189"/>
      <c r="M632" s="189"/>
      <c r="N632" s="189"/>
      <c r="O632" s="189"/>
      <c r="P632" s="189"/>
      <c r="Q632" s="188"/>
      <c r="R632" s="189"/>
      <c r="S632" s="189"/>
      <c r="T632" s="189"/>
      <c r="U632" s="189"/>
      <c r="V632" s="188"/>
      <c r="W632" s="189"/>
      <c r="X632" s="8"/>
      <c r="Y632" s="8"/>
    </row>
    <row r="633" customHeight="1" spans="1:25">
      <c r="A633" s="187"/>
      <c r="B633" s="188"/>
      <c r="C633" s="189"/>
      <c r="D633" s="188"/>
      <c r="E633" s="188"/>
      <c r="F633" s="189"/>
      <c r="G633" s="188"/>
      <c r="H633" s="189"/>
      <c r="I633" s="189"/>
      <c r="J633" s="189"/>
      <c r="K633" s="189"/>
      <c r="L633" s="189"/>
      <c r="M633" s="189"/>
      <c r="N633" s="189"/>
      <c r="O633" s="189"/>
      <c r="P633" s="189"/>
      <c r="Q633" s="188"/>
      <c r="R633" s="189"/>
      <c r="S633" s="189"/>
      <c r="T633" s="189"/>
      <c r="U633" s="189"/>
      <c r="V633" s="188"/>
      <c r="W633" s="189"/>
      <c r="X633" s="8"/>
      <c r="Y633" s="8"/>
    </row>
    <row r="634" customHeight="1" spans="1:25">
      <c r="A634" s="187"/>
      <c r="B634" s="188"/>
      <c r="C634" s="189"/>
      <c r="D634" s="188"/>
      <c r="E634" s="188"/>
      <c r="F634" s="189"/>
      <c r="G634" s="188"/>
      <c r="H634" s="189"/>
      <c r="I634" s="189"/>
      <c r="J634" s="189"/>
      <c r="K634" s="189"/>
      <c r="L634" s="189"/>
      <c r="M634" s="189"/>
      <c r="N634" s="189"/>
      <c r="O634" s="189"/>
      <c r="P634" s="189"/>
      <c r="Q634" s="188"/>
      <c r="R634" s="189"/>
      <c r="S634" s="189"/>
      <c r="T634" s="189"/>
      <c r="U634" s="189"/>
      <c r="V634" s="188"/>
      <c r="W634" s="189"/>
      <c r="X634" s="8"/>
      <c r="Y634" s="8"/>
    </row>
    <row r="635" customHeight="1" spans="1:25">
      <c r="A635" s="187"/>
      <c r="B635" s="188"/>
      <c r="C635" s="189"/>
      <c r="D635" s="188"/>
      <c r="E635" s="188"/>
      <c r="F635" s="189"/>
      <c r="G635" s="188"/>
      <c r="H635" s="189"/>
      <c r="I635" s="189"/>
      <c r="J635" s="189"/>
      <c r="K635" s="189"/>
      <c r="L635" s="189"/>
      <c r="M635" s="189"/>
      <c r="N635" s="189"/>
      <c r="O635" s="189"/>
      <c r="P635" s="189"/>
      <c r="Q635" s="188"/>
      <c r="R635" s="189"/>
      <c r="S635" s="189"/>
      <c r="T635" s="189"/>
      <c r="U635" s="189"/>
      <c r="V635" s="188"/>
      <c r="W635" s="189"/>
      <c r="X635" s="8"/>
      <c r="Y635" s="8"/>
    </row>
    <row r="636" customHeight="1" spans="1:25">
      <c r="A636" s="187"/>
      <c r="B636" s="188"/>
      <c r="C636" s="189"/>
      <c r="D636" s="188"/>
      <c r="E636" s="188"/>
      <c r="F636" s="189"/>
      <c r="G636" s="188"/>
      <c r="H636" s="189"/>
      <c r="I636" s="189"/>
      <c r="J636" s="189"/>
      <c r="K636" s="189"/>
      <c r="L636" s="189"/>
      <c r="M636" s="189"/>
      <c r="N636" s="189"/>
      <c r="O636" s="189"/>
      <c r="P636" s="189"/>
      <c r="Q636" s="188"/>
      <c r="R636" s="189"/>
      <c r="S636" s="189"/>
      <c r="T636" s="189"/>
      <c r="U636" s="189"/>
      <c r="V636" s="188"/>
      <c r="W636" s="189"/>
      <c r="X636" s="8"/>
      <c r="Y636" s="8"/>
    </row>
    <row r="637" customHeight="1" spans="1:25">
      <c r="A637" s="187"/>
      <c r="B637" s="188"/>
      <c r="C637" s="189"/>
      <c r="D637" s="188"/>
      <c r="E637" s="188"/>
      <c r="F637" s="189"/>
      <c r="G637" s="188"/>
      <c r="H637" s="189"/>
      <c r="I637" s="189"/>
      <c r="J637" s="189"/>
      <c r="K637" s="189"/>
      <c r="L637" s="189"/>
      <c r="M637" s="189"/>
      <c r="N637" s="189"/>
      <c r="O637" s="189"/>
      <c r="P637" s="189"/>
      <c r="Q637" s="188"/>
      <c r="R637" s="189"/>
      <c r="S637" s="189"/>
      <c r="T637" s="189"/>
      <c r="U637" s="189"/>
      <c r="V637" s="188"/>
      <c r="W637" s="189"/>
      <c r="X637" s="8"/>
      <c r="Y637" s="8"/>
    </row>
    <row r="638" customHeight="1" spans="1:25">
      <c r="A638" s="187"/>
      <c r="B638" s="188"/>
      <c r="C638" s="189"/>
      <c r="D638" s="188"/>
      <c r="E638" s="188"/>
      <c r="F638" s="189"/>
      <c r="G638" s="188"/>
      <c r="H638" s="189"/>
      <c r="I638" s="189"/>
      <c r="J638" s="189"/>
      <c r="K638" s="189"/>
      <c r="L638" s="189"/>
      <c r="M638" s="189"/>
      <c r="N638" s="189"/>
      <c r="O638" s="189"/>
      <c r="P638" s="189"/>
      <c r="Q638" s="188"/>
      <c r="R638" s="189"/>
      <c r="S638" s="189"/>
      <c r="T638" s="189"/>
      <c r="U638" s="189"/>
      <c r="V638" s="188"/>
      <c r="W638" s="189"/>
      <c r="X638" s="8"/>
      <c r="Y638" s="8"/>
    </row>
    <row r="639" customHeight="1" spans="1:25">
      <c r="A639" s="187"/>
      <c r="B639" s="188"/>
      <c r="C639" s="189"/>
      <c r="D639" s="188"/>
      <c r="E639" s="188"/>
      <c r="F639" s="189"/>
      <c r="G639" s="188"/>
      <c r="H639" s="189"/>
      <c r="I639" s="189"/>
      <c r="J639" s="189"/>
      <c r="K639" s="189"/>
      <c r="L639" s="189"/>
      <c r="M639" s="189"/>
      <c r="N639" s="189"/>
      <c r="O639" s="189"/>
      <c r="P639" s="189"/>
      <c r="Q639" s="188"/>
      <c r="R639" s="189"/>
      <c r="S639" s="189"/>
      <c r="T639" s="189"/>
      <c r="U639" s="189"/>
      <c r="V639" s="188"/>
      <c r="W639" s="189"/>
      <c r="X639" s="8"/>
      <c r="Y639" s="8"/>
    </row>
    <row r="640" customHeight="1" spans="1:25">
      <c r="A640" s="187"/>
      <c r="B640" s="188"/>
      <c r="C640" s="189"/>
      <c r="D640" s="188"/>
      <c r="E640" s="188"/>
      <c r="F640" s="189"/>
      <c r="G640" s="188"/>
      <c r="H640" s="189"/>
      <c r="I640" s="189"/>
      <c r="J640" s="189"/>
      <c r="K640" s="189"/>
      <c r="L640" s="189"/>
      <c r="M640" s="189"/>
      <c r="N640" s="189"/>
      <c r="O640" s="189"/>
      <c r="P640" s="189"/>
      <c r="Q640" s="188"/>
      <c r="R640" s="189"/>
      <c r="S640" s="189"/>
      <c r="T640" s="189"/>
      <c r="U640" s="189"/>
      <c r="V640" s="188"/>
      <c r="W640" s="189"/>
      <c r="X640" s="8"/>
      <c r="Y640" s="8"/>
    </row>
    <row r="641" customHeight="1" spans="1:25">
      <c r="A641" s="187"/>
      <c r="B641" s="188"/>
      <c r="C641" s="189"/>
      <c r="D641" s="188"/>
      <c r="E641" s="188"/>
      <c r="F641" s="189"/>
      <c r="G641" s="188"/>
      <c r="H641" s="189"/>
      <c r="I641" s="189"/>
      <c r="J641" s="189"/>
      <c r="K641" s="189"/>
      <c r="L641" s="189"/>
      <c r="M641" s="189"/>
      <c r="N641" s="189"/>
      <c r="O641" s="189"/>
      <c r="P641" s="189"/>
      <c r="Q641" s="188"/>
      <c r="R641" s="189"/>
      <c r="S641" s="189"/>
      <c r="T641" s="189"/>
      <c r="U641" s="189"/>
      <c r="V641" s="188"/>
      <c r="W641" s="189"/>
      <c r="X641" s="8"/>
      <c r="Y641" s="8"/>
    </row>
    <row r="642" customHeight="1" spans="1:25">
      <c r="A642" s="187"/>
      <c r="B642" s="188"/>
      <c r="C642" s="189"/>
      <c r="D642" s="188"/>
      <c r="E642" s="188"/>
      <c r="F642" s="189"/>
      <c r="G642" s="188"/>
      <c r="H642" s="189"/>
      <c r="I642" s="189"/>
      <c r="J642" s="189"/>
      <c r="K642" s="189"/>
      <c r="L642" s="189"/>
      <c r="M642" s="189"/>
      <c r="N642" s="189"/>
      <c r="O642" s="189"/>
      <c r="P642" s="189"/>
      <c r="Q642" s="188"/>
      <c r="R642" s="189"/>
      <c r="S642" s="189"/>
      <c r="T642" s="189"/>
      <c r="U642" s="189"/>
      <c r="V642" s="188"/>
      <c r="W642" s="189"/>
      <c r="X642" s="8"/>
      <c r="Y642" s="8"/>
    </row>
    <row r="643" customHeight="1" spans="1:25">
      <c r="A643" s="187"/>
      <c r="B643" s="188"/>
      <c r="C643" s="189"/>
      <c r="D643" s="188"/>
      <c r="E643" s="188"/>
      <c r="F643" s="189"/>
      <c r="G643" s="188"/>
      <c r="H643" s="189"/>
      <c r="I643" s="189"/>
      <c r="J643" s="189"/>
      <c r="K643" s="189"/>
      <c r="L643" s="189"/>
      <c r="M643" s="189"/>
      <c r="N643" s="189"/>
      <c r="O643" s="189"/>
      <c r="P643" s="189"/>
      <c r="Q643" s="188"/>
      <c r="R643" s="189"/>
      <c r="S643" s="189"/>
      <c r="T643" s="189"/>
      <c r="U643" s="189"/>
      <c r="V643" s="188"/>
      <c r="W643" s="189"/>
      <c r="X643" s="8"/>
      <c r="Y643" s="8"/>
    </row>
    <row r="644" customHeight="1" spans="1:25">
      <c r="A644" s="187"/>
      <c r="B644" s="188"/>
      <c r="C644" s="189"/>
      <c r="D644" s="188"/>
      <c r="E644" s="188"/>
      <c r="F644" s="189"/>
      <c r="G644" s="188"/>
      <c r="H644" s="189"/>
      <c r="I644" s="189"/>
      <c r="J644" s="189"/>
      <c r="K644" s="189"/>
      <c r="L644" s="189"/>
      <c r="M644" s="189"/>
      <c r="N644" s="189"/>
      <c r="O644" s="189"/>
      <c r="P644" s="189"/>
      <c r="Q644" s="188"/>
      <c r="R644" s="189"/>
      <c r="S644" s="189"/>
      <c r="T644" s="189"/>
      <c r="U644" s="189"/>
      <c r="V644" s="188"/>
      <c r="W644" s="189"/>
      <c r="X644" s="8"/>
      <c r="Y644" s="8"/>
    </row>
    <row r="645" customHeight="1" spans="1:25">
      <c r="A645" s="187"/>
      <c r="B645" s="188"/>
      <c r="C645" s="189"/>
      <c r="D645" s="188"/>
      <c r="E645" s="188"/>
      <c r="F645" s="189"/>
      <c r="G645" s="188"/>
      <c r="H645" s="189"/>
      <c r="I645" s="189"/>
      <c r="J645" s="189"/>
      <c r="K645" s="189"/>
      <c r="L645" s="189"/>
      <c r="M645" s="189"/>
      <c r="N645" s="189"/>
      <c r="O645" s="189"/>
      <c r="P645" s="189"/>
      <c r="Q645" s="188"/>
      <c r="R645" s="189"/>
      <c r="S645" s="189"/>
      <c r="T645" s="189"/>
      <c r="U645" s="189"/>
      <c r="V645" s="188"/>
      <c r="W645" s="189"/>
      <c r="X645" s="8"/>
      <c r="Y645" s="8"/>
    </row>
    <row r="646" customHeight="1" spans="1:25">
      <c r="A646" s="187"/>
      <c r="B646" s="188"/>
      <c r="C646" s="189"/>
      <c r="D646" s="188"/>
      <c r="E646" s="188"/>
      <c r="F646" s="189"/>
      <c r="G646" s="188"/>
      <c r="H646" s="189"/>
      <c r="I646" s="189"/>
      <c r="J646" s="189"/>
      <c r="K646" s="189"/>
      <c r="L646" s="189"/>
      <c r="M646" s="189"/>
      <c r="N646" s="189"/>
      <c r="O646" s="189"/>
      <c r="P646" s="189"/>
      <c r="Q646" s="188"/>
      <c r="R646" s="189"/>
      <c r="S646" s="189"/>
      <c r="T646" s="189"/>
      <c r="U646" s="189"/>
      <c r="V646" s="188"/>
      <c r="W646" s="189"/>
      <c r="X646" s="8"/>
      <c r="Y646" s="8"/>
    </row>
    <row r="647" customHeight="1" spans="1:25">
      <c r="A647" s="187"/>
      <c r="B647" s="188"/>
      <c r="C647" s="189"/>
      <c r="D647" s="188"/>
      <c r="E647" s="188"/>
      <c r="F647" s="189"/>
      <c r="G647" s="188"/>
      <c r="H647" s="189"/>
      <c r="I647" s="189"/>
      <c r="J647" s="189"/>
      <c r="K647" s="189"/>
      <c r="L647" s="189"/>
      <c r="M647" s="189"/>
      <c r="N647" s="189"/>
      <c r="O647" s="189"/>
      <c r="P647" s="189"/>
      <c r="Q647" s="188"/>
      <c r="R647" s="189"/>
      <c r="S647" s="189"/>
      <c r="T647" s="189"/>
      <c r="U647" s="189"/>
      <c r="V647" s="188"/>
      <c r="W647" s="189"/>
      <c r="X647" s="8"/>
      <c r="Y647" s="8"/>
    </row>
    <row r="648" customHeight="1" spans="1:25">
      <c r="A648" s="187"/>
      <c r="B648" s="188"/>
      <c r="C648" s="189"/>
      <c r="D648" s="188"/>
      <c r="E648" s="188"/>
      <c r="F648" s="189"/>
      <c r="G648" s="188"/>
      <c r="H648" s="189"/>
      <c r="I648" s="189"/>
      <c r="J648" s="189"/>
      <c r="K648" s="189"/>
      <c r="L648" s="189"/>
      <c r="M648" s="189"/>
      <c r="N648" s="189"/>
      <c r="O648" s="189"/>
      <c r="P648" s="189"/>
      <c r="Q648" s="188"/>
      <c r="R648" s="189"/>
      <c r="S648" s="189"/>
      <c r="T648" s="189"/>
      <c r="U648" s="189"/>
      <c r="V648" s="188"/>
      <c r="W648" s="189"/>
      <c r="X648" s="8"/>
      <c r="Y648" s="8"/>
    </row>
    <row r="649" customHeight="1" spans="1:25">
      <c r="A649" s="187"/>
      <c r="B649" s="188"/>
      <c r="C649" s="189"/>
      <c r="D649" s="188"/>
      <c r="E649" s="188"/>
      <c r="F649" s="189"/>
      <c r="G649" s="188"/>
      <c r="H649" s="189"/>
      <c r="I649" s="189"/>
      <c r="J649" s="189"/>
      <c r="K649" s="189"/>
      <c r="L649" s="189"/>
      <c r="M649" s="189"/>
      <c r="N649" s="189"/>
      <c r="O649" s="189"/>
      <c r="P649" s="189"/>
      <c r="Q649" s="188"/>
      <c r="R649" s="189"/>
      <c r="S649" s="189"/>
      <c r="T649" s="189"/>
      <c r="U649" s="189"/>
      <c r="V649" s="188"/>
      <c r="W649" s="189"/>
      <c r="X649" s="8"/>
      <c r="Y649" s="8"/>
    </row>
    <row r="650" customHeight="1" spans="1:25">
      <c r="A650" s="187"/>
      <c r="B650" s="188"/>
      <c r="C650" s="189"/>
      <c r="D650" s="188"/>
      <c r="E650" s="188"/>
      <c r="F650" s="189"/>
      <c r="G650" s="188"/>
      <c r="H650" s="189"/>
      <c r="I650" s="189"/>
      <c r="J650" s="189"/>
      <c r="K650" s="189"/>
      <c r="L650" s="189"/>
      <c r="M650" s="189"/>
      <c r="N650" s="189"/>
      <c r="O650" s="189"/>
      <c r="P650" s="189"/>
      <c r="Q650" s="188"/>
      <c r="R650" s="189"/>
      <c r="S650" s="189"/>
      <c r="T650" s="189"/>
      <c r="U650" s="189"/>
      <c r="V650" s="188"/>
      <c r="W650" s="189"/>
      <c r="X650" s="8"/>
      <c r="Y650" s="8"/>
    </row>
    <row r="651" customHeight="1" spans="1:25">
      <c r="A651" s="187"/>
      <c r="B651" s="188"/>
      <c r="C651" s="189"/>
      <c r="D651" s="188"/>
      <c r="E651" s="188"/>
      <c r="F651" s="189"/>
      <c r="G651" s="188"/>
      <c r="H651" s="189"/>
      <c r="I651" s="189"/>
      <c r="J651" s="189"/>
      <c r="K651" s="189"/>
      <c r="L651" s="189"/>
      <c r="M651" s="189"/>
      <c r="N651" s="189"/>
      <c r="O651" s="189"/>
      <c r="P651" s="189"/>
      <c r="Q651" s="188"/>
      <c r="R651" s="189"/>
      <c r="S651" s="189"/>
      <c r="T651" s="189"/>
      <c r="U651" s="189"/>
      <c r="V651" s="188"/>
      <c r="W651" s="189"/>
      <c r="X651" s="8"/>
      <c r="Y651" s="8"/>
    </row>
    <row r="652" customHeight="1" spans="1:25">
      <c r="A652" s="187"/>
      <c r="B652" s="188"/>
      <c r="C652" s="189"/>
      <c r="D652" s="188"/>
      <c r="E652" s="188"/>
      <c r="F652" s="189"/>
      <c r="G652" s="188"/>
      <c r="H652" s="189"/>
      <c r="I652" s="189"/>
      <c r="J652" s="189"/>
      <c r="K652" s="189"/>
      <c r="L652" s="189"/>
      <c r="M652" s="189"/>
      <c r="N652" s="189"/>
      <c r="O652" s="189"/>
      <c r="P652" s="189"/>
      <c r="Q652" s="188"/>
      <c r="R652" s="189"/>
      <c r="S652" s="189"/>
      <c r="T652" s="189"/>
      <c r="U652" s="189"/>
      <c r="V652" s="188"/>
      <c r="W652" s="189"/>
      <c r="X652" s="8"/>
      <c r="Y652" s="8"/>
    </row>
    <row r="653" customHeight="1" spans="1:25">
      <c r="A653" s="187"/>
      <c r="B653" s="188"/>
      <c r="C653" s="189"/>
      <c r="D653" s="188"/>
      <c r="E653" s="188"/>
      <c r="F653" s="189"/>
      <c r="G653" s="188"/>
      <c r="H653" s="189"/>
      <c r="I653" s="189"/>
      <c r="J653" s="189"/>
      <c r="K653" s="189"/>
      <c r="L653" s="189"/>
      <c r="M653" s="189"/>
      <c r="N653" s="189"/>
      <c r="O653" s="189"/>
      <c r="P653" s="189"/>
      <c r="Q653" s="188"/>
      <c r="R653" s="189"/>
      <c r="S653" s="189"/>
      <c r="T653" s="189"/>
      <c r="U653" s="189"/>
      <c r="V653" s="188"/>
      <c r="W653" s="189"/>
      <c r="X653" s="8"/>
      <c r="Y653" s="8"/>
    </row>
    <row r="654" customHeight="1" spans="1:25">
      <c r="A654" s="187"/>
      <c r="B654" s="188"/>
      <c r="C654" s="189"/>
      <c r="D654" s="188"/>
      <c r="E654" s="188"/>
      <c r="F654" s="189"/>
      <c r="G654" s="188"/>
      <c r="H654" s="189"/>
      <c r="I654" s="189"/>
      <c r="J654" s="189"/>
      <c r="K654" s="189"/>
      <c r="L654" s="189"/>
      <c r="M654" s="189"/>
      <c r="N654" s="189"/>
      <c r="O654" s="189"/>
      <c r="P654" s="189"/>
      <c r="Q654" s="188"/>
      <c r="R654" s="189"/>
      <c r="S654" s="189"/>
      <c r="T654" s="189"/>
      <c r="U654" s="189"/>
      <c r="V654" s="188"/>
      <c r="W654" s="189"/>
      <c r="X654" s="8"/>
      <c r="Y654" s="8"/>
    </row>
    <row r="655" customHeight="1" spans="1:25">
      <c r="A655" s="187"/>
      <c r="B655" s="188"/>
      <c r="C655" s="189"/>
      <c r="D655" s="188"/>
      <c r="E655" s="188"/>
      <c r="F655" s="189"/>
      <c r="G655" s="188"/>
      <c r="H655" s="189"/>
      <c r="I655" s="189"/>
      <c r="J655" s="189"/>
      <c r="K655" s="189"/>
      <c r="L655" s="189"/>
      <c r="M655" s="189"/>
      <c r="N655" s="189"/>
      <c r="O655" s="189"/>
      <c r="P655" s="189"/>
      <c r="Q655" s="188"/>
      <c r="R655" s="189"/>
      <c r="S655" s="189"/>
      <c r="T655" s="189"/>
      <c r="U655" s="189"/>
      <c r="V655" s="188"/>
      <c r="W655" s="189"/>
      <c r="X655" s="8"/>
      <c r="Y655" s="8"/>
    </row>
    <row r="656" customHeight="1" spans="1:25">
      <c r="A656" s="187"/>
      <c r="B656" s="188"/>
      <c r="C656" s="189"/>
      <c r="D656" s="188"/>
      <c r="E656" s="188"/>
      <c r="F656" s="189"/>
      <c r="G656" s="188"/>
      <c r="H656" s="189"/>
      <c r="I656" s="189"/>
      <c r="J656" s="189"/>
      <c r="K656" s="189"/>
      <c r="L656" s="189"/>
      <c r="M656" s="189"/>
      <c r="N656" s="189"/>
      <c r="O656" s="189"/>
      <c r="P656" s="189"/>
      <c r="Q656" s="188"/>
      <c r="R656" s="189"/>
      <c r="S656" s="189"/>
      <c r="T656" s="189"/>
      <c r="U656" s="189"/>
      <c r="V656" s="188"/>
      <c r="W656" s="189"/>
      <c r="X656" s="8"/>
      <c r="Y656" s="8"/>
    </row>
    <row r="657" customHeight="1" spans="1:25">
      <c r="A657" s="187"/>
      <c r="B657" s="188"/>
      <c r="C657" s="189"/>
      <c r="D657" s="188"/>
      <c r="E657" s="188"/>
      <c r="F657" s="189"/>
      <c r="G657" s="188"/>
      <c r="H657" s="189"/>
      <c r="I657" s="189"/>
      <c r="J657" s="189"/>
      <c r="K657" s="189"/>
      <c r="L657" s="189"/>
      <c r="M657" s="189"/>
      <c r="N657" s="189"/>
      <c r="O657" s="189"/>
      <c r="P657" s="189"/>
      <c r="Q657" s="188"/>
      <c r="R657" s="189"/>
      <c r="S657" s="189"/>
      <c r="T657" s="189"/>
      <c r="U657" s="189"/>
      <c r="V657" s="188"/>
      <c r="W657" s="189"/>
      <c r="X657" s="8"/>
      <c r="Y657" s="8"/>
    </row>
    <row r="658" customHeight="1" spans="1:25">
      <c r="A658" s="187"/>
      <c r="B658" s="188"/>
      <c r="C658" s="189"/>
      <c r="D658" s="188"/>
      <c r="E658" s="188"/>
      <c r="F658" s="189"/>
      <c r="G658" s="188"/>
      <c r="H658" s="189"/>
      <c r="I658" s="189"/>
      <c r="J658" s="189"/>
      <c r="K658" s="189"/>
      <c r="L658" s="189"/>
      <c r="M658" s="189"/>
      <c r="N658" s="189"/>
      <c r="O658" s="189"/>
      <c r="P658" s="189"/>
      <c r="Q658" s="188"/>
      <c r="R658" s="189"/>
      <c r="S658" s="189"/>
      <c r="T658" s="189"/>
      <c r="U658" s="189"/>
      <c r="V658" s="188"/>
      <c r="W658" s="189"/>
      <c r="X658" s="8"/>
      <c r="Y658" s="8"/>
    </row>
    <row r="659" customHeight="1" spans="1:25">
      <c r="A659" s="187"/>
      <c r="B659" s="188"/>
      <c r="C659" s="189"/>
      <c r="D659" s="188"/>
      <c r="E659" s="188"/>
      <c r="F659" s="189"/>
      <c r="G659" s="188"/>
      <c r="H659" s="189"/>
      <c r="I659" s="189"/>
      <c r="J659" s="189"/>
      <c r="K659" s="189"/>
      <c r="L659" s="189"/>
      <c r="M659" s="189"/>
      <c r="N659" s="189"/>
      <c r="O659" s="189"/>
      <c r="P659" s="189"/>
      <c r="Q659" s="188"/>
      <c r="R659" s="189"/>
      <c r="S659" s="189"/>
      <c r="T659" s="189"/>
      <c r="U659" s="189"/>
      <c r="V659" s="188"/>
      <c r="W659" s="189"/>
      <c r="X659" s="8"/>
      <c r="Y659" s="8"/>
    </row>
    <row r="660" customHeight="1" spans="1:25">
      <c r="A660" s="187"/>
      <c r="B660" s="188"/>
      <c r="C660" s="189"/>
      <c r="D660" s="188"/>
      <c r="E660" s="188"/>
      <c r="F660" s="189"/>
      <c r="G660" s="188"/>
      <c r="H660" s="189"/>
      <c r="I660" s="189"/>
      <c r="J660" s="189"/>
      <c r="K660" s="189"/>
      <c r="L660" s="189"/>
      <c r="M660" s="189"/>
      <c r="N660" s="189"/>
      <c r="O660" s="189"/>
      <c r="P660" s="189"/>
      <c r="Q660" s="188"/>
      <c r="R660" s="189"/>
      <c r="S660" s="189"/>
      <c r="T660" s="189"/>
      <c r="U660" s="189"/>
      <c r="V660" s="188"/>
      <c r="W660" s="189"/>
      <c r="X660" s="8"/>
      <c r="Y660" s="8"/>
    </row>
    <row r="661" customHeight="1" spans="1:25">
      <c r="A661" s="187"/>
      <c r="B661" s="188"/>
      <c r="C661" s="189"/>
      <c r="D661" s="188"/>
      <c r="E661" s="188"/>
      <c r="F661" s="189"/>
      <c r="G661" s="188"/>
      <c r="H661" s="189"/>
      <c r="I661" s="189"/>
      <c r="J661" s="189"/>
      <c r="K661" s="189"/>
      <c r="L661" s="189"/>
      <c r="M661" s="189"/>
      <c r="N661" s="189"/>
      <c r="O661" s="189"/>
      <c r="P661" s="189"/>
      <c r="Q661" s="188"/>
      <c r="R661" s="189"/>
      <c r="S661" s="189"/>
      <c r="T661" s="189"/>
      <c r="U661" s="189"/>
      <c r="V661" s="188"/>
      <c r="W661" s="189"/>
      <c r="X661" s="8"/>
      <c r="Y661" s="8"/>
    </row>
    <row r="662" customHeight="1" spans="1:25">
      <c r="A662" s="187"/>
      <c r="B662" s="188"/>
      <c r="C662" s="189"/>
      <c r="D662" s="188"/>
      <c r="E662" s="188"/>
      <c r="F662" s="189"/>
      <c r="G662" s="188"/>
      <c r="H662" s="189"/>
      <c r="I662" s="189"/>
      <c r="J662" s="189"/>
      <c r="K662" s="189"/>
      <c r="L662" s="189"/>
      <c r="M662" s="189"/>
      <c r="N662" s="189"/>
      <c r="O662" s="189"/>
      <c r="P662" s="189"/>
      <c r="Q662" s="188"/>
      <c r="R662" s="189"/>
      <c r="S662" s="189"/>
      <c r="T662" s="189"/>
      <c r="U662" s="189"/>
      <c r="V662" s="188"/>
      <c r="W662" s="189"/>
      <c r="X662" s="8"/>
      <c r="Y662" s="8"/>
    </row>
    <row r="663" customHeight="1" spans="1:25">
      <c r="A663" s="187"/>
      <c r="B663" s="188"/>
      <c r="C663" s="189"/>
      <c r="D663" s="188"/>
      <c r="E663" s="188"/>
      <c r="F663" s="189"/>
      <c r="G663" s="188"/>
      <c r="H663" s="189"/>
      <c r="I663" s="189"/>
      <c r="J663" s="189"/>
      <c r="K663" s="189"/>
      <c r="L663" s="189"/>
      <c r="M663" s="189"/>
      <c r="N663" s="189"/>
      <c r="O663" s="189"/>
      <c r="P663" s="189"/>
      <c r="Q663" s="188"/>
      <c r="R663" s="189"/>
      <c r="S663" s="189"/>
      <c r="T663" s="189"/>
      <c r="U663" s="189"/>
      <c r="V663" s="188"/>
      <c r="W663" s="189"/>
      <c r="X663" s="8"/>
      <c r="Y663" s="8"/>
    </row>
    <row r="664" customHeight="1" spans="1:25">
      <c r="A664" s="187"/>
      <c r="B664" s="188"/>
      <c r="C664" s="189"/>
      <c r="D664" s="188"/>
      <c r="E664" s="188"/>
      <c r="F664" s="189"/>
      <c r="G664" s="188"/>
      <c r="H664" s="189"/>
      <c r="I664" s="189"/>
      <c r="J664" s="189"/>
      <c r="K664" s="189"/>
      <c r="L664" s="189"/>
      <c r="M664" s="189"/>
      <c r="N664" s="189"/>
      <c r="O664" s="189"/>
      <c r="P664" s="189"/>
      <c r="Q664" s="188"/>
      <c r="R664" s="189"/>
      <c r="S664" s="189"/>
      <c r="T664" s="189"/>
      <c r="U664" s="189"/>
      <c r="V664" s="188"/>
      <c r="W664" s="189"/>
      <c r="X664" s="8"/>
      <c r="Y664" s="8"/>
    </row>
    <row r="665" customHeight="1" spans="1:25">
      <c r="A665" s="187"/>
      <c r="B665" s="188"/>
      <c r="C665" s="189"/>
      <c r="D665" s="188"/>
      <c r="E665" s="188"/>
      <c r="F665" s="189"/>
      <c r="G665" s="188"/>
      <c r="H665" s="189"/>
      <c r="I665" s="189"/>
      <c r="J665" s="189"/>
      <c r="K665" s="189"/>
      <c r="L665" s="189"/>
      <c r="M665" s="189"/>
      <c r="N665" s="189"/>
      <c r="O665" s="189"/>
      <c r="P665" s="189"/>
      <c r="Q665" s="188"/>
      <c r="R665" s="189"/>
      <c r="S665" s="189"/>
      <c r="T665" s="189"/>
      <c r="U665" s="189"/>
      <c r="V665" s="188"/>
      <c r="W665" s="189"/>
      <c r="X665" s="8"/>
      <c r="Y665" s="8"/>
    </row>
    <row r="666" customHeight="1" spans="1:25">
      <c r="A666" s="187"/>
      <c r="B666" s="188"/>
      <c r="C666" s="189"/>
      <c r="D666" s="188"/>
      <c r="E666" s="188"/>
      <c r="F666" s="189"/>
      <c r="G666" s="188"/>
      <c r="H666" s="189"/>
      <c r="I666" s="189"/>
      <c r="J666" s="189"/>
      <c r="K666" s="189"/>
      <c r="L666" s="189"/>
      <c r="M666" s="189"/>
      <c r="N666" s="189"/>
      <c r="O666" s="189"/>
      <c r="P666" s="189"/>
      <c r="Q666" s="188"/>
      <c r="R666" s="189"/>
      <c r="S666" s="189"/>
      <c r="T666" s="189"/>
      <c r="U666" s="189"/>
      <c r="V666" s="188"/>
      <c r="W666" s="189"/>
      <c r="X666" s="8"/>
      <c r="Y666" s="8"/>
    </row>
    <row r="667" customHeight="1" spans="1:25">
      <c r="A667" s="187"/>
      <c r="B667" s="188"/>
      <c r="C667" s="189"/>
      <c r="D667" s="188"/>
      <c r="E667" s="188"/>
      <c r="F667" s="189"/>
      <c r="G667" s="188"/>
      <c r="H667" s="189"/>
      <c r="I667" s="189"/>
      <c r="J667" s="189"/>
      <c r="K667" s="189"/>
      <c r="L667" s="189"/>
      <c r="M667" s="189"/>
      <c r="N667" s="189"/>
      <c r="O667" s="189"/>
      <c r="P667" s="189"/>
      <c r="Q667" s="188"/>
      <c r="R667" s="189"/>
      <c r="S667" s="189"/>
      <c r="T667" s="189"/>
      <c r="U667" s="189"/>
      <c r="V667" s="188"/>
      <c r="W667" s="189"/>
      <c r="X667" s="8"/>
      <c r="Y667" s="8"/>
    </row>
    <row r="668" customHeight="1" spans="1:25">
      <c r="A668" s="187"/>
      <c r="B668" s="188"/>
      <c r="C668" s="189"/>
      <c r="D668" s="188"/>
      <c r="E668" s="188"/>
      <c r="F668" s="189"/>
      <c r="G668" s="188"/>
      <c r="H668" s="189"/>
      <c r="I668" s="189"/>
      <c r="J668" s="189"/>
      <c r="K668" s="189"/>
      <c r="L668" s="189"/>
      <c r="M668" s="189"/>
      <c r="N668" s="189"/>
      <c r="O668" s="189"/>
      <c r="P668" s="189"/>
      <c r="Q668" s="188"/>
      <c r="R668" s="189"/>
      <c r="S668" s="189"/>
      <c r="T668" s="189"/>
      <c r="U668" s="189"/>
      <c r="V668" s="188"/>
      <c r="W668" s="189"/>
      <c r="X668" s="8"/>
      <c r="Y668" s="8"/>
    </row>
    <row r="669" customHeight="1" spans="1:25">
      <c r="A669" s="187"/>
      <c r="B669" s="188"/>
      <c r="C669" s="189"/>
      <c r="D669" s="188"/>
      <c r="E669" s="188"/>
      <c r="F669" s="189"/>
      <c r="G669" s="188"/>
      <c r="H669" s="189"/>
      <c r="I669" s="189"/>
      <c r="J669" s="189"/>
      <c r="K669" s="189"/>
      <c r="L669" s="189"/>
      <c r="M669" s="189"/>
      <c r="N669" s="189"/>
      <c r="O669" s="189"/>
      <c r="P669" s="189"/>
      <c r="Q669" s="188"/>
      <c r="R669" s="189"/>
      <c r="S669" s="189"/>
      <c r="T669" s="189"/>
      <c r="U669" s="189"/>
      <c r="V669" s="188"/>
      <c r="W669" s="189"/>
      <c r="X669" s="8"/>
      <c r="Y669" s="8"/>
    </row>
    <row r="670" customHeight="1" spans="1:25">
      <c r="A670" s="187"/>
      <c r="B670" s="188"/>
      <c r="C670" s="189"/>
      <c r="D670" s="188"/>
      <c r="E670" s="188"/>
      <c r="F670" s="189"/>
      <c r="G670" s="188"/>
      <c r="H670" s="189"/>
      <c r="I670" s="189"/>
      <c r="J670" s="189"/>
      <c r="K670" s="189"/>
      <c r="L670" s="189"/>
      <c r="M670" s="189"/>
      <c r="N670" s="189"/>
      <c r="O670" s="189"/>
      <c r="P670" s="189"/>
      <c r="Q670" s="188"/>
      <c r="R670" s="189"/>
      <c r="S670" s="189"/>
      <c r="T670" s="189"/>
      <c r="U670" s="189"/>
      <c r="V670" s="188"/>
      <c r="W670" s="189"/>
      <c r="X670" s="8"/>
      <c r="Y670" s="8"/>
    </row>
    <row r="671" customHeight="1" spans="1:25">
      <c r="A671" s="187"/>
      <c r="B671" s="188"/>
      <c r="C671" s="189"/>
      <c r="D671" s="188"/>
      <c r="E671" s="188"/>
      <c r="F671" s="189"/>
      <c r="G671" s="188"/>
      <c r="H671" s="189"/>
      <c r="I671" s="189"/>
      <c r="J671" s="189"/>
      <c r="K671" s="189"/>
      <c r="L671" s="189"/>
      <c r="M671" s="189"/>
      <c r="N671" s="189"/>
      <c r="O671" s="189"/>
      <c r="P671" s="189"/>
      <c r="Q671" s="188"/>
      <c r="R671" s="189"/>
      <c r="S671" s="189"/>
      <c r="T671" s="189"/>
      <c r="U671" s="189"/>
      <c r="V671" s="188"/>
      <c r="W671" s="189"/>
      <c r="X671" s="8"/>
      <c r="Y671" s="8"/>
    </row>
    <row r="672" customHeight="1" spans="1:25">
      <c r="A672" s="187"/>
      <c r="B672" s="188"/>
      <c r="C672" s="189"/>
      <c r="D672" s="188"/>
      <c r="E672" s="188"/>
      <c r="F672" s="189"/>
      <c r="G672" s="188"/>
      <c r="H672" s="189"/>
      <c r="I672" s="189"/>
      <c r="J672" s="189"/>
      <c r="K672" s="189"/>
      <c r="L672" s="189"/>
      <c r="M672" s="189"/>
      <c r="N672" s="189"/>
      <c r="O672" s="189"/>
      <c r="P672" s="189"/>
      <c r="Q672" s="188"/>
      <c r="R672" s="189"/>
      <c r="S672" s="189"/>
      <c r="T672" s="189"/>
      <c r="U672" s="189"/>
      <c r="V672" s="188"/>
      <c r="W672" s="189"/>
      <c r="X672" s="8"/>
      <c r="Y672" s="8"/>
    </row>
    <row r="673" customHeight="1" spans="1:25">
      <c r="A673" s="187"/>
      <c r="B673" s="188"/>
      <c r="C673" s="189"/>
      <c r="D673" s="188"/>
      <c r="E673" s="188"/>
      <c r="F673" s="189"/>
      <c r="G673" s="188"/>
      <c r="H673" s="189"/>
      <c r="I673" s="189"/>
      <c r="J673" s="189"/>
      <c r="K673" s="189"/>
      <c r="L673" s="189"/>
      <c r="M673" s="189"/>
      <c r="N673" s="189"/>
      <c r="O673" s="189"/>
      <c r="P673" s="189"/>
      <c r="Q673" s="188"/>
      <c r="R673" s="189"/>
      <c r="S673" s="189"/>
      <c r="T673" s="189"/>
      <c r="U673" s="189"/>
      <c r="V673" s="188"/>
      <c r="W673" s="189"/>
      <c r="X673" s="8"/>
      <c r="Y673" s="8"/>
    </row>
    <row r="674" customHeight="1" spans="1:25">
      <c r="A674" s="187"/>
      <c r="B674" s="188"/>
      <c r="C674" s="189"/>
      <c r="D674" s="188"/>
      <c r="E674" s="188"/>
      <c r="F674" s="189"/>
      <c r="G674" s="188"/>
      <c r="H674" s="189"/>
      <c r="I674" s="189"/>
      <c r="J674" s="189"/>
      <c r="K674" s="189"/>
      <c r="L674" s="189"/>
      <c r="M674" s="189"/>
      <c r="N674" s="189"/>
      <c r="O674" s="189"/>
      <c r="P674" s="189"/>
      <c r="Q674" s="188"/>
      <c r="R674" s="189"/>
      <c r="S674" s="189"/>
      <c r="T674" s="189"/>
      <c r="U674" s="189"/>
      <c r="V674" s="188"/>
      <c r="W674" s="189"/>
      <c r="X674" s="8"/>
      <c r="Y674" s="8"/>
    </row>
    <row r="675" customHeight="1" spans="1:25">
      <c r="A675" s="187"/>
      <c r="B675" s="188"/>
      <c r="C675" s="189"/>
      <c r="D675" s="188"/>
      <c r="E675" s="188"/>
      <c r="F675" s="189"/>
      <c r="G675" s="188"/>
      <c r="H675" s="189"/>
      <c r="I675" s="189"/>
      <c r="J675" s="189"/>
      <c r="K675" s="189"/>
      <c r="L675" s="189"/>
      <c r="M675" s="189"/>
      <c r="N675" s="189"/>
      <c r="O675" s="189"/>
      <c r="P675" s="189"/>
      <c r="Q675" s="188"/>
      <c r="R675" s="189"/>
      <c r="S675" s="189"/>
      <c r="T675" s="189"/>
      <c r="U675" s="189"/>
      <c r="V675" s="188"/>
      <c r="W675" s="189"/>
      <c r="X675" s="8"/>
      <c r="Y675" s="8"/>
    </row>
    <row r="676" customHeight="1" spans="1:25">
      <c r="A676" s="187"/>
      <c r="B676" s="188"/>
      <c r="C676" s="189"/>
      <c r="D676" s="188"/>
      <c r="E676" s="188"/>
      <c r="F676" s="189"/>
      <c r="G676" s="188"/>
      <c r="H676" s="189"/>
      <c r="I676" s="189"/>
      <c r="J676" s="189"/>
      <c r="K676" s="189"/>
      <c r="L676" s="189"/>
      <c r="M676" s="189"/>
      <c r="N676" s="189"/>
      <c r="O676" s="189"/>
      <c r="P676" s="189"/>
      <c r="Q676" s="188"/>
      <c r="R676" s="189"/>
      <c r="S676" s="189"/>
      <c r="T676" s="189"/>
      <c r="U676" s="189"/>
      <c r="V676" s="188"/>
      <c r="W676" s="189"/>
      <c r="X676" s="8"/>
      <c r="Y676" s="8"/>
    </row>
    <row r="677" customHeight="1" spans="1:25">
      <c r="A677" s="187"/>
      <c r="B677" s="188"/>
      <c r="C677" s="189"/>
      <c r="D677" s="188"/>
      <c r="E677" s="188"/>
      <c r="F677" s="189"/>
      <c r="G677" s="188"/>
      <c r="H677" s="189"/>
      <c r="I677" s="189"/>
      <c r="J677" s="189"/>
      <c r="K677" s="189"/>
      <c r="L677" s="189"/>
      <c r="M677" s="189"/>
      <c r="N677" s="189"/>
      <c r="O677" s="189"/>
      <c r="P677" s="189"/>
      <c r="Q677" s="188"/>
      <c r="R677" s="189"/>
      <c r="S677" s="189"/>
      <c r="T677" s="189"/>
      <c r="U677" s="189"/>
      <c r="V677" s="188"/>
      <c r="W677" s="189"/>
      <c r="X677" s="8"/>
      <c r="Y677" s="8"/>
    </row>
    <row r="678" customHeight="1" spans="1:25">
      <c r="A678" s="187"/>
      <c r="B678" s="188"/>
      <c r="C678" s="189"/>
      <c r="D678" s="188"/>
      <c r="E678" s="188"/>
      <c r="F678" s="189"/>
      <c r="G678" s="188"/>
      <c r="H678" s="189"/>
      <c r="I678" s="189"/>
      <c r="J678" s="189"/>
      <c r="K678" s="189"/>
      <c r="L678" s="189"/>
      <c r="M678" s="189"/>
      <c r="N678" s="189"/>
      <c r="O678" s="189"/>
      <c r="P678" s="189"/>
      <c r="Q678" s="188"/>
      <c r="R678" s="189"/>
      <c r="S678" s="189"/>
      <c r="T678" s="189"/>
      <c r="U678" s="189"/>
      <c r="V678" s="188"/>
      <c r="W678" s="189"/>
      <c r="X678" s="8"/>
      <c r="Y678" s="8"/>
    </row>
    <row r="679" customHeight="1" spans="1:25">
      <c r="A679" s="187"/>
      <c r="B679" s="188"/>
      <c r="C679" s="189"/>
      <c r="D679" s="188"/>
      <c r="E679" s="188"/>
      <c r="F679" s="189"/>
      <c r="G679" s="188"/>
      <c r="H679" s="189"/>
      <c r="I679" s="189"/>
      <c r="J679" s="189"/>
      <c r="K679" s="189"/>
      <c r="L679" s="189"/>
      <c r="M679" s="189"/>
      <c r="N679" s="189"/>
      <c r="O679" s="189"/>
      <c r="P679" s="189"/>
      <c r="Q679" s="188"/>
      <c r="R679" s="189"/>
      <c r="S679" s="189"/>
      <c r="T679" s="189"/>
      <c r="U679" s="189"/>
      <c r="V679" s="188"/>
      <c r="W679" s="189"/>
      <c r="X679" s="8"/>
      <c r="Y679" s="8"/>
    </row>
    <row r="680" customHeight="1" spans="1:25">
      <c r="A680" s="187"/>
      <c r="B680" s="188"/>
      <c r="C680" s="189"/>
      <c r="D680" s="188"/>
      <c r="E680" s="188"/>
      <c r="F680" s="189"/>
      <c r="G680" s="188"/>
      <c r="H680" s="189"/>
      <c r="I680" s="189"/>
      <c r="J680" s="189"/>
      <c r="K680" s="189"/>
      <c r="L680" s="189"/>
      <c r="M680" s="189"/>
      <c r="N680" s="189"/>
      <c r="O680" s="189"/>
      <c r="P680" s="189"/>
      <c r="Q680" s="188"/>
      <c r="R680" s="189"/>
      <c r="S680" s="189"/>
      <c r="T680" s="189"/>
      <c r="U680" s="189"/>
      <c r="V680" s="188"/>
      <c r="W680" s="189"/>
      <c r="X680" s="8"/>
      <c r="Y680" s="8"/>
    </row>
    <row r="681" customHeight="1" spans="1:25">
      <c r="A681" s="187"/>
      <c r="B681" s="188"/>
      <c r="C681" s="189"/>
      <c r="D681" s="188"/>
      <c r="E681" s="188"/>
      <c r="F681" s="189"/>
      <c r="G681" s="188"/>
      <c r="H681" s="189"/>
      <c r="I681" s="189"/>
      <c r="J681" s="189"/>
      <c r="K681" s="189"/>
      <c r="L681" s="189"/>
      <c r="M681" s="189"/>
      <c r="N681" s="189"/>
      <c r="O681" s="189"/>
      <c r="P681" s="189"/>
      <c r="Q681" s="188"/>
      <c r="R681" s="189"/>
      <c r="S681" s="189"/>
      <c r="T681" s="189"/>
      <c r="U681" s="189"/>
      <c r="V681" s="188"/>
      <c r="W681" s="189"/>
      <c r="X681" s="8"/>
      <c r="Y681" s="8"/>
    </row>
    <row r="682" customHeight="1" spans="1:25">
      <c r="A682" s="187"/>
      <c r="B682" s="188"/>
      <c r="C682" s="189"/>
      <c r="D682" s="188"/>
      <c r="E682" s="188"/>
      <c r="F682" s="189"/>
      <c r="G682" s="188"/>
      <c r="H682" s="189"/>
      <c r="I682" s="189"/>
      <c r="J682" s="189"/>
      <c r="K682" s="189"/>
      <c r="L682" s="189"/>
      <c r="M682" s="189"/>
      <c r="N682" s="189"/>
      <c r="O682" s="189"/>
      <c r="P682" s="189"/>
      <c r="Q682" s="188"/>
      <c r="R682" s="189"/>
      <c r="S682" s="189"/>
      <c r="T682" s="189"/>
      <c r="U682" s="189"/>
      <c r="V682" s="188"/>
      <c r="W682" s="189"/>
      <c r="X682" s="8"/>
      <c r="Y682" s="8"/>
    </row>
    <row r="683" customHeight="1" spans="1:25">
      <c r="A683" s="187"/>
      <c r="B683" s="188"/>
      <c r="C683" s="189"/>
      <c r="D683" s="188"/>
      <c r="E683" s="188"/>
      <c r="F683" s="189"/>
      <c r="G683" s="188"/>
      <c r="H683" s="189"/>
      <c r="I683" s="189"/>
      <c r="J683" s="189"/>
      <c r="K683" s="189"/>
      <c r="L683" s="189"/>
      <c r="M683" s="189"/>
      <c r="N683" s="189"/>
      <c r="O683" s="189"/>
      <c r="P683" s="189"/>
      <c r="Q683" s="188"/>
      <c r="R683" s="189"/>
      <c r="S683" s="189"/>
      <c r="T683" s="189"/>
      <c r="U683" s="189"/>
      <c r="V683" s="188"/>
      <c r="W683" s="189"/>
      <c r="X683" s="8"/>
      <c r="Y683" s="8"/>
    </row>
    <row r="684" customHeight="1" spans="1:25">
      <c r="A684" s="187"/>
      <c r="B684" s="188"/>
      <c r="C684" s="189"/>
      <c r="D684" s="188"/>
      <c r="E684" s="188"/>
      <c r="F684" s="189"/>
      <c r="G684" s="188"/>
      <c r="H684" s="189"/>
      <c r="I684" s="189"/>
      <c r="J684" s="189"/>
      <c r="K684" s="189"/>
      <c r="L684" s="189"/>
      <c r="M684" s="189"/>
      <c r="N684" s="189"/>
      <c r="O684" s="189"/>
      <c r="P684" s="189"/>
      <c r="Q684" s="188"/>
      <c r="R684" s="189"/>
      <c r="S684" s="189"/>
      <c r="T684" s="189"/>
      <c r="U684" s="189"/>
      <c r="V684" s="188"/>
      <c r="W684" s="189"/>
      <c r="X684" s="8"/>
      <c r="Y684" s="8"/>
    </row>
    <row r="685" customHeight="1" spans="1:25">
      <c r="A685" s="187"/>
      <c r="B685" s="188"/>
      <c r="C685" s="189"/>
      <c r="D685" s="188"/>
      <c r="E685" s="188"/>
      <c r="F685" s="189"/>
      <c r="G685" s="188"/>
      <c r="H685" s="189"/>
      <c r="I685" s="189"/>
      <c r="J685" s="189"/>
      <c r="K685" s="189"/>
      <c r="L685" s="189"/>
      <c r="M685" s="189"/>
      <c r="N685" s="189"/>
      <c r="O685" s="189"/>
      <c r="P685" s="189"/>
      <c r="Q685" s="188"/>
      <c r="R685" s="189"/>
      <c r="S685" s="189"/>
      <c r="T685" s="189"/>
      <c r="U685" s="189"/>
      <c r="V685" s="188"/>
      <c r="W685" s="189"/>
      <c r="X685" s="8"/>
      <c r="Y685" s="8"/>
    </row>
    <row r="686" customHeight="1" spans="1:25">
      <c r="A686" s="187"/>
      <c r="B686" s="188"/>
      <c r="C686" s="189"/>
      <c r="D686" s="188"/>
      <c r="E686" s="188"/>
      <c r="F686" s="189"/>
      <c r="G686" s="188"/>
      <c r="H686" s="189"/>
      <c r="I686" s="189"/>
      <c r="J686" s="189"/>
      <c r="K686" s="189"/>
      <c r="L686" s="189"/>
      <c r="M686" s="189"/>
      <c r="N686" s="189"/>
      <c r="O686" s="189"/>
      <c r="P686" s="189"/>
      <c r="Q686" s="188"/>
      <c r="R686" s="189"/>
      <c r="S686" s="189"/>
      <c r="T686" s="189"/>
      <c r="U686" s="189"/>
      <c r="V686" s="188"/>
      <c r="W686" s="189"/>
      <c r="X686" s="8"/>
      <c r="Y686" s="8"/>
    </row>
    <row r="687" customHeight="1" spans="1:25">
      <c r="A687" s="187"/>
      <c r="B687" s="188"/>
      <c r="C687" s="189"/>
      <c r="D687" s="188"/>
      <c r="E687" s="188"/>
      <c r="F687" s="189"/>
      <c r="G687" s="188"/>
      <c r="H687" s="189"/>
      <c r="I687" s="189"/>
      <c r="J687" s="189"/>
      <c r="K687" s="189"/>
      <c r="L687" s="189"/>
      <c r="M687" s="189"/>
      <c r="N687" s="189"/>
      <c r="O687" s="189"/>
      <c r="P687" s="189"/>
      <c r="Q687" s="188"/>
      <c r="R687" s="189"/>
      <c r="S687" s="189"/>
      <c r="T687" s="189"/>
      <c r="U687" s="189"/>
      <c r="V687" s="188"/>
      <c r="W687" s="189"/>
      <c r="X687" s="8"/>
      <c r="Y687" s="8"/>
    </row>
    <row r="688" customHeight="1" spans="1:25">
      <c r="A688" s="187"/>
      <c r="B688" s="188"/>
      <c r="C688" s="189"/>
      <c r="D688" s="188"/>
      <c r="E688" s="188"/>
      <c r="F688" s="189"/>
      <c r="G688" s="188"/>
      <c r="H688" s="189"/>
      <c r="I688" s="189"/>
      <c r="J688" s="189"/>
      <c r="K688" s="189"/>
      <c r="L688" s="189"/>
      <c r="M688" s="189"/>
      <c r="N688" s="189"/>
      <c r="O688" s="189"/>
      <c r="P688" s="189"/>
      <c r="Q688" s="188"/>
      <c r="R688" s="189"/>
      <c r="S688" s="189"/>
      <c r="T688" s="189"/>
      <c r="U688" s="189"/>
      <c r="V688" s="188"/>
      <c r="W688" s="189"/>
      <c r="X688" s="8"/>
      <c r="Y688" s="8"/>
    </row>
    <row r="689" customHeight="1" spans="1:25">
      <c r="A689" s="187"/>
      <c r="B689" s="188"/>
      <c r="C689" s="189"/>
      <c r="D689" s="188"/>
      <c r="E689" s="188"/>
      <c r="F689" s="189"/>
      <c r="G689" s="188"/>
      <c r="H689" s="189"/>
      <c r="I689" s="189"/>
      <c r="J689" s="189"/>
      <c r="K689" s="189"/>
      <c r="L689" s="189"/>
      <c r="M689" s="189"/>
      <c r="N689" s="189"/>
      <c r="O689" s="189"/>
      <c r="P689" s="189"/>
      <c r="Q689" s="188"/>
      <c r="R689" s="189"/>
      <c r="S689" s="189"/>
      <c r="T689" s="189"/>
      <c r="U689" s="189"/>
      <c r="V689" s="188"/>
      <c r="W689" s="189"/>
      <c r="X689" s="8"/>
      <c r="Y689" s="8"/>
    </row>
    <row r="690" customHeight="1" spans="1:25">
      <c r="A690" s="187"/>
      <c r="B690" s="188"/>
      <c r="C690" s="189"/>
      <c r="D690" s="188"/>
      <c r="E690" s="188"/>
      <c r="F690" s="189"/>
      <c r="G690" s="188"/>
      <c r="H690" s="189"/>
      <c r="I690" s="189"/>
      <c r="J690" s="189"/>
      <c r="K690" s="189"/>
      <c r="L690" s="189"/>
      <c r="M690" s="189"/>
      <c r="N690" s="189"/>
      <c r="O690" s="189"/>
      <c r="P690" s="189"/>
      <c r="Q690" s="188"/>
      <c r="R690" s="189"/>
      <c r="S690" s="189"/>
      <c r="T690" s="189"/>
      <c r="U690" s="189"/>
      <c r="V690" s="188"/>
      <c r="W690" s="189"/>
      <c r="X690" s="8"/>
      <c r="Y690" s="8"/>
    </row>
    <row r="691" customHeight="1" spans="1:25">
      <c r="A691" s="187"/>
      <c r="B691" s="188"/>
      <c r="C691" s="189"/>
      <c r="D691" s="188"/>
      <c r="E691" s="188"/>
      <c r="F691" s="189"/>
      <c r="G691" s="188"/>
      <c r="H691" s="189"/>
      <c r="I691" s="189"/>
      <c r="J691" s="189"/>
      <c r="K691" s="189"/>
      <c r="L691" s="189"/>
      <c r="M691" s="189"/>
      <c r="N691" s="189"/>
      <c r="O691" s="189"/>
      <c r="P691" s="189"/>
      <c r="Q691" s="188"/>
      <c r="R691" s="189"/>
      <c r="S691" s="189"/>
      <c r="T691" s="189"/>
      <c r="U691" s="189"/>
      <c r="V691" s="188"/>
      <c r="W691" s="189"/>
      <c r="X691" s="8"/>
      <c r="Y691" s="8"/>
    </row>
    <row r="692" customHeight="1" spans="1:25">
      <c r="A692" s="187"/>
      <c r="B692" s="188"/>
      <c r="C692" s="189"/>
      <c r="D692" s="188"/>
      <c r="E692" s="188"/>
      <c r="F692" s="189"/>
      <c r="G692" s="188"/>
      <c r="H692" s="189"/>
      <c r="I692" s="189"/>
      <c r="J692" s="189"/>
      <c r="K692" s="189"/>
      <c r="L692" s="189"/>
      <c r="M692" s="189"/>
      <c r="N692" s="189"/>
      <c r="O692" s="189"/>
      <c r="P692" s="189"/>
      <c r="Q692" s="188"/>
      <c r="R692" s="189"/>
      <c r="S692" s="189"/>
      <c r="T692" s="189"/>
      <c r="U692" s="189"/>
      <c r="V692" s="188"/>
      <c r="W692" s="189"/>
      <c r="X692" s="8"/>
      <c r="Y692" s="8"/>
    </row>
    <row r="693" customHeight="1" spans="1:25">
      <c r="A693" s="187"/>
      <c r="B693" s="188"/>
      <c r="C693" s="189"/>
      <c r="D693" s="188"/>
      <c r="E693" s="188"/>
      <c r="F693" s="189"/>
      <c r="G693" s="188"/>
      <c r="H693" s="189"/>
      <c r="I693" s="189"/>
      <c r="J693" s="189"/>
      <c r="K693" s="189"/>
      <c r="L693" s="189"/>
      <c r="M693" s="189"/>
      <c r="N693" s="189"/>
      <c r="O693" s="189"/>
      <c r="P693" s="189"/>
      <c r="Q693" s="188"/>
      <c r="R693" s="189"/>
      <c r="S693" s="189"/>
      <c r="T693" s="189"/>
      <c r="U693" s="189"/>
      <c r="V693" s="188"/>
      <c r="W693" s="189"/>
      <c r="X693" s="8"/>
      <c r="Y693" s="8"/>
    </row>
    <row r="694" customHeight="1" spans="1:25">
      <c r="A694" s="187"/>
      <c r="B694" s="188"/>
      <c r="C694" s="189"/>
      <c r="D694" s="188"/>
      <c r="E694" s="188"/>
      <c r="F694" s="189"/>
      <c r="G694" s="188"/>
      <c r="H694" s="189"/>
      <c r="I694" s="189"/>
      <c r="J694" s="189"/>
      <c r="K694" s="189"/>
      <c r="L694" s="189"/>
      <c r="M694" s="189"/>
      <c r="N694" s="189"/>
      <c r="O694" s="189"/>
      <c r="P694" s="189"/>
      <c r="Q694" s="188"/>
      <c r="R694" s="189"/>
      <c r="S694" s="189"/>
      <c r="T694" s="189"/>
      <c r="U694" s="189"/>
      <c r="V694" s="188"/>
      <c r="W694" s="189"/>
      <c r="X694" s="8"/>
      <c r="Y694" s="8"/>
    </row>
    <row r="695" customHeight="1" spans="1:25">
      <c r="A695" s="187"/>
      <c r="B695" s="188"/>
      <c r="C695" s="189"/>
      <c r="D695" s="188"/>
      <c r="E695" s="188"/>
      <c r="F695" s="189"/>
      <c r="G695" s="188"/>
      <c r="H695" s="189"/>
      <c r="I695" s="189"/>
      <c r="J695" s="189"/>
      <c r="K695" s="189"/>
      <c r="L695" s="189"/>
      <c r="M695" s="189"/>
      <c r="N695" s="189"/>
      <c r="O695" s="189"/>
      <c r="P695" s="189"/>
      <c r="Q695" s="188"/>
      <c r="R695" s="189"/>
      <c r="S695" s="189"/>
      <c r="T695" s="189"/>
      <c r="U695" s="189"/>
      <c r="V695" s="188"/>
      <c r="W695" s="189"/>
      <c r="X695" s="8"/>
      <c r="Y695" s="8"/>
    </row>
    <row r="696" customHeight="1" spans="1:25">
      <c r="A696" s="187"/>
      <c r="B696" s="188"/>
      <c r="C696" s="189"/>
      <c r="D696" s="188"/>
      <c r="E696" s="188"/>
      <c r="F696" s="189"/>
      <c r="G696" s="188"/>
      <c r="H696" s="189"/>
      <c r="I696" s="189"/>
      <c r="J696" s="189"/>
      <c r="K696" s="189"/>
      <c r="L696" s="189"/>
      <c r="M696" s="189"/>
      <c r="N696" s="189"/>
      <c r="O696" s="189"/>
      <c r="P696" s="189"/>
      <c r="Q696" s="188"/>
      <c r="R696" s="189"/>
      <c r="S696" s="189"/>
      <c r="T696" s="189"/>
      <c r="U696" s="189"/>
      <c r="V696" s="188"/>
      <c r="W696" s="189"/>
      <c r="X696" s="8"/>
      <c r="Y696" s="8"/>
    </row>
    <row r="697" customHeight="1" spans="1:25">
      <c r="A697" s="187"/>
      <c r="B697" s="188"/>
      <c r="C697" s="189"/>
      <c r="D697" s="188"/>
      <c r="E697" s="188"/>
      <c r="F697" s="189"/>
      <c r="G697" s="188"/>
      <c r="H697" s="189"/>
      <c r="I697" s="189"/>
      <c r="J697" s="189"/>
      <c r="K697" s="189"/>
      <c r="L697" s="189"/>
      <c r="M697" s="189"/>
      <c r="N697" s="189"/>
      <c r="O697" s="189"/>
      <c r="P697" s="189"/>
      <c r="Q697" s="188"/>
      <c r="R697" s="189"/>
      <c r="S697" s="189"/>
      <c r="T697" s="189"/>
      <c r="U697" s="189"/>
      <c r="V697" s="188"/>
      <c r="W697" s="189"/>
      <c r="X697" s="8"/>
      <c r="Y697" s="8"/>
    </row>
    <row r="698" customHeight="1" spans="1:25">
      <c r="A698" s="187"/>
      <c r="B698" s="188"/>
      <c r="C698" s="189"/>
      <c r="D698" s="188"/>
      <c r="E698" s="188"/>
      <c r="F698" s="189"/>
      <c r="G698" s="188"/>
      <c r="H698" s="189"/>
      <c r="I698" s="189"/>
      <c r="J698" s="189"/>
      <c r="K698" s="189"/>
      <c r="L698" s="189"/>
      <c r="M698" s="189"/>
      <c r="N698" s="189"/>
      <c r="O698" s="189"/>
      <c r="P698" s="189"/>
      <c r="Q698" s="188"/>
      <c r="R698" s="189"/>
      <c r="S698" s="189"/>
      <c r="T698" s="189"/>
      <c r="U698" s="189"/>
      <c r="V698" s="188"/>
      <c r="W698" s="189"/>
      <c r="X698" s="8"/>
      <c r="Y698" s="8"/>
    </row>
    <row r="699" customHeight="1" spans="1:25">
      <c r="A699" s="187"/>
      <c r="B699" s="188"/>
      <c r="C699" s="189"/>
      <c r="D699" s="188"/>
      <c r="E699" s="188"/>
      <c r="F699" s="189"/>
      <c r="G699" s="188"/>
      <c r="H699" s="189"/>
      <c r="I699" s="189"/>
      <c r="J699" s="189"/>
      <c r="K699" s="189"/>
      <c r="L699" s="189"/>
      <c r="M699" s="189"/>
      <c r="N699" s="189"/>
      <c r="O699" s="189"/>
      <c r="P699" s="189"/>
      <c r="Q699" s="188"/>
      <c r="R699" s="189"/>
      <c r="S699" s="189"/>
      <c r="T699" s="189"/>
      <c r="U699" s="189"/>
      <c r="V699" s="188"/>
      <c r="W699" s="189"/>
      <c r="X699" s="8"/>
      <c r="Y699" s="8"/>
    </row>
    <row r="700" customHeight="1" spans="1:25">
      <c r="A700" s="187"/>
      <c r="B700" s="188"/>
      <c r="C700" s="189"/>
      <c r="D700" s="188"/>
      <c r="E700" s="188"/>
      <c r="F700" s="189"/>
      <c r="G700" s="188"/>
      <c r="H700" s="189"/>
      <c r="I700" s="189"/>
      <c r="J700" s="189"/>
      <c r="K700" s="189"/>
      <c r="L700" s="189"/>
      <c r="M700" s="189"/>
      <c r="N700" s="189"/>
      <c r="O700" s="189"/>
      <c r="P700" s="189"/>
      <c r="Q700" s="188"/>
      <c r="R700" s="189"/>
      <c r="S700" s="189"/>
      <c r="T700" s="189"/>
      <c r="U700" s="189"/>
      <c r="V700" s="188"/>
      <c r="W700" s="189"/>
      <c r="X700" s="8"/>
      <c r="Y700" s="8"/>
    </row>
    <row r="701" customHeight="1" spans="1:25">
      <c r="A701" s="187"/>
      <c r="B701" s="188"/>
      <c r="C701" s="189"/>
      <c r="D701" s="188"/>
      <c r="E701" s="188"/>
      <c r="F701" s="189"/>
      <c r="G701" s="188"/>
      <c r="H701" s="189"/>
      <c r="I701" s="189"/>
      <c r="J701" s="189"/>
      <c r="K701" s="189"/>
      <c r="L701" s="189"/>
      <c r="M701" s="189"/>
      <c r="N701" s="189"/>
      <c r="O701" s="189"/>
      <c r="P701" s="189"/>
      <c r="Q701" s="188"/>
      <c r="R701" s="189"/>
      <c r="S701" s="189"/>
      <c r="T701" s="189"/>
      <c r="U701" s="189"/>
      <c r="V701" s="188"/>
      <c r="W701" s="189"/>
      <c r="X701" s="8"/>
      <c r="Y701" s="8"/>
    </row>
    <row r="702" customHeight="1" spans="1:25">
      <c r="A702" s="187"/>
      <c r="B702" s="188"/>
      <c r="C702" s="189"/>
      <c r="D702" s="188"/>
      <c r="E702" s="188"/>
      <c r="F702" s="189"/>
      <c r="G702" s="188"/>
      <c r="H702" s="189"/>
      <c r="I702" s="189"/>
      <c r="J702" s="189"/>
      <c r="K702" s="189"/>
      <c r="L702" s="189"/>
      <c r="M702" s="189"/>
      <c r="N702" s="189"/>
      <c r="O702" s="189"/>
      <c r="P702" s="189"/>
      <c r="Q702" s="188"/>
      <c r="R702" s="189"/>
      <c r="S702" s="189"/>
      <c r="T702" s="189"/>
      <c r="U702" s="189"/>
      <c r="V702" s="188"/>
      <c r="W702" s="189"/>
      <c r="X702" s="8"/>
      <c r="Y702" s="8"/>
    </row>
    <row r="703" customHeight="1" spans="1:25">
      <c r="A703" s="187"/>
      <c r="B703" s="188"/>
      <c r="C703" s="189"/>
      <c r="D703" s="188"/>
      <c r="E703" s="188"/>
      <c r="F703" s="189"/>
      <c r="G703" s="188"/>
      <c r="H703" s="189"/>
      <c r="I703" s="189"/>
      <c r="J703" s="189"/>
      <c r="K703" s="189"/>
      <c r="L703" s="189"/>
      <c r="M703" s="189"/>
      <c r="N703" s="189"/>
      <c r="O703" s="189"/>
      <c r="P703" s="189"/>
      <c r="Q703" s="188"/>
      <c r="R703" s="189"/>
      <c r="S703" s="189"/>
      <c r="T703" s="189"/>
      <c r="U703" s="189"/>
      <c r="V703" s="188"/>
      <c r="W703" s="189"/>
      <c r="X703" s="8"/>
      <c r="Y703" s="8"/>
    </row>
    <row r="704" customHeight="1" spans="1:25">
      <c r="A704" s="187"/>
      <c r="B704" s="188"/>
      <c r="C704" s="189"/>
      <c r="D704" s="188"/>
      <c r="E704" s="188"/>
      <c r="F704" s="189"/>
      <c r="G704" s="188"/>
      <c r="H704" s="189"/>
      <c r="I704" s="189"/>
      <c r="J704" s="189"/>
      <c r="K704" s="189"/>
      <c r="L704" s="189"/>
      <c r="M704" s="189"/>
      <c r="N704" s="189"/>
      <c r="O704" s="189"/>
      <c r="P704" s="189"/>
      <c r="Q704" s="188"/>
      <c r="R704" s="189"/>
      <c r="S704" s="189"/>
      <c r="T704" s="189"/>
      <c r="U704" s="189"/>
      <c r="V704" s="188"/>
      <c r="W704" s="189"/>
      <c r="X704" s="8"/>
      <c r="Y704" s="8"/>
    </row>
    <row r="705" customHeight="1" spans="1:25">
      <c r="A705" s="187"/>
      <c r="B705" s="188"/>
      <c r="C705" s="189"/>
      <c r="D705" s="188"/>
      <c r="E705" s="188"/>
      <c r="F705" s="189"/>
      <c r="G705" s="188"/>
      <c r="H705" s="189"/>
      <c r="I705" s="189"/>
      <c r="J705" s="189"/>
      <c r="K705" s="189"/>
      <c r="L705" s="189"/>
      <c r="M705" s="189"/>
      <c r="N705" s="189"/>
      <c r="O705" s="189"/>
      <c r="P705" s="189"/>
      <c r="Q705" s="188"/>
      <c r="R705" s="189"/>
      <c r="S705" s="189"/>
      <c r="T705" s="189"/>
      <c r="U705" s="189"/>
      <c r="V705" s="188"/>
      <c r="W705" s="189"/>
      <c r="X705" s="8"/>
      <c r="Y705" s="8"/>
    </row>
    <row r="706" customHeight="1" spans="1:25">
      <c r="A706" s="187"/>
      <c r="B706" s="188"/>
      <c r="C706" s="189"/>
      <c r="D706" s="188"/>
      <c r="E706" s="188"/>
      <c r="F706" s="189"/>
      <c r="G706" s="188"/>
      <c r="H706" s="189"/>
      <c r="I706" s="189"/>
      <c r="J706" s="189"/>
      <c r="K706" s="189"/>
      <c r="L706" s="189"/>
      <c r="M706" s="189"/>
      <c r="N706" s="189"/>
      <c r="O706" s="189"/>
      <c r="P706" s="189"/>
      <c r="Q706" s="188"/>
      <c r="R706" s="189"/>
      <c r="S706" s="189"/>
      <c r="T706" s="189"/>
      <c r="U706" s="189"/>
      <c r="V706" s="188"/>
      <c r="W706" s="189"/>
      <c r="X706" s="8"/>
      <c r="Y706" s="8"/>
    </row>
    <row r="707" customHeight="1" spans="1:25">
      <c r="A707" s="187"/>
      <c r="B707" s="188"/>
      <c r="C707" s="189"/>
      <c r="D707" s="188"/>
      <c r="E707" s="188"/>
      <c r="F707" s="189"/>
      <c r="G707" s="188"/>
      <c r="H707" s="189"/>
      <c r="I707" s="189"/>
      <c r="J707" s="189"/>
      <c r="K707" s="189"/>
      <c r="L707" s="189"/>
      <c r="M707" s="189"/>
      <c r="N707" s="189"/>
      <c r="O707" s="189"/>
      <c r="P707" s="189"/>
      <c r="Q707" s="188"/>
      <c r="R707" s="189"/>
      <c r="S707" s="189"/>
      <c r="T707" s="189"/>
      <c r="U707" s="189"/>
      <c r="V707" s="188"/>
      <c r="W707" s="189"/>
      <c r="X707" s="8"/>
      <c r="Y707" s="8"/>
    </row>
    <row r="708" customHeight="1" spans="1:25">
      <c r="A708" s="187"/>
      <c r="B708" s="188"/>
      <c r="C708" s="189"/>
      <c r="D708" s="188"/>
      <c r="E708" s="188"/>
      <c r="F708" s="189"/>
      <c r="G708" s="188"/>
      <c r="H708" s="189"/>
      <c r="I708" s="189"/>
      <c r="J708" s="189"/>
      <c r="K708" s="189"/>
      <c r="L708" s="189"/>
      <c r="M708" s="189"/>
      <c r="N708" s="189"/>
      <c r="O708" s="189"/>
      <c r="P708" s="189"/>
      <c r="Q708" s="188"/>
      <c r="R708" s="189"/>
      <c r="S708" s="189"/>
      <c r="T708" s="189"/>
      <c r="U708" s="189"/>
      <c r="V708" s="188"/>
      <c r="W708" s="189"/>
      <c r="X708" s="8"/>
      <c r="Y708" s="8"/>
    </row>
    <row r="709" customHeight="1" spans="1:25">
      <c r="A709" s="187"/>
      <c r="B709" s="188"/>
      <c r="C709" s="189"/>
      <c r="D709" s="188"/>
      <c r="E709" s="188"/>
      <c r="F709" s="189"/>
      <c r="G709" s="188"/>
      <c r="H709" s="189"/>
      <c r="I709" s="189"/>
      <c r="J709" s="189"/>
      <c r="K709" s="189"/>
      <c r="L709" s="189"/>
      <c r="M709" s="189"/>
      <c r="N709" s="189"/>
      <c r="O709" s="189"/>
      <c r="P709" s="189"/>
      <c r="Q709" s="188"/>
      <c r="R709" s="189"/>
      <c r="S709" s="189"/>
      <c r="T709" s="189"/>
      <c r="U709" s="189"/>
      <c r="V709" s="188"/>
      <c r="W709" s="189"/>
      <c r="X709" s="8"/>
      <c r="Y709" s="8"/>
    </row>
    <row r="710" customHeight="1" spans="1:25">
      <c r="A710" s="187"/>
      <c r="B710" s="188"/>
      <c r="C710" s="189"/>
      <c r="D710" s="188"/>
      <c r="E710" s="188"/>
      <c r="F710" s="189"/>
      <c r="G710" s="188"/>
      <c r="H710" s="189"/>
      <c r="I710" s="189"/>
      <c r="J710" s="189"/>
      <c r="K710" s="189"/>
      <c r="L710" s="189"/>
      <c r="M710" s="189"/>
      <c r="N710" s="189"/>
      <c r="O710" s="189"/>
      <c r="P710" s="189"/>
      <c r="Q710" s="188"/>
      <c r="R710" s="189"/>
      <c r="S710" s="189"/>
      <c r="T710" s="189"/>
      <c r="U710" s="189"/>
      <c r="V710" s="188"/>
      <c r="W710" s="189"/>
      <c r="X710" s="8"/>
      <c r="Y710" s="8"/>
    </row>
    <row r="711" customHeight="1" spans="1:25">
      <c r="A711" s="187"/>
      <c r="B711" s="188"/>
      <c r="C711" s="189"/>
      <c r="D711" s="188"/>
      <c r="E711" s="188"/>
      <c r="F711" s="189"/>
      <c r="G711" s="188"/>
      <c r="H711" s="189"/>
      <c r="I711" s="189"/>
      <c r="J711" s="189"/>
      <c r="K711" s="189"/>
      <c r="L711" s="189"/>
      <c r="M711" s="189"/>
      <c r="N711" s="189"/>
      <c r="O711" s="189"/>
      <c r="P711" s="189"/>
      <c r="Q711" s="188"/>
      <c r="R711" s="189"/>
      <c r="S711" s="189"/>
      <c r="T711" s="189"/>
      <c r="U711" s="189"/>
      <c r="V711" s="188"/>
      <c r="W711" s="189"/>
      <c r="X711" s="8"/>
      <c r="Y711" s="8"/>
    </row>
    <row r="712" customHeight="1" spans="1:25">
      <c r="A712" s="187"/>
      <c r="B712" s="188"/>
      <c r="C712" s="189"/>
      <c r="D712" s="188"/>
      <c r="E712" s="188"/>
      <c r="F712" s="189"/>
      <c r="G712" s="188"/>
      <c r="H712" s="189"/>
      <c r="I712" s="189"/>
      <c r="J712" s="189"/>
      <c r="K712" s="189"/>
      <c r="L712" s="189"/>
      <c r="M712" s="189"/>
      <c r="N712" s="189"/>
      <c r="O712" s="189"/>
      <c r="P712" s="189"/>
      <c r="Q712" s="188"/>
      <c r="R712" s="189"/>
      <c r="S712" s="189"/>
      <c r="T712" s="189"/>
      <c r="U712" s="189"/>
      <c r="V712" s="188"/>
      <c r="W712" s="189"/>
      <c r="X712" s="8"/>
      <c r="Y712" s="8"/>
    </row>
    <row r="713" customHeight="1" spans="1:25">
      <c r="A713" s="187"/>
      <c r="B713" s="188"/>
      <c r="C713" s="189"/>
      <c r="D713" s="188"/>
      <c r="E713" s="188"/>
      <c r="F713" s="189"/>
      <c r="G713" s="188"/>
      <c r="H713" s="189"/>
      <c r="I713" s="189"/>
      <c r="J713" s="189"/>
      <c r="K713" s="189"/>
      <c r="L713" s="189"/>
      <c r="M713" s="189"/>
      <c r="N713" s="189"/>
      <c r="O713" s="189"/>
      <c r="P713" s="189"/>
      <c r="Q713" s="188"/>
      <c r="R713" s="189"/>
      <c r="S713" s="189"/>
      <c r="T713" s="189"/>
      <c r="U713" s="189"/>
      <c r="V713" s="188"/>
      <c r="W713" s="189"/>
      <c r="X713" s="8"/>
      <c r="Y713" s="8"/>
    </row>
    <row r="714" customHeight="1" spans="1:25">
      <c r="A714" s="187"/>
      <c r="B714" s="188"/>
      <c r="C714" s="189"/>
      <c r="D714" s="188"/>
      <c r="E714" s="188"/>
      <c r="F714" s="189"/>
      <c r="G714" s="188"/>
      <c r="H714" s="189"/>
      <c r="I714" s="189"/>
      <c r="J714" s="189"/>
      <c r="K714" s="189"/>
      <c r="L714" s="189"/>
      <c r="M714" s="189"/>
      <c r="N714" s="189"/>
      <c r="O714" s="189"/>
      <c r="P714" s="189"/>
      <c r="Q714" s="188"/>
      <c r="R714" s="189"/>
      <c r="S714" s="189"/>
      <c r="T714" s="189"/>
      <c r="U714" s="189"/>
      <c r="V714" s="188"/>
      <c r="W714" s="189"/>
      <c r="X714" s="8"/>
      <c r="Y714" s="8"/>
    </row>
    <row r="715" customHeight="1" spans="1:25">
      <c r="A715" s="187"/>
      <c r="B715" s="188"/>
      <c r="C715" s="189"/>
      <c r="D715" s="188"/>
      <c r="E715" s="188"/>
      <c r="F715" s="189"/>
      <c r="G715" s="188"/>
      <c r="H715" s="189"/>
      <c r="I715" s="189"/>
      <c r="J715" s="189"/>
      <c r="K715" s="189"/>
      <c r="L715" s="189"/>
      <c r="M715" s="189"/>
      <c r="N715" s="189"/>
      <c r="O715" s="189"/>
      <c r="P715" s="189"/>
      <c r="Q715" s="188"/>
      <c r="R715" s="189"/>
      <c r="S715" s="189"/>
      <c r="T715" s="189"/>
      <c r="U715" s="189"/>
      <c r="V715" s="188"/>
      <c r="W715" s="189"/>
      <c r="X715" s="8"/>
      <c r="Y715" s="8"/>
    </row>
    <row r="716" customHeight="1" spans="1:25">
      <c r="A716" s="187"/>
      <c r="B716" s="188"/>
      <c r="C716" s="189"/>
      <c r="D716" s="188"/>
      <c r="E716" s="188"/>
      <c r="F716" s="189"/>
      <c r="G716" s="188"/>
      <c r="H716" s="189"/>
      <c r="I716" s="189"/>
      <c r="J716" s="189"/>
      <c r="K716" s="189"/>
      <c r="L716" s="189"/>
      <c r="M716" s="189"/>
      <c r="N716" s="189"/>
      <c r="O716" s="189"/>
      <c r="P716" s="189"/>
      <c r="Q716" s="188"/>
      <c r="R716" s="189"/>
      <c r="S716" s="189"/>
      <c r="T716" s="189"/>
      <c r="U716" s="189"/>
      <c r="V716" s="188"/>
      <c r="W716" s="189"/>
      <c r="X716" s="8"/>
      <c r="Y716" s="8"/>
    </row>
    <row r="717" customHeight="1" spans="1:25">
      <c r="A717" s="187"/>
      <c r="B717" s="188"/>
      <c r="C717" s="189"/>
      <c r="D717" s="188"/>
      <c r="E717" s="188"/>
      <c r="F717" s="189"/>
      <c r="G717" s="188"/>
      <c r="H717" s="189"/>
      <c r="I717" s="189"/>
      <c r="J717" s="189"/>
      <c r="K717" s="189"/>
      <c r="L717" s="189"/>
      <c r="M717" s="189"/>
      <c r="N717" s="189"/>
      <c r="O717" s="189"/>
      <c r="P717" s="189"/>
      <c r="Q717" s="188"/>
      <c r="R717" s="189"/>
      <c r="S717" s="189"/>
      <c r="T717" s="189"/>
      <c r="U717" s="189"/>
      <c r="V717" s="188"/>
      <c r="W717" s="189"/>
      <c r="X717" s="8"/>
      <c r="Y717" s="8"/>
    </row>
    <row r="718" customHeight="1" spans="1:25">
      <c r="A718" s="187"/>
      <c r="B718" s="188"/>
      <c r="C718" s="189"/>
      <c r="D718" s="188"/>
      <c r="E718" s="188"/>
      <c r="F718" s="189"/>
      <c r="G718" s="188"/>
      <c r="H718" s="189"/>
      <c r="I718" s="189"/>
      <c r="J718" s="189"/>
      <c r="K718" s="189"/>
      <c r="L718" s="189"/>
      <c r="M718" s="189"/>
      <c r="N718" s="189"/>
      <c r="O718" s="189"/>
      <c r="P718" s="189"/>
      <c r="Q718" s="188"/>
      <c r="R718" s="189"/>
      <c r="S718" s="189"/>
      <c r="T718" s="189"/>
      <c r="U718" s="189"/>
      <c r="V718" s="188"/>
      <c r="W718" s="189"/>
      <c r="X718" s="8"/>
      <c r="Y718" s="8"/>
    </row>
    <row r="719" customHeight="1" spans="1:25">
      <c r="A719" s="187"/>
      <c r="B719" s="188"/>
      <c r="C719" s="189"/>
      <c r="D719" s="188"/>
      <c r="E719" s="188"/>
      <c r="F719" s="189"/>
      <c r="G719" s="188"/>
      <c r="H719" s="189"/>
      <c r="I719" s="189"/>
      <c r="J719" s="189"/>
      <c r="K719" s="189"/>
      <c r="L719" s="189"/>
      <c r="M719" s="189"/>
      <c r="N719" s="189"/>
      <c r="O719" s="189"/>
      <c r="P719" s="189"/>
      <c r="Q719" s="188"/>
      <c r="R719" s="189"/>
      <c r="S719" s="189"/>
      <c r="T719" s="189"/>
      <c r="U719" s="189"/>
      <c r="V719" s="188"/>
      <c r="W719" s="189"/>
      <c r="X719" s="8"/>
      <c r="Y719" s="8"/>
    </row>
    <row r="720" customHeight="1" spans="1:25">
      <c r="A720" s="187"/>
      <c r="B720" s="188"/>
      <c r="C720" s="189"/>
      <c r="D720" s="188"/>
      <c r="E720" s="188"/>
      <c r="F720" s="189"/>
      <c r="G720" s="188"/>
      <c r="H720" s="189"/>
      <c r="I720" s="189"/>
      <c r="J720" s="189"/>
      <c r="K720" s="189"/>
      <c r="L720" s="189"/>
      <c r="M720" s="189"/>
      <c r="N720" s="189"/>
      <c r="O720" s="189"/>
      <c r="P720" s="189"/>
      <c r="Q720" s="188"/>
      <c r="R720" s="189"/>
      <c r="S720" s="189"/>
      <c r="T720" s="189"/>
      <c r="U720" s="189"/>
      <c r="V720" s="188"/>
      <c r="W720" s="189"/>
      <c r="X720" s="8"/>
      <c r="Y720" s="8"/>
    </row>
    <row r="721" customHeight="1" spans="1:25">
      <c r="A721" s="187"/>
      <c r="B721" s="188"/>
      <c r="C721" s="189"/>
      <c r="D721" s="188"/>
      <c r="E721" s="188"/>
      <c r="F721" s="189"/>
      <c r="G721" s="188"/>
      <c r="H721" s="189"/>
      <c r="I721" s="189"/>
      <c r="J721" s="189"/>
      <c r="K721" s="189"/>
      <c r="L721" s="189"/>
      <c r="M721" s="189"/>
      <c r="N721" s="189"/>
      <c r="O721" s="189"/>
      <c r="P721" s="189"/>
      <c r="Q721" s="188"/>
      <c r="R721" s="189"/>
      <c r="S721" s="189"/>
      <c r="T721" s="189"/>
      <c r="U721" s="189"/>
      <c r="V721" s="188"/>
      <c r="W721" s="189"/>
      <c r="X721" s="8"/>
      <c r="Y721" s="8"/>
    </row>
    <row r="722" customHeight="1" spans="1:25">
      <c r="A722" s="187"/>
      <c r="B722" s="188"/>
      <c r="C722" s="189"/>
      <c r="D722" s="188"/>
      <c r="E722" s="188"/>
      <c r="F722" s="189"/>
      <c r="G722" s="188"/>
      <c r="H722" s="189"/>
      <c r="I722" s="189"/>
      <c r="J722" s="189"/>
      <c r="K722" s="189"/>
      <c r="L722" s="189"/>
      <c r="M722" s="189"/>
      <c r="N722" s="189"/>
      <c r="O722" s="189"/>
      <c r="P722" s="189"/>
      <c r="Q722" s="188"/>
      <c r="R722" s="189"/>
      <c r="S722" s="189"/>
      <c r="T722" s="189"/>
      <c r="U722" s="189"/>
      <c r="V722" s="188"/>
      <c r="W722" s="189"/>
      <c r="X722" s="8"/>
      <c r="Y722" s="8"/>
    </row>
    <row r="723" customHeight="1" spans="1:25">
      <c r="A723" s="187"/>
      <c r="B723" s="188"/>
      <c r="C723" s="189"/>
      <c r="D723" s="188"/>
      <c r="E723" s="188"/>
      <c r="F723" s="189"/>
      <c r="G723" s="188"/>
      <c r="H723" s="189"/>
      <c r="I723" s="189"/>
      <c r="J723" s="189"/>
      <c r="K723" s="189"/>
      <c r="L723" s="189"/>
      <c r="M723" s="189"/>
      <c r="N723" s="189"/>
      <c r="O723" s="189"/>
      <c r="P723" s="189"/>
      <c r="Q723" s="188"/>
      <c r="R723" s="189"/>
      <c r="S723" s="189"/>
      <c r="T723" s="189"/>
      <c r="U723" s="189"/>
      <c r="V723" s="188"/>
      <c r="W723" s="189"/>
      <c r="X723" s="8"/>
      <c r="Y723" s="8"/>
    </row>
    <row r="724" customHeight="1" spans="1:25">
      <c r="A724" s="187"/>
      <c r="B724" s="188"/>
      <c r="C724" s="189"/>
      <c r="D724" s="188"/>
      <c r="E724" s="188"/>
      <c r="F724" s="189"/>
      <c r="G724" s="188"/>
      <c r="H724" s="189"/>
      <c r="I724" s="189"/>
      <c r="J724" s="189"/>
      <c r="K724" s="189"/>
      <c r="L724" s="189"/>
      <c r="M724" s="189"/>
      <c r="N724" s="189"/>
      <c r="O724" s="189"/>
      <c r="P724" s="189"/>
      <c r="Q724" s="188"/>
      <c r="R724" s="189"/>
      <c r="S724" s="189"/>
      <c r="T724" s="189"/>
      <c r="U724" s="189"/>
      <c r="V724" s="188"/>
      <c r="W724" s="189"/>
      <c r="X724" s="8"/>
      <c r="Y724" s="8"/>
    </row>
    <row r="725" customHeight="1" spans="1:25">
      <c r="A725" s="187"/>
      <c r="B725" s="188"/>
      <c r="C725" s="189"/>
      <c r="D725" s="188"/>
      <c r="E725" s="188"/>
      <c r="F725" s="189"/>
      <c r="G725" s="188"/>
      <c r="H725" s="189"/>
      <c r="I725" s="189"/>
      <c r="J725" s="189"/>
      <c r="K725" s="189"/>
      <c r="L725" s="189"/>
      <c r="M725" s="189"/>
      <c r="N725" s="189"/>
      <c r="O725" s="189"/>
      <c r="P725" s="189"/>
      <c r="Q725" s="188"/>
      <c r="R725" s="189"/>
      <c r="S725" s="189"/>
      <c r="T725" s="189"/>
      <c r="U725" s="189"/>
      <c r="V725" s="188"/>
      <c r="W725" s="189"/>
      <c r="X725" s="8"/>
      <c r="Y725" s="8"/>
    </row>
    <row r="726" customHeight="1" spans="1:25">
      <c r="A726" s="187"/>
      <c r="B726" s="188"/>
      <c r="C726" s="189"/>
      <c r="D726" s="188"/>
      <c r="E726" s="188"/>
      <c r="F726" s="189"/>
      <c r="G726" s="188"/>
      <c r="H726" s="189"/>
      <c r="I726" s="189"/>
      <c r="J726" s="189"/>
      <c r="K726" s="189"/>
      <c r="L726" s="189"/>
      <c r="M726" s="189"/>
      <c r="N726" s="189"/>
      <c r="O726" s="189"/>
      <c r="P726" s="189"/>
      <c r="Q726" s="188"/>
      <c r="R726" s="189"/>
      <c r="S726" s="189"/>
      <c r="T726" s="189"/>
      <c r="U726" s="189"/>
      <c r="V726" s="188"/>
      <c r="W726" s="189"/>
      <c r="X726" s="8"/>
      <c r="Y726" s="8"/>
    </row>
    <row r="727" customHeight="1" spans="1:25">
      <c r="A727" s="187"/>
      <c r="B727" s="188"/>
      <c r="C727" s="189"/>
      <c r="D727" s="188"/>
      <c r="E727" s="188"/>
      <c r="F727" s="189"/>
      <c r="G727" s="188"/>
      <c r="H727" s="189"/>
      <c r="I727" s="189"/>
      <c r="J727" s="189"/>
      <c r="K727" s="189"/>
      <c r="L727" s="189"/>
      <c r="M727" s="189"/>
      <c r="N727" s="189"/>
      <c r="O727" s="189"/>
      <c r="P727" s="189"/>
      <c r="Q727" s="188"/>
      <c r="R727" s="189"/>
      <c r="S727" s="189"/>
      <c r="T727" s="189"/>
      <c r="U727" s="189"/>
      <c r="V727" s="188"/>
      <c r="W727" s="189"/>
      <c r="X727" s="8"/>
      <c r="Y727" s="8"/>
    </row>
    <row r="728" customHeight="1" spans="1:25">
      <c r="A728" s="187"/>
      <c r="B728" s="188"/>
      <c r="C728" s="189"/>
      <c r="D728" s="188"/>
      <c r="E728" s="188"/>
      <c r="F728" s="189"/>
      <c r="G728" s="188"/>
      <c r="H728" s="189"/>
      <c r="I728" s="189"/>
      <c r="J728" s="189"/>
      <c r="K728" s="189"/>
      <c r="L728" s="189"/>
      <c r="M728" s="189"/>
      <c r="N728" s="189"/>
      <c r="O728" s="189"/>
      <c r="P728" s="189"/>
      <c r="Q728" s="188"/>
      <c r="R728" s="189"/>
      <c r="S728" s="189"/>
      <c r="T728" s="189"/>
      <c r="U728" s="189"/>
      <c r="V728" s="188"/>
      <c r="W728" s="189"/>
      <c r="X728" s="8"/>
      <c r="Y728" s="8"/>
    </row>
    <row r="729" customHeight="1" spans="1:25">
      <c r="A729" s="187"/>
      <c r="B729" s="188"/>
      <c r="C729" s="189"/>
      <c r="D729" s="188"/>
      <c r="E729" s="188"/>
      <c r="F729" s="189"/>
      <c r="G729" s="188"/>
      <c r="H729" s="189"/>
      <c r="I729" s="189"/>
      <c r="J729" s="189"/>
      <c r="K729" s="189"/>
      <c r="L729" s="189"/>
      <c r="M729" s="189"/>
      <c r="N729" s="189"/>
      <c r="O729" s="189"/>
      <c r="P729" s="189"/>
      <c r="Q729" s="188"/>
      <c r="R729" s="189"/>
      <c r="S729" s="189"/>
      <c r="T729" s="189"/>
      <c r="U729" s="189"/>
      <c r="V729" s="188"/>
      <c r="W729" s="189"/>
      <c r="X729" s="8"/>
      <c r="Y729" s="8"/>
    </row>
    <row r="730" customHeight="1" spans="1:25">
      <c r="A730" s="187"/>
      <c r="B730" s="188"/>
      <c r="C730" s="189"/>
      <c r="D730" s="188"/>
      <c r="E730" s="188"/>
      <c r="F730" s="189"/>
      <c r="G730" s="188"/>
      <c r="H730" s="189"/>
      <c r="I730" s="189"/>
      <c r="J730" s="189"/>
      <c r="K730" s="189"/>
      <c r="L730" s="189"/>
      <c r="M730" s="189"/>
      <c r="N730" s="189"/>
      <c r="O730" s="189"/>
      <c r="P730" s="189"/>
      <c r="Q730" s="188"/>
      <c r="R730" s="189"/>
      <c r="S730" s="189"/>
      <c r="T730" s="189"/>
      <c r="U730" s="189"/>
      <c r="V730" s="188"/>
      <c r="W730" s="189"/>
      <c r="X730" s="8"/>
      <c r="Y730" s="8"/>
    </row>
    <row r="731" customHeight="1" spans="1:25">
      <c r="A731" s="187"/>
      <c r="B731" s="188"/>
      <c r="C731" s="189"/>
      <c r="D731" s="188"/>
      <c r="E731" s="188"/>
      <c r="F731" s="189"/>
      <c r="G731" s="188"/>
      <c r="H731" s="189"/>
      <c r="I731" s="189"/>
      <c r="J731" s="189"/>
      <c r="K731" s="189"/>
      <c r="L731" s="189"/>
      <c r="M731" s="189"/>
      <c r="N731" s="189"/>
      <c r="O731" s="189"/>
      <c r="P731" s="189"/>
      <c r="Q731" s="188"/>
      <c r="R731" s="189"/>
      <c r="S731" s="189"/>
      <c r="T731" s="189"/>
      <c r="U731" s="189"/>
      <c r="V731" s="188"/>
      <c r="W731" s="189"/>
      <c r="X731" s="8"/>
      <c r="Y731" s="8"/>
    </row>
    <row r="732" customHeight="1" spans="1:25">
      <c r="A732" s="187"/>
      <c r="B732" s="188"/>
      <c r="C732" s="189"/>
      <c r="D732" s="188"/>
      <c r="E732" s="188"/>
      <c r="F732" s="189"/>
      <c r="G732" s="188"/>
      <c r="H732" s="189"/>
      <c r="I732" s="189"/>
      <c r="J732" s="189"/>
      <c r="K732" s="189"/>
      <c r="L732" s="189"/>
      <c r="M732" s="189"/>
      <c r="N732" s="189"/>
      <c r="O732" s="189"/>
      <c r="P732" s="189"/>
      <c r="Q732" s="188"/>
      <c r="R732" s="189"/>
      <c r="S732" s="189"/>
      <c r="T732" s="189"/>
      <c r="U732" s="189"/>
      <c r="V732" s="188"/>
      <c r="W732" s="189"/>
      <c r="X732" s="8"/>
      <c r="Y732" s="8"/>
    </row>
    <row r="733" customHeight="1" spans="1:25">
      <c r="A733" s="187"/>
      <c r="B733" s="188"/>
      <c r="C733" s="189"/>
      <c r="D733" s="188"/>
      <c r="E733" s="188"/>
      <c r="F733" s="189"/>
      <c r="G733" s="188"/>
      <c r="H733" s="189"/>
      <c r="I733" s="189"/>
      <c r="J733" s="189"/>
      <c r="K733" s="189"/>
      <c r="L733" s="189"/>
      <c r="M733" s="189"/>
      <c r="N733" s="189"/>
      <c r="O733" s="189"/>
      <c r="P733" s="189"/>
      <c r="Q733" s="188"/>
      <c r="R733" s="189"/>
      <c r="S733" s="189"/>
      <c r="T733" s="189"/>
      <c r="U733" s="189"/>
      <c r="V733" s="188"/>
      <c r="W733" s="189"/>
      <c r="X733" s="8"/>
      <c r="Y733" s="8"/>
    </row>
    <row r="734" customHeight="1" spans="1:25">
      <c r="A734" s="187"/>
      <c r="B734" s="188"/>
      <c r="C734" s="189"/>
      <c r="D734" s="188"/>
      <c r="E734" s="188"/>
      <c r="F734" s="189"/>
      <c r="G734" s="188"/>
      <c r="H734" s="189"/>
      <c r="I734" s="189"/>
      <c r="J734" s="189"/>
      <c r="K734" s="189"/>
      <c r="L734" s="189"/>
      <c r="M734" s="189"/>
      <c r="N734" s="189"/>
      <c r="O734" s="189"/>
      <c r="P734" s="189"/>
      <c r="Q734" s="188"/>
      <c r="R734" s="189"/>
      <c r="S734" s="189"/>
      <c r="T734" s="189"/>
      <c r="U734" s="189"/>
      <c r="V734" s="188"/>
      <c r="W734" s="189"/>
      <c r="X734" s="8"/>
      <c r="Y734" s="8"/>
    </row>
    <row r="735" customHeight="1" spans="1:25">
      <c r="A735" s="187"/>
      <c r="B735" s="188"/>
      <c r="C735" s="189"/>
      <c r="D735" s="188"/>
      <c r="E735" s="188"/>
      <c r="F735" s="189"/>
      <c r="G735" s="188"/>
      <c r="H735" s="189"/>
      <c r="I735" s="189"/>
      <c r="J735" s="189"/>
      <c r="K735" s="189"/>
      <c r="L735" s="189"/>
      <c r="M735" s="189"/>
      <c r="N735" s="189"/>
      <c r="O735" s="189"/>
      <c r="P735" s="189"/>
      <c r="Q735" s="188"/>
      <c r="R735" s="189"/>
      <c r="S735" s="189"/>
      <c r="T735" s="189"/>
      <c r="U735" s="189"/>
      <c r="V735" s="188"/>
      <c r="W735" s="189"/>
      <c r="X735" s="8"/>
      <c r="Y735" s="8"/>
    </row>
    <row r="736" customHeight="1" spans="1:25">
      <c r="A736" s="187"/>
      <c r="B736" s="188"/>
      <c r="C736" s="189"/>
      <c r="D736" s="188"/>
      <c r="E736" s="188"/>
      <c r="F736" s="189"/>
      <c r="G736" s="188"/>
      <c r="H736" s="189"/>
      <c r="I736" s="189"/>
      <c r="J736" s="189"/>
      <c r="K736" s="189"/>
      <c r="L736" s="189"/>
      <c r="M736" s="189"/>
      <c r="N736" s="189"/>
      <c r="O736" s="189"/>
      <c r="P736" s="189"/>
      <c r="Q736" s="188"/>
      <c r="R736" s="189"/>
      <c r="S736" s="189"/>
      <c r="T736" s="189"/>
      <c r="U736" s="189"/>
      <c r="V736" s="188"/>
      <c r="W736" s="189"/>
      <c r="X736" s="8"/>
      <c r="Y736" s="8"/>
    </row>
    <row r="737" customHeight="1" spans="1:25">
      <c r="A737" s="187"/>
      <c r="B737" s="188"/>
      <c r="C737" s="189"/>
      <c r="D737" s="188"/>
      <c r="E737" s="188"/>
      <c r="F737" s="189"/>
      <c r="G737" s="188"/>
      <c r="H737" s="189"/>
      <c r="I737" s="189"/>
      <c r="J737" s="189"/>
      <c r="K737" s="189"/>
      <c r="L737" s="189"/>
      <c r="M737" s="189"/>
      <c r="N737" s="189"/>
      <c r="O737" s="189"/>
      <c r="P737" s="189"/>
      <c r="Q737" s="188"/>
      <c r="R737" s="189"/>
      <c r="S737" s="189"/>
      <c r="T737" s="189"/>
      <c r="U737" s="189"/>
      <c r="V737" s="188"/>
      <c r="W737" s="189"/>
      <c r="X737" s="8"/>
      <c r="Y737" s="8"/>
    </row>
    <row r="738" customHeight="1" spans="1:25">
      <c r="A738" s="187"/>
      <c r="B738" s="188"/>
      <c r="C738" s="189"/>
      <c r="D738" s="188"/>
      <c r="E738" s="188"/>
      <c r="F738" s="189"/>
      <c r="G738" s="188"/>
      <c r="H738" s="189"/>
      <c r="I738" s="189"/>
      <c r="J738" s="189"/>
      <c r="K738" s="189"/>
      <c r="L738" s="189"/>
      <c r="M738" s="189"/>
      <c r="N738" s="189"/>
      <c r="O738" s="189"/>
      <c r="P738" s="189"/>
      <c r="Q738" s="188"/>
      <c r="R738" s="189"/>
      <c r="S738" s="189"/>
      <c r="T738" s="189"/>
      <c r="U738" s="189"/>
      <c r="V738" s="188"/>
      <c r="W738" s="189"/>
      <c r="X738" s="8"/>
      <c r="Y738" s="8"/>
    </row>
    <row r="739" customHeight="1" spans="1:25">
      <c r="A739" s="187"/>
      <c r="B739" s="188"/>
      <c r="C739" s="189"/>
      <c r="D739" s="188"/>
      <c r="E739" s="188"/>
      <c r="F739" s="189"/>
      <c r="G739" s="188"/>
      <c r="H739" s="189"/>
      <c r="I739" s="189"/>
      <c r="J739" s="189"/>
      <c r="K739" s="189"/>
      <c r="L739" s="189"/>
      <c r="M739" s="189"/>
      <c r="N739" s="189"/>
      <c r="O739" s="189"/>
      <c r="P739" s="189"/>
      <c r="Q739" s="188"/>
      <c r="R739" s="189"/>
      <c r="S739" s="189"/>
      <c r="T739" s="189"/>
      <c r="U739" s="189"/>
      <c r="V739" s="188"/>
      <c r="W739" s="189"/>
      <c r="X739" s="8"/>
      <c r="Y739" s="8"/>
    </row>
    <row r="740" customHeight="1" spans="1:25">
      <c r="A740" s="187"/>
      <c r="B740" s="188"/>
      <c r="C740" s="189"/>
      <c r="D740" s="188"/>
      <c r="E740" s="188"/>
      <c r="F740" s="189"/>
      <c r="G740" s="188"/>
      <c r="H740" s="189"/>
      <c r="I740" s="189"/>
      <c r="J740" s="189"/>
      <c r="K740" s="189"/>
      <c r="L740" s="189"/>
      <c r="M740" s="189"/>
      <c r="N740" s="189"/>
      <c r="O740" s="189"/>
      <c r="P740" s="189"/>
      <c r="Q740" s="188"/>
      <c r="R740" s="189"/>
      <c r="S740" s="189"/>
      <c r="T740" s="189"/>
      <c r="U740" s="189"/>
      <c r="V740" s="188"/>
      <c r="W740" s="189"/>
      <c r="X740" s="8"/>
      <c r="Y740" s="8"/>
    </row>
    <row r="741" customHeight="1" spans="1:25">
      <c r="A741" s="187"/>
      <c r="B741" s="188"/>
      <c r="C741" s="189"/>
      <c r="D741" s="188"/>
      <c r="E741" s="188"/>
      <c r="F741" s="189"/>
      <c r="G741" s="188"/>
      <c r="H741" s="189"/>
      <c r="I741" s="189"/>
      <c r="J741" s="189"/>
      <c r="K741" s="189"/>
      <c r="L741" s="189"/>
      <c r="M741" s="189"/>
      <c r="N741" s="189"/>
      <c r="O741" s="189"/>
      <c r="P741" s="189"/>
      <c r="Q741" s="188"/>
      <c r="R741" s="189"/>
      <c r="S741" s="189"/>
      <c r="T741" s="189"/>
      <c r="U741" s="189"/>
      <c r="V741" s="188"/>
      <c r="W741" s="189"/>
      <c r="X741" s="8"/>
      <c r="Y741" s="8"/>
    </row>
    <row r="742" customHeight="1" spans="1:25">
      <c r="A742" s="187"/>
      <c r="B742" s="188"/>
      <c r="C742" s="189"/>
      <c r="D742" s="188"/>
      <c r="E742" s="188"/>
      <c r="F742" s="189"/>
      <c r="G742" s="188"/>
      <c r="H742" s="189"/>
      <c r="I742" s="189"/>
      <c r="J742" s="189"/>
      <c r="K742" s="189"/>
      <c r="L742" s="189"/>
      <c r="M742" s="189"/>
      <c r="N742" s="189"/>
      <c r="O742" s="189"/>
      <c r="P742" s="189"/>
      <c r="Q742" s="188"/>
      <c r="R742" s="189"/>
      <c r="S742" s="189"/>
      <c r="T742" s="189"/>
      <c r="U742" s="189"/>
      <c r="V742" s="188"/>
      <c r="W742" s="189"/>
      <c r="X742" s="8"/>
      <c r="Y742" s="8"/>
    </row>
    <row r="743" customHeight="1" spans="1:25">
      <c r="A743" s="187"/>
      <c r="B743" s="188"/>
      <c r="C743" s="189"/>
      <c r="D743" s="188"/>
      <c r="E743" s="188"/>
      <c r="F743" s="189"/>
      <c r="G743" s="188"/>
      <c r="H743" s="189"/>
      <c r="I743" s="189"/>
      <c r="J743" s="189"/>
      <c r="K743" s="189"/>
      <c r="L743" s="189"/>
      <c r="M743" s="189"/>
      <c r="N743" s="189"/>
      <c r="O743" s="189"/>
      <c r="P743" s="189"/>
      <c r="Q743" s="188"/>
      <c r="R743" s="189"/>
      <c r="S743" s="189"/>
      <c r="T743" s="189"/>
      <c r="U743" s="189"/>
      <c r="V743" s="188"/>
      <c r="W743" s="189"/>
      <c r="X743" s="8"/>
      <c r="Y743" s="8"/>
    </row>
    <row r="744" customHeight="1" spans="1:25">
      <c r="A744" s="187"/>
      <c r="B744" s="188"/>
      <c r="C744" s="189"/>
      <c r="D744" s="188"/>
      <c r="E744" s="188"/>
      <c r="F744" s="189"/>
      <c r="G744" s="188"/>
      <c r="H744" s="189"/>
      <c r="I744" s="189"/>
      <c r="J744" s="189"/>
      <c r="K744" s="189"/>
      <c r="L744" s="189"/>
      <c r="M744" s="189"/>
      <c r="N744" s="189"/>
      <c r="O744" s="189"/>
      <c r="P744" s="189"/>
      <c r="Q744" s="188"/>
      <c r="R744" s="189"/>
      <c r="S744" s="189"/>
      <c r="T744" s="189"/>
      <c r="U744" s="189"/>
      <c r="V744" s="188"/>
      <c r="W744" s="189"/>
      <c r="X744" s="8"/>
      <c r="Y744" s="8"/>
    </row>
    <row r="745" customHeight="1" spans="1:25">
      <c r="A745" s="187"/>
      <c r="B745" s="188"/>
      <c r="C745" s="189"/>
      <c r="D745" s="188"/>
      <c r="E745" s="188"/>
      <c r="F745" s="189"/>
      <c r="G745" s="188"/>
      <c r="H745" s="189"/>
      <c r="I745" s="189"/>
      <c r="J745" s="189"/>
      <c r="K745" s="189"/>
      <c r="L745" s="189"/>
      <c r="M745" s="189"/>
      <c r="N745" s="189"/>
      <c r="O745" s="189"/>
      <c r="P745" s="189"/>
      <c r="Q745" s="188"/>
      <c r="R745" s="189"/>
      <c r="S745" s="189"/>
      <c r="T745" s="189"/>
      <c r="U745" s="189"/>
      <c r="V745" s="188"/>
      <c r="W745" s="189"/>
      <c r="X745" s="8"/>
      <c r="Y745" s="8"/>
    </row>
    <row r="746" customHeight="1" spans="1:25">
      <c r="A746" s="187"/>
      <c r="B746" s="188"/>
      <c r="C746" s="189"/>
      <c r="D746" s="188"/>
      <c r="E746" s="188"/>
      <c r="F746" s="189"/>
      <c r="G746" s="188"/>
      <c r="H746" s="189"/>
      <c r="I746" s="189"/>
      <c r="J746" s="189"/>
      <c r="K746" s="189"/>
      <c r="L746" s="189"/>
      <c r="M746" s="189"/>
      <c r="N746" s="189"/>
      <c r="O746" s="189"/>
      <c r="P746" s="189"/>
      <c r="Q746" s="188"/>
      <c r="R746" s="189"/>
      <c r="S746" s="189"/>
      <c r="T746" s="189"/>
      <c r="U746" s="189"/>
      <c r="V746" s="188"/>
      <c r="W746" s="189"/>
      <c r="X746" s="8"/>
      <c r="Y746" s="8"/>
    </row>
    <row r="747" customHeight="1" spans="1:25">
      <c r="A747" s="187"/>
      <c r="B747" s="188"/>
      <c r="C747" s="189"/>
      <c r="D747" s="188"/>
      <c r="E747" s="188"/>
      <c r="F747" s="189"/>
      <c r="G747" s="188"/>
      <c r="H747" s="189"/>
      <c r="I747" s="189"/>
      <c r="J747" s="189"/>
      <c r="K747" s="189"/>
      <c r="L747" s="189"/>
      <c r="M747" s="189"/>
      <c r="N747" s="189"/>
      <c r="O747" s="189"/>
      <c r="P747" s="189"/>
      <c r="Q747" s="188"/>
      <c r="R747" s="189"/>
      <c r="S747" s="189"/>
      <c r="T747" s="189"/>
      <c r="U747" s="189"/>
      <c r="V747" s="188"/>
      <c r="W747" s="189"/>
      <c r="X747" s="8"/>
      <c r="Y747" s="8"/>
    </row>
    <row r="748" customHeight="1" spans="1:25">
      <c r="A748" s="187"/>
      <c r="B748" s="188"/>
      <c r="C748" s="189"/>
      <c r="D748" s="188"/>
      <c r="E748" s="188"/>
      <c r="F748" s="189"/>
      <c r="G748" s="188"/>
      <c r="H748" s="189"/>
      <c r="I748" s="189"/>
      <c r="J748" s="189"/>
      <c r="K748" s="189"/>
      <c r="L748" s="189"/>
      <c r="M748" s="189"/>
      <c r="N748" s="189"/>
      <c r="O748" s="189"/>
      <c r="P748" s="189"/>
      <c r="Q748" s="188"/>
      <c r="R748" s="189"/>
      <c r="S748" s="189"/>
      <c r="T748" s="189"/>
      <c r="U748" s="189"/>
      <c r="V748" s="188"/>
      <c r="W748" s="189"/>
      <c r="X748" s="8"/>
      <c r="Y748" s="8"/>
    </row>
    <row r="749" customHeight="1" spans="1:25">
      <c r="A749" s="187"/>
      <c r="B749" s="188"/>
      <c r="C749" s="189"/>
      <c r="D749" s="188"/>
      <c r="E749" s="188"/>
      <c r="F749" s="189"/>
      <c r="G749" s="188"/>
      <c r="H749" s="189"/>
      <c r="I749" s="189"/>
      <c r="J749" s="189"/>
      <c r="K749" s="189"/>
      <c r="L749" s="189"/>
      <c r="M749" s="189"/>
      <c r="N749" s="189"/>
      <c r="O749" s="189"/>
      <c r="P749" s="189"/>
      <c r="Q749" s="188"/>
      <c r="R749" s="189"/>
      <c r="S749" s="189"/>
      <c r="T749" s="189"/>
      <c r="U749" s="189"/>
      <c r="V749" s="188"/>
      <c r="W749" s="189"/>
      <c r="X749" s="8"/>
      <c r="Y749" s="8"/>
    </row>
    <row r="750" customHeight="1" spans="1:25">
      <c r="A750" s="187"/>
      <c r="B750" s="188"/>
      <c r="C750" s="189"/>
      <c r="D750" s="188"/>
      <c r="E750" s="188"/>
      <c r="F750" s="189"/>
      <c r="G750" s="188"/>
      <c r="H750" s="189"/>
      <c r="I750" s="189"/>
      <c r="J750" s="189"/>
      <c r="K750" s="189"/>
      <c r="L750" s="189"/>
      <c r="M750" s="189"/>
      <c r="N750" s="189"/>
      <c r="O750" s="189"/>
      <c r="P750" s="189"/>
      <c r="Q750" s="188"/>
      <c r="R750" s="189"/>
      <c r="S750" s="189"/>
      <c r="T750" s="189"/>
      <c r="U750" s="189"/>
      <c r="V750" s="188"/>
      <c r="W750" s="189"/>
      <c r="X750" s="8"/>
      <c r="Y750" s="8"/>
    </row>
    <row r="751" customHeight="1" spans="1:25">
      <c r="A751" s="187"/>
      <c r="B751" s="188"/>
      <c r="C751" s="189"/>
      <c r="D751" s="188"/>
      <c r="E751" s="188"/>
      <c r="F751" s="189"/>
      <c r="G751" s="188"/>
      <c r="H751" s="189"/>
      <c r="I751" s="189"/>
      <c r="J751" s="189"/>
      <c r="K751" s="189"/>
      <c r="L751" s="189"/>
      <c r="M751" s="189"/>
      <c r="N751" s="189"/>
      <c r="O751" s="189"/>
      <c r="P751" s="189"/>
      <c r="Q751" s="188"/>
      <c r="R751" s="189"/>
      <c r="S751" s="189"/>
      <c r="T751" s="189"/>
      <c r="U751" s="189"/>
      <c r="V751" s="188"/>
      <c r="W751" s="189"/>
      <c r="X751" s="8"/>
      <c r="Y751" s="8"/>
    </row>
    <row r="752" customHeight="1" spans="1:25">
      <c r="A752" s="187"/>
      <c r="B752" s="188"/>
      <c r="C752" s="189"/>
      <c r="D752" s="188"/>
      <c r="E752" s="188"/>
      <c r="F752" s="189"/>
      <c r="G752" s="188"/>
      <c r="H752" s="189"/>
      <c r="I752" s="189"/>
      <c r="J752" s="189"/>
      <c r="K752" s="189"/>
      <c r="L752" s="189"/>
      <c r="M752" s="189"/>
      <c r="N752" s="189"/>
      <c r="O752" s="189"/>
      <c r="P752" s="189"/>
      <c r="Q752" s="188"/>
      <c r="R752" s="189"/>
      <c r="S752" s="189"/>
      <c r="T752" s="189"/>
      <c r="U752" s="189"/>
      <c r="V752" s="188"/>
      <c r="W752" s="189"/>
      <c r="X752" s="8"/>
      <c r="Y752" s="8"/>
    </row>
    <row r="753" customHeight="1" spans="1:25">
      <c r="A753" s="187"/>
      <c r="B753" s="188"/>
      <c r="C753" s="189"/>
      <c r="D753" s="188"/>
      <c r="E753" s="188"/>
      <c r="F753" s="189"/>
      <c r="G753" s="188"/>
      <c r="H753" s="189"/>
      <c r="I753" s="189"/>
      <c r="J753" s="189"/>
      <c r="K753" s="189"/>
      <c r="L753" s="189"/>
      <c r="M753" s="189"/>
      <c r="N753" s="189"/>
      <c r="O753" s="189"/>
      <c r="P753" s="189"/>
      <c r="Q753" s="188"/>
      <c r="R753" s="189"/>
      <c r="S753" s="189"/>
      <c r="T753" s="189"/>
      <c r="U753" s="189"/>
      <c r="V753" s="188"/>
      <c r="W753" s="189"/>
      <c r="X753" s="8"/>
      <c r="Y753" s="8"/>
    </row>
    <row r="754" customHeight="1" spans="1:25">
      <c r="A754" s="187"/>
      <c r="B754" s="188"/>
      <c r="C754" s="189"/>
      <c r="D754" s="188"/>
      <c r="E754" s="188"/>
      <c r="F754" s="189"/>
      <c r="G754" s="188"/>
      <c r="H754" s="189"/>
      <c r="I754" s="189"/>
      <c r="J754" s="189"/>
      <c r="K754" s="189"/>
      <c r="L754" s="189"/>
      <c r="M754" s="189"/>
      <c r="N754" s="189"/>
      <c r="O754" s="189"/>
      <c r="P754" s="189"/>
      <c r="Q754" s="188"/>
      <c r="R754" s="189"/>
      <c r="S754" s="189"/>
      <c r="T754" s="189"/>
      <c r="U754" s="189"/>
      <c r="V754" s="188"/>
      <c r="W754" s="189"/>
      <c r="X754" s="8"/>
      <c r="Y754" s="8"/>
    </row>
    <row r="755" customHeight="1" spans="1:25">
      <c r="A755" s="187"/>
      <c r="B755" s="188"/>
      <c r="C755" s="189"/>
      <c r="D755" s="188"/>
      <c r="E755" s="188"/>
      <c r="F755" s="189"/>
      <c r="G755" s="188"/>
      <c r="H755" s="189"/>
      <c r="I755" s="189"/>
      <c r="J755" s="189"/>
      <c r="K755" s="189"/>
      <c r="L755" s="189"/>
      <c r="M755" s="189"/>
      <c r="N755" s="189"/>
      <c r="O755" s="189"/>
      <c r="P755" s="189"/>
      <c r="Q755" s="188"/>
      <c r="R755" s="189"/>
      <c r="S755" s="189"/>
      <c r="T755" s="189"/>
      <c r="U755" s="189"/>
      <c r="V755" s="188"/>
      <c r="W755" s="189"/>
      <c r="X755" s="8"/>
      <c r="Y755" s="8"/>
    </row>
    <row r="756" customHeight="1" spans="1:25">
      <c r="A756" s="187"/>
      <c r="B756" s="188"/>
      <c r="C756" s="189"/>
      <c r="D756" s="188"/>
      <c r="E756" s="188"/>
      <c r="F756" s="189"/>
      <c r="G756" s="188"/>
      <c r="H756" s="189"/>
      <c r="I756" s="189"/>
      <c r="J756" s="189"/>
      <c r="K756" s="189"/>
      <c r="L756" s="189"/>
      <c r="M756" s="189"/>
      <c r="N756" s="189"/>
      <c r="O756" s="189"/>
      <c r="P756" s="189"/>
      <c r="Q756" s="188"/>
      <c r="R756" s="189"/>
      <c r="S756" s="189"/>
      <c r="T756" s="189"/>
      <c r="U756" s="189"/>
      <c r="V756" s="188"/>
      <c r="W756" s="189"/>
      <c r="X756" s="8"/>
      <c r="Y756" s="8"/>
    </row>
    <row r="757" customHeight="1" spans="1:25">
      <c r="A757" s="187"/>
      <c r="B757" s="188"/>
      <c r="C757" s="189"/>
      <c r="D757" s="188"/>
      <c r="E757" s="188"/>
      <c r="F757" s="189"/>
      <c r="G757" s="188"/>
      <c r="H757" s="189"/>
      <c r="I757" s="189"/>
      <c r="J757" s="189"/>
      <c r="K757" s="189"/>
      <c r="L757" s="189"/>
      <c r="M757" s="189"/>
      <c r="N757" s="189"/>
      <c r="O757" s="189"/>
      <c r="P757" s="189"/>
      <c r="Q757" s="188"/>
      <c r="R757" s="189"/>
      <c r="S757" s="189"/>
      <c r="T757" s="189"/>
      <c r="U757" s="189"/>
      <c r="V757" s="188"/>
      <c r="W757" s="189"/>
      <c r="X757" s="8"/>
      <c r="Y757" s="8"/>
    </row>
    <row r="758" customHeight="1" spans="1:25">
      <c r="A758" s="187"/>
      <c r="B758" s="188"/>
      <c r="C758" s="189"/>
      <c r="D758" s="188"/>
      <c r="E758" s="188"/>
      <c r="F758" s="189"/>
      <c r="G758" s="188"/>
      <c r="H758" s="189"/>
      <c r="I758" s="189"/>
      <c r="J758" s="189"/>
      <c r="K758" s="189"/>
      <c r="L758" s="189"/>
      <c r="M758" s="189"/>
      <c r="N758" s="189"/>
      <c r="O758" s="189"/>
      <c r="P758" s="189"/>
      <c r="Q758" s="188"/>
      <c r="R758" s="189"/>
      <c r="S758" s="189"/>
      <c r="T758" s="189"/>
      <c r="U758" s="189"/>
      <c r="V758" s="188"/>
      <c r="W758" s="189"/>
      <c r="X758" s="8"/>
      <c r="Y758" s="8"/>
    </row>
    <row r="759" customHeight="1" spans="1:25">
      <c r="A759" s="187"/>
      <c r="B759" s="188"/>
      <c r="C759" s="189"/>
      <c r="D759" s="188"/>
      <c r="E759" s="188"/>
      <c r="F759" s="189"/>
      <c r="G759" s="188"/>
      <c r="H759" s="189"/>
      <c r="I759" s="189"/>
      <c r="J759" s="189"/>
      <c r="K759" s="189"/>
      <c r="L759" s="189"/>
      <c r="M759" s="189"/>
      <c r="N759" s="189"/>
      <c r="O759" s="189"/>
      <c r="P759" s="189"/>
      <c r="Q759" s="188"/>
      <c r="R759" s="189"/>
      <c r="S759" s="189"/>
      <c r="T759" s="189"/>
      <c r="U759" s="189"/>
      <c r="V759" s="188"/>
      <c r="W759" s="189"/>
      <c r="X759" s="8"/>
      <c r="Y759" s="8"/>
    </row>
    <row r="760" customHeight="1" spans="1:25">
      <c r="A760" s="187"/>
      <c r="B760" s="188"/>
      <c r="C760" s="189"/>
      <c r="D760" s="188"/>
      <c r="E760" s="188"/>
      <c r="F760" s="189"/>
      <c r="G760" s="188"/>
      <c r="H760" s="189"/>
      <c r="I760" s="189"/>
      <c r="J760" s="189"/>
      <c r="K760" s="189"/>
      <c r="L760" s="189"/>
      <c r="M760" s="189"/>
      <c r="N760" s="189"/>
      <c r="O760" s="189"/>
      <c r="P760" s="189"/>
      <c r="Q760" s="188"/>
      <c r="R760" s="189"/>
      <c r="S760" s="189"/>
      <c r="T760" s="189"/>
      <c r="U760" s="189"/>
      <c r="V760" s="188"/>
      <c r="W760" s="189"/>
      <c r="X760" s="8"/>
      <c r="Y760" s="8"/>
    </row>
    <row r="761" customHeight="1" spans="1:25">
      <c r="A761" s="187"/>
      <c r="B761" s="188"/>
      <c r="C761" s="189"/>
      <c r="D761" s="188"/>
      <c r="E761" s="188"/>
      <c r="F761" s="189"/>
      <c r="G761" s="188"/>
      <c r="H761" s="189"/>
      <c r="I761" s="189"/>
      <c r="J761" s="189"/>
      <c r="K761" s="189"/>
      <c r="L761" s="189"/>
      <c r="M761" s="189"/>
      <c r="N761" s="189"/>
      <c r="O761" s="189"/>
      <c r="P761" s="189"/>
      <c r="Q761" s="188"/>
      <c r="R761" s="189"/>
      <c r="S761" s="189"/>
      <c r="T761" s="189"/>
      <c r="U761" s="189"/>
      <c r="V761" s="188"/>
      <c r="W761" s="189"/>
      <c r="X761" s="8"/>
      <c r="Y761" s="8"/>
    </row>
    <row r="762" customHeight="1" spans="1:25">
      <c r="A762" s="187"/>
      <c r="B762" s="188"/>
      <c r="C762" s="189"/>
      <c r="D762" s="188"/>
      <c r="E762" s="188"/>
      <c r="F762" s="189"/>
      <c r="G762" s="188"/>
      <c r="H762" s="189"/>
      <c r="I762" s="189"/>
      <c r="J762" s="189"/>
      <c r="K762" s="189"/>
      <c r="L762" s="189"/>
      <c r="M762" s="189"/>
      <c r="N762" s="189"/>
      <c r="O762" s="189"/>
      <c r="P762" s="189"/>
      <c r="Q762" s="188"/>
      <c r="R762" s="189"/>
      <c r="S762" s="189"/>
      <c r="T762" s="189"/>
      <c r="U762" s="189"/>
      <c r="V762" s="188"/>
      <c r="W762" s="189"/>
      <c r="X762" s="8"/>
      <c r="Y762" s="8"/>
    </row>
    <row r="763" customHeight="1" spans="1:25">
      <c r="A763" s="187"/>
      <c r="B763" s="188"/>
      <c r="C763" s="189"/>
      <c r="D763" s="188"/>
      <c r="E763" s="188"/>
      <c r="F763" s="189"/>
      <c r="G763" s="188"/>
      <c r="H763" s="189"/>
      <c r="I763" s="189"/>
      <c r="J763" s="189"/>
      <c r="K763" s="189"/>
      <c r="L763" s="189"/>
      <c r="M763" s="189"/>
      <c r="N763" s="189"/>
      <c r="O763" s="189"/>
      <c r="P763" s="189"/>
      <c r="Q763" s="188"/>
      <c r="R763" s="189"/>
      <c r="S763" s="189"/>
      <c r="T763" s="189"/>
      <c r="U763" s="189"/>
      <c r="V763" s="188"/>
      <c r="W763" s="189"/>
      <c r="X763" s="8"/>
      <c r="Y763" s="8"/>
    </row>
    <row r="764" customHeight="1" spans="1:25">
      <c r="A764" s="187"/>
      <c r="B764" s="188"/>
      <c r="C764" s="189"/>
      <c r="D764" s="188"/>
      <c r="E764" s="188"/>
      <c r="F764" s="189"/>
      <c r="G764" s="188"/>
      <c r="H764" s="189"/>
      <c r="I764" s="189"/>
      <c r="J764" s="189"/>
      <c r="K764" s="189"/>
      <c r="L764" s="189"/>
      <c r="M764" s="189"/>
      <c r="N764" s="189"/>
      <c r="O764" s="189"/>
      <c r="P764" s="189"/>
      <c r="Q764" s="188"/>
      <c r="R764" s="189"/>
      <c r="S764" s="189"/>
      <c r="T764" s="189"/>
      <c r="U764" s="189"/>
      <c r="V764" s="188"/>
      <c r="W764" s="189"/>
      <c r="X764" s="8"/>
      <c r="Y764" s="8"/>
    </row>
    <row r="765" customHeight="1" spans="1:25">
      <c r="A765" s="187"/>
      <c r="B765" s="188"/>
      <c r="C765" s="189"/>
      <c r="D765" s="188"/>
      <c r="E765" s="188"/>
      <c r="F765" s="189"/>
      <c r="G765" s="188"/>
      <c r="H765" s="189"/>
      <c r="I765" s="189"/>
      <c r="J765" s="189"/>
      <c r="K765" s="189"/>
      <c r="L765" s="189"/>
      <c r="M765" s="189"/>
      <c r="N765" s="189"/>
      <c r="O765" s="189"/>
      <c r="P765" s="189"/>
      <c r="Q765" s="188"/>
      <c r="R765" s="189"/>
      <c r="S765" s="189"/>
      <c r="T765" s="189"/>
      <c r="U765" s="189"/>
      <c r="V765" s="188"/>
      <c r="W765" s="189"/>
      <c r="X765" s="8"/>
      <c r="Y765" s="8"/>
    </row>
    <row r="766" customHeight="1" spans="1:25">
      <c r="A766" s="187"/>
      <c r="B766" s="188"/>
      <c r="C766" s="189"/>
      <c r="D766" s="188"/>
      <c r="E766" s="188"/>
      <c r="F766" s="189"/>
      <c r="G766" s="188"/>
      <c r="H766" s="189"/>
      <c r="I766" s="189"/>
      <c r="J766" s="189"/>
      <c r="K766" s="189"/>
      <c r="L766" s="189"/>
      <c r="M766" s="189"/>
      <c r="N766" s="189"/>
      <c r="O766" s="189"/>
      <c r="P766" s="189"/>
      <c r="Q766" s="188"/>
      <c r="R766" s="189"/>
      <c r="S766" s="189"/>
      <c r="T766" s="189"/>
      <c r="U766" s="189"/>
      <c r="V766" s="188"/>
      <c r="W766" s="189"/>
      <c r="X766" s="8"/>
      <c r="Y766" s="8"/>
    </row>
    <row r="767" customHeight="1" spans="1:25">
      <c r="A767" s="187"/>
      <c r="B767" s="188"/>
      <c r="C767" s="189"/>
      <c r="D767" s="188"/>
      <c r="E767" s="188"/>
      <c r="F767" s="189"/>
      <c r="G767" s="188"/>
      <c r="H767" s="189"/>
      <c r="I767" s="189"/>
      <c r="J767" s="189"/>
      <c r="K767" s="189"/>
      <c r="L767" s="189"/>
      <c r="M767" s="189"/>
      <c r="N767" s="189"/>
      <c r="O767" s="189"/>
      <c r="P767" s="189"/>
      <c r="Q767" s="188"/>
      <c r="R767" s="189"/>
      <c r="S767" s="189"/>
      <c r="T767" s="189"/>
      <c r="U767" s="189"/>
      <c r="V767" s="188"/>
      <c r="W767" s="189"/>
      <c r="X767" s="8"/>
      <c r="Y767" s="8"/>
    </row>
    <row r="768" customHeight="1" spans="1:25">
      <c r="A768" s="187"/>
      <c r="B768" s="188"/>
      <c r="C768" s="189"/>
      <c r="D768" s="188"/>
      <c r="E768" s="188"/>
      <c r="F768" s="189"/>
      <c r="G768" s="188"/>
      <c r="H768" s="189"/>
      <c r="I768" s="189"/>
      <c r="J768" s="189"/>
      <c r="K768" s="189"/>
      <c r="L768" s="189"/>
      <c r="M768" s="189"/>
      <c r="N768" s="189"/>
      <c r="O768" s="189"/>
      <c r="P768" s="189"/>
      <c r="Q768" s="188"/>
      <c r="R768" s="189"/>
      <c r="S768" s="189"/>
      <c r="T768" s="189"/>
      <c r="U768" s="189"/>
      <c r="V768" s="188"/>
      <c r="W768" s="189"/>
      <c r="X768" s="8"/>
      <c r="Y768" s="8"/>
    </row>
    <row r="769" customHeight="1" spans="1:25">
      <c r="A769" s="187"/>
      <c r="B769" s="188"/>
      <c r="C769" s="189"/>
      <c r="D769" s="188"/>
      <c r="E769" s="188"/>
      <c r="F769" s="189"/>
      <c r="G769" s="188"/>
      <c r="H769" s="189"/>
      <c r="I769" s="189"/>
      <c r="J769" s="189"/>
      <c r="K769" s="189"/>
      <c r="L769" s="189"/>
      <c r="M769" s="189"/>
      <c r="N769" s="189"/>
      <c r="O769" s="189"/>
      <c r="P769" s="189"/>
      <c r="Q769" s="188"/>
      <c r="R769" s="189"/>
      <c r="S769" s="189"/>
      <c r="T769" s="189"/>
      <c r="U769" s="189"/>
      <c r="V769" s="188"/>
      <c r="W769" s="189"/>
      <c r="X769" s="8"/>
      <c r="Y769" s="8"/>
    </row>
    <row r="770" customHeight="1" spans="1:25">
      <c r="A770" s="187"/>
      <c r="B770" s="188"/>
      <c r="C770" s="189"/>
      <c r="D770" s="188"/>
      <c r="E770" s="188"/>
      <c r="F770" s="189"/>
      <c r="G770" s="188"/>
      <c r="H770" s="189"/>
      <c r="I770" s="189"/>
      <c r="J770" s="189"/>
      <c r="K770" s="189"/>
      <c r="L770" s="189"/>
      <c r="M770" s="189"/>
      <c r="N770" s="189"/>
      <c r="O770" s="189"/>
      <c r="P770" s="189"/>
      <c r="Q770" s="188"/>
      <c r="R770" s="189"/>
      <c r="S770" s="189"/>
      <c r="T770" s="189"/>
      <c r="U770" s="189"/>
      <c r="V770" s="188"/>
      <c r="W770" s="189"/>
      <c r="X770" s="8"/>
      <c r="Y770" s="8"/>
    </row>
    <row r="771" customHeight="1" spans="1:25">
      <c r="A771" s="187"/>
      <c r="B771" s="188"/>
      <c r="C771" s="189"/>
      <c r="D771" s="188"/>
      <c r="E771" s="188"/>
      <c r="F771" s="189"/>
      <c r="G771" s="188"/>
      <c r="H771" s="189"/>
      <c r="I771" s="189"/>
      <c r="J771" s="189"/>
      <c r="K771" s="189"/>
      <c r="L771" s="189"/>
      <c r="M771" s="189"/>
      <c r="N771" s="189"/>
      <c r="O771" s="189"/>
      <c r="P771" s="189"/>
      <c r="Q771" s="188"/>
      <c r="R771" s="189"/>
      <c r="S771" s="189"/>
      <c r="T771" s="189"/>
      <c r="U771" s="189"/>
      <c r="V771" s="188"/>
      <c r="W771" s="189"/>
      <c r="X771" s="8"/>
      <c r="Y771" s="8"/>
    </row>
    <row r="772" customHeight="1" spans="1:25">
      <c r="A772" s="187"/>
      <c r="B772" s="188"/>
      <c r="C772" s="189"/>
      <c r="D772" s="188"/>
      <c r="E772" s="188"/>
      <c r="F772" s="189"/>
      <c r="G772" s="188"/>
      <c r="H772" s="189"/>
      <c r="I772" s="189"/>
      <c r="J772" s="189"/>
      <c r="K772" s="189"/>
      <c r="L772" s="189"/>
      <c r="M772" s="189"/>
      <c r="N772" s="189"/>
      <c r="O772" s="189"/>
      <c r="P772" s="189"/>
      <c r="Q772" s="188"/>
      <c r="R772" s="189"/>
      <c r="S772" s="189"/>
      <c r="T772" s="189"/>
      <c r="U772" s="189"/>
      <c r="V772" s="188"/>
      <c r="W772" s="189"/>
      <c r="X772" s="8"/>
      <c r="Y772" s="8"/>
    </row>
    <row r="773" customHeight="1" spans="1:25">
      <c r="A773" s="187"/>
      <c r="B773" s="188"/>
      <c r="C773" s="189"/>
      <c r="D773" s="188"/>
      <c r="E773" s="188"/>
      <c r="F773" s="189"/>
      <c r="G773" s="188"/>
      <c r="H773" s="189"/>
      <c r="I773" s="189"/>
      <c r="J773" s="189"/>
      <c r="K773" s="189"/>
      <c r="L773" s="189"/>
      <c r="M773" s="189"/>
      <c r="N773" s="189"/>
      <c r="O773" s="189"/>
      <c r="P773" s="189"/>
      <c r="Q773" s="188"/>
      <c r="R773" s="189"/>
      <c r="S773" s="189"/>
      <c r="T773" s="189"/>
      <c r="U773" s="189"/>
      <c r="V773" s="188"/>
      <c r="W773" s="189"/>
      <c r="X773" s="8"/>
      <c r="Y773" s="8"/>
    </row>
    <row r="774" customHeight="1" spans="1:25">
      <c r="A774" s="187"/>
      <c r="B774" s="188"/>
      <c r="C774" s="189"/>
      <c r="D774" s="188"/>
      <c r="E774" s="188"/>
      <c r="F774" s="189"/>
      <c r="G774" s="188"/>
      <c r="H774" s="189"/>
      <c r="I774" s="189"/>
      <c r="J774" s="189"/>
      <c r="K774" s="189"/>
      <c r="L774" s="189"/>
      <c r="M774" s="189"/>
      <c r="N774" s="189"/>
      <c r="O774" s="189"/>
      <c r="P774" s="189"/>
      <c r="Q774" s="188"/>
      <c r="R774" s="189"/>
      <c r="S774" s="189"/>
      <c r="T774" s="189"/>
      <c r="U774" s="189"/>
      <c r="V774" s="188"/>
      <c r="W774" s="189"/>
      <c r="X774" s="8"/>
      <c r="Y774" s="8"/>
    </row>
    <row r="775" customHeight="1" spans="1:25">
      <c r="A775" s="187"/>
      <c r="B775" s="188"/>
      <c r="C775" s="189"/>
      <c r="D775" s="188"/>
      <c r="E775" s="188"/>
      <c r="F775" s="189"/>
      <c r="G775" s="188"/>
      <c r="H775" s="189"/>
      <c r="I775" s="189"/>
      <c r="J775" s="189"/>
      <c r="K775" s="189"/>
      <c r="L775" s="189"/>
      <c r="M775" s="189"/>
      <c r="N775" s="189"/>
      <c r="O775" s="189"/>
      <c r="P775" s="189"/>
      <c r="Q775" s="188"/>
      <c r="R775" s="189"/>
      <c r="S775" s="189"/>
      <c r="T775" s="189"/>
      <c r="U775" s="189"/>
      <c r="V775" s="188"/>
      <c r="W775" s="189"/>
      <c r="X775" s="8"/>
      <c r="Y775" s="8"/>
    </row>
    <row r="776" customHeight="1" spans="1:25">
      <c r="A776" s="187"/>
      <c r="B776" s="188"/>
      <c r="C776" s="189"/>
      <c r="D776" s="188"/>
      <c r="E776" s="188"/>
      <c r="F776" s="189"/>
      <c r="G776" s="188"/>
      <c r="H776" s="189"/>
      <c r="I776" s="189"/>
      <c r="J776" s="189"/>
      <c r="K776" s="189"/>
      <c r="L776" s="189"/>
      <c r="M776" s="189"/>
      <c r="N776" s="189"/>
      <c r="O776" s="189"/>
      <c r="P776" s="189"/>
      <c r="Q776" s="188"/>
      <c r="R776" s="189"/>
      <c r="S776" s="189"/>
      <c r="T776" s="189"/>
      <c r="U776" s="189"/>
      <c r="V776" s="188"/>
      <c r="W776" s="189"/>
      <c r="X776" s="8"/>
      <c r="Y776" s="8"/>
    </row>
    <row r="777" customHeight="1" spans="1:25">
      <c r="A777" s="187"/>
      <c r="B777" s="188"/>
      <c r="C777" s="189"/>
      <c r="D777" s="188"/>
      <c r="E777" s="188"/>
      <c r="F777" s="189"/>
      <c r="G777" s="188"/>
      <c r="H777" s="189"/>
      <c r="I777" s="189"/>
      <c r="J777" s="189"/>
      <c r="K777" s="189"/>
      <c r="L777" s="189"/>
      <c r="M777" s="189"/>
      <c r="N777" s="189"/>
      <c r="O777" s="189"/>
      <c r="P777" s="189"/>
      <c r="Q777" s="188"/>
      <c r="R777" s="189"/>
      <c r="S777" s="189"/>
      <c r="T777" s="189"/>
      <c r="U777" s="189"/>
      <c r="V777" s="188"/>
      <c r="W777" s="189"/>
      <c r="X777" s="8"/>
      <c r="Y777" s="8"/>
    </row>
    <row r="778" customHeight="1" spans="1:25">
      <c r="A778" s="187"/>
      <c r="B778" s="188"/>
      <c r="C778" s="189"/>
      <c r="D778" s="188"/>
      <c r="E778" s="188"/>
      <c r="F778" s="189"/>
      <c r="G778" s="188"/>
      <c r="H778" s="189"/>
      <c r="I778" s="189"/>
      <c r="J778" s="189"/>
      <c r="K778" s="189"/>
      <c r="L778" s="189"/>
      <c r="M778" s="189"/>
      <c r="N778" s="189"/>
      <c r="O778" s="189"/>
      <c r="P778" s="189"/>
      <c r="Q778" s="188"/>
      <c r="R778" s="189"/>
      <c r="S778" s="189"/>
      <c r="T778" s="189"/>
      <c r="U778" s="189"/>
      <c r="V778" s="188"/>
      <c r="W778" s="189"/>
      <c r="X778" s="8"/>
      <c r="Y778" s="8"/>
    </row>
    <row r="779" customHeight="1" spans="1:25">
      <c r="A779" s="187"/>
      <c r="B779" s="188"/>
      <c r="C779" s="189"/>
      <c r="D779" s="188"/>
      <c r="E779" s="188"/>
      <c r="F779" s="189"/>
      <c r="G779" s="188"/>
      <c r="H779" s="189"/>
      <c r="I779" s="189"/>
      <c r="J779" s="189"/>
      <c r="K779" s="189"/>
      <c r="L779" s="189"/>
      <c r="M779" s="189"/>
      <c r="N779" s="189"/>
      <c r="O779" s="189"/>
      <c r="P779" s="189"/>
      <c r="Q779" s="188"/>
      <c r="R779" s="189"/>
      <c r="S779" s="189"/>
      <c r="T779" s="189"/>
      <c r="U779" s="189"/>
      <c r="V779" s="188"/>
      <c r="W779" s="189"/>
      <c r="X779" s="8"/>
      <c r="Y779" s="8"/>
    </row>
    <row r="780" customHeight="1" spans="1:25">
      <c r="A780" s="187"/>
      <c r="B780" s="188"/>
      <c r="C780" s="189"/>
      <c r="D780" s="188"/>
      <c r="E780" s="188"/>
      <c r="F780" s="189"/>
      <c r="G780" s="188"/>
      <c r="H780" s="189"/>
      <c r="I780" s="189"/>
      <c r="J780" s="189"/>
      <c r="K780" s="189"/>
      <c r="L780" s="189"/>
      <c r="M780" s="189"/>
      <c r="N780" s="189"/>
      <c r="O780" s="189"/>
      <c r="P780" s="189"/>
      <c r="Q780" s="188"/>
      <c r="R780" s="189"/>
      <c r="S780" s="189"/>
      <c r="T780" s="189"/>
      <c r="U780" s="189"/>
      <c r="V780" s="188"/>
      <c r="W780" s="189"/>
      <c r="X780" s="8"/>
      <c r="Y780" s="8"/>
    </row>
    <row r="781" customHeight="1" spans="1:25">
      <c r="A781" s="187"/>
      <c r="B781" s="188"/>
      <c r="C781" s="189"/>
      <c r="D781" s="188"/>
      <c r="E781" s="188"/>
      <c r="F781" s="189"/>
      <c r="G781" s="188"/>
      <c r="H781" s="189"/>
      <c r="I781" s="189"/>
      <c r="J781" s="189"/>
      <c r="K781" s="189"/>
      <c r="L781" s="189"/>
      <c r="M781" s="189"/>
      <c r="N781" s="189"/>
      <c r="O781" s="189"/>
      <c r="P781" s="189"/>
      <c r="Q781" s="188"/>
      <c r="R781" s="189"/>
      <c r="S781" s="189"/>
      <c r="T781" s="189"/>
      <c r="U781" s="189"/>
      <c r="V781" s="188"/>
      <c r="W781" s="189"/>
      <c r="X781" s="8"/>
      <c r="Y781" s="8"/>
    </row>
    <row r="782" customHeight="1" spans="1:25">
      <c r="A782" s="187"/>
      <c r="B782" s="188"/>
      <c r="C782" s="189"/>
      <c r="D782" s="188"/>
      <c r="E782" s="188"/>
      <c r="F782" s="189"/>
      <c r="G782" s="188"/>
      <c r="H782" s="189"/>
      <c r="I782" s="189"/>
      <c r="J782" s="189"/>
      <c r="K782" s="189"/>
      <c r="L782" s="189"/>
      <c r="M782" s="189"/>
      <c r="N782" s="189"/>
      <c r="O782" s="189"/>
      <c r="P782" s="189"/>
      <c r="Q782" s="188"/>
      <c r="R782" s="189"/>
      <c r="S782" s="189"/>
      <c r="T782" s="189"/>
      <c r="U782" s="189"/>
      <c r="V782" s="188"/>
      <c r="W782" s="189"/>
      <c r="X782" s="8"/>
      <c r="Y782" s="8"/>
    </row>
    <row r="783" customHeight="1" spans="1:25">
      <c r="A783" s="187"/>
      <c r="B783" s="188"/>
      <c r="C783" s="189"/>
      <c r="D783" s="188"/>
      <c r="E783" s="188"/>
      <c r="F783" s="189"/>
      <c r="G783" s="188"/>
      <c r="H783" s="189"/>
      <c r="I783" s="189"/>
      <c r="J783" s="189"/>
      <c r="K783" s="189"/>
      <c r="L783" s="189"/>
      <c r="M783" s="189"/>
      <c r="N783" s="189"/>
      <c r="O783" s="189"/>
      <c r="P783" s="189"/>
      <c r="Q783" s="188"/>
      <c r="R783" s="189"/>
      <c r="S783" s="189"/>
      <c r="T783" s="189"/>
      <c r="U783" s="189"/>
      <c r="V783" s="188"/>
      <c r="W783" s="189"/>
      <c r="X783" s="8"/>
      <c r="Y783" s="8"/>
    </row>
    <row r="784" customHeight="1" spans="1:25">
      <c r="A784" s="187"/>
      <c r="B784" s="188"/>
      <c r="C784" s="189"/>
      <c r="D784" s="188"/>
      <c r="E784" s="188"/>
      <c r="F784" s="189"/>
      <c r="G784" s="188"/>
      <c r="H784" s="189"/>
      <c r="I784" s="189"/>
      <c r="J784" s="189"/>
      <c r="K784" s="189"/>
      <c r="L784" s="189"/>
      <c r="M784" s="189"/>
      <c r="N784" s="189"/>
      <c r="O784" s="189"/>
      <c r="P784" s="189"/>
      <c r="Q784" s="188"/>
      <c r="R784" s="189"/>
      <c r="S784" s="189"/>
      <c r="T784" s="189"/>
      <c r="U784" s="189"/>
      <c r="V784" s="188"/>
      <c r="W784" s="189"/>
      <c r="X784" s="8"/>
      <c r="Y784" s="8"/>
    </row>
    <row r="785" customHeight="1" spans="1:25">
      <c r="A785" s="187"/>
      <c r="B785" s="188"/>
      <c r="C785" s="189"/>
      <c r="D785" s="188"/>
      <c r="E785" s="188"/>
      <c r="F785" s="189"/>
      <c r="G785" s="188"/>
      <c r="H785" s="189"/>
      <c r="I785" s="189"/>
      <c r="J785" s="189"/>
      <c r="K785" s="189"/>
      <c r="L785" s="189"/>
      <c r="M785" s="189"/>
      <c r="N785" s="189"/>
      <c r="O785" s="189"/>
      <c r="P785" s="189"/>
      <c r="Q785" s="188"/>
      <c r="R785" s="189"/>
      <c r="S785" s="189"/>
      <c r="T785" s="189"/>
      <c r="U785" s="189"/>
      <c r="V785" s="188"/>
      <c r="W785" s="189"/>
      <c r="X785" s="8"/>
      <c r="Y785" s="8"/>
    </row>
    <row r="786" customHeight="1" spans="1:25">
      <c r="A786" s="187"/>
      <c r="B786" s="188"/>
      <c r="C786" s="189"/>
      <c r="D786" s="188"/>
      <c r="E786" s="188"/>
      <c r="F786" s="189"/>
      <c r="G786" s="188"/>
      <c r="H786" s="189"/>
      <c r="I786" s="189"/>
      <c r="J786" s="189"/>
      <c r="K786" s="189"/>
      <c r="L786" s="189"/>
      <c r="M786" s="189"/>
      <c r="N786" s="189"/>
      <c r="O786" s="189"/>
      <c r="P786" s="189"/>
      <c r="Q786" s="188"/>
      <c r="R786" s="189"/>
      <c r="S786" s="189"/>
      <c r="T786" s="189"/>
      <c r="U786" s="189"/>
      <c r="V786" s="188"/>
      <c r="W786" s="189"/>
      <c r="X786" s="8"/>
      <c r="Y786" s="8"/>
    </row>
    <row r="787" customHeight="1" spans="1:25">
      <c r="A787" s="187"/>
      <c r="B787" s="188"/>
      <c r="C787" s="189"/>
      <c r="D787" s="188"/>
      <c r="E787" s="188"/>
      <c r="F787" s="189"/>
      <c r="G787" s="188"/>
      <c r="H787" s="189"/>
      <c r="I787" s="189"/>
      <c r="J787" s="189"/>
      <c r="K787" s="189"/>
      <c r="L787" s="189"/>
      <c r="M787" s="189"/>
      <c r="N787" s="189"/>
      <c r="O787" s="189"/>
      <c r="P787" s="189"/>
      <c r="Q787" s="188"/>
      <c r="R787" s="189"/>
      <c r="S787" s="189"/>
      <c r="T787" s="189"/>
      <c r="U787" s="189"/>
      <c r="V787" s="188"/>
      <c r="W787" s="189"/>
      <c r="X787" s="8"/>
      <c r="Y787" s="8"/>
    </row>
    <row r="788" customHeight="1" spans="1:25">
      <c r="A788" s="187"/>
      <c r="B788" s="188"/>
      <c r="C788" s="189"/>
      <c r="D788" s="188"/>
      <c r="E788" s="188"/>
      <c r="F788" s="189"/>
      <c r="G788" s="188"/>
      <c r="H788" s="189"/>
      <c r="I788" s="189"/>
      <c r="J788" s="189"/>
      <c r="K788" s="189"/>
      <c r="L788" s="189"/>
      <c r="M788" s="189"/>
      <c r="N788" s="189"/>
      <c r="O788" s="189"/>
      <c r="P788" s="189"/>
      <c r="Q788" s="188"/>
      <c r="R788" s="189"/>
      <c r="S788" s="189"/>
      <c r="T788" s="189"/>
      <c r="U788" s="189"/>
      <c r="V788" s="188"/>
      <c r="W788" s="189"/>
      <c r="X788" s="8"/>
      <c r="Y788" s="8"/>
    </row>
    <row r="789" customHeight="1" spans="1:25">
      <c r="A789" s="187"/>
      <c r="B789" s="188"/>
      <c r="C789" s="189"/>
      <c r="D789" s="188"/>
      <c r="E789" s="188"/>
      <c r="F789" s="189"/>
      <c r="G789" s="188"/>
      <c r="H789" s="189"/>
      <c r="I789" s="189"/>
      <c r="J789" s="189"/>
      <c r="K789" s="189"/>
      <c r="L789" s="189"/>
      <c r="M789" s="189"/>
      <c r="N789" s="189"/>
      <c r="O789" s="189"/>
      <c r="P789" s="189"/>
      <c r="Q789" s="188"/>
      <c r="R789" s="189"/>
      <c r="S789" s="189"/>
      <c r="T789" s="189"/>
      <c r="U789" s="189"/>
      <c r="V789" s="188"/>
      <c r="W789" s="189"/>
      <c r="X789" s="8"/>
      <c r="Y789" s="8"/>
    </row>
    <row r="790" customHeight="1" spans="1:25">
      <c r="A790" s="187"/>
      <c r="B790" s="188"/>
      <c r="C790" s="189"/>
      <c r="D790" s="188"/>
      <c r="E790" s="188"/>
      <c r="F790" s="189"/>
      <c r="G790" s="188"/>
      <c r="H790" s="189"/>
      <c r="I790" s="189"/>
      <c r="J790" s="189"/>
      <c r="K790" s="189"/>
      <c r="L790" s="189"/>
      <c r="M790" s="189"/>
      <c r="N790" s="189"/>
      <c r="O790" s="189"/>
      <c r="P790" s="189"/>
      <c r="Q790" s="188"/>
      <c r="R790" s="189"/>
      <c r="S790" s="189"/>
      <c r="T790" s="189"/>
      <c r="U790" s="189"/>
      <c r="V790" s="188"/>
      <c r="W790" s="189"/>
      <c r="X790" s="8"/>
      <c r="Y790" s="8"/>
    </row>
    <row r="791" customHeight="1" spans="1:25">
      <c r="A791" s="187"/>
      <c r="B791" s="188"/>
      <c r="C791" s="189"/>
      <c r="D791" s="188"/>
      <c r="E791" s="188"/>
      <c r="F791" s="189"/>
      <c r="G791" s="188"/>
      <c r="H791" s="189"/>
      <c r="I791" s="189"/>
      <c r="J791" s="189"/>
      <c r="K791" s="189"/>
      <c r="L791" s="189"/>
      <c r="M791" s="189"/>
      <c r="N791" s="189"/>
      <c r="O791" s="189"/>
      <c r="P791" s="189"/>
      <c r="Q791" s="188"/>
      <c r="R791" s="189"/>
      <c r="S791" s="189"/>
      <c r="T791" s="189"/>
      <c r="U791" s="189"/>
      <c r="V791" s="188"/>
      <c r="W791" s="189"/>
      <c r="X791" s="8"/>
      <c r="Y791" s="8"/>
    </row>
    <row r="792" customHeight="1" spans="1:25">
      <c r="A792" s="187"/>
      <c r="B792" s="188"/>
      <c r="C792" s="189"/>
      <c r="D792" s="188"/>
      <c r="E792" s="188"/>
      <c r="F792" s="189"/>
      <c r="G792" s="188"/>
      <c r="H792" s="189"/>
      <c r="I792" s="189"/>
      <c r="J792" s="189"/>
      <c r="K792" s="189"/>
      <c r="L792" s="189"/>
      <c r="M792" s="189"/>
      <c r="N792" s="189"/>
      <c r="O792" s="189"/>
      <c r="P792" s="189"/>
      <c r="Q792" s="188"/>
      <c r="R792" s="189"/>
      <c r="S792" s="189"/>
      <c r="T792" s="189"/>
      <c r="U792" s="189"/>
      <c r="V792" s="188"/>
      <c r="W792" s="189"/>
      <c r="X792" s="8"/>
      <c r="Y792" s="8"/>
    </row>
    <row r="793" customHeight="1" spans="1:25">
      <c r="A793" s="187"/>
      <c r="B793" s="188"/>
      <c r="C793" s="189"/>
      <c r="D793" s="188"/>
      <c r="E793" s="188"/>
      <c r="F793" s="189"/>
      <c r="G793" s="188"/>
      <c r="H793" s="189"/>
      <c r="I793" s="189"/>
      <c r="J793" s="189"/>
      <c r="K793" s="189"/>
      <c r="L793" s="189"/>
      <c r="M793" s="189"/>
      <c r="N793" s="189"/>
      <c r="O793" s="189"/>
      <c r="P793" s="189"/>
      <c r="Q793" s="188"/>
      <c r="R793" s="189"/>
      <c r="S793" s="189"/>
      <c r="T793" s="189"/>
      <c r="U793" s="189"/>
      <c r="V793" s="188"/>
      <c r="W793" s="189"/>
      <c r="X793" s="8"/>
      <c r="Y793" s="8"/>
    </row>
    <row r="794" customHeight="1" spans="1:25">
      <c r="A794" s="187"/>
      <c r="B794" s="188"/>
      <c r="C794" s="189"/>
      <c r="D794" s="188"/>
      <c r="E794" s="188"/>
      <c r="F794" s="189"/>
      <c r="G794" s="188"/>
      <c r="H794" s="189"/>
      <c r="I794" s="189"/>
      <c r="J794" s="189"/>
      <c r="K794" s="189"/>
      <c r="L794" s="189"/>
      <c r="M794" s="189"/>
      <c r="N794" s="189"/>
      <c r="O794" s="189"/>
      <c r="P794" s="189"/>
      <c r="Q794" s="188"/>
      <c r="R794" s="189"/>
      <c r="S794" s="189"/>
      <c r="T794" s="189"/>
      <c r="U794" s="189"/>
      <c r="V794" s="188"/>
      <c r="W794" s="189"/>
      <c r="X794" s="8"/>
      <c r="Y794" s="8"/>
    </row>
    <row r="795" customHeight="1" spans="1:25">
      <c r="A795" s="187"/>
      <c r="B795" s="188"/>
      <c r="C795" s="189"/>
      <c r="D795" s="188"/>
      <c r="E795" s="188"/>
      <c r="F795" s="189"/>
      <c r="G795" s="188"/>
      <c r="H795" s="189"/>
      <c r="I795" s="189"/>
      <c r="J795" s="189"/>
      <c r="K795" s="189"/>
      <c r="L795" s="189"/>
      <c r="M795" s="189"/>
      <c r="N795" s="189"/>
      <c r="O795" s="189"/>
      <c r="P795" s="189"/>
      <c r="Q795" s="188"/>
      <c r="R795" s="189"/>
      <c r="S795" s="189"/>
      <c r="T795" s="189"/>
      <c r="U795" s="189"/>
      <c r="V795" s="188"/>
      <c r="W795" s="189"/>
      <c r="X795" s="8"/>
      <c r="Y795" s="8"/>
    </row>
    <row r="796" customHeight="1" spans="1:25">
      <c r="A796" s="187"/>
      <c r="B796" s="188"/>
      <c r="C796" s="189"/>
      <c r="D796" s="188"/>
      <c r="E796" s="188"/>
      <c r="F796" s="189"/>
      <c r="G796" s="188"/>
      <c r="H796" s="189"/>
      <c r="I796" s="189"/>
      <c r="J796" s="189"/>
      <c r="K796" s="189"/>
      <c r="L796" s="189"/>
      <c r="M796" s="189"/>
      <c r="N796" s="189"/>
      <c r="O796" s="189"/>
      <c r="P796" s="189"/>
      <c r="Q796" s="188"/>
      <c r="R796" s="189"/>
      <c r="S796" s="189"/>
      <c r="T796" s="189"/>
      <c r="U796" s="189"/>
      <c r="V796" s="188"/>
      <c r="W796" s="189"/>
      <c r="X796" s="8"/>
      <c r="Y796" s="8"/>
    </row>
    <row r="797" customHeight="1" spans="1:25">
      <c r="A797" s="187"/>
      <c r="B797" s="188"/>
      <c r="C797" s="189"/>
      <c r="D797" s="188"/>
      <c r="E797" s="188"/>
      <c r="F797" s="189"/>
      <c r="G797" s="188"/>
      <c r="H797" s="189"/>
      <c r="I797" s="189"/>
      <c r="J797" s="189"/>
      <c r="K797" s="189"/>
      <c r="L797" s="189"/>
      <c r="M797" s="189"/>
      <c r="N797" s="189"/>
      <c r="O797" s="189"/>
      <c r="P797" s="189"/>
      <c r="Q797" s="188"/>
      <c r="R797" s="189"/>
      <c r="S797" s="189"/>
      <c r="T797" s="189"/>
      <c r="U797" s="189"/>
      <c r="V797" s="188"/>
      <c r="W797" s="189"/>
      <c r="X797" s="8"/>
      <c r="Y797" s="8"/>
    </row>
    <row r="798" customHeight="1" spans="1:25">
      <c r="A798" s="187"/>
      <c r="B798" s="188"/>
      <c r="C798" s="189"/>
      <c r="D798" s="188"/>
      <c r="E798" s="188"/>
      <c r="F798" s="189"/>
      <c r="G798" s="188"/>
      <c r="H798" s="189"/>
      <c r="I798" s="189"/>
      <c r="J798" s="189"/>
      <c r="K798" s="189"/>
      <c r="L798" s="189"/>
      <c r="M798" s="189"/>
      <c r="N798" s="189"/>
      <c r="O798" s="189"/>
      <c r="P798" s="189"/>
      <c r="Q798" s="188"/>
      <c r="R798" s="189"/>
      <c r="S798" s="189"/>
      <c r="T798" s="189"/>
      <c r="U798" s="189"/>
      <c r="V798" s="188"/>
      <c r="W798" s="189"/>
      <c r="X798" s="8"/>
      <c r="Y798" s="8"/>
    </row>
    <row r="799" customHeight="1" spans="1:25">
      <c r="A799" s="187"/>
      <c r="B799" s="188"/>
      <c r="C799" s="189"/>
      <c r="D799" s="188"/>
      <c r="E799" s="188"/>
      <c r="F799" s="189"/>
      <c r="G799" s="188"/>
      <c r="H799" s="189"/>
      <c r="I799" s="189"/>
      <c r="J799" s="189"/>
      <c r="K799" s="189"/>
      <c r="L799" s="189"/>
      <c r="M799" s="189"/>
      <c r="N799" s="189"/>
      <c r="O799" s="189"/>
      <c r="P799" s="189"/>
      <c r="Q799" s="188"/>
      <c r="R799" s="189"/>
      <c r="S799" s="189"/>
      <c r="T799" s="189"/>
      <c r="U799" s="189"/>
      <c r="V799" s="188"/>
      <c r="W799" s="189"/>
      <c r="X799" s="8"/>
      <c r="Y799" s="8"/>
    </row>
    <row r="800" customHeight="1" spans="1:25">
      <c r="A800" s="187"/>
      <c r="B800" s="188"/>
      <c r="C800" s="189"/>
      <c r="D800" s="188"/>
      <c r="E800" s="188"/>
      <c r="F800" s="189"/>
      <c r="G800" s="188"/>
      <c r="H800" s="189"/>
      <c r="I800" s="189"/>
      <c r="J800" s="189"/>
      <c r="K800" s="189"/>
      <c r="L800" s="189"/>
      <c r="M800" s="189"/>
      <c r="N800" s="189"/>
      <c r="O800" s="189"/>
      <c r="P800" s="189"/>
      <c r="Q800" s="188"/>
      <c r="R800" s="189"/>
      <c r="S800" s="189"/>
      <c r="T800" s="189"/>
      <c r="U800" s="189"/>
      <c r="V800" s="188"/>
      <c r="W800" s="189"/>
      <c r="X800" s="8"/>
      <c r="Y800" s="8"/>
    </row>
    <row r="801" customHeight="1" spans="1:25">
      <c r="A801" s="187"/>
      <c r="B801" s="188"/>
      <c r="C801" s="189"/>
      <c r="D801" s="188"/>
      <c r="E801" s="188"/>
      <c r="F801" s="189"/>
      <c r="G801" s="188"/>
      <c r="H801" s="189"/>
      <c r="I801" s="189"/>
      <c r="J801" s="189"/>
      <c r="K801" s="189"/>
      <c r="L801" s="189"/>
      <c r="M801" s="189"/>
      <c r="N801" s="189"/>
      <c r="O801" s="189"/>
      <c r="P801" s="189"/>
      <c r="Q801" s="188"/>
      <c r="R801" s="189"/>
      <c r="S801" s="189"/>
      <c r="T801" s="189"/>
      <c r="U801" s="189"/>
      <c r="V801" s="188"/>
      <c r="W801" s="189"/>
      <c r="X801" s="8"/>
      <c r="Y801" s="8"/>
    </row>
    <row r="802" customHeight="1" spans="1:25">
      <c r="A802" s="187"/>
      <c r="B802" s="188"/>
      <c r="C802" s="189"/>
      <c r="D802" s="188"/>
      <c r="E802" s="188"/>
      <c r="F802" s="189"/>
      <c r="G802" s="188"/>
      <c r="H802" s="189"/>
      <c r="I802" s="189"/>
      <c r="J802" s="189"/>
      <c r="K802" s="189"/>
      <c r="L802" s="189"/>
      <c r="M802" s="189"/>
      <c r="N802" s="189"/>
      <c r="O802" s="189"/>
      <c r="P802" s="189"/>
      <c r="Q802" s="188"/>
      <c r="R802" s="189"/>
      <c r="S802" s="189"/>
      <c r="T802" s="189"/>
      <c r="U802" s="189"/>
      <c r="V802" s="188"/>
      <c r="W802" s="189"/>
      <c r="X802" s="8"/>
      <c r="Y802" s="8"/>
    </row>
    <row r="803" customHeight="1" spans="1:25">
      <c r="A803" s="187"/>
      <c r="B803" s="188"/>
      <c r="C803" s="189"/>
      <c r="D803" s="188"/>
      <c r="E803" s="188"/>
      <c r="F803" s="189"/>
      <c r="G803" s="188"/>
      <c r="H803" s="189"/>
      <c r="I803" s="189"/>
      <c r="J803" s="189"/>
      <c r="K803" s="189"/>
      <c r="L803" s="189"/>
      <c r="M803" s="189"/>
      <c r="N803" s="189"/>
      <c r="O803" s="189"/>
      <c r="P803" s="189"/>
      <c r="Q803" s="188"/>
      <c r="R803" s="189"/>
      <c r="S803" s="189"/>
      <c r="T803" s="189"/>
      <c r="U803" s="189"/>
      <c r="V803" s="188"/>
      <c r="W803" s="189"/>
      <c r="X803" s="8"/>
      <c r="Y803" s="8"/>
    </row>
    <row r="804" customHeight="1" spans="1:25">
      <c r="A804" s="187"/>
      <c r="B804" s="188"/>
      <c r="C804" s="189"/>
      <c r="D804" s="188"/>
      <c r="E804" s="188"/>
      <c r="F804" s="189"/>
      <c r="G804" s="188"/>
      <c r="H804" s="189"/>
      <c r="I804" s="189"/>
      <c r="J804" s="189"/>
      <c r="K804" s="189"/>
      <c r="L804" s="189"/>
      <c r="M804" s="189"/>
      <c r="N804" s="189"/>
      <c r="O804" s="189"/>
      <c r="P804" s="189"/>
      <c r="Q804" s="188"/>
      <c r="R804" s="189"/>
      <c r="S804" s="189"/>
      <c r="T804" s="189"/>
      <c r="U804" s="189"/>
      <c r="V804" s="188"/>
      <c r="W804" s="189"/>
      <c r="X804" s="8"/>
      <c r="Y804" s="8"/>
    </row>
    <row r="805" customHeight="1" spans="1:25">
      <c r="A805" s="187"/>
      <c r="B805" s="188"/>
      <c r="C805" s="189"/>
      <c r="D805" s="188"/>
      <c r="E805" s="188"/>
      <c r="F805" s="189"/>
      <c r="G805" s="188"/>
      <c r="H805" s="189"/>
      <c r="I805" s="189"/>
      <c r="J805" s="189"/>
      <c r="K805" s="189"/>
      <c r="L805" s="189"/>
      <c r="M805" s="189"/>
      <c r="N805" s="189"/>
      <c r="O805" s="189"/>
      <c r="P805" s="189"/>
      <c r="Q805" s="188"/>
      <c r="R805" s="189"/>
      <c r="S805" s="189"/>
      <c r="T805" s="189"/>
      <c r="U805" s="189"/>
      <c r="V805" s="188"/>
      <c r="W805" s="189"/>
      <c r="X805" s="8"/>
      <c r="Y805" s="8"/>
    </row>
    <row r="806" customHeight="1" spans="1:25">
      <c r="A806" s="187"/>
      <c r="B806" s="188"/>
      <c r="C806" s="189"/>
      <c r="D806" s="188"/>
      <c r="E806" s="188"/>
      <c r="F806" s="189"/>
      <c r="G806" s="188"/>
      <c r="H806" s="189"/>
      <c r="I806" s="189"/>
      <c r="J806" s="189"/>
      <c r="K806" s="189"/>
      <c r="L806" s="189"/>
      <c r="M806" s="189"/>
      <c r="N806" s="189"/>
      <c r="O806" s="189"/>
      <c r="P806" s="189"/>
      <c r="Q806" s="188"/>
      <c r="R806" s="189"/>
      <c r="S806" s="189"/>
      <c r="T806" s="189"/>
      <c r="U806" s="189"/>
      <c r="V806" s="188"/>
      <c r="W806" s="189"/>
      <c r="X806" s="8"/>
      <c r="Y806" s="8"/>
    </row>
    <row r="807" customHeight="1" spans="1:25">
      <c r="A807" s="187"/>
      <c r="B807" s="188"/>
      <c r="C807" s="189"/>
      <c r="D807" s="188"/>
      <c r="E807" s="188"/>
      <c r="F807" s="189"/>
      <c r="G807" s="188"/>
      <c r="H807" s="189"/>
      <c r="I807" s="189"/>
      <c r="J807" s="189"/>
      <c r="K807" s="189"/>
      <c r="L807" s="189"/>
      <c r="M807" s="189"/>
      <c r="N807" s="189"/>
      <c r="O807" s="189"/>
      <c r="P807" s="189"/>
      <c r="Q807" s="188"/>
      <c r="R807" s="189"/>
      <c r="S807" s="189"/>
      <c r="T807" s="189"/>
      <c r="U807" s="189"/>
      <c r="V807" s="188"/>
      <c r="W807" s="189"/>
      <c r="X807" s="8"/>
      <c r="Y807" s="8"/>
    </row>
    <row r="808" customHeight="1" spans="1:25">
      <c r="A808" s="187"/>
      <c r="B808" s="188"/>
      <c r="C808" s="189"/>
      <c r="D808" s="188"/>
      <c r="E808" s="188"/>
      <c r="F808" s="189"/>
      <c r="G808" s="188"/>
      <c r="H808" s="189"/>
      <c r="I808" s="189"/>
      <c r="J808" s="189"/>
      <c r="K808" s="189"/>
      <c r="L808" s="189"/>
      <c r="M808" s="189"/>
      <c r="N808" s="189"/>
      <c r="O808" s="189"/>
      <c r="P808" s="189"/>
      <c r="Q808" s="188"/>
      <c r="R808" s="189"/>
      <c r="S808" s="189"/>
      <c r="T808" s="189"/>
      <c r="U808" s="189"/>
      <c r="V808" s="188"/>
      <c r="W808" s="189"/>
      <c r="X808" s="8"/>
      <c r="Y808" s="8"/>
    </row>
    <row r="809" customHeight="1" spans="1:25">
      <c r="A809" s="187"/>
      <c r="B809" s="188"/>
      <c r="C809" s="189"/>
      <c r="D809" s="188"/>
      <c r="E809" s="188"/>
      <c r="F809" s="189"/>
      <c r="G809" s="188"/>
      <c r="H809" s="189"/>
      <c r="I809" s="189"/>
      <c r="J809" s="189"/>
      <c r="K809" s="189"/>
      <c r="L809" s="189"/>
      <c r="M809" s="189"/>
      <c r="N809" s="189"/>
      <c r="O809" s="189"/>
      <c r="P809" s="189"/>
      <c r="Q809" s="188"/>
      <c r="R809" s="189"/>
      <c r="S809" s="189"/>
      <c r="T809" s="189"/>
      <c r="U809" s="189"/>
      <c r="V809" s="188"/>
      <c r="W809" s="189"/>
      <c r="X809" s="8"/>
      <c r="Y809" s="8"/>
    </row>
    <row r="810" customHeight="1" spans="1:25">
      <c r="A810" s="187"/>
      <c r="B810" s="188"/>
      <c r="C810" s="189"/>
      <c r="D810" s="188"/>
      <c r="E810" s="188"/>
      <c r="F810" s="189"/>
      <c r="G810" s="188"/>
      <c r="H810" s="189"/>
      <c r="I810" s="189"/>
      <c r="J810" s="189"/>
      <c r="K810" s="189"/>
      <c r="L810" s="189"/>
      <c r="M810" s="189"/>
      <c r="N810" s="189"/>
      <c r="O810" s="189"/>
      <c r="P810" s="189"/>
      <c r="Q810" s="188"/>
      <c r="R810" s="189"/>
      <c r="S810" s="189"/>
      <c r="T810" s="189"/>
      <c r="U810" s="189"/>
      <c r="V810" s="188"/>
      <c r="W810" s="189"/>
      <c r="X810" s="8"/>
      <c r="Y810" s="8"/>
    </row>
    <row r="811" customHeight="1" spans="1:25">
      <c r="A811" s="187"/>
      <c r="B811" s="188"/>
      <c r="C811" s="189"/>
      <c r="D811" s="188"/>
      <c r="E811" s="188"/>
      <c r="F811" s="189"/>
      <c r="G811" s="188"/>
      <c r="H811" s="189"/>
      <c r="I811" s="189"/>
      <c r="J811" s="189"/>
      <c r="K811" s="189"/>
      <c r="L811" s="189"/>
      <c r="M811" s="189"/>
      <c r="N811" s="189"/>
      <c r="O811" s="189"/>
      <c r="P811" s="189"/>
      <c r="Q811" s="188"/>
      <c r="R811" s="189"/>
      <c r="S811" s="189"/>
      <c r="T811" s="189"/>
      <c r="U811" s="189"/>
      <c r="V811" s="188"/>
      <c r="W811" s="189"/>
      <c r="X811" s="8"/>
      <c r="Y811" s="8"/>
    </row>
    <row r="812" customHeight="1" spans="1:25">
      <c r="A812" s="187"/>
      <c r="B812" s="188"/>
      <c r="C812" s="189"/>
      <c r="D812" s="188"/>
      <c r="E812" s="188"/>
      <c r="F812" s="189"/>
      <c r="G812" s="188"/>
      <c r="H812" s="189"/>
      <c r="I812" s="189"/>
      <c r="J812" s="189"/>
      <c r="K812" s="189"/>
      <c r="L812" s="189"/>
      <c r="M812" s="189"/>
      <c r="N812" s="189"/>
      <c r="O812" s="189"/>
      <c r="P812" s="189"/>
      <c r="Q812" s="188"/>
      <c r="R812" s="189"/>
      <c r="S812" s="189"/>
      <c r="T812" s="189"/>
      <c r="U812" s="189"/>
      <c r="V812" s="188"/>
      <c r="W812" s="189"/>
      <c r="X812" s="8"/>
      <c r="Y812" s="8"/>
    </row>
    <row r="813" customHeight="1" spans="1:25">
      <c r="A813" s="187"/>
      <c r="B813" s="188"/>
      <c r="C813" s="189"/>
      <c r="D813" s="188"/>
      <c r="E813" s="188"/>
      <c r="F813" s="189"/>
      <c r="G813" s="188"/>
      <c r="H813" s="189"/>
      <c r="I813" s="189"/>
      <c r="J813" s="189"/>
      <c r="K813" s="189"/>
      <c r="L813" s="189"/>
      <c r="M813" s="189"/>
      <c r="N813" s="189"/>
      <c r="O813" s="189"/>
      <c r="P813" s="189"/>
      <c r="Q813" s="188"/>
      <c r="R813" s="189"/>
      <c r="S813" s="189"/>
      <c r="T813" s="189"/>
      <c r="U813" s="189"/>
      <c r="V813" s="188"/>
      <c r="W813" s="189"/>
      <c r="X813" s="8"/>
      <c r="Y813" s="8"/>
    </row>
    <row r="814" customHeight="1" spans="1:25">
      <c r="A814" s="187"/>
      <c r="B814" s="188"/>
      <c r="C814" s="189"/>
      <c r="D814" s="188"/>
      <c r="E814" s="188"/>
      <c r="F814" s="189"/>
      <c r="G814" s="188"/>
      <c r="H814" s="189"/>
      <c r="I814" s="189"/>
      <c r="J814" s="189"/>
      <c r="K814" s="189"/>
      <c r="L814" s="189"/>
      <c r="M814" s="189"/>
      <c r="N814" s="189"/>
      <c r="O814" s="189"/>
      <c r="P814" s="189"/>
      <c r="Q814" s="188"/>
      <c r="R814" s="189"/>
      <c r="S814" s="189"/>
      <c r="T814" s="189"/>
      <c r="U814" s="189"/>
      <c r="V814" s="188"/>
      <c r="W814" s="189"/>
      <c r="X814" s="8"/>
      <c r="Y814" s="8"/>
    </row>
    <row r="815" customHeight="1" spans="1:25">
      <c r="A815" s="187"/>
      <c r="B815" s="188"/>
      <c r="C815" s="189"/>
      <c r="D815" s="188"/>
      <c r="E815" s="188"/>
      <c r="F815" s="189"/>
      <c r="G815" s="188"/>
      <c r="H815" s="189"/>
      <c r="I815" s="189"/>
      <c r="J815" s="189"/>
      <c r="K815" s="189"/>
      <c r="L815" s="189"/>
      <c r="M815" s="189"/>
      <c r="N815" s="189"/>
      <c r="O815" s="189"/>
      <c r="P815" s="189"/>
      <c r="Q815" s="188"/>
      <c r="R815" s="189"/>
      <c r="S815" s="189"/>
      <c r="T815" s="189"/>
      <c r="U815" s="189"/>
      <c r="V815" s="188"/>
      <c r="W815" s="189"/>
      <c r="X815" s="8"/>
      <c r="Y815" s="8"/>
    </row>
    <row r="816" customHeight="1" spans="1:25">
      <c r="A816" s="187"/>
      <c r="B816" s="188"/>
      <c r="C816" s="189"/>
      <c r="D816" s="188"/>
      <c r="E816" s="188"/>
      <c r="F816" s="189"/>
      <c r="G816" s="188"/>
      <c r="H816" s="189"/>
      <c r="I816" s="189"/>
      <c r="J816" s="189"/>
      <c r="K816" s="189"/>
      <c r="L816" s="189"/>
      <c r="M816" s="189"/>
      <c r="N816" s="189"/>
      <c r="O816" s="189"/>
      <c r="P816" s="189"/>
      <c r="Q816" s="188"/>
      <c r="R816" s="189"/>
      <c r="S816" s="189"/>
      <c r="T816" s="189"/>
      <c r="U816" s="189"/>
      <c r="V816" s="188"/>
      <c r="W816" s="189"/>
      <c r="X816" s="8"/>
      <c r="Y816" s="8"/>
    </row>
    <row r="817" customHeight="1" spans="1:25">
      <c r="A817" s="187"/>
      <c r="B817" s="188"/>
      <c r="C817" s="189"/>
      <c r="D817" s="188"/>
      <c r="E817" s="188"/>
      <c r="F817" s="189"/>
      <c r="G817" s="188"/>
      <c r="H817" s="189"/>
      <c r="I817" s="189"/>
      <c r="J817" s="189"/>
      <c r="K817" s="189"/>
      <c r="L817" s="189"/>
      <c r="M817" s="189"/>
      <c r="N817" s="189"/>
      <c r="O817" s="189"/>
      <c r="P817" s="189"/>
      <c r="Q817" s="188"/>
      <c r="R817" s="189"/>
      <c r="S817" s="189"/>
      <c r="T817" s="189"/>
      <c r="U817" s="189"/>
      <c r="V817" s="188"/>
      <c r="W817" s="189"/>
      <c r="X817" s="8"/>
      <c r="Y817" s="8"/>
    </row>
    <row r="818" customHeight="1" spans="1:25">
      <c r="A818" s="187"/>
      <c r="B818" s="188"/>
      <c r="C818" s="189"/>
      <c r="D818" s="188"/>
      <c r="E818" s="188"/>
      <c r="F818" s="189"/>
      <c r="G818" s="188"/>
      <c r="H818" s="189"/>
      <c r="I818" s="189"/>
      <c r="J818" s="189"/>
      <c r="K818" s="189"/>
      <c r="L818" s="189"/>
      <c r="M818" s="189"/>
      <c r="N818" s="189"/>
      <c r="O818" s="189"/>
      <c r="P818" s="189"/>
      <c r="Q818" s="188"/>
      <c r="R818" s="189"/>
      <c r="S818" s="189"/>
      <c r="T818" s="189"/>
      <c r="U818" s="189"/>
      <c r="V818" s="188"/>
      <c r="W818" s="189"/>
      <c r="X818" s="8"/>
      <c r="Y818" s="8"/>
    </row>
    <row r="819" customHeight="1" spans="1:25">
      <c r="A819" s="187"/>
      <c r="B819" s="188"/>
      <c r="C819" s="189"/>
      <c r="D819" s="188"/>
      <c r="E819" s="188"/>
      <c r="F819" s="189"/>
      <c r="G819" s="188"/>
      <c r="H819" s="189"/>
      <c r="I819" s="189"/>
      <c r="J819" s="189"/>
      <c r="K819" s="189"/>
      <c r="L819" s="189"/>
      <c r="M819" s="189"/>
      <c r="N819" s="189"/>
      <c r="O819" s="189"/>
      <c r="P819" s="189"/>
      <c r="Q819" s="188"/>
      <c r="R819" s="189"/>
      <c r="S819" s="189"/>
      <c r="T819" s="189"/>
      <c r="U819" s="189"/>
      <c r="V819" s="188"/>
      <c r="W819" s="189"/>
      <c r="X819" s="8"/>
      <c r="Y819" s="8"/>
    </row>
    <row r="820" customHeight="1" spans="1:25">
      <c r="A820" s="187"/>
      <c r="B820" s="188"/>
      <c r="C820" s="189"/>
      <c r="D820" s="188"/>
      <c r="E820" s="188"/>
      <c r="F820" s="189"/>
      <c r="G820" s="188"/>
      <c r="H820" s="189"/>
      <c r="I820" s="189"/>
      <c r="J820" s="189"/>
      <c r="K820" s="189"/>
      <c r="L820" s="189"/>
      <c r="M820" s="189"/>
      <c r="N820" s="189"/>
      <c r="O820" s="189"/>
      <c r="P820" s="189"/>
      <c r="Q820" s="188"/>
      <c r="R820" s="189"/>
      <c r="S820" s="189"/>
      <c r="T820" s="189"/>
      <c r="U820" s="189"/>
      <c r="V820" s="188"/>
      <c r="W820" s="189"/>
      <c r="X820" s="8"/>
      <c r="Y820" s="8"/>
    </row>
    <row r="821" customHeight="1" spans="1:25">
      <c r="A821" s="187"/>
      <c r="B821" s="188"/>
      <c r="C821" s="189"/>
      <c r="D821" s="188"/>
      <c r="E821" s="188"/>
      <c r="F821" s="189"/>
      <c r="G821" s="188"/>
      <c r="H821" s="189"/>
      <c r="I821" s="189"/>
      <c r="J821" s="189"/>
      <c r="K821" s="189"/>
      <c r="L821" s="189"/>
      <c r="M821" s="189"/>
      <c r="N821" s="189"/>
      <c r="O821" s="189"/>
      <c r="P821" s="189"/>
      <c r="Q821" s="188"/>
      <c r="R821" s="189"/>
      <c r="S821" s="189"/>
      <c r="T821" s="189"/>
      <c r="U821" s="189"/>
      <c r="V821" s="188"/>
      <c r="W821" s="189"/>
      <c r="X821" s="8"/>
      <c r="Y821" s="8"/>
    </row>
    <row r="822" customHeight="1" spans="1:25">
      <c r="A822" s="187"/>
      <c r="B822" s="188"/>
      <c r="C822" s="189"/>
      <c r="D822" s="188"/>
      <c r="E822" s="188"/>
      <c r="F822" s="189"/>
      <c r="G822" s="188"/>
      <c r="H822" s="189"/>
      <c r="I822" s="189"/>
      <c r="J822" s="189"/>
      <c r="K822" s="189"/>
      <c r="L822" s="189"/>
      <c r="M822" s="189"/>
      <c r="N822" s="189"/>
      <c r="O822" s="189"/>
      <c r="P822" s="189"/>
      <c r="Q822" s="188"/>
      <c r="R822" s="189"/>
      <c r="S822" s="189"/>
      <c r="T822" s="189"/>
      <c r="U822" s="189"/>
      <c r="V822" s="188"/>
      <c r="W822" s="189"/>
      <c r="X822" s="8"/>
      <c r="Y822" s="8"/>
    </row>
    <row r="823" customHeight="1" spans="1:25">
      <c r="A823" s="187"/>
      <c r="B823" s="188"/>
      <c r="C823" s="189"/>
      <c r="D823" s="188"/>
      <c r="E823" s="188"/>
      <c r="F823" s="189"/>
      <c r="G823" s="188"/>
      <c r="H823" s="189"/>
      <c r="I823" s="189"/>
      <c r="J823" s="189"/>
      <c r="K823" s="189"/>
      <c r="L823" s="189"/>
      <c r="M823" s="189"/>
      <c r="N823" s="189"/>
      <c r="O823" s="189"/>
      <c r="P823" s="189"/>
      <c r="Q823" s="188"/>
      <c r="R823" s="189"/>
      <c r="S823" s="189"/>
      <c r="T823" s="189"/>
      <c r="U823" s="189"/>
      <c r="V823" s="188"/>
      <c r="W823" s="189"/>
      <c r="X823" s="8"/>
      <c r="Y823" s="8"/>
    </row>
    <row r="824" customHeight="1" spans="1:25">
      <c r="A824" s="187"/>
      <c r="B824" s="188"/>
      <c r="C824" s="189"/>
      <c r="D824" s="188"/>
      <c r="E824" s="188"/>
      <c r="F824" s="189"/>
      <c r="G824" s="188"/>
      <c r="H824" s="189"/>
      <c r="I824" s="189"/>
      <c r="J824" s="189"/>
      <c r="K824" s="189"/>
      <c r="L824" s="189"/>
      <c r="M824" s="189"/>
      <c r="N824" s="189"/>
      <c r="O824" s="189"/>
      <c r="P824" s="189"/>
      <c r="Q824" s="188"/>
      <c r="R824" s="189"/>
      <c r="S824" s="189"/>
      <c r="T824" s="189"/>
      <c r="U824" s="189"/>
      <c r="V824" s="188"/>
      <c r="W824" s="189"/>
      <c r="X824" s="8"/>
      <c r="Y824" s="8"/>
    </row>
    <row r="825" customHeight="1" spans="1:25">
      <c r="A825" s="187"/>
      <c r="B825" s="188"/>
      <c r="C825" s="189"/>
      <c r="D825" s="188"/>
      <c r="E825" s="188"/>
      <c r="F825" s="189"/>
      <c r="G825" s="188"/>
      <c r="H825" s="189"/>
      <c r="I825" s="189"/>
      <c r="J825" s="189"/>
      <c r="K825" s="189"/>
      <c r="L825" s="189"/>
      <c r="M825" s="189"/>
      <c r="N825" s="189"/>
      <c r="O825" s="189"/>
      <c r="P825" s="189"/>
      <c r="Q825" s="188"/>
      <c r="R825" s="189"/>
      <c r="S825" s="189"/>
      <c r="T825" s="189"/>
      <c r="U825" s="189"/>
      <c r="V825" s="188"/>
      <c r="W825" s="189"/>
      <c r="X825" s="8"/>
      <c r="Y825" s="8"/>
    </row>
    <row r="826" customHeight="1" spans="1:25">
      <c r="A826" s="187"/>
      <c r="B826" s="188"/>
      <c r="C826" s="189"/>
      <c r="D826" s="188"/>
      <c r="E826" s="188"/>
      <c r="F826" s="189"/>
      <c r="G826" s="188"/>
      <c r="H826" s="189"/>
      <c r="I826" s="189"/>
      <c r="J826" s="189"/>
      <c r="K826" s="189"/>
      <c r="L826" s="189"/>
      <c r="M826" s="189"/>
      <c r="N826" s="189"/>
      <c r="O826" s="189"/>
      <c r="P826" s="189"/>
      <c r="Q826" s="188"/>
      <c r="R826" s="189"/>
      <c r="S826" s="189"/>
      <c r="T826" s="189"/>
      <c r="U826" s="189"/>
      <c r="V826" s="188"/>
      <c r="W826" s="189"/>
      <c r="X826" s="8"/>
      <c r="Y826" s="8"/>
    </row>
    <row r="827" customHeight="1" spans="1:25">
      <c r="A827" s="187"/>
      <c r="B827" s="188"/>
      <c r="C827" s="189"/>
      <c r="D827" s="188"/>
      <c r="E827" s="188"/>
      <c r="F827" s="189"/>
      <c r="G827" s="188"/>
      <c r="H827" s="189"/>
      <c r="I827" s="189"/>
      <c r="J827" s="189"/>
      <c r="K827" s="189"/>
      <c r="L827" s="189"/>
      <c r="M827" s="189"/>
      <c r="N827" s="189"/>
      <c r="O827" s="189"/>
      <c r="P827" s="189"/>
      <c r="Q827" s="188"/>
      <c r="R827" s="189"/>
      <c r="S827" s="189"/>
      <c r="T827" s="189"/>
      <c r="U827" s="189"/>
      <c r="V827" s="188"/>
      <c r="W827" s="189"/>
      <c r="X827" s="8"/>
      <c r="Y827" s="8"/>
    </row>
    <row r="828" customHeight="1" spans="1:25">
      <c r="A828" s="187"/>
      <c r="B828" s="188"/>
      <c r="C828" s="189"/>
      <c r="D828" s="188"/>
      <c r="E828" s="188"/>
      <c r="F828" s="189"/>
      <c r="G828" s="188"/>
      <c r="H828" s="189"/>
      <c r="I828" s="189"/>
      <c r="J828" s="189"/>
      <c r="K828" s="189"/>
      <c r="L828" s="189"/>
      <c r="M828" s="189"/>
      <c r="N828" s="189"/>
      <c r="O828" s="189"/>
      <c r="P828" s="189"/>
      <c r="Q828" s="188"/>
      <c r="R828" s="189"/>
      <c r="S828" s="189"/>
      <c r="T828" s="189"/>
      <c r="U828" s="189"/>
      <c r="V828" s="188"/>
      <c r="W828" s="189"/>
      <c r="X828" s="8"/>
      <c r="Y828" s="8"/>
    </row>
    <row r="829" customHeight="1" spans="1:25">
      <c r="A829" s="187"/>
      <c r="B829" s="188"/>
      <c r="C829" s="189"/>
      <c r="D829" s="188"/>
      <c r="E829" s="188"/>
      <c r="F829" s="189"/>
      <c r="G829" s="188"/>
      <c r="H829" s="189"/>
      <c r="I829" s="189"/>
      <c r="J829" s="189"/>
      <c r="K829" s="189"/>
      <c r="L829" s="189"/>
      <c r="M829" s="189"/>
      <c r="N829" s="189"/>
      <c r="O829" s="189"/>
      <c r="P829" s="189"/>
      <c r="Q829" s="188"/>
      <c r="R829" s="189"/>
      <c r="S829" s="189"/>
      <c r="T829" s="189"/>
      <c r="U829" s="189"/>
      <c r="V829" s="188"/>
      <c r="W829" s="189"/>
      <c r="X829" s="8"/>
      <c r="Y829" s="8"/>
    </row>
    <row r="830" customHeight="1" spans="1:25">
      <c r="A830" s="187"/>
      <c r="B830" s="188"/>
      <c r="C830" s="189"/>
      <c r="D830" s="188"/>
      <c r="E830" s="188"/>
      <c r="F830" s="189"/>
      <c r="G830" s="188"/>
      <c r="H830" s="189"/>
      <c r="I830" s="189"/>
      <c r="J830" s="189"/>
      <c r="K830" s="189"/>
      <c r="L830" s="189"/>
      <c r="M830" s="189"/>
      <c r="N830" s="189"/>
      <c r="O830" s="189"/>
      <c r="P830" s="189"/>
      <c r="Q830" s="188"/>
      <c r="R830" s="189"/>
      <c r="S830" s="189"/>
      <c r="T830" s="189"/>
      <c r="U830" s="189"/>
      <c r="V830" s="188"/>
      <c r="W830" s="189"/>
      <c r="X830" s="8"/>
      <c r="Y830" s="8"/>
    </row>
    <row r="831" customHeight="1" spans="1:25">
      <c r="A831" s="187"/>
      <c r="B831" s="188"/>
      <c r="C831" s="189"/>
      <c r="D831" s="188"/>
      <c r="E831" s="188"/>
      <c r="F831" s="189"/>
      <c r="G831" s="188"/>
      <c r="H831" s="189"/>
      <c r="I831" s="189"/>
      <c r="J831" s="189"/>
      <c r="K831" s="189"/>
      <c r="L831" s="189"/>
      <c r="M831" s="189"/>
      <c r="N831" s="189"/>
      <c r="O831" s="189"/>
      <c r="P831" s="189"/>
      <c r="Q831" s="188"/>
      <c r="R831" s="189"/>
      <c r="S831" s="189"/>
      <c r="T831" s="189"/>
      <c r="U831" s="189"/>
      <c r="V831" s="188"/>
      <c r="W831" s="189"/>
      <c r="X831" s="8"/>
      <c r="Y831" s="8"/>
    </row>
    <row r="832" customHeight="1" spans="1:25">
      <c r="A832" s="187"/>
      <c r="B832" s="188"/>
      <c r="C832" s="189"/>
      <c r="D832" s="188"/>
      <c r="E832" s="188"/>
      <c r="F832" s="189"/>
      <c r="G832" s="188"/>
      <c r="H832" s="189"/>
      <c r="I832" s="189"/>
      <c r="J832" s="189"/>
      <c r="K832" s="189"/>
      <c r="L832" s="189"/>
      <c r="M832" s="189"/>
      <c r="N832" s="189"/>
      <c r="O832" s="189"/>
      <c r="P832" s="189"/>
      <c r="Q832" s="188"/>
      <c r="R832" s="189"/>
      <c r="S832" s="189"/>
      <c r="T832" s="189"/>
      <c r="U832" s="189"/>
      <c r="V832" s="188"/>
      <c r="W832" s="189"/>
      <c r="X832" s="8"/>
      <c r="Y832" s="8"/>
    </row>
    <row r="833" customHeight="1" spans="1:25">
      <c r="A833" s="187"/>
      <c r="B833" s="188"/>
      <c r="C833" s="189"/>
      <c r="D833" s="188"/>
      <c r="E833" s="188"/>
      <c r="F833" s="189"/>
      <c r="G833" s="188"/>
      <c r="H833" s="189"/>
      <c r="I833" s="189"/>
      <c r="J833" s="189"/>
      <c r="K833" s="189"/>
      <c r="L833" s="189"/>
      <c r="M833" s="189"/>
      <c r="N833" s="189"/>
      <c r="O833" s="189"/>
      <c r="P833" s="189"/>
      <c r="Q833" s="188"/>
      <c r="R833" s="189"/>
      <c r="S833" s="189"/>
      <c r="T833" s="189"/>
      <c r="U833" s="189"/>
      <c r="V833" s="188"/>
      <c r="W833" s="189"/>
      <c r="X833" s="8"/>
      <c r="Y833" s="8"/>
    </row>
    <row r="834" customHeight="1" spans="1:25">
      <c r="A834" s="187"/>
      <c r="B834" s="188"/>
      <c r="C834" s="189"/>
      <c r="D834" s="188"/>
      <c r="E834" s="188"/>
      <c r="F834" s="189"/>
      <c r="G834" s="188"/>
      <c r="H834" s="189"/>
      <c r="I834" s="189"/>
      <c r="J834" s="189"/>
      <c r="K834" s="189"/>
      <c r="L834" s="189"/>
      <c r="M834" s="189"/>
      <c r="N834" s="189"/>
      <c r="O834" s="189"/>
      <c r="P834" s="189"/>
      <c r="Q834" s="188"/>
      <c r="R834" s="189"/>
      <c r="S834" s="189"/>
      <c r="T834" s="189"/>
      <c r="U834" s="189"/>
      <c r="V834" s="188"/>
      <c r="W834" s="189"/>
      <c r="X834" s="8"/>
      <c r="Y834" s="8"/>
    </row>
    <row r="835" customHeight="1" spans="1:25">
      <c r="A835" s="187"/>
      <c r="B835" s="188"/>
      <c r="C835" s="189"/>
      <c r="D835" s="188"/>
      <c r="E835" s="188"/>
      <c r="F835" s="189"/>
      <c r="G835" s="188"/>
      <c r="H835" s="189"/>
      <c r="I835" s="189"/>
      <c r="J835" s="189"/>
      <c r="K835" s="189"/>
      <c r="L835" s="189"/>
      <c r="M835" s="189"/>
      <c r="N835" s="189"/>
      <c r="O835" s="189"/>
      <c r="P835" s="189"/>
      <c r="Q835" s="188"/>
      <c r="R835" s="189"/>
      <c r="S835" s="189"/>
      <c r="T835" s="189"/>
      <c r="U835" s="189"/>
      <c r="V835" s="188"/>
      <c r="W835" s="189"/>
      <c r="X835" s="8"/>
      <c r="Y835" s="8"/>
    </row>
    <row r="836" customHeight="1" spans="1:25">
      <c r="A836" s="187"/>
      <c r="B836" s="188"/>
      <c r="C836" s="189"/>
      <c r="D836" s="188"/>
      <c r="E836" s="188"/>
      <c r="F836" s="189"/>
      <c r="G836" s="188"/>
      <c r="H836" s="189"/>
      <c r="I836" s="189"/>
      <c r="J836" s="189"/>
      <c r="K836" s="189"/>
      <c r="L836" s="189"/>
      <c r="M836" s="189"/>
      <c r="N836" s="189"/>
      <c r="O836" s="189"/>
      <c r="P836" s="189"/>
      <c r="Q836" s="188"/>
      <c r="R836" s="189"/>
      <c r="S836" s="189"/>
      <c r="T836" s="189"/>
      <c r="U836" s="189"/>
      <c r="V836" s="188"/>
      <c r="W836" s="189"/>
      <c r="X836" s="8"/>
      <c r="Y836" s="8"/>
    </row>
    <row r="837" customHeight="1" spans="1:25">
      <c r="A837" s="187"/>
      <c r="B837" s="188"/>
      <c r="C837" s="189"/>
      <c r="D837" s="188"/>
      <c r="E837" s="188"/>
      <c r="F837" s="189"/>
      <c r="G837" s="188"/>
      <c r="H837" s="189"/>
      <c r="I837" s="189"/>
      <c r="J837" s="189"/>
      <c r="K837" s="189"/>
      <c r="L837" s="189"/>
      <c r="M837" s="189"/>
      <c r="N837" s="189"/>
      <c r="O837" s="189"/>
      <c r="P837" s="189"/>
      <c r="Q837" s="188"/>
      <c r="R837" s="189"/>
      <c r="S837" s="189"/>
      <c r="T837" s="189"/>
      <c r="U837" s="189"/>
      <c r="V837" s="188"/>
      <c r="W837" s="189"/>
      <c r="X837" s="8"/>
      <c r="Y837" s="8"/>
    </row>
    <row r="838" customHeight="1" spans="1:25">
      <c r="A838" s="187"/>
      <c r="B838" s="188"/>
      <c r="C838" s="189"/>
      <c r="D838" s="188"/>
      <c r="E838" s="188"/>
      <c r="F838" s="189"/>
      <c r="G838" s="188"/>
      <c r="H838" s="189"/>
      <c r="I838" s="189"/>
      <c r="J838" s="189"/>
      <c r="K838" s="189"/>
      <c r="L838" s="189"/>
      <c r="M838" s="189"/>
      <c r="N838" s="189"/>
      <c r="O838" s="189"/>
      <c r="P838" s="189"/>
      <c r="Q838" s="188"/>
      <c r="R838" s="189"/>
      <c r="S838" s="189"/>
      <c r="T838" s="189"/>
      <c r="U838" s="189"/>
      <c r="V838" s="188"/>
      <c r="W838" s="189"/>
      <c r="X838" s="8"/>
      <c r="Y838" s="8"/>
    </row>
    <row r="839" customHeight="1" spans="1:25">
      <c r="A839" s="187"/>
      <c r="B839" s="188"/>
      <c r="C839" s="189"/>
      <c r="D839" s="188"/>
      <c r="E839" s="188"/>
      <c r="F839" s="189"/>
      <c r="G839" s="188"/>
      <c r="H839" s="189"/>
      <c r="I839" s="189"/>
      <c r="J839" s="189"/>
      <c r="K839" s="189"/>
      <c r="L839" s="189"/>
      <c r="M839" s="189"/>
      <c r="N839" s="189"/>
      <c r="O839" s="189"/>
      <c r="P839" s="189"/>
      <c r="Q839" s="188"/>
      <c r="R839" s="189"/>
      <c r="S839" s="189"/>
      <c r="T839" s="189"/>
      <c r="U839" s="189"/>
      <c r="V839" s="188"/>
      <c r="W839" s="189"/>
      <c r="X839" s="8"/>
      <c r="Y839" s="8"/>
    </row>
    <row r="840" customHeight="1" spans="1:25">
      <c r="A840" s="187"/>
      <c r="B840" s="188"/>
      <c r="C840" s="189"/>
      <c r="D840" s="188"/>
      <c r="E840" s="188"/>
      <c r="F840" s="189"/>
      <c r="G840" s="188"/>
      <c r="H840" s="189"/>
      <c r="I840" s="189"/>
      <c r="J840" s="189"/>
      <c r="K840" s="189"/>
      <c r="L840" s="189"/>
      <c r="M840" s="189"/>
      <c r="N840" s="189"/>
      <c r="O840" s="189"/>
      <c r="P840" s="189"/>
      <c r="Q840" s="188"/>
      <c r="R840" s="189"/>
      <c r="S840" s="189"/>
      <c r="T840" s="189"/>
      <c r="U840" s="189"/>
      <c r="V840" s="188"/>
      <c r="W840" s="189"/>
      <c r="X840" s="8"/>
      <c r="Y840" s="8"/>
    </row>
    <row r="841" customHeight="1" spans="1:25">
      <c r="A841" s="187"/>
      <c r="B841" s="188"/>
      <c r="C841" s="189"/>
      <c r="D841" s="188"/>
      <c r="E841" s="188"/>
      <c r="F841" s="189"/>
      <c r="G841" s="188"/>
      <c r="H841" s="189"/>
      <c r="I841" s="189"/>
      <c r="J841" s="189"/>
      <c r="K841" s="189"/>
      <c r="L841" s="189"/>
      <c r="M841" s="189"/>
      <c r="N841" s="189"/>
      <c r="O841" s="189"/>
      <c r="P841" s="189"/>
      <c r="Q841" s="188"/>
      <c r="R841" s="189"/>
      <c r="S841" s="189"/>
      <c r="T841" s="189"/>
      <c r="U841" s="189"/>
      <c r="V841" s="188"/>
      <c r="W841" s="189"/>
      <c r="X841" s="8"/>
      <c r="Y841" s="8"/>
    </row>
    <row r="842" customHeight="1" spans="1:25">
      <c r="A842" s="187"/>
      <c r="B842" s="188"/>
      <c r="C842" s="189"/>
      <c r="D842" s="188"/>
      <c r="E842" s="188"/>
      <c r="F842" s="189"/>
      <c r="G842" s="188"/>
      <c r="H842" s="189"/>
      <c r="I842" s="189"/>
      <c r="J842" s="189"/>
      <c r="K842" s="189"/>
      <c r="L842" s="189"/>
      <c r="M842" s="189"/>
      <c r="N842" s="189"/>
      <c r="O842" s="189"/>
      <c r="P842" s="189"/>
      <c r="Q842" s="188"/>
      <c r="R842" s="189"/>
      <c r="S842" s="189"/>
      <c r="T842" s="189"/>
      <c r="U842" s="189"/>
      <c r="V842" s="188"/>
      <c r="W842" s="189"/>
      <c r="X842" s="8"/>
      <c r="Y842" s="8"/>
    </row>
    <row r="843" customHeight="1" spans="1:25">
      <c r="A843" s="187"/>
      <c r="B843" s="188"/>
      <c r="C843" s="189"/>
      <c r="D843" s="188"/>
      <c r="E843" s="188"/>
      <c r="F843" s="189"/>
      <c r="G843" s="188"/>
      <c r="H843" s="189"/>
      <c r="I843" s="189"/>
      <c r="J843" s="189"/>
      <c r="K843" s="189"/>
      <c r="L843" s="189"/>
      <c r="M843" s="189"/>
      <c r="N843" s="189"/>
      <c r="O843" s="189"/>
      <c r="P843" s="189"/>
      <c r="Q843" s="188"/>
      <c r="R843" s="189"/>
      <c r="S843" s="189"/>
      <c r="T843" s="189"/>
      <c r="U843" s="189"/>
      <c r="V843" s="188"/>
      <c r="W843" s="189"/>
      <c r="X843" s="8"/>
      <c r="Y843" s="8"/>
    </row>
    <row r="844" customHeight="1" spans="1:25">
      <c r="A844" s="187"/>
      <c r="B844" s="188"/>
      <c r="C844" s="189"/>
      <c r="D844" s="188"/>
      <c r="E844" s="188"/>
      <c r="F844" s="189"/>
      <c r="G844" s="188"/>
      <c r="H844" s="189"/>
      <c r="I844" s="189"/>
      <c r="J844" s="189"/>
      <c r="K844" s="189"/>
      <c r="L844" s="189"/>
      <c r="M844" s="189"/>
      <c r="N844" s="189"/>
      <c r="O844" s="189"/>
      <c r="P844" s="189"/>
      <c r="Q844" s="188"/>
      <c r="R844" s="189"/>
      <c r="S844" s="189"/>
      <c r="T844" s="189"/>
      <c r="U844" s="189"/>
      <c r="V844" s="188"/>
      <c r="W844" s="189"/>
      <c r="X844" s="8"/>
      <c r="Y844" s="8"/>
    </row>
    <row r="845" customHeight="1" spans="1:25">
      <c r="A845" s="187"/>
      <c r="B845" s="188"/>
      <c r="C845" s="189"/>
      <c r="D845" s="188"/>
      <c r="E845" s="188"/>
      <c r="F845" s="189"/>
      <c r="G845" s="188"/>
      <c r="H845" s="189"/>
      <c r="I845" s="189"/>
      <c r="J845" s="189"/>
      <c r="K845" s="189"/>
      <c r="L845" s="189"/>
      <c r="M845" s="189"/>
      <c r="N845" s="189"/>
      <c r="O845" s="189"/>
      <c r="P845" s="189"/>
      <c r="Q845" s="188"/>
      <c r="R845" s="189"/>
      <c r="S845" s="189"/>
      <c r="T845" s="189"/>
      <c r="U845" s="189"/>
      <c r="V845" s="188"/>
      <c r="W845" s="189"/>
      <c r="X845" s="8"/>
      <c r="Y845" s="8"/>
    </row>
    <row r="846" customHeight="1" spans="1:25">
      <c r="A846" s="187"/>
      <c r="B846" s="188"/>
      <c r="C846" s="189"/>
      <c r="D846" s="188"/>
      <c r="E846" s="188"/>
      <c r="F846" s="189"/>
      <c r="G846" s="188"/>
      <c r="H846" s="189"/>
      <c r="I846" s="189"/>
      <c r="J846" s="189"/>
      <c r="K846" s="189"/>
      <c r="L846" s="189"/>
      <c r="M846" s="189"/>
      <c r="N846" s="189"/>
      <c r="O846" s="189"/>
      <c r="P846" s="189"/>
      <c r="Q846" s="188"/>
      <c r="R846" s="189"/>
      <c r="S846" s="189"/>
      <c r="T846" s="189"/>
      <c r="U846" s="189"/>
      <c r="V846" s="188"/>
      <c r="W846" s="189"/>
      <c r="X846" s="8"/>
      <c r="Y846" s="8"/>
    </row>
    <row r="847" customHeight="1" spans="1:25">
      <c r="A847" s="187"/>
      <c r="B847" s="188"/>
      <c r="C847" s="189"/>
      <c r="D847" s="188"/>
      <c r="E847" s="188"/>
      <c r="F847" s="189"/>
      <c r="G847" s="188"/>
      <c r="H847" s="189"/>
      <c r="I847" s="189"/>
      <c r="J847" s="189"/>
      <c r="K847" s="189"/>
      <c r="L847" s="189"/>
      <c r="M847" s="189"/>
      <c r="N847" s="189"/>
      <c r="O847" s="189"/>
      <c r="P847" s="189"/>
      <c r="Q847" s="188"/>
      <c r="R847" s="189"/>
      <c r="S847" s="189"/>
      <c r="T847" s="189"/>
      <c r="U847" s="189"/>
      <c r="V847" s="188"/>
      <c r="W847" s="189"/>
      <c r="X847" s="8"/>
      <c r="Y847" s="8"/>
    </row>
    <row r="848" customHeight="1" spans="1:25">
      <c r="A848" s="187"/>
      <c r="B848" s="188"/>
      <c r="C848" s="189"/>
      <c r="D848" s="188"/>
      <c r="E848" s="188"/>
      <c r="F848" s="189"/>
      <c r="G848" s="188"/>
      <c r="H848" s="189"/>
      <c r="I848" s="189"/>
      <c r="J848" s="189"/>
      <c r="K848" s="189"/>
      <c r="L848" s="189"/>
      <c r="M848" s="189"/>
      <c r="N848" s="189"/>
      <c r="O848" s="189"/>
      <c r="P848" s="189"/>
      <c r="Q848" s="188"/>
      <c r="R848" s="189"/>
      <c r="S848" s="189"/>
      <c r="T848" s="189"/>
      <c r="U848" s="189"/>
      <c r="V848" s="188"/>
      <c r="W848" s="189"/>
      <c r="X848" s="8"/>
      <c r="Y848" s="8"/>
    </row>
    <row r="849" customHeight="1" spans="1:25">
      <c r="A849" s="187"/>
      <c r="B849" s="188"/>
      <c r="C849" s="189"/>
      <c r="D849" s="188"/>
      <c r="E849" s="188"/>
      <c r="F849" s="189"/>
      <c r="G849" s="188"/>
      <c r="H849" s="189"/>
      <c r="I849" s="189"/>
      <c r="J849" s="189"/>
      <c r="K849" s="189"/>
      <c r="L849" s="189"/>
      <c r="M849" s="189"/>
      <c r="N849" s="189"/>
      <c r="O849" s="189"/>
      <c r="P849" s="189"/>
      <c r="Q849" s="188"/>
      <c r="R849" s="189"/>
      <c r="S849" s="189"/>
      <c r="T849" s="189"/>
      <c r="U849" s="189"/>
      <c r="V849" s="188"/>
      <c r="W849" s="189"/>
      <c r="X849" s="8"/>
      <c r="Y849" s="8"/>
    </row>
    <row r="850" customHeight="1" spans="1:25">
      <c r="A850" s="187"/>
      <c r="B850" s="188"/>
      <c r="C850" s="189"/>
      <c r="D850" s="188"/>
      <c r="E850" s="188"/>
      <c r="F850" s="189"/>
      <c r="G850" s="188"/>
      <c r="H850" s="189"/>
      <c r="I850" s="189"/>
      <c r="J850" s="189"/>
      <c r="K850" s="189"/>
      <c r="L850" s="189"/>
      <c r="M850" s="189"/>
      <c r="N850" s="189"/>
      <c r="O850" s="189"/>
      <c r="P850" s="189"/>
      <c r="Q850" s="188"/>
      <c r="R850" s="189"/>
      <c r="S850" s="189"/>
      <c r="T850" s="189"/>
      <c r="U850" s="189"/>
      <c r="V850" s="188"/>
      <c r="W850" s="189"/>
      <c r="X850" s="8"/>
      <c r="Y850" s="8"/>
    </row>
    <row r="851" customHeight="1" spans="1:25">
      <c r="A851" s="187"/>
      <c r="B851" s="188"/>
      <c r="C851" s="189"/>
      <c r="D851" s="188"/>
      <c r="E851" s="188"/>
      <c r="F851" s="189"/>
      <c r="G851" s="188"/>
      <c r="H851" s="189"/>
      <c r="I851" s="189"/>
      <c r="J851" s="189"/>
      <c r="K851" s="189"/>
      <c r="L851" s="189"/>
      <c r="M851" s="189"/>
      <c r="N851" s="189"/>
      <c r="O851" s="189"/>
      <c r="P851" s="189"/>
      <c r="Q851" s="188"/>
      <c r="R851" s="189"/>
      <c r="S851" s="189"/>
      <c r="T851" s="189"/>
      <c r="U851" s="189"/>
      <c r="V851" s="188"/>
      <c r="W851" s="189"/>
      <c r="X851" s="8"/>
      <c r="Y851" s="8"/>
    </row>
    <row r="852" customHeight="1" spans="1:25">
      <c r="A852" s="187"/>
      <c r="B852" s="188"/>
      <c r="C852" s="189"/>
      <c r="D852" s="188"/>
      <c r="E852" s="188"/>
      <c r="F852" s="189"/>
      <c r="G852" s="188"/>
      <c r="H852" s="189"/>
      <c r="I852" s="189"/>
      <c r="J852" s="189"/>
      <c r="K852" s="189"/>
      <c r="L852" s="189"/>
      <c r="M852" s="189"/>
      <c r="N852" s="189"/>
      <c r="O852" s="189"/>
      <c r="P852" s="189"/>
      <c r="Q852" s="188"/>
      <c r="R852" s="189"/>
      <c r="S852" s="189"/>
      <c r="T852" s="189"/>
      <c r="U852" s="189"/>
      <c r="V852" s="188"/>
      <c r="W852" s="189"/>
      <c r="X852" s="8"/>
      <c r="Y852" s="8"/>
    </row>
    <row r="853" customHeight="1" spans="1:25">
      <c r="A853" s="187"/>
      <c r="B853" s="188"/>
      <c r="C853" s="189"/>
      <c r="D853" s="188"/>
      <c r="E853" s="188"/>
      <c r="F853" s="189"/>
      <c r="G853" s="188"/>
      <c r="H853" s="189"/>
      <c r="I853" s="189"/>
      <c r="J853" s="189"/>
      <c r="K853" s="189"/>
      <c r="L853" s="189"/>
      <c r="M853" s="189"/>
      <c r="N853" s="189"/>
      <c r="O853" s="189"/>
      <c r="P853" s="189"/>
      <c r="Q853" s="188"/>
      <c r="R853" s="189"/>
      <c r="S853" s="189"/>
      <c r="T853" s="189"/>
      <c r="U853" s="189"/>
      <c r="V853" s="188"/>
      <c r="W853" s="189"/>
      <c r="X853" s="8"/>
      <c r="Y853" s="8"/>
    </row>
    <row r="854" customHeight="1" spans="1:25">
      <c r="A854" s="187"/>
      <c r="B854" s="188"/>
      <c r="C854" s="189"/>
      <c r="D854" s="188"/>
      <c r="E854" s="188"/>
      <c r="F854" s="189"/>
      <c r="G854" s="188"/>
      <c r="H854" s="189"/>
      <c r="I854" s="189"/>
      <c r="J854" s="189"/>
      <c r="K854" s="189"/>
      <c r="L854" s="189"/>
      <c r="M854" s="189"/>
      <c r="N854" s="189"/>
      <c r="O854" s="189"/>
      <c r="P854" s="189"/>
      <c r="Q854" s="188"/>
      <c r="R854" s="189"/>
      <c r="S854" s="189"/>
      <c r="T854" s="189"/>
      <c r="U854" s="189"/>
      <c r="V854" s="188"/>
      <c r="W854" s="189"/>
      <c r="X854" s="8"/>
      <c r="Y854" s="8"/>
    </row>
    <row r="855" customHeight="1" spans="1:25">
      <c r="A855" s="187"/>
      <c r="B855" s="188"/>
      <c r="C855" s="189"/>
      <c r="D855" s="188"/>
      <c r="E855" s="188"/>
      <c r="F855" s="189"/>
      <c r="G855" s="188"/>
      <c r="H855" s="189"/>
      <c r="I855" s="189"/>
      <c r="J855" s="189"/>
      <c r="K855" s="189"/>
      <c r="L855" s="189"/>
      <c r="M855" s="189"/>
      <c r="N855" s="189"/>
      <c r="O855" s="189"/>
      <c r="P855" s="189"/>
      <c r="Q855" s="188"/>
      <c r="R855" s="189"/>
      <c r="S855" s="189"/>
      <c r="T855" s="189"/>
      <c r="U855" s="189"/>
      <c r="V855" s="188"/>
      <c r="W855" s="189"/>
      <c r="X855" s="8"/>
      <c r="Y855" s="8"/>
    </row>
    <row r="856" customHeight="1" spans="1:25">
      <c r="A856" s="187"/>
      <c r="B856" s="188"/>
      <c r="C856" s="189"/>
      <c r="D856" s="188"/>
      <c r="E856" s="188"/>
      <c r="F856" s="189"/>
      <c r="G856" s="188"/>
      <c r="H856" s="189"/>
      <c r="I856" s="189"/>
      <c r="J856" s="189"/>
      <c r="K856" s="189"/>
      <c r="L856" s="189"/>
      <c r="M856" s="189"/>
      <c r="N856" s="189"/>
      <c r="O856" s="189"/>
      <c r="P856" s="189"/>
      <c r="Q856" s="188"/>
      <c r="R856" s="189"/>
      <c r="S856" s="189"/>
      <c r="T856" s="189"/>
      <c r="U856" s="189"/>
      <c r="V856" s="188"/>
      <c r="W856" s="189"/>
      <c r="X856" s="8"/>
      <c r="Y856" s="8"/>
    </row>
    <row r="857" customHeight="1" spans="1:25">
      <c r="A857" s="187"/>
      <c r="B857" s="188"/>
      <c r="C857" s="189"/>
      <c r="D857" s="188"/>
      <c r="E857" s="188"/>
      <c r="F857" s="189"/>
      <c r="G857" s="188"/>
      <c r="H857" s="189"/>
      <c r="I857" s="189"/>
      <c r="J857" s="189"/>
      <c r="K857" s="189"/>
      <c r="L857" s="189"/>
      <c r="M857" s="189"/>
      <c r="N857" s="189"/>
      <c r="O857" s="189"/>
      <c r="P857" s="189"/>
      <c r="Q857" s="188"/>
      <c r="R857" s="189"/>
      <c r="S857" s="189"/>
      <c r="T857" s="189"/>
      <c r="U857" s="189"/>
      <c r="V857" s="188"/>
      <c r="W857" s="189"/>
      <c r="X857" s="8"/>
      <c r="Y857" s="8"/>
    </row>
    <row r="858" customHeight="1" spans="1:25">
      <c r="A858" s="187"/>
      <c r="B858" s="188"/>
      <c r="C858" s="189"/>
      <c r="D858" s="188"/>
      <c r="E858" s="188"/>
      <c r="F858" s="189"/>
      <c r="G858" s="188"/>
      <c r="H858" s="189"/>
      <c r="I858" s="189"/>
      <c r="J858" s="189"/>
      <c r="K858" s="189"/>
      <c r="L858" s="189"/>
      <c r="M858" s="189"/>
      <c r="N858" s="189"/>
      <c r="O858" s="189"/>
      <c r="P858" s="189"/>
      <c r="Q858" s="188"/>
      <c r="R858" s="189"/>
      <c r="S858" s="189"/>
      <c r="T858" s="189"/>
      <c r="U858" s="189"/>
      <c r="V858" s="188"/>
      <c r="W858" s="189"/>
      <c r="X858" s="8"/>
      <c r="Y858" s="8"/>
    </row>
    <row r="859" customHeight="1" spans="1:25">
      <c r="A859" s="187"/>
      <c r="B859" s="188"/>
      <c r="C859" s="189"/>
      <c r="D859" s="188"/>
      <c r="E859" s="188"/>
      <c r="F859" s="189"/>
      <c r="G859" s="188"/>
      <c r="H859" s="189"/>
      <c r="I859" s="189"/>
      <c r="J859" s="189"/>
      <c r="K859" s="189"/>
      <c r="L859" s="189"/>
      <c r="M859" s="189"/>
      <c r="N859" s="189"/>
      <c r="O859" s="189"/>
      <c r="P859" s="189"/>
      <c r="Q859" s="188"/>
      <c r="R859" s="189"/>
      <c r="S859" s="189"/>
      <c r="T859" s="189"/>
      <c r="U859" s="189"/>
      <c r="V859" s="188"/>
      <c r="W859" s="189"/>
      <c r="X859" s="8"/>
      <c r="Y859" s="8"/>
    </row>
    <row r="860" customHeight="1" spans="1:25">
      <c r="A860" s="187"/>
      <c r="B860" s="188"/>
      <c r="C860" s="189"/>
      <c r="D860" s="188"/>
      <c r="E860" s="188"/>
      <c r="F860" s="189"/>
      <c r="G860" s="188"/>
      <c r="H860" s="189"/>
      <c r="I860" s="189"/>
      <c r="J860" s="189"/>
      <c r="K860" s="189"/>
      <c r="L860" s="189"/>
      <c r="M860" s="189"/>
      <c r="N860" s="189"/>
      <c r="O860" s="189"/>
      <c r="P860" s="189"/>
      <c r="Q860" s="188"/>
      <c r="R860" s="189"/>
      <c r="S860" s="189"/>
      <c r="T860" s="189"/>
      <c r="U860" s="189"/>
      <c r="V860" s="188"/>
      <c r="W860" s="189"/>
      <c r="X860" s="8"/>
      <c r="Y860" s="8"/>
    </row>
    <row r="861" customHeight="1" spans="1:25">
      <c r="A861" s="187"/>
      <c r="B861" s="188"/>
      <c r="C861" s="189"/>
      <c r="D861" s="188"/>
      <c r="E861" s="188"/>
      <c r="F861" s="189"/>
      <c r="G861" s="188"/>
      <c r="H861" s="189"/>
      <c r="I861" s="189"/>
      <c r="J861" s="189"/>
      <c r="K861" s="189"/>
      <c r="L861" s="189"/>
      <c r="M861" s="189"/>
      <c r="N861" s="189"/>
      <c r="O861" s="189"/>
      <c r="P861" s="189"/>
      <c r="Q861" s="188"/>
      <c r="R861" s="189"/>
      <c r="S861" s="189"/>
      <c r="T861" s="189"/>
      <c r="U861" s="189"/>
      <c r="V861" s="188"/>
      <c r="W861" s="189"/>
      <c r="X861" s="8"/>
      <c r="Y861" s="8"/>
    </row>
    <row r="862" customHeight="1" spans="1:25">
      <c r="A862" s="187"/>
      <c r="B862" s="188"/>
      <c r="C862" s="189"/>
      <c r="D862" s="188"/>
      <c r="E862" s="188"/>
      <c r="F862" s="189"/>
      <c r="G862" s="188"/>
      <c r="H862" s="189"/>
      <c r="I862" s="189"/>
      <c r="J862" s="189"/>
      <c r="K862" s="189"/>
      <c r="L862" s="189"/>
      <c r="M862" s="189"/>
      <c r="N862" s="189"/>
      <c r="O862" s="189"/>
      <c r="P862" s="189"/>
      <c r="Q862" s="188"/>
      <c r="R862" s="189"/>
      <c r="S862" s="189"/>
      <c r="T862" s="189"/>
      <c r="U862" s="189"/>
      <c r="V862" s="188"/>
      <c r="W862" s="189"/>
      <c r="X862" s="8"/>
      <c r="Y862" s="8"/>
    </row>
    <row r="863" customHeight="1" spans="1:25">
      <c r="A863" s="187"/>
      <c r="B863" s="188"/>
      <c r="C863" s="189"/>
      <c r="D863" s="188"/>
      <c r="E863" s="188"/>
      <c r="F863" s="189"/>
      <c r="G863" s="188"/>
      <c r="H863" s="189"/>
      <c r="I863" s="189"/>
      <c r="J863" s="189"/>
      <c r="K863" s="189"/>
      <c r="L863" s="189"/>
      <c r="M863" s="189"/>
      <c r="N863" s="189"/>
      <c r="O863" s="189"/>
      <c r="P863" s="189"/>
      <c r="Q863" s="188"/>
      <c r="R863" s="189"/>
      <c r="S863" s="189"/>
      <c r="T863" s="189"/>
      <c r="U863" s="189"/>
      <c r="V863" s="188"/>
      <c r="W863" s="189"/>
      <c r="X863" s="8"/>
      <c r="Y863" s="8"/>
    </row>
    <row r="864" customHeight="1" spans="1:25">
      <c r="A864" s="187"/>
      <c r="B864" s="188"/>
      <c r="C864" s="189"/>
      <c r="D864" s="188"/>
      <c r="E864" s="188"/>
      <c r="F864" s="189"/>
      <c r="G864" s="188"/>
      <c r="H864" s="189"/>
      <c r="I864" s="189"/>
      <c r="J864" s="189"/>
      <c r="K864" s="189"/>
      <c r="L864" s="189"/>
      <c r="M864" s="189"/>
      <c r="N864" s="189"/>
      <c r="O864" s="189"/>
      <c r="P864" s="189"/>
      <c r="Q864" s="188"/>
      <c r="R864" s="189"/>
      <c r="S864" s="189"/>
      <c r="T864" s="189"/>
      <c r="U864" s="189"/>
      <c r="V864" s="188"/>
      <c r="W864" s="189"/>
      <c r="X864" s="8"/>
      <c r="Y864" s="8"/>
    </row>
    <row r="865" customHeight="1" spans="1:25">
      <c r="A865" s="187"/>
      <c r="B865" s="188"/>
      <c r="C865" s="189"/>
      <c r="D865" s="188"/>
      <c r="E865" s="188"/>
      <c r="F865" s="189"/>
      <c r="G865" s="188"/>
      <c r="H865" s="189"/>
      <c r="I865" s="189"/>
      <c r="J865" s="189"/>
      <c r="K865" s="189"/>
      <c r="L865" s="189"/>
      <c r="M865" s="189"/>
      <c r="N865" s="189"/>
      <c r="O865" s="189"/>
      <c r="P865" s="189"/>
      <c r="Q865" s="188"/>
      <c r="R865" s="189"/>
      <c r="S865" s="189"/>
      <c r="T865" s="189"/>
      <c r="U865" s="189"/>
      <c r="V865" s="188"/>
      <c r="W865" s="189"/>
      <c r="X865" s="8"/>
      <c r="Y865" s="8"/>
    </row>
    <row r="866" customHeight="1" spans="1:25">
      <c r="A866" s="187"/>
      <c r="B866" s="188"/>
      <c r="C866" s="189"/>
      <c r="D866" s="188"/>
      <c r="E866" s="188"/>
      <c r="F866" s="189"/>
      <c r="G866" s="188"/>
      <c r="H866" s="189"/>
      <c r="I866" s="189"/>
      <c r="J866" s="189"/>
      <c r="K866" s="189"/>
      <c r="L866" s="189"/>
      <c r="M866" s="189"/>
      <c r="N866" s="189"/>
      <c r="O866" s="189"/>
      <c r="P866" s="189"/>
      <c r="Q866" s="188"/>
      <c r="R866" s="189"/>
      <c r="S866" s="189"/>
      <c r="T866" s="189"/>
      <c r="U866" s="189"/>
      <c r="V866" s="188"/>
      <c r="W866" s="189"/>
      <c r="X866" s="8"/>
      <c r="Y866" s="8"/>
    </row>
    <row r="867" customHeight="1" spans="1:25">
      <c r="A867" s="187"/>
      <c r="B867" s="188"/>
      <c r="C867" s="189"/>
      <c r="D867" s="188"/>
      <c r="E867" s="188"/>
      <c r="F867" s="189"/>
      <c r="G867" s="188"/>
      <c r="H867" s="189"/>
      <c r="I867" s="189"/>
      <c r="J867" s="189"/>
      <c r="K867" s="189"/>
      <c r="L867" s="189"/>
      <c r="M867" s="189"/>
      <c r="N867" s="189"/>
      <c r="O867" s="189"/>
      <c r="P867" s="189"/>
      <c r="Q867" s="188"/>
      <c r="R867" s="189"/>
      <c r="S867" s="189"/>
      <c r="T867" s="189"/>
      <c r="U867" s="189"/>
      <c r="V867" s="188"/>
      <c r="W867" s="189"/>
      <c r="X867" s="8"/>
      <c r="Y867" s="8"/>
    </row>
    <row r="868" customHeight="1" spans="1:25">
      <c r="A868" s="187"/>
      <c r="B868" s="188"/>
      <c r="C868" s="189"/>
      <c r="D868" s="188"/>
      <c r="E868" s="188"/>
      <c r="F868" s="189"/>
      <c r="G868" s="188"/>
      <c r="H868" s="189"/>
      <c r="I868" s="189"/>
      <c r="J868" s="189"/>
      <c r="K868" s="189"/>
      <c r="L868" s="189"/>
      <c r="M868" s="189"/>
      <c r="N868" s="189"/>
      <c r="O868" s="189"/>
      <c r="P868" s="189"/>
      <c r="Q868" s="188"/>
      <c r="R868" s="189"/>
      <c r="S868" s="189"/>
      <c r="T868" s="189"/>
      <c r="U868" s="189"/>
      <c r="V868" s="188"/>
      <c r="W868" s="189"/>
      <c r="X868" s="8"/>
      <c r="Y868" s="8"/>
    </row>
    <row r="869" customHeight="1" spans="1:25">
      <c r="A869" s="187"/>
      <c r="B869" s="188"/>
      <c r="C869" s="189"/>
      <c r="D869" s="188"/>
      <c r="E869" s="188"/>
      <c r="F869" s="189"/>
      <c r="G869" s="188"/>
      <c r="H869" s="189"/>
      <c r="I869" s="189"/>
      <c r="J869" s="189"/>
      <c r="K869" s="189"/>
      <c r="L869" s="189"/>
      <c r="M869" s="189"/>
      <c r="N869" s="189"/>
      <c r="O869" s="189"/>
      <c r="P869" s="189"/>
      <c r="Q869" s="188"/>
      <c r="R869" s="189"/>
      <c r="S869" s="189"/>
      <c r="T869" s="189"/>
      <c r="U869" s="189"/>
      <c r="V869" s="188"/>
      <c r="W869" s="189"/>
      <c r="X869" s="8"/>
      <c r="Y869" s="8"/>
    </row>
    <row r="870" customHeight="1" spans="1:25">
      <c r="A870" s="187"/>
      <c r="B870" s="188"/>
      <c r="C870" s="189"/>
      <c r="D870" s="188"/>
      <c r="E870" s="188"/>
      <c r="F870" s="189"/>
      <c r="G870" s="188"/>
      <c r="H870" s="189"/>
      <c r="I870" s="189"/>
      <c r="J870" s="189"/>
      <c r="K870" s="189"/>
      <c r="L870" s="189"/>
      <c r="M870" s="189"/>
      <c r="N870" s="189"/>
      <c r="O870" s="189"/>
      <c r="P870" s="189"/>
      <c r="Q870" s="188"/>
      <c r="R870" s="189"/>
      <c r="S870" s="189"/>
      <c r="T870" s="189"/>
      <c r="U870" s="189"/>
      <c r="V870" s="188"/>
      <c r="W870" s="189"/>
      <c r="X870" s="8"/>
      <c r="Y870" s="8"/>
    </row>
    <row r="871" customHeight="1" spans="1:25">
      <c r="A871" s="187"/>
      <c r="B871" s="188"/>
      <c r="C871" s="189"/>
      <c r="D871" s="188"/>
      <c r="E871" s="188"/>
      <c r="F871" s="189"/>
      <c r="G871" s="188"/>
      <c r="H871" s="189"/>
      <c r="I871" s="189"/>
      <c r="J871" s="189"/>
      <c r="K871" s="189"/>
      <c r="L871" s="189"/>
      <c r="M871" s="189"/>
      <c r="N871" s="189"/>
      <c r="O871" s="189"/>
      <c r="P871" s="189"/>
      <c r="Q871" s="188"/>
      <c r="R871" s="189"/>
      <c r="S871" s="189"/>
      <c r="T871" s="189"/>
      <c r="U871" s="189"/>
      <c r="V871" s="188"/>
      <c r="W871" s="189"/>
      <c r="X871" s="8"/>
      <c r="Y871" s="8"/>
    </row>
    <row r="872" customHeight="1" spans="1:25">
      <c r="A872" s="187"/>
      <c r="B872" s="188"/>
      <c r="C872" s="189"/>
      <c r="D872" s="188"/>
      <c r="E872" s="188"/>
      <c r="F872" s="189"/>
      <c r="G872" s="188"/>
      <c r="H872" s="189"/>
      <c r="I872" s="189"/>
      <c r="J872" s="189"/>
      <c r="K872" s="189"/>
      <c r="L872" s="189"/>
      <c r="M872" s="189"/>
      <c r="N872" s="189"/>
      <c r="O872" s="189"/>
      <c r="P872" s="189"/>
      <c r="Q872" s="188"/>
      <c r="R872" s="189"/>
      <c r="S872" s="189"/>
      <c r="T872" s="189"/>
      <c r="U872" s="189"/>
      <c r="V872" s="188"/>
      <c r="W872" s="189"/>
      <c r="X872" s="8"/>
      <c r="Y872" s="8"/>
    </row>
    <row r="873" customHeight="1" spans="1:25">
      <c r="A873" s="187"/>
      <c r="B873" s="188"/>
      <c r="C873" s="189"/>
      <c r="D873" s="188"/>
      <c r="E873" s="188"/>
      <c r="F873" s="189"/>
      <c r="G873" s="188"/>
      <c r="H873" s="189"/>
      <c r="I873" s="189"/>
      <c r="J873" s="189"/>
      <c r="K873" s="189"/>
      <c r="L873" s="189"/>
      <c r="M873" s="189"/>
      <c r="N873" s="189"/>
      <c r="O873" s="189"/>
      <c r="P873" s="189"/>
      <c r="Q873" s="188"/>
      <c r="R873" s="189"/>
      <c r="S873" s="189"/>
      <c r="T873" s="189"/>
      <c r="U873" s="189"/>
      <c r="V873" s="188"/>
      <c r="W873" s="189"/>
      <c r="X873" s="8"/>
      <c r="Y873" s="8"/>
    </row>
    <row r="874" customHeight="1" spans="1:25">
      <c r="A874" s="187"/>
      <c r="B874" s="188"/>
      <c r="C874" s="189"/>
      <c r="D874" s="188"/>
      <c r="E874" s="188"/>
      <c r="F874" s="189"/>
      <c r="G874" s="188"/>
      <c r="H874" s="189"/>
      <c r="I874" s="189"/>
      <c r="J874" s="189"/>
      <c r="K874" s="189"/>
      <c r="L874" s="189"/>
      <c r="M874" s="189"/>
      <c r="N874" s="189"/>
      <c r="O874" s="189"/>
      <c r="P874" s="189"/>
      <c r="Q874" s="188"/>
      <c r="R874" s="189"/>
      <c r="S874" s="189"/>
      <c r="T874" s="189"/>
      <c r="U874" s="189"/>
      <c r="V874" s="188"/>
      <c r="W874" s="189"/>
      <c r="X874" s="8"/>
      <c r="Y874" s="8"/>
    </row>
    <row r="875" customHeight="1" spans="1:25">
      <c r="A875" s="187"/>
      <c r="B875" s="188"/>
      <c r="C875" s="189"/>
      <c r="D875" s="188"/>
      <c r="E875" s="188"/>
      <c r="F875" s="189"/>
      <c r="G875" s="188"/>
      <c r="H875" s="189"/>
      <c r="I875" s="189"/>
      <c r="J875" s="189"/>
      <c r="K875" s="189"/>
      <c r="L875" s="189"/>
      <c r="M875" s="189"/>
      <c r="N875" s="189"/>
      <c r="O875" s="189"/>
      <c r="P875" s="189"/>
      <c r="Q875" s="188"/>
      <c r="R875" s="189"/>
      <c r="S875" s="189"/>
      <c r="T875" s="189"/>
      <c r="U875" s="189"/>
      <c r="V875" s="188"/>
      <c r="W875" s="189"/>
      <c r="X875" s="8"/>
      <c r="Y875" s="8"/>
    </row>
    <row r="876" customHeight="1" spans="1:25">
      <c r="A876" s="187"/>
      <c r="B876" s="188"/>
      <c r="C876" s="189"/>
      <c r="D876" s="188"/>
      <c r="E876" s="188"/>
      <c r="F876" s="189"/>
      <c r="G876" s="188"/>
      <c r="H876" s="189"/>
      <c r="I876" s="189"/>
      <c r="J876" s="189"/>
      <c r="K876" s="189"/>
      <c r="L876" s="189"/>
      <c r="M876" s="189"/>
      <c r="N876" s="189"/>
      <c r="O876" s="189"/>
      <c r="P876" s="189"/>
      <c r="Q876" s="188"/>
      <c r="R876" s="189"/>
      <c r="S876" s="189"/>
      <c r="T876" s="189"/>
      <c r="U876" s="189"/>
      <c r="V876" s="188"/>
      <c r="W876" s="189"/>
      <c r="X876" s="8"/>
      <c r="Y876" s="8"/>
    </row>
    <row r="877" customHeight="1" spans="1:25">
      <c r="A877" s="187"/>
      <c r="B877" s="188"/>
      <c r="C877" s="189"/>
      <c r="D877" s="188"/>
      <c r="E877" s="188"/>
      <c r="F877" s="189"/>
      <c r="G877" s="188"/>
      <c r="H877" s="189"/>
      <c r="I877" s="189"/>
      <c r="J877" s="189"/>
      <c r="K877" s="189"/>
      <c r="L877" s="189"/>
      <c r="M877" s="189"/>
      <c r="N877" s="189"/>
      <c r="O877" s="189"/>
      <c r="P877" s="189"/>
      <c r="Q877" s="188"/>
      <c r="R877" s="189"/>
      <c r="S877" s="189"/>
      <c r="T877" s="189"/>
      <c r="U877" s="189"/>
      <c r="V877" s="188"/>
      <c r="W877" s="189"/>
      <c r="X877" s="8"/>
      <c r="Y877" s="8"/>
    </row>
    <row r="878" customHeight="1" spans="1:25">
      <c r="A878" s="187"/>
      <c r="B878" s="188"/>
      <c r="C878" s="189"/>
      <c r="D878" s="188"/>
      <c r="E878" s="188"/>
      <c r="F878" s="189"/>
      <c r="G878" s="188"/>
      <c r="H878" s="189"/>
      <c r="I878" s="189"/>
      <c r="J878" s="189"/>
      <c r="K878" s="189"/>
      <c r="L878" s="189"/>
      <c r="M878" s="189"/>
      <c r="N878" s="189"/>
      <c r="O878" s="189"/>
      <c r="P878" s="189"/>
      <c r="Q878" s="188"/>
      <c r="R878" s="189"/>
      <c r="S878" s="189"/>
      <c r="T878" s="189"/>
      <c r="U878" s="189"/>
      <c r="V878" s="188"/>
      <c r="W878" s="189"/>
      <c r="X878" s="8"/>
      <c r="Y878" s="8"/>
    </row>
    <row r="879" customHeight="1" spans="1:25">
      <c r="A879" s="187"/>
      <c r="B879" s="188"/>
      <c r="C879" s="189"/>
      <c r="D879" s="188"/>
      <c r="E879" s="188"/>
      <c r="F879" s="189"/>
      <c r="G879" s="188"/>
      <c r="H879" s="189"/>
      <c r="I879" s="189"/>
      <c r="J879" s="189"/>
      <c r="K879" s="189"/>
      <c r="L879" s="189"/>
      <c r="M879" s="189"/>
      <c r="N879" s="189"/>
      <c r="O879" s="189"/>
      <c r="P879" s="189"/>
      <c r="Q879" s="188"/>
      <c r="R879" s="189"/>
      <c r="S879" s="189"/>
      <c r="T879" s="189"/>
      <c r="U879" s="189"/>
      <c r="V879" s="188"/>
      <c r="W879" s="189"/>
      <c r="X879" s="8"/>
      <c r="Y879" s="8"/>
    </row>
    <row r="880" customHeight="1" spans="1:25">
      <c r="A880" s="187"/>
      <c r="B880" s="188"/>
      <c r="C880" s="189"/>
      <c r="D880" s="188"/>
      <c r="E880" s="188"/>
      <c r="F880" s="189"/>
      <c r="G880" s="188"/>
      <c r="H880" s="189"/>
      <c r="I880" s="189"/>
      <c r="J880" s="189"/>
      <c r="K880" s="189"/>
      <c r="L880" s="189"/>
      <c r="M880" s="189"/>
      <c r="N880" s="189"/>
      <c r="O880" s="189"/>
      <c r="P880" s="189"/>
      <c r="Q880" s="188"/>
      <c r="R880" s="189"/>
      <c r="S880" s="189"/>
      <c r="T880" s="189"/>
      <c r="U880" s="189"/>
      <c r="V880" s="188"/>
      <c r="W880" s="189"/>
      <c r="X880" s="8"/>
      <c r="Y880" s="8"/>
    </row>
    <row r="881" customHeight="1" spans="1:25">
      <c r="A881" s="187"/>
      <c r="B881" s="188"/>
      <c r="C881" s="189"/>
      <c r="D881" s="188"/>
      <c r="E881" s="188"/>
      <c r="F881" s="189"/>
      <c r="G881" s="188"/>
      <c r="H881" s="189"/>
      <c r="I881" s="189"/>
      <c r="J881" s="189"/>
      <c r="K881" s="189"/>
      <c r="L881" s="189"/>
      <c r="M881" s="189"/>
      <c r="N881" s="189"/>
      <c r="O881" s="189"/>
      <c r="P881" s="189"/>
      <c r="Q881" s="188"/>
      <c r="R881" s="189"/>
      <c r="S881" s="189"/>
      <c r="T881" s="189"/>
      <c r="U881" s="189"/>
      <c r="V881" s="188"/>
      <c r="W881" s="189"/>
      <c r="X881" s="8"/>
      <c r="Y881" s="8"/>
    </row>
    <row r="882" customHeight="1" spans="1:25">
      <c r="A882" s="187"/>
      <c r="B882" s="188"/>
      <c r="C882" s="189"/>
      <c r="D882" s="188"/>
      <c r="E882" s="188"/>
      <c r="F882" s="189"/>
      <c r="G882" s="188"/>
      <c r="H882" s="189"/>
      <c r="I882" s="189"/>
      <c r="J882" s="189"/>
      <c r="K882" s="189"/>
      <c r="L882" s="189"/>
      <c r="M882" s="189"/>
      <c r="N882" s="189"/>
      <c r="O882" s="189"/>
      <c r="P882" s="189"/>
      <c r="Q882" s="188"/>
      <c r="R882" s="189"/>
      <c r="S882" s="189"/>
      <c r="T882" s="189"/>
      <c r="U882" s="189"/>
      <c r="V882" s="188"/>
      <c r="W882" s="189"/>
      <c r="X882" s="8"/>
      <c r="Y882" s="8"/>
    </row>
    <row r="883" customHeight="1" spans="1:25">
      <c r="A883" s="187"/>
      <c r="B883" s="188"/>
      <c r="C883" s="189"/>
      <c r="D883" s="188"/>
      <c r="E883" s="188"/>
      <c r="F883" s="189"/>
      <c r="G883" s="188"/>
      <c r="H883" s="189"/>
      <c r="I883" s="189"/>
      <c r="J883" s="189"/>
      <c r="K883" s="189"/>
      <c r="L883" s="189"/>
      <c r="M883" s="189"/>
      <c r="N883" s="189"/>
      <c r="O883" s="189"/>
      <c r="P883" s="189"/>
      <c r="Q883" s="188"/>
      <c r="R883" s="189"/>
      <c r="S883" s="189"/>
      <c r="T883" s="189"/>
      <c r="U883" s="189"/>
      <c r="V883" s="188"/>
      <c r="W883" s="189"/>
      <c r="X883" s="8"/>
      <c r="Y883" s="8"/>
    </row>
    <row r="884" customHeight="1" spans="1:25">
      <c r="A884" s="187"/>
      <c r="B884" s="188"/>
      <c r="C884" s="189"/>
      <c r="D884" s="188"/>
      <c r="E884" s="188"/>
      <c r="F884" s="189"/>
      <c r="G884" s="188"/>
      <c r="H884" s="189"/>
      <c r="I884" s="189"/>
      <c r="J884" s="189"/>
      <c r="K884" s="189"/>
      <c r="L884" s="189"/>
      <c r="M884" s="189"/>
      <c r="N884" s="189"/>
      <c r="O884" s="189"/>
      <c r="P884" s="189"/>
      <c r="Q884" s="188"/>
      <c r="R884" s="189"/>
      <c r="S884" s="189"/>
      <c r="T884" s="189"/>
      <c r="U884" s="189"/>
      <c r="V884" s="188"/>
      <c r="W884" s="189"/>
      <c r="X884" s="8"/>
      <c r="Y884" s="8"/>
    </row>
    <row r="885" customHeight="1" spans="1:25">
      <c r="A885" s="187"/>
      <c r="B885" s="188"/>
      <c r="C885" s="189"/>
      <c r="D885" s="188"/>
      <c r="E885" s="188"/>
      <c r="F885" s="189"/>
      <c r="G885" s="188"/>
      <c r="H885" s="189"/>
      <c r="I885" s="189"/>
      <c r="J885" s="189"/>
      <c r="K885" s="189"/>
      <c r="L885" s="189"/>
      <c r="M885" s="189"/>
      <c r="N885" s="189"/>
      <c r="O885" s="189"/>
      <c r="P885" s="189"/>
      <c r="Q885" s="188"/>
      <c r="R885" s="189"/>
      <c r="S885" s="189"/>
      <c r="T885" s="189"/>
      <c r="U885" s="189"/>
      <c r="V885" s="188"/>
      <c r="W885" s="189"/>
      <c r="X885" s="8"/>
      <c r="Y885" s="8"/>
    </row>
    <row r="886" customHeight="1" spans="1:25">
      <c r="A886" s="187"/>
      <c r="B886" s="188"/>
      <c r="C886" s="189"/>
      <c r="D886" s="188"/>
      <c r="E886" s="188"/>
      <c r="F886" s="189"/>
      <c r="G886" s="188"/>
      <c r="H886" s="189"/>
      <c r="I886" s="189"/>
      <c r="J886" s="189"/>
      <c r="K886" s="189"/>
      <c r="L886" s="189"/>
      <c r="M886" s="189"/>
      <c r="N886" s="189"/>
      <c r="O886" s="189"/>
      <c r="P886" s="189"/>
      <c r="Q886" s="188"/>
      <c r="R886" s="189"/>
      <c r="S886" s="189"/>
      <c r="T886" s="189"/>
      <c r="U886" s="189"/>
      <c r="V886" s="188"/>
      <c r="W886" s="189"/>
      <c r="X886" s="8"/>
      <c r="Y886" s="8"/>
    </row>
    <row r="887" customHeight="1" spans="1:25">
      <c r="A887" s="187"/>
      <c r="B887" s="188"/>
      <c r="C887" s="189"/>
      <c r="D887" s="188"/>
      <c r="E887" s="188"/>
      <c r="F887" s="189"/>
      <c r="G887" s="188"/>
      <c r="H887" s="189"/>
      <c r="I887" s="189"/>
      <c r="J887" s="189"/>
      <c r="K887" s="189"/>
      <c r="L887" s="189"/>
      <c r="M887" s="189"/>
      <c r="N887" s="189"/>
      <c r="O887" s="189"/>
      <c r="P887" s="189"/>
      <c r="Q887" s="188"/>
      <c r="R887" s="189"/>
      <c r="S887" s="189"/>
      <c r="T887" s="189"/>
      <c r="U887" s="189"/>
      <c r="V887" s="188"/>
      <c r="W887" s="189"/>
      <c r="X887" s="8"/>
      <c r="Y887" s="8"/>
    </row>
    <row r="888" customHeight="1" spans="1:25">
      <c r="A888" s="187"/>
      <c r="B888" s="188"/>
      <c r="C888" s="189"/>
      <c r="D888" s="188"/>
      <c r="E888" s="188"/>
      <c r="F888" s="189"/>
      <c r="G888" s="188"/>
      <c r="H888" s="189"/>
      <c r="I888" s="189"/>
      <c r="J888" s="189"/>
      <c r="K888" s="189"/>
      <c r="L888" s="189"/>
      <c r="M888" s="189"/>
      <c r="N888" s="189"/>
      <c r="O888" s="189"/>
      <c r="P888" s="189"/>
      <c r="Q888" s="188"/>
      <c r="R888" s="189"/>
      <c r="S888" s="189"/>
      <c r="T888" s="189"/>
      <c r="U888" s="189"/>
      <c r="V888" s="188"/>
      <c r="W888" s="189"/>
      <c r="X888" s="8"/>
      <c r="Y888" s="8"/>
    </row>
    <row r="889" customHeight="1" spans="1:25">
      <c r="A889" s="187"/>
      <c r="B889" s="188"/>
      <c r="C889" s="189"/>
      <c r="D889" s="188"/>
      <c r="E889" s="188"/>
      <c r="F889" s="189"/>
      <c r="G889" s="188"/>
      <c r="H889" s="189"/>
      <c r="I889" s="189"/>
      <c r="J889" s="189"/>
      <c r="K889" s="189"/>
      <c r="L889" s="189"/>
      <c r="M889" s="189"/>
      <c r="N889" s="189"/>
      <c r="O889" s="189"/>
      <c r="P889" s="189"/>
      <c r="Q889" s="188"/>
      <c r="R889" s="189"/>
      <c r="S889" s="189"/>
      <c r="T889" s="189"/>
      <c r="U889" s="189"/>
      <c r="V889" s="188"/>
      <c r="W889" s="189"/>
      <c r="X889" s="8"/>
      <c r="Y889" s="8"/>
    </row>
    <row r="890" customHeight="1" spans="1:25">
      <c r="A890" s="187"/>
      <c r="B890" s="188"/>
      <c r="C890" s="189"/>
      <c r="D890" s="188"/>
      <c r="E890" s="188"/>
      <c r="F890" s="189"/>
      <c r="G890" s="188"/>
      <c r="H890" s="189"/>
      <c r="I890" s="189"/>
      <c r="J890" s="189"/>
      <c r="K890" s="189"/>
      <c r="L890" s="189"/>
      <c r="M890" s="189"/>
      <c r="N890" s="189"/>
      <c r="O890" s="189"/>
      <c r="P890" s="189"/>
      <c r="Q890" s="188"/>
      <c r="R890" s="189"/>
      <c r="S890" s="189"/>
      <c r="T890" s="189"/>
      <c r="U890" s="189"/>
      <c r="V890" s="188"/>
      <c r="W890" s="189"/>
      <c r="X890" s="8"/>
      <c r="Y890" s="8"/>
    </row>
    <row r="891" customHeight="1" spans="1:25">
      <c r="A891" s="187"/>
      <c r="B891" s="188"/>
      <c r="C891" s="189"/>
      <c r="D891" s="188"/>
      <c r="E891" s="188"/>
      <c r="F891" s="189"/>
      <c r="G891" s="188"/>
      <c r="H891" s="189"/>
      <c r="I891" s="189"/>
      <c r="J891" s="189"/>
      <c r="K891" s="189"/>
      <c r="L891" s="189"/>
      <c r="M891" s="189"/>
      <c r="N891" s="189"/>
      <c r="O891" s="189"/>
      <c r="P891" s="189"/>
      <c r="Q891" s="188"/>
      <c r="R891" s="189"/>
      <c r="S891" s="189"/>
      <c r="T891" s="189"/>
      <c r="U891" s="189"/>
      <c r="V891" s="188"/>
      <c r="W891" s="189"/>
      <c r="X891" s="8"/>
      <c r="Y891" s="8"/>
    </row>
    <row r="892" customHeight="1" spans="1:25">
      <c r="A892" s="187"/>
      <c r="B892" s="188"/>
      <c r="C892" s="189"/>
      <c r="D892" s="188"/>
      <c r="E892" s="188"/>
      <c r="F892" s="189"/>
      <c r="G892" s="188"/>
      <c r="H892" s="189"/>
      <c r="I892" s="189"/>
      <c r="J892" s="189"/>
      <c r="K892" s="189"/>
      <c r="L892" s="189"/>
      <c r="M892" s="189"/>
      <c r="N892" s="189"/>
      <c r="O892" s="189"/>
      <c r="P892" s="189"/>
      <c r="Q892" s="188"/>
      <c r="R892" s="189"/>
      <c r="S892" s="189"/>
      <c r="T892" s="189"/>
      <c r="U892" s="189"/>
      <c r="V892" s="188"/>
      <c r="W892" s="189"/>
      <c r="X892" s="8"/>
      <c r="Y892" s="8"/>
    </row>
    <row r="893" customHeight="1" spans="1:25">
      <c r="A893" s="187"/>
      <c r="B893" s="188"/>
      <c r="C893" s="189"/>
      <c r="D893" s="188"/>
      <c r="E893" s="188"/>
      <c r="F893" s="189"/>
      <c r="G893" s="188"/>
      <c r="H893" s="189"/>
      <c r="I893" s="189"/>
      <c r="J893" s="189"/>
      <c r="K893" s="189"/>
      <c r="L893" s="189"/>
      <c r="M893" s="189"/>
      <c r="N893" s="189"/>
      <c r="O893" s="189"/>
      <c r="P893" s="189"/>
      <c r="Q893" s="188"/>
      <c r="R893" s="189"/>
      <c r="S893" s="189"/>
      <c r="T893" s="189"/>
      <c r="U893" s="189"/>
      <c r="V893" s="188"/>
      <c r="W893" s="189"/>
      <c r="X893" s="8"/>
      <c r="Y893" s="8"/>
    </row>
    <row r="894" customHeight="1" spans="1:25">
      <c r="A894" s="187"/>
      <c r="B894" s="188"/>
      <c r="C894" s="189"/>
      <c r="D894" s="188"/>
      <c r="E894" s="188"/>
      <c r="F894" s="189"/>
      <c r="G894" s="188"/>
      <c r="H894" s="189"/>
      <c r="I894" s="189"/>
      <c r="J894" s="189"/>
      <c r="K894" s="189"/>
      <c r="L894" s="189"/>
      <c r="M894" s="189"/>
      <c r="N894" s="189"/>
      <c r="O894" s="189"/>
      <c r="P894" s="189"/>
      <c r="Q894" s="188"/>
      <c r="R894" s="189"/>
      <c r="S894" s="189"/>
      <c r="T894" s="189"/>
      <c r="U894" s="189"/>
      <c r="V894" s="188"/>
      <c r="W894" s="189"/>
      <c r="X894" s="8"/>
      <c r="Y894" s="8"/>
    </row>
    <row r="895" customHeight="1" spans="1:25">
      <c r="A895" s="187"/>
      <c r="B895" s="188"/>
      <c r="C895" s="189"/>
      <c r="D895" s="188"/>
      <c r="E895" s="188"/>
      <c r="F895" s="189"/>
      <c r="G895" s="188"/>
      <c r="H895" s="189"/>
      <c r="I895" s="189"/>
      <c r="J895" s="189"/>
      <c r="K895" s="189"/>
      <c r="L895" s="189"/>
      <c r="M895" s="189"/>
      <c r="N895" s="189"/>
      <c r="O895" s="189"/>
      <c r="P895" s="189"/>
      <c r="Q895" s="188"/>
      <c r="R895" s="189"/>
      <c r="S895" s="189"/>
      <c r="T895" s="189"/>
      <c r="U895" s="189"/>
      <c r="V895" s="188"/>
      <c r="W895" s="189"/>
      <c r="X895" s="8"/>
      <c r="Y895" s="8"/>
    </row>
    <row r="896" customHeight="1" spans="1:25">
      <c r="A896" s="187"/>
      <c r="B896" s="188"/>
      <c r="C896" s="189"/>
      <c r="D896" s="188"/>
      <c r="E896" s="188"/>
      <c r="F896" s="189"/>
      <c r="G896" s="188"/>
      <c r="H896" s="189"/>
      <c r="I896" s="189"/>
      <c r="J896" s="189"/>
      <c r="K896" s="189"/>
      <c r="L896" s="189"/>
      <c r="M896" s="189"/>
      <c r="N896" s="189"/>
      <c r="O896" s="189"/>
      <c r="P896" s="189"/>
      <c r="Q896" s="188"/>
      <c r="R896" s="189"/>
      <c r="S896" s="189"/>
      <c r="T896" s="189"/>
      <c r="U896" s="189"/>
      <c r="V896" s="188"/>
      <c r="W896" s="189"/>
      <c r="X896" s="8"/>
      <c r="Y896" s="8"/>
    </row>
    <row r="897" customHeight="1" spans="1:25">
      <c r="A897" s="187"/>
      <c r="B897" s="188"/>
      <c r="C897" s="189"/>
      <c r="D897" s="188"/>
      <c r="E897" s="188"/>
      <c r="F897" s="189"/>
      <c r="G897" s="188"/>
      <c r="H897" s="189"/>
      <c r="I897" s="189"/>
      <c r="J897" s="189"/>
      <c r="K897" s="189"/>
      <c r="L897" s="189"/>
      <c r="M897" s="189"/>
      <c r="N897" s="189"/>
      <c r="O897" s="189"/>
      <c r="P897" s="189"/>
      <c r="Q897" s="188"/>
      <c r="R897" s="189"/>
      <c r="S897" s="189"/>
      <c r="T897" s="189"/>
      <c r="U897" s="189"/>
      <c r="V897" s="188"/>
      <c r="W897" s="189"/>
      <c r="X897" s="8"/>
      <c r="Y897" s="8"/>
    </row>
    <row r="898" customHeight="1" spans="1:25">
      <c r="A898" s="187"/>
      <c r="B898" s="188"/>
      <c r="C898" s="189"/>
      <c r="D898" s="188"/>
      <c r="E898" s="188"/>
      <c r="F898" s="189"/>
      <c r="G898" s="188"/>
      <c r="H898" s="189"/>
      <c r="I898" s="189"/>
      <c r="J898" s="189"/>
      <c r="K898" s="189"/>
      <c r="L898" s="189"/>
      <c r="M898" s="189"/>
      <c r="N898" s="189"/>
      <c r="O898" s="189"/>
      <c r="P898" s="189"/>
      <c r="Q898" s="188"/>
      <c r="R898" s="189"/>
      <c r="S898" s="189"/>
      <c r="T898" s="189"/>
      <c r="U898" s="189"/>
      <c r="V898" s="188"/>
      <c r="W898" s="189"/>
      <c r="X898" s="8"/>
      <c r="Y898" s="8"/>
    </row>
    <row r="899" customHeight="1" spans="1:25">
      <c r="A899" s="187"/>
      <c r="B899" s="188"/>
      <c r="C899" s="189"/>
      <c r="D899" s="188"/>
      <c r="E899" s="188"/>
      <c r="F899" s="189"/>
      <c r="G899" s="188"/>
      <c r="H899" s="189"/>
      <c r="I899" s="189"/>
      <c r="J899" s="189"/>
      <c r="K899" s="189"/>
      <c r="L899" s="189"/>
      <c r="M899" s="189"/>
      <c r="N899" s="189"/>
      <c r="O899" s="189"/>
      <c r="P899" s="189"/>
      <c r="Q899" s="188"/>
      <c r="R899" s="189"/>
      <c r="S899" s="189"/>
      <c r="T899" s="189"/>
      <c r="U899" s="189"/>
      <c r="V899" s="188"/>
      <c r="W899" s="189"/>
      <c r="X899" s="8"/>
      <c r="Y899" s="8"/>
    </row>
    <row r="900" customHeight="1" spans="1:25">
      <c r="A900" s="187"/>
      <c r="B900" s="188"/>
      <c r="C900" s="189"/>
      <c r="D900" s="188"/>
      <c r="E900" s="188"/>
      <c r="F900" s="189"/>
      <c r="G900" s="188"/>
      <c r="H900" s="189"/>
      <c r="I900" s="189"/>
      <c r="J900" s="189"/>
      <c r="K900" s="189"/>
      <c r="L900" s="189"/>
      <c r="M900" s="189"/>
      <c r="N900" s="189"/>
      <c r="O900" s="189"/>
      <c r="P900" s="189"/>
      <c r="Q900" s="188"/>
      <c r="R900" s="189"/>
      <c r="S900" s="189"/>
      <c r="T900" s="189"/>
      <c r="U900" s="189"/>
      <c r="V900" s="188"/>
      <c r="W900" s="189"/>
      <c r="X900" s="8"/>
      <c r="Y900" s="8"/>
    </row>
    <row r="901" customHeight="1" spans="1:25">
      <c r="A901" s="187"/>
      <c r="B901" s="188"/>
      <c r="C901" s="189"/>
      <c r="D901" s="188"/>
      <c r="E901" s="188"/>
      <c r="F901" s="189"/>
      <c r="G901" s="188"/>
      <c r="H901" s="189"/>
      <c r="I901" s="189"/>
      <c r="J901" s="189"/>
      <c r="K901" s="189"/>
      <c r="L901" s="189"/>
      <c r="M901" s="189"/>
      <c r="N901" s="189"/>
      <c r="O901" s="189"/>
      <c r="P901" s="189"/>
      <c r="Q901" s="188"/>
      <c r="R901" s="189"/>
      <c r="S901" s="189"/>
      <c r="T901" s="189"/>
      <c r="U901" s="189"/>
      <c r="V901" s="188"/>
      <c r="W901" s="189"/>
      <c r="X901" s="8"/>
      <c r="Y901" s="8"/>
    </row>
    <row r="902" customHeight="1" spans="1:25">
      <c r="A902" s="187"/>
      <c r="B902" s="188"/>
      <c r="C902" s="189"/>
      <c r="D902" s="188"/>
      <c r="E902" s="188"/>
      <c r="F902" s="189"/>
      <c r="G902" s="188"/>
      <c r="H902" s="189"/>
      <c r="I902" s="189"/>
      <c r="J902" s="189"/>
      <c r="K902" s="189"/>
      <c r="L902" s="189"/>
      <c r="M902" s="189"/>
      <c r="N902" s="189"/>
      <c r="O902" s="189"/>
      <c r="P902" s="189"/>
      <c r="Q902" s="188"/>
      <c r="R902" s="189"/>
      <c r="S902" s="189"/>
      <c r="T902" s="189"/>
      <c r="U902" s="189"/>
      <c r="V902" s="188"/>
      <c r="W902" s="189"/>
      <c r="X902" s="8"/>
      <c r="Y902" s="8"/>
    </row>
    <row r="903" customHeight="1" spans="1:25">
      <c r="A903" s="187"/>
      <c r="B903" s="188"/>
      <c r="C903" s="189"/>
      <c r="D903" s="188"/>
      <c r="E903" s="188"/>
      <c r="F903" s="189"/>
      <c r="G903" s="188"/>
      <c r="H903" s="189"/>
      <c r="I903" s="189"/>
      <c r="J903" s="189"/>
      <c r="K903" s="189"/>
      <c r="L903" s="189"/>
      <c r="M903" s="189"/>
      <c r="N903" s="189"/>
      <c r="O903" s="189"/>
      <c r="P903" s="189"/>
      <c r="Q903" s="188"/>
      <c r="R903" s="189"/>
      <c r="S903" s="189"/>
      <c r="T903" s="189"/>
      <c r="U903" s="189"/>
      <c r="V903" s="188"/>
      <c r="W903" s="189"/>
      <c r="X903" s="8"/>
      <c r="Y903" s="8"/>
    </row>
    <row r="904" customHeight="1" spans="1:25">
      <c r="A904" s="187"/>
      <c r="B904" s="188"/>
      <c r="C904" s="189"/>
      <c r="D904" s="188"/>
      <c r="E904" s="188"/>
      <c r="F904" s="189"/>
      <c r="G904" s="188"/>
      <c r="H904" s="189"/>
      <c r="I904" s="189"/>
      <c r="J904" s="189"/>
      <c r="K904" s="189"/>
      <c r="L904" s="189"/>
      <c r="M904" s="189"/>
      <c r="N904" s="189"/>
      <c r="O904" s="189"/>
      <c r="P904" s="189"/>
      <c r="Q904" s="188"/>
      <c r="R904" s="189"/>
      <c r="S904" s="189"/>
      <c r="T904" s="189"/>
      <c r="U904" s="189"/>
      <c r="V904" s="188"/>
      <c r="W904" s="189"/>
      <c r="X904" s="8"/>
      <c r="Y904" s="8"/>
    </row>
    <row r="905" customHeight="1" spans="1:25">
      <c r="A905" s="187"/>
      <c r="B905" s="188"/>
      <c r="C905" s="189"/>
      <c r="D905" s="188"/>
      <c r="E905" s="188"/>
      <c r="F905" s="189"/>
      <c r="G905" s="188"/>
      <c r="H905" s="189"/>
      <c r="I905" s="189"/>
      <c r="J905" s="189"/>
      <c r="K905" s="189"/>
      <c r="L905" s="189"/>
      <c r="M905" s="189"/>
      <c r="N905" s="189"/>
      <c r="O905" s="189"/>
      <c r="P905" s="189"/>
      <c r="Q905" s="188"/>
      <c r="R905" s="189"/>
      <c r="S905" s="189"/>
      <c r="T905" s="189"/>
      <c r="U905" s="189"/>
      <c r="V905" s="188"/>
      <c r="W905" s="189"/>
      <c r="X905" s="8"/>
      <c r="Y905" s="8"/>
    </row>
    <row r="906" customHeight="1" spans="1:25">
      <c r="A906" s="187"/>
      <c r="B906" s="188"/>
      <c r="C906" s="189"/>
      <c r="D906" s="188"/>
      <c r="E906" s="188"/>
      <c r="F906" s="189"/>
      <c r="G906" s="188"/>
      <c r="H906" s="189"/>
      <c r="I906" s="189"/>
      <c r="J906" s="189"/>
      <c r="K906" s="189"/>
      <c r="L906" s="189"/>
      <c r="M906" s="189"/>
      <c r="N906" s="189"/>
      <c r="O906" s="189"/>
      <c r="P906" s="189"/>
      <c r="Q906" s="188"/>
      <c r="R906" s="189"/>
      <c r="S906" s="189"/>
      <c r="T906" s="189"/>
      <c r="U906" s="189"/>
      <c r="V906" s="188"/>
      <c r="W906" s="189"/>
      <c r="X906" s="8"/>
      <c r="Y906" s="8"/>
    </row>
    <row r="907" customHeight="1" spans="1:25">
      <c r="A907" s="187"/>
      <c r="B907" s="188"/>
      <c r="C907" s="189"/>
      <c r="D907" s="188"/>
      <c r="E907" s="188"/>
      <c r="F907" s="189"/>
      <c r="G907" s="188"/>
      <c r="H907" s="189"/>
      <c r="I907" s="189"/>
      <c r="J907" s="189"/>
      <c r="K907" s="189"/>
      <c r="L907" s="189"/>
      <c r="M907" s="189"/>
      <c r="N907" s="189"/>
      <c r="O907" s="189"/>
      <c r="P907" s="189"/>
      <c r="Q907" s="188"/>
      <c r="R907" s="189"/>
      <c r="S907" s="189"/>
      <c r="T907" s="189"/>
      <c r="U907" s="189"/>
      <c r="V907" s="188"/>
      <c r="W907" s="189"/>
      <c r="X907" s="8"/>
      <c r="Y907" s="8"/>
    </row>
    <row r="908" customHeight="1" spans="1:25">
      <c r="A908" s="187"/>
      <c r="B908" s="188"/>
      <c r="C908" s="189"/>
      <c r="D908" s="188"/>
      <c r="E908" s="188"/>
      <c r="F908" s="189"/>
      <c r="G908" s="188"/>
      <c r="H908" s="189"/>
      <c r="I908" s="189"/>
      <c r="J908" s="189"/>
      <c r="K908" s="189"/>
      <c r="L908" s="189"/>
      <c r="M908" s="189"/>
      <c r="N908" s="189"/>
      <c r="O908" s="189"/>
      <c r="P908" s="189"/>
      <c r="Q908" s="188"/>
      <c r="R908" s="189"/>
      <c r="S908" s="189"/>
      <c r="T908" s="189"/>
      <c r="U908" s="189"/>
      <c r="V908" s="188"/>
      <c r="W908" s="189"/>
      <c r="X908" s="8"/>
      <c r="Y908" s="8"/>
    </row>
    <row r="909" customHeight="1" spans="1:25">
      <c r="A909" s="187"/>
      <c r="B909" s="188"/>
      <c r="C909" s="189"/>
      <c r="D909" s="188"/>
      <c r="E909" s="188"/>
      <c r="F909" s="189"/>
      <c r="G909" s="188"/>
      <c r="H909" s="189"/>
      <c r="I909" s="189"/>
      <c r="J909" s="189"/>
      <c r="K909" s="189"/>
      <c r="L909" s="189"/>
      <c r="M909" s="189"/>
      <c r="N909" s="189"/>
      <c r="O909" s="189"/>
      <c r="P909" s="189"/>
      <c r="Q909" s="188"/>
      <c r="R909" s="189"/>
      <c r="S909" s="189"/>
      <c r="T909" s="189"/>
      <c r="U909" s="189"/>
      <c r="V909" s="188"/>
      <c r="W909" s="189"/>
      <c r="X909" s="8"/>
      <c r="Y909" s="8"/>
    </row>
    <row r="910" customHeight="1" spans="1:25">
      <c r="A910" s="187"/>
      <c r="B910" s="188"/>
      <c r="C910" s="189"/>
      <c r="D910" s="188"/>
      <c r="E910" s="188"/>
      <c r="F910" s="189"/>
      <c r="G910" s="188"/>
      <c r="H910" s="189"/>
      <c r="I910" s="189"/>
      <c r="J910" s="189"/>
      <c r="K910" s="189"/>
      <c r="L910" s="189"/>
      <c r="M910" s="189"/>
      <c r="N910" s="189"/>
      <c r="O910" s="189"/>
      <c r="P910" s="189"/>
      <c r="Q910" s="188"/>
      <c r="R910" s="189"/>
      <c r="S910" s="189"/>
      <c r="T910" s="189"/>
      <c r="U910" s="189"/>
      <c r="V910" s="188"/>
      <c r="W910" s="189"/>
      <c r="X910" s="8"/>
      <c r="Y910" s="8"/>
    </row>
    <row r="911" customHeight="1" spans="1:25">
      <c r="A911" s="187"/>
      <c r="B911" s="188"/>
      <c r="C911" s="189"/>
      <c r="D911" s="188"/>
      <c r="E911" s="188"/>
      <c r="F911" s="189"/>
      <c r="G911" s="188"/>
      <c r="H911" s="189"/>
      <c r="I911" s="189"/>
      <c r="J911" s="189"/>
      <c r="K911" s="189"/>
      <c r="L911" s="189"/>
      <c r="M911" s="189"/>
      <c r="N911" s="189"/>
      <c r="O911" s="189"/>
      <c r="P911" s="189"/>
      <c r="Q911" s="188"/>
      <c r="R911" s="189"/>
      <c r="S911" s="189"/>
      <c r="T911" s="189"/>
      <c r="U911" s="189"/>
      <c r="V911" s="188"/>
      <c r="W911" s="189"/>
      <c r="X911" s="8"/>
      <c r="Y911" s="8"/>
    </row>
    <row r="912" customHeight="1" spans="1:25">
      <c r="A912" s="187"/>
      <c r="B912" s="188"/>
      <c r="C912" s="189"/>
      <c r="D912" s="188"/>
      <c r="E912" s="188"/>
      <c r="F912" s="189"/>
      <c r="G912" s="188"/>
      <c r="H912" s="189"/>
      <c r="I912" s="189"/>
      <c r="J912" s="189"/>
      <c r="K912" s="189"/>
      <c r="L912" s="189"/>
      <c r="M912" s="189"/>
      <c r="N912" s="189"/>
      <c r="O912" s="189"/>
      <c r="P912" s="189"/>
      <c r="Q912" s="188"/>
      <c r="R912" s="189"/>
      <c r="S912" s="189"/>
      <c r="T912" s="189"/>
      <c r="U912" s="189"/>
      <c r="V912" s="188"/>
      <c r="W912" s="189"/>
      <c r="X912" s="8"/>
      <c r="Y912" s="8"/>
    </row>
    <row r="913" customHeight="1" spans="1:25">
      <c r="A913" s="187"/>
      <c r="B913" s="188"/>
      <c r="C913" s="189"/>
      <c r="D913" s="188"/>
      <c r="E913" s="188"/>
      <c r="F913" s="189"/>
      <c r="G913" s="188"/>
      <c r="H913" s="189"/>
      <c r="I913" s="189"/>
      <c r="J913" s="189"/>
      <c r="K913" s="189"/>
      <c r="L913" s="189"/>
      <c r="M913" s="189"/>
      <c r="N913" s="189"/>
      <c r="O913" s="189"/>
      <c r="P913" s="189"/>
      <c r="Q913" s="188"/>
      <c r="R913" s="189"/>
      <c r="S913" s="189"/>
      <c r="T913" s="189"/>
      <c r="U913" s="189"/>
      <c r="V913" s="188"/>
      <c r="W913" s="189"/>
      <c r="X913" s="8"/>
      <c r="Y913" s="8"/>
    </row>
    <row r="914" customHeight="1" spans="1:25">
      <c r="A914" s="187"/>
      <c r="B914" s="188"/>
      <c r="C914" s="189"/>
      <c r="D914" s="188"/>
      <c r="E914" s="188"/>
      <c r="F914" s="189"/>
      <c r="G914" s="188"/>
      <c r="H914" s="189"/>
      <c r="I914" s="189"/>
      <c r="J914" s="189"/>
      <c r="K914" s="189"/>
      <c r="L914" s="189"/>
      <c r="M914" s="189"/>
      <c r="N914" s="189"/>
      <c r="O914" s="189"/>
      <c r="P914" s="189"/>
      <c r="Q914" s="188"/>
      <c r="R914" s="189"/>
      <c r="S914" s="189"/>
      <c r="T914" s="189"/>
      <c r="U914" s="189"/>
      <c r="V914" s="188"/>
      <c r="W914" s="189"/>
      <c r="X914" s="8"/>
      <c r="Y914" s="8"/>
    </row>
    <row r="915" customHeight="1" spans="1:25">
      <c r="A915" s="187"/>
      <c r="B915" s="188"/>
      <c r="C915" s="189"/>
      <c r="D915" s="188"/>
      <c r="E915" s="188"/>
      <c r="F915" s="189"/>
      <c r="G915" s="188"/>
      <c r="H915" s="189"/>
      <c r="I915" s="189"/>
      <c r="J915" s="189"/>
      <c r="K915" s="189"/>
      <c r="L915" s="189"/>
      <c r="M915" s="189"/>
      <c r="N915" s="189"/>
      <c r="O915" s="189"/>
      <c r="P915" s="189"/>
      <c r="Q915" s="188"/>
      <c r="R915" s="189"/>
      <c r="S915" s="189"/>
      <c r="T915" s="189"/>
      <c r="U915" s="189"/>
      <c r="V915" s="188"/>
      <c r="W915" s="189"/>
      <c r="X915" s="8"/>
      <c r="Y915" s="8"/>
    </row>
    <row r="916" customHeight="1" spans="1:25">
      <c r="A916" s="187"/>
      <c r="B916" s="188"/>
      <c r="C916" s="189"/>
      <c r="D916" s="188"/>
      <c r="E916" s="188"/>
      <c r="F916" s="189"/>
      <c r="G916" s="188"/>
      <c r="H916" s="189"/>
      <c r="I916" s="189"/>
      <c r="J916" s="189"/>
      <c r="K916" s="189"/>
      <c r="L916" s="189"/>
      <c r="M916" s="189"/>
      <c r="N916" s="189"/>
      <c r="O916" s="189"/>
      <c r="P916" s="189"/>
      <c r="Q916" s="188"/>
      <c r="R916" s="189"/>
      <c r="S916" s="189"/>
      <c r="T916" s="189"/>
      <c r="U916" s="189"/>
      <c r="V916" s="188"/>
      <c r="W916" s="189"/>
      <c r="X916" s="8"/>
      <c r="Y916" s="8"/>
    </row>
    <row r="917" customHeight="1" spans="1:25">
      <c r="A917" s="187"/>
      <c r="B917" s="188"/>
      <c r="C917" s="189"/>
      <c r="D917" s="188"/>
      <c r="E917" s="188"/>
      <c r="F917" s="189"/>
      <c r="G917" s="188"/>
      <c r="H917" s="189"/>
      <c r="I917" s="189"/>
      <c r="J917" s="189"/>
      <c r="K917" s="189"/>
      <c r="L917" s="189"/>
      <c r="M917" s="189"/>
      <c r="N917" s="189"/>
      <c r="O917" s="189"/>
      <c r="P917" s="189"/>
      <c r="Q917" s="188"/>
      <c r="R917" s="189"/>
      <c r="S917" s="189"/>
      <c r="T917" s="189"/>
      <c r="U917" s="189"/>
      <c r="V917" s="188"/>
      <c r="W917" s="189"/>
      <c r="X917" s="8"/>
      <c r="Y917" s="8"/>
    </row>
    <row r="918" customHeight="1" spans="1:25">
      <c r="A918" s="187"/>
      <c r="B918" s="188"/>
      <c r="C918" s="189"/>
      <c r="D918" s="188"/>
      <c r="E918" s="188"/>
      <c r="F918" s="189"/>
      <c r="G918" s="188"/>
      <c r="H918" s="189"/>
      <c r="I918" s="189"/>
      <c r="J918" s="189"/>
      <c r="K918" s="189"/>
      <c r="L918" s="189"/>
      <c r="M918" s="189"/>
      <c r="N918" s="189"/>
      <c r="O918" s="189"/>
      <c r="P918" s="189"/>
      <c r="Q918" s="188"/>
      <c r="R918" s="189"/>
      <c r="S918" s="189"/>
      <c r="T918" s="189"/>
      <c r="U918" s="189"/>
      <c r="V918" s="188"/>
      <c r="W918" s="189"/>
      <c r="X918" s="8"/>
      <c r="Y918" s="8"/>
    </row>
    <row r="919" customHeight="1" spans="1:25">
      <c r="A919" s="187"/>
      <c r="B919" s="188"/>
      <c r="C919" s="189"/>
      <c r="D919" s="188"/>
      <c r="E919" s="188"/>
      <c r="F919" s="189"/>
      <c r="G919" s="188"/>
      <c r="H919" s="189"/>
      <c r="I919" s="189"/>
      <c r="J919" s="189"/>
      <c r="K919" s="189"/>
      <c r="L919" s="189"/>
      <c r="M919" s="189"/>
      <c r="N919" s="189"/>
      <c r="O919" s="189"/>
      <c r="P919" s="189"/>
      <c r="Q919" s="188"/>
      <c r="R919" s="189"/>
      <c r="S919" s="189"/>
      <c r="T919" s="189"/>
      <c r="U919" s="189"/>
      <c r="V919" s="188"/>
      <c r="W919" s="189"/>
      <c r="X919" s="8"/>
      <c r="Y919" s="8"/>
    </row>
    <row r="920" customHeight="1" spans="1:25">
      <c r="A920" s="187"/>
      <c r="B920" s="188"/>
      <c r="C920" s="189"/>
      <c r="D920" s="188"/>
      <c r="E920" s="188"/>
      <c r="F920" s="189"/>
      <c r="G920" s="188"/>
      <c r="H920" s="189"/>
      <c r="I920" s="189"/>
      <c r="J920" s="189"/>
      <c r="K920" s="189"/>
      <c r="L920" s="189"/>
      <c r="M920" s="189"/>
      <c r="N920" s="189"/>
      <c r="O920" s="189"/>
      <c r="P920" s="189"/>
      <c r="Q920" s="188"/>
      <c r="R920" s="189"/>
      <c r="S920" s="189"/>
      <c r="T920" s="189"/>
      <c r="U920" s="189"/>
      <c r="V920" s="188"/>
      <c r="W920" s="189"/>
      <c r="X920" s="8"/>
      <c r="Y920" s="8"/>
    </row>
    <row r="921" customHeight="1" spans="1:25">
      <c r="A921" s="187"/>
      <c r="B921" s="188"/>
      <c r="C921" s="189"/>
      <c r="D921" s="188"/>
      <c r="E921" s="188"/>
      <c r="F921" s="189"/>
      <c r="G921" s="188"/>
      <c r="H921" s="189"/>
      <c r="I921" s="189"/>
      <c r="J921" s="189"/>
      <c r="K921" s="189"/>
      <c r="L921" s="189"/>
      <c r="M921" s="189"/>
      <c r="N921" s="189"/>
      <c r="O921" s="189"/>
      <c r="P921" s="189"/>
      <c r="Q921" s="188"/>
      <c r="R921" s="189"/>
      <c r="S921" s="189"/>
      <c r="T921" s="189"/>
      <c r="U921" s="189"/>
      <c r="V921" s="188"/>
      <c r="W921" s="189"/>
      <c r="X921" s="8"/>
      <c r="Y921" s="8"/>
    </row>
    <row r="922" customHeight="1" spans="1:25">
      <c r="A922" s="187"/>
      <c r="B922" s="188"/>
      <c r="C922" s="189"/>
      <c r="D922" s="188"/>
      <c r="E922" s="188"/>
      <c r="F922" s="189"/>
      <c r="G922" s="188"/>
      <c r="H922" s="189"/>
      <c r="I922" s="189"/>
      <c r="J922" s="189"/>
      <c r="K922" s="189"/>
      <c r="L922" s="189"/>
      <c r="M922" s="189"/>
      <c r="N922" s="189"/>
      <c r="O922" s="189"/>
      <c r="P922" s="189"/>
      <c r="Q922" s="188"/>
      <c r="R922" s="189"/>
      <c r="S922" s="189"/>
      <c r="T922" s="189"/>
      <c r="U922" s="189"/>
      <c r="V922" s="188"/>
      <c r="W922" s="189"/>
      <c r="X922" s="8"/>
      <c r="Y922" s="8"/>
    </row>
    <row r="923" customHeight="1" spans="1:25">
      <c r="A923" s="187"/>
      <c r="B923" s="188"/>
      <c r="C923" s="189"/>
      <c r="D923" s="188"/>
      <c r="E923" s="188"/>
      <c r="F923" s="189"/>
      <c r="G923" s="188"/>
      <c r="H923" s="189"/>
      <c r="I923" s="189"/>
      <c r="J923" s="189"/>
      <c r="K923" s="189"/>
      <c r="L923" s="189"/>
      <c r="M923" s="189"/>
      <c r="N923" s="189"/>
      <c r="O923" s="189"/>
      <c r="P923" s="189"/>
      <c r="Q923" s="188"/>
      <c r="R923" s="189"/>
      <c r="S923" s="189"/>
      <c r="T923" s="189"/>
      <c r="U923" s="189"/>
      <c r="V923" s="188"/>
      <c r="W923" s="189"/>
      <c r="X923" s="8"/>
      <c r="Y923" s="8"/>
    </row>
    <row r="924" customHeight="1" spans="1:25">
      <c r="A924" s="187"/>
      <c r="B924" s="188"/>
      <c r="C924" s="189"/>
      <c r="D924" s="188"/>
      <c r="E924" s="188"/>
      <c r="F924" s="189"/>
      <c r="G924" s="188"/>
      <c r="H924" s="189"/>
      <c r="I924" s="189"/>
      <c r="J924" s="189"/>
      <c r="K924" s="189"/>
      <c r="L924" s="189"/>
      <c r="M924" s="189"/>
      <c r="N924" s="189"/>
      <c r="O924" s="189"/>
      <c r="P924" s="189"/>
      <c r="Q924" s="188"/>
      <c r="R924" s="189"/>
      <c r="S924" s="189"/>
      <c r="T924" s="189"/>
      <c r="U924" s="189"/>
      <c r="V924" s="188"/>
      <c r="W924" s="189"/>
      <c r="X924" s="8"/>
      <c r="Y924" s="8"/>
    </row>
    <row r="925" customHeight="1" spans="1:25">
      <c r="A925" s="187"/>
      <c r="B925" s="188"/>
      <c r="C925" s="189"/>
      <c r="D925" s="188"/>
      <c r="E925" s="188"/>
      <c r="F925" s="189"/>
      <c r="G925" s="188"/>
      <c r="H925" s="189"/>
      <c r="I925" s="189"/>
      <c r="J925" s="189"/>
      <c r="K925" s="189"/>
      <c r="L925" s="189"/>
      <c r="M925" s="189"/>
      <c r="N925" s="189"/>
      <c r="O925" s="189"/>
      <c r="P925" s="189"/>
      <c r="Q925" s="188"/>
      <c r="R925" s="189"/>
      <c r="S925" s="189"/>
      <c r="T925" s="189"/>
      <c r="U925" s="189"/>
      <c r="V925" s="188"/>
      <c r="W925" s="189"/>
      <c r="X925" s="8"/>
      <c r="Y925" s="8"/>
    </row>
    <row r="926" customHeight="1" spans="1:25">
      <c r="A926" s="187"/>
      <c r="B926" s="188"/>
      <c r="C926" s="189"/>
      <c r="D926" s="188"/>
      <c r="E926" s="188"/>
      <c r="F926" s="189"/>
      <c r="G926" s="188"/>
      <c r="H926" s="189"/>
      <c r="I926" s="189"/>
      <c r="J926" s="189"/>
      <c r="K926" s="189"/>
      <c r="L926" s="189"/>
      <c r="M926" s="189"/>
      <c r="N926" s="189"/>
      <c r="O926" s="189"/>
      <c r="P926" s="189"/>
      <c r="Q926" s="188"/>
      <c r="R926" s="189"/>
      <c r="S926" s="189"/>
      <c r="T926" s="189"/>
      <c r="U926" s="189"/>
      <c r="V926" s="188"/>
      <c r="W926" s="189"/>
      <c r="X926" s="8"/>
      <c r="Y926" s="8"/>
    </row>
    <row r="927" customHeight="1" spans="1:25">
      <c r="A927" s="187"/>
      <c r="B927" s="188"/>
      <c r="C927" s="189"/>
      <c r="D927" s="188"/>
      <c r="E927" s="188"/>
      <c r="F927" s="189"/>
      <c r="G927" s="188"/>
      <c r="H927" s="189"/>
      <c r="I927" s="189"/>
      <c r="J927" s="189"/>
      <c r="K927" s="189"/>
      <c r="L927" s="189"/>
      <c r="M927" s="189"/>
      <c r="N927" s="189"/>
      <c r="O927" s="189"/>
      <c r="P927" s="189"/>
      <c r="Q927" s="188"/>
      <c r="R927" s="189"/>
      <c r="S927" s="189"/>
      <c r="T927" s="189"/>
      <c r="U927" s="189"/>
      <c r="V927" s="188"/>
      <c r="W927" s="189"/>
      <c r="X927" s="8"/>
      <c r="Y927" s="8"/>
    </row>
    <row r="928" customHeight="1" spans="1:25">
      <c r="A928" s="187"/>
      <c r="B928" s="188"/>
      <c r="C928" s="189"/>
      <c r="D928" s="188"/>
      <c r="E928" s="188"/>
      <c r="F928" s="189"/>
      <c r="G928" s="188"/>
      <c r="H928" s="189"/>
      <c r="I928" s="189"/>
      <c r="J928" s="189"/>
      <c r="K928" s="189"/>
      <c r="L928" s="189"/>
      <c r="M928" s="189"/>
      <c r="N928" s="189"/>
      <c r="O928" s="189"/>
      <c r="P928" s="189"/>
      <c r="Q928" s="188"/>
      <c r="R928" s="189"/>
      <c r="S928" s="189"/>
      <c r="T928" s="189"/>
      <c r="U928" s="189"/>
      <c r="V928" s="188"/>
      <c r="W928" s="189"/>
      <c r="X928" s="8"/>
      <c r="Y928" s="8"/>
    </row>
    <row r="929" customHeight="1" spans="1:25">
      <c r="A929" s="187"/>
      <c r="B929" s="188"/>
      <c r="C929" s="189"/>
      <c r="D929" s="188"/>
      <c r="E929" s="188"/>
      <c r="F929" s="189"/>
      <c r="G929" s="188"/>
      <c r="H929" s="189"/>
      <c r="I929" s="189"/>
      <c r="J929" s="189"/>
      <c r="K929" s="189"/>
      <c r="L929" s="189"/>
      <c r="M929" s="189"/>
      <c r="N929" s="189"/>
      <c r="O929" s="189"/>
      <c r="P929" s="189"/>
      <c r="Q929" s="188"/>
      <c r="R929" s="189"/>
      <c r="S929" s="189"/>
      <c r="T929" s="189"/>
      <c r="U929" s="189"/>
      <c r="V929" s="188"/>
      <c r="W929" s="189"/>
      <c r="X929" s="8"/>
      <c r="Y929" s="8"/>
    </row>
    <row r="930" customHeight="1" spans="1:25">
      <c r="A930" s="187"/>
      <c r="B930" s="188"/>
      <c r="C930" s="189"/>
      <c r="D930" s="188"/>
      <c r="E930" s="188"/>
      <c r="F930" s="189"/>
      <c r="G930" s="188"/>
      <c r="H930" s="189"/>
      <c r="I930" s="189"/>
      <c r="J930" s="189"/>
      <c r="K930" s="189"/>
      <c r="L930" s="189"/>
      <c r="M930" s="189"/>
      <c r="N930" s="189"/>
      <c r="O930" s="189"/>
      <c r="P930" s="189"/>
      <c r="Q930" s="188"/>
      <c r="R930" s="189"/>
      <c r="S930" s="189"/>
      <c r="T930" s="189"/>
      <c r="U930" s="189"/>
      <c r="V930" s="188"/>
      <c r="W930" s="189"/>
      <c r="X930" s="8"/>
      <c r="Y930" s="8"/>
    </row>
    <row r="931" customHeight="1" spans="1:25">
      <c r="A931" s="187"/>
      <c r="B931" s="188"/>
      <c r="C931" s="189"/>
      <c r="D931" s="188"/>
      <c r="E931" s="188"/>
      <c r="F931" s="189"/>
      <c r="G931" s="188"/>
      <c r="H931" s="189"/>
      <c r="I931" s="189"/>
      <c r="J931" s="189"/>
      <c r="K931" s="189"/>
      <c r="L931" s="189"/>
      <c r="M931" s="189"/>
      <c r="N931" s="189"/>
      <c r="O931" s="189"/>
      <c r="P931" s="189"/>
      <c r="Q931" s="188"/>
      <c r="R931" s="189"/>
      <c r="S931" s="189"/>
      <c r="T931" s="189"/>
      <c r="U931" s="189"/>
      <c r="V931" s="188"/>
      <c r="W931" s="189"/>
      <c r="X931" s="8"/>
      <c r="Y931" s="8"/>
    </row>
    <row r="932" customHeight="1" spans="1:25">
      <c r="A932" s="187"/>
      <c r="B932" s="188"/>
      <c r="C932" s="189"/>
      <c r="D932" s="188"/>
      <c r="E932" s="188"/>
      <c r="F932" s="189"/>
      <c r="G932" s="188"/>
      <c r="H932" s="189"/>
      <c r="I932" s="189"/>
      <c r="J932" s="189"/>
      <c r="K932" s="189"/>
      <c r="L932" s="189"/>
      <c r="M932" s="189"/>
      <c r="N932" s="189"/>
      <c r="O932" s="189"/>
      <c r="P932" s="189"/>
      <c r="Q932" s="188"/>
      <c r="R932" s="189"/>
      <c r="S932" s="189"/>
      <c r="T932" s="189"/>
      <c r="U932" s="189"/>
      <c r="V932" s="188"/>
      <c r="W932" s="189"/>
      <c r="X932" s="8"/>
      <c r="Y932" s="8"/>
    </row>
    <row r="933" customHeight="1" spans="1:25">
      <c r="A933" s="187"/>
      <c r="B933" s="188"/>
      <c r="C933" s="189"/>
      <c r="D933" s="188"/>
      <c r="E933" s="188"/>
      <c r="F933" s="189"/>
      <c r="G933" s="188"/>
      <c r="H933" s="189"/>
      <c r="I933" s="189"/>
      <c r="J933" s="189"/>
      <c r="K933" s="189"/>
      <c r="L933" s="189"/>
      <c r="M933" s="189"/>
      <c r="N933" s="189"/>
      <c r="O933" s="189"/>
      <c r="P933" s="189"/>
      <c r="Q933" s="188"/>
      <c r="R933" s="189"/>
      <c r="S933" s="189"/>
      <c r="T933" s="189"/>
      <c r="U933" s="189"/>
      <c r="V933" s="188"/>
      <c r="W933" s="189"/>
      <c r="X933" s="8"/>
      <c r="Y933" s="8"/>
    </row>
    <row r="934" customHeight="1" spans="1:25">
      <c r="A934" s="187"/>
      <c r="B934" s="188"/>
      <c r="C934" s="189"/>
      <c r="D934" s="188"/>
      <c r="E934" s="188"/>
      <c r="F934" s="189"/>
      <c r="G934" s="188"/>
      <c r="H934" s="189"/>
      <c r="I934" s="189"/>
      <c r="J934" s="189"/>
      <c r="K934" s="189"/>
      <c r="L934" s="189"/>
      <c r="M934" s="189"/>
      <c r="N934" s="189"/>
      <c r="O934" s="189"/>
      <c r="P934" s="189"/>
      <c r="Q934" s="188"/>
      <c r="R934" s="189"/>
      <c r="S934" s="189"/>
      <c r="T934" s="189"/>
      <c r="U934" s="189"/>
      <c r="V934" s="188"/>
      <c r="W934" s="189"/>
      <c r="X934" s="8"/>
      <c r="Y934" s="8"/>
    </row>
    <row r="935" customHeight="1" spans="1:25">
      <c r="A935" s="187"/>
      <c r="B935" s="188"/>
      <c r="C935" s="189"/>
      <c r="D935" s="188"/>
      <c r="E935" s="188"/>
      <c r="F935" s="189"/>
      <c r="G935" s="188"/>
      <c r="H935" s="189"/>
      <c r="I935" s="189"/>
      <c r="J935" s="189"/>
      <c r="K935" s="189"/>
      <c r="L935" s="189"/>
      <c r="M935" s="189"/>
      <c r="N935" s="189"/>
      <c r="O935" s="189"/>
      <c r="P935" s="189"/>
      <c r="Q935" s="188"/>
      <c r="R935" s="189"/>
      <c r="S935" s="189"/>
      <c r="T935" s="189"/>
      <c r="U935" s="189"/>
      <c r="V935" s="188"/>
      <c r="W935" s="189"/>
      <c r="X935" s="8"/>
      <c r="Y935" s="8"/>
    </row>
    <row r="936" customHeight="1" spans="1:25">
      <c r="A936" s="187"/>
      <c r="B936" s="188"/>
      <c r="C936" s="189"/>
      <c r="D936" s="188"/>
      <c r="E936" s="188"/>
      <c r="F936" s="189"/>
      <c r="G936" s="188"/>
      <c r="H936" s="189"/>
      <c r="I936" s="189"/>
      <c r="J936" s="189"/>
      <c r="K936" s="189"/>
      <c r="L936" s="189"/>
      <c r="M936" s="189"/>
      <c r="N936" s="189"/>
      <c r="O936" s="189"/>
      <c r="P936" s="189"/>
      <c r="Q936" s="188"/>
      <c r="R936" s="189"/>
      <c r="S936" s="189"/>
      <c r="T936" s="189"/>
      <c r="U936" s="189"/>
      <c r="V936" s="188"/>
      <c r="W936" s="189"/>
      <c r="X936" s="8"/>
      <c r="Y936" s="8"/>
    </row>
    <row r="937" customHeight="1" spans="1:25">
      <c r="A937" s="187"/>
      <c r="B937" s="188"/>
      <c r="C937" s="189"/>
      <c r="D937" s="188"/>
      <c r="E937" s="188"/>
      <c r="F937" s="189"/>
      <c r="G937" s="188"/>
      <c r="H937" s="189"/>
      <c r="I937" s="189"/>
      <c r="J937" s="189"/>
      <c r="K937" s="189"/>
      <c r="L937" s="189"/>
      <c r="M937" s="189"/>
      <c r="N937" s="189"/>
      <c r="O937" s="189"/>
      <c r="P937" s="189"/>
      <c r="Q937" s="188"/>
      <c r="R937" s="189"/>
      <c r="S937" s="189"/>
      <c r="T937" s="189"/>
      <c r="U937" s="189"/>
      <c r="V937" s="188"/>
      <c r="W937" s="189"/>
      <c r="X937" s="8"/>
      <c r="Y937" s="8"/>
    </row>
    <row r="938" customHeight="1" spans="1:25">
      <c r="A938" s="187"/>
      <c r="B938" s="188"/>
      <c r="C938" s="189"/>
      <c r="D938" s="188"/>
      <c r="E938" s="188"/>
      <c r="F938" s="189"/>
      <c r="G938" s="188"/>
      <c r="H938" s="189"/>
      <c r="I938" s="189"/>
      <c r="J938" s="189"/>
      <c r="K938" s="189"/>
      <c r="L938" s="189"/>
      <c r="M938" s="189"/>
      <c r="N938" s="189"/>
      <c r="O938" s="189"/>
      <c r="P938" s="189"/>
      <c r="Q938" s="188"/>
      <c r="R938" s="189"/>
      <c r="S938" s="189"/>
      <c r="T938" s="189"/>
      <c r="U938" s="189"/>
      <c r="V938" s="188"/>
      <c r="W938" s="189"/>
      <c r="X938" s="8"/>
      <c r="Y938" s="8"/>
    </row>
    <row r="939" customHeight="1" spans="1:25">
      <c r="A939" s="187"/>
      <c r="B939" s="188"/>
      <c r="C939" s="189"/>
      <c r="D939" s="188"/>
      <c r="E939" s="188"/>
      <c r="F939" s="189"/>
      <c r="G939" s="188"/>
      <c r="H939" s="189"/>
      <c r="I939" s="189"/>
      <c r="J939" s="189"/>
      <c r="K939" s="189"/>
      <c r="L939" s="189"/>
      <c r="M939" s="189"/>
      <c r="N939" s="189"/>
      <c r="O939" s="189"/>
      <c r="P939" s="189"/>
      <c r="Q939" s="188"/>
      <c r="R939" s="189"/>
      <c r="S939" s="189"/>
      <c r="T939" s="189"/>
      <c r="U939" s="189"/>
      <c r="V939" s="188"/>
      <c r="W939" s="189"/>
      <c r="X939" s="8"/>
      <c r="Y939" s="8"/>
    </row>
    <row r="940" customHeight="1" spans="1:25">
      <c r="A940" s="187"/>
      <c r="B940" s="188"/>
      <c r="C940" s="189"/>
      <c r="D940" s="188"/>
      <c r="E940" s="188"/>
      <c r="F940" s="189"/>
      <c r="G940" s="188"/>
      <c r="H940" s="189"/>
      <c r="I940" s="189"/>
      <c r="J940" s="189"/>
      <c r="K940" s="189"/>
      <c r="L940" s="189"/>
      <c r="M940" s="189"/>
      <c r="N940" s="189"/>
      <c r="O940" s="189"/>
      <c r="P940" s="189"/>
      <c r="Q940" s="188"/>
      <c r="R940" s="189"/>
      <c r="S940" s="189"/>
      <c r="T940" s="189"/>
      <c r="U940" s="189"/>
      <c r="V940" s="188"/>
      <c r="W940" s="189"/>
      <c r="X940" s="8"/>
      <c r="Y940" s="8"/>
    </row>
    <row r="941" customHeight="1" spans="1:25">
      <c r="A941" s="187"/>
      <c r="B941" s="188"/>
      <c r="C941" s="189"/>
      <c r="D941" s="188"/>
      <c r="E941" s="188"/>
      <c r="F941" s="189"/>
      <c r="G941" s="188"/>
      <c r="H941" s="189"/>
      <c r="I941" s="189"/>
      <c r="J941" s="189"/>
      <c r="K941" s="189"/>
      <c r="L941" s="189"/>
      <c r="M941" s="189"/>
      <c r="N941" s="189"/>
      <c r="O941" s="189"/>
      <c r="P941" s="189"/>
      <c r="Q941" s="188"/>
      <c r="R941" s="189"/>
      <c r="S941" s="189"/>
      <c r="T941" s="189"/>
      <c r="U941" s="189"/>
      <c r="V941" s="188"/>
      <c r="W941" s="189"/>
      <c r="X941" s="8"/>
      <c r="Y941" s="8"/>
    </row>
    <row r="942" customHeight="1" spans="1:25">
      <c r="A942" s="187"/>
      <c r="B942" s="188"/>
      <c r="C942" s="189"/>
      <c r="D942" s="188"/>
      <c r="E942" s="188"/>
      <c r="F942" s="189"/>
      <c r="G942" s="188"/>
      <c r="H942" s="189"/>
      <c r="I942" s="189"/>
      <c r="J942" s="189"/>
      <c r="K942" s="189"/>
      <c r="L942" s="189"/>
      <c r="M942" s="189"/>
      <c r="N942" s="189"/>
      <c r="O942" s="189"/>
      <c r="P942" s="189"/>
      <c r="Q942" s="188"/>
      <c r="R942" s="189"/>
      <c r="S942" s="189"/>
      <c r="T942" s="189"/>
      <c r="U942" s="189"/>
      <c r="V942" s="188"/>
      <c r="W942" s="189"/>
      <c r="X942" s="8"/>
      <c r="Y942" s="8"/>
    </row>
    <row r="943" customHeight="1" spans="1:25">
      <c r="A943" s="187"/>
      <c r="B943" s="188"/>
      <c r="C943" s="189"/>
      <c r="D943" s="188"/>
      <c r="E943" s="188"/>
      <c r="F943" s="189"/>
      <c r="G943" s="188"/>
      <c r="H943" s="189"/>
      <c r="I943" s="189"/>
      <c r="J943" s="189"/>
      <c r="K943" s="189"/>
      <c r="L943" s="189"/>
      <c r="M943" s="189"/>
      <c r="N943" s="189"/>
      <c r="O943" s="189"/>
      <c r="P943" s="189"/>
      <c r="Q943" s="188"/>
      <c r="R943" s="189"/>
      <c r="S943" s="189"/>
      <c r="T943" s="189"/>
      <c r="U943" s="189"/>
      <c r="V943" s="188"/>
      <c r="W943" s="189"/>
      <c r="X943" s="8"/>
      <c r="Y943" s="8"/>
    </row>
    <row r="944" customHeight="1" spans="1:25">
      <c r="A944" s="187"/>
      <c r="B944" s="188"/>
      <c r="C944" s="189"/>
      <c r="D944" s="188"/>
      <c r="E944" s="188"/>
      <c r="F944" s="189"/>
      <c r="G944" s="188"/>
      <c r="H944" s="189"/>
      <c r="I944" s="189"/>
      <c r="J944" s="189"/>
      <c r="K944" s="189"/>
      <c r="L944" s="189"/>
      <c r="M944" s="189"/>
      <c r="N944" s="189"/>
      <c r="O944" s="189"/>
      <c r="P944" s="189"/>
      <c r="Q944" s="188"/>
      <c r="R944" s="189"/>
      <c r="S944" s="189"/>
      <c r="T944" s="189"/>
      <c r="U944" s="189"/>
      <c r="V944" s="188"/>
      <c r="W944" s="189"/>
      <c r="X944" s="8"/>
      <c r="Y944" s="8"/>
    </row>
    <row r="945" customHeight="1" spans="1:25">
      <c r="A945" s="187"/>
      <c r="B945" s="188"/>
      <c r="C945" s="189"/>
      <c r="D945" s="188"/>
      <c r="E945" s="188"/>
      <c r="F945" s="189"/>
      <c r="G945" s="188"/>
      <c r="H945" s="189"/>
      <c r="I945" s="189"/>
      <c r="J945" s="189"/>
      <c r="K945" s="189"/>
      <c r="L945" s="189"/>
      <c r="M945" s="189"/>
      <c r="N945" s="189"/>
      <c r="O945" s="189"/>
      <c r="P945" s="189"/>
      <c r="Q945" s="188"/>
      <c r="R945" s="189"/>
      <c r="S945" s="189"/>
      <c r="T945" s="189"/>
      <c r="U945" s="189"/>
      <c r="V945" s="188"/>
      <c r="W945" s="189"/>
      <c r="X945" s="8"/>
      <c r="Y945" s="8"/>
    </row>
    <row r="946" customHeight="1" spans="1:25">
      <c r="A946" s="187"/>
      <c r="B946" s="188"/>
      <c r="C946" s="189"/>
      <c r="D946" s="188"/>
      <c r="E946" s="188"/>
      <c r="F946" s="189"/>
      <c r="G946" s="188"/>
      <c r="H946" s="189"/>
      <c r="I946" s="189"/>
      <c r="J946" s="189"/>
      <c r="K946" s="189"/>
      <c r="L946" s="189"/>
      <c r="M946" s="189"/>
      <c r="N946" s="189"/>
      <c r="O946" s="189"/>
      <c r="P946" s="189"/>
      <c r="Q946" s="188"/>
      <c r="R946" s="189"/>
      <c r="S946" s="189"/>
      <c r="T946" s="189"/>
      <c r="U946" s="189"/>
      <c r="V946" s="188"/>
      <c r="W946" s="189"/>
      <c r="X946" s="8"/>
      <c r="Y946" s="8"/>
    </row>
    <row r="947" customHeight="1" spans="1:25">
      <c r="A947" s="187"/>
      <c r="B947" s="188"/>
      <c r="C947" s="189"/>
      <c r="D947" s="188"/>
      <c r="E947" s="188"/>
      <c r="F947" s="189"/>
      <c r="G947" s="188"/>
      <c r="H947" s="189"/>
      <c r="I947" s="189"/>
      <c r="J947" s="189"/>
      <c r="K947" s="189"/>
      <c r="L947" s="189"/>
      <c r="M947" s="189"/>
      <c r="N947" s="189"/>
      <c r="O947" s="189"/>
      <c r="P947" s="189"/>
      <c r="Q947" s="188"/>
      <c r="R947" s="189"/>
      <c r="S947" s="189"/>
      <c r="T947" s="189"/>
      <c r="U947" s="189"/>
      <c r="V947" s="188"/>
      <c r="W947" s="189"/>
      <c r="X947" s="8"/>
      <c r="Y947" s="8"/>
    </row>
    <row r="948" customHeight="1" spans="1:25">
      <c r="A948" s="187"/>
      <c r="B948" s="188"/>
      <c r="C948" s="189"/>
      <c r="D948" s="188"/>
      <c r="E948" s="188"/>
      <c r="F948" s="189"/>
      <c r="G948" s="188"/>
      <c r="H948" s="189"/>
      <c r="I948" s="189"/>
      <c r="J948" s="189"/>
      <c r="K948" s="189"/>
      <c r="L948" s="189"/>
      <c r="M948" s="189"/>
      <c r="N948" s="189"/>
      <c r="O948" s="189"/>
      <c r="P948" s="189"/>
      <c r="Q948" s="188"/>
      <c r="R948" s="189"/>
      <c r="S948" s="189"/>
      <c r="T948" s="189"/>
      <c r="U948" s="189"/>
      <c r="V948" s="188"/>
      <c r="W948" s="189"/>
      <c r="X948" s="8"/>
      <c r="Y948" s="8"/>
    </row>
    <row r="949" customHeight="1" spans="1:25">
      <c r="A949" s="187"/>
      <c r="B949" s="188"/>
      <c r="C949" s="189"/>
      <c r="D949" s="188"/>
      <c r="E949" s="188"/>
      <c r="F949" s="189"/>
      <c r="G949" s="188"/>
      <c r="H949" s="189"/>
      <c r="I949" s="189"/>
      <c r="J949" s="189"/>
      <c r="K949" s="189"/>
      <c r="L949" s="189"/>
      <c r="M949" s="189"/>
      <c r="N949" s="189"/>
      <c r="O949" s="189"/>
      <c r="P949" s="189"/>
      <c r="Q949" s="188"/>
      <c r="R949" s="189"/>
      <c r="S949" s="189"/>
      <c r="T949" s="189"/>
      <c r="U949" s="189"/>
      <c r="V949" s="188"/>
      <c r="W949" s="189"/>
      <c r="X949" s="8"/>
      <c r="Y949" s="8"/>
    </row>
    <row r="950" customHeight="1" spans="1:25">
      <c r="A950" s="187"/>
      <c r="B950" s="188"/>
      <c r="C950" s="189"/>
      <c r="D950" s="188"/>
      <c r="E950" s="188"/>
      <c r="F950" s="189"/>
      <c r="G950" s="188"/>
      <c r="H950" s="189"/>
      <c r="I950" s="189"/>
      <c r="J950" s="189"/>
      <c r="K950" s="189"/>
      <c r="L950" s="189"/>
      <c r="M950" s="189"/>
      <c r="N950" s="189"/>
      <c r="O950" s="189"/>
      <c r="P950" s="189"/>
      <c r="Q950" s="188"/>
      <c r="R950" s="189"/>
      <c r="S950" s="189"/>
      <c r="T950" s="189"/>
      <c r="U950" s="189"/>
      <c r="V950" s="188"/>
      <c r="W950" s="189"/>
      <c r="X950" s="8"/>
      <c r="Y950" s="8"/>
    </row>
    <row r="951" customHeight="1" spans="1:25">
      <c r="A951" s="187"/>
      <c r="B951" s="188"/>
      <c r="C951" s="189"/>
      <c r="D951" s="188"/>
      <c r="E951" s="188"/>
      <c r="F951" s="189"/>
      <c r="G951" s="188"/>
      <c r="H951" s="189"/>
      <c r="I951" s="189"/>
      <c r="J951" s="189"/>
      <c r="K951" s="189"/>
      <c r="L951" s="189"/>
      <c r="M951" s="189"/>
      <c r="N951" s="189"/>
      <c r="O951" s="189"/>
      <c r="P951" s="189"/>
      <c r="Q951" s="188"/>
      <c r="R951" s="189"/>
      <c r="S951" s="189"/>
      <c r="T951" s="189"/>
      <c r="U951" s="189"/>
      <c r="V951" s="188"/>
      <c r="W951" s="189"/>
      <c r="X951" s="8"/>
      <c r="Y951" s="8"/>
    </row>
    <row r="952" customHeight="1" spans="1:25">
      <c r="A952" s="187"/>
      <c r="B952" s="188"/>
      <c r="C952" s="189"/>
      <c r="D952" s="188"/>
      <c r="E952" s="188"/>
      <c r="F952" s="189"/>
      <c r="G952" s="188"/>
      <c r="H952" s="189"/>
      <c r="I952" s="189"/>
      <c r="J952" s="189"/>
      <c r="K952" s="189"/>
      <c r="L952" s="189"/>
      <c r="M952" s="189"/>
      <c r="N952" s="189"/>
      <c r="O952" s="189"/>
      <c r="P952" s="189"/>
      <c r="Q952" s="188"/>
      <c r="R952" s="189"/>
      <c r="S952" s="189"/>
      <c r="T952" s="189"/>
      <c r="U952" s="189"/>
      <c r="V952" s="188"/>
      <c r="W952" s="189"/>
      <c r="X952" s="8"/>
      <c r="Y952" s="8"/>
    </row>
    <row r="953" customHeight="1" spans="1:25">
      <c r="A953" s="187"/>
      <c r="B953" s="188"/>
      <c r="C953" s="189"/>
      <c r="D953" s="188"/>
      <c r="E953" s="188"/>
      <c r="F953" s="189"/>
      <c r="G953" s="188"/>
      <c r="H953" s="189"/>
      <c r="I953" s="189"/>
      <c r="J953" s="189"/>
      <c r="K953" s="189"/>
      <c r="L953" s="189"/>
      <c r="M953" s="189"/>
      <c r="N953" s="189"/>
      <c r="O953" s="189"/>
      <c r="P953" s="189"/>
      <c r="Q953" s="188"/>
      <c r="R953" s="189"/>
      <c r="S953" s="189"/>
      <c r="T953" s="189"/>
      <c r="U953" s="189"/>
      <c r="V953" s="188"/>
      <c r="W953" s="189"/>
      <c r="X953" s="8"/>
      <c r="Y953" s="8"/>
    </row>
    <row r="954" customHeight="1" spans="1:25">
      <c r="A954" s="187"/>
      <c r="B954" s="188"/>
      <c r="C954" s="189"/>
      <c r="D954" s="188"/>
      <c r="E954" s="188"/>
      <c r="F954" s="189"/>
      <c r="G954" s="188"/>
      <c r="H954" s="189"/>
      <c r="I954" s="189"/>
      <c r="J954" s="189"/>
      <c r="K954" s="189"/>
      <c r="L954" s="189"/>
      <c r="M954" s="189"/>
      <c r="N954" s="189"/>
      <c r="O954" s="189"/>
      <c r="P954" s="189"/>
      <c r="Q954" s="188"/>
      <c r="R954" s="189"/>
      <c r="S954" s="189"/>
      <c r="T954" s="189"/>
      <c r="U954" s="189"/>
      <c r="V954" s="188"/>
      <c r="W954" s="189"/>
      <c r="X954" s="8"/>
      <c r="Y954" s="8"/>
    </row>
    <row r="955" customHeight="1" spans="1:25">
      <c r="A955" s="187"/>
      <c r="B955" s="188"/>
      <c r="C955" s="189"/>
      <c r="D955" s="188"/>
      <c r="E955" s="188"/>
      <c r="F955" s="189"/>
      <c r="G955" s="188"/>
      <c r="H955" s="189"/>
      <c r="I955" s="189"/>
      <c r="J955" s="189"/>
      <c r="K955" s="189"/>
      <c r="L955" s="189"/>
      <c r="M955" s="189"/>
      <c r="N955" s="189"/>
      <c r="O955" s="189"/>
      <c r="P955" s="189"/>
      <c r="Q955" s="188"/>
      <c r="R955" s="189"/>
      <c r="S955" s="189"/>
      <c r="T955" s="189"/>
      <c r="U955" s="189"/>
      <c r="V955" s="188"/>
      <c r="W955" s="189"/>
      <c r="X955" s="8"/>
      <c r="Y955" s="8"/>
    </row>
    <row r="956" customHeight="1" spans="1:25">
      <c r="A956" s="187"/>
      <c r="B956" s="188"/>
      <c r="C956" s="189"/>
      <c r="D956" s="188"/>
      <c r="E956" s="188"/>
      <c r="F956" s="189"/>
      <c r="G956" s="188"/>
      <c r="H956" s="189"/>
      <c r="I956" s="189"/>
      <c r="J956" s="189"/>
      <c r="K956" s="189"/>
      <c r="L956" s="189"/>
      <c r="M956" s="189"/>
      <c r="N956" s="189"/>
      <c r="O956" s="189"/>
      <c r="P956" s="189"/>
      <c r="Q956" s="188"/>
      <c r="R956" s="189"/>
      <c r="S956" s="189"/>
      <c r="T956" s="189"/>
      <c r="U956" s="189"/>
      <c r="V956" s="188"/>
      <c r="W956" s="189"/>
      <c r="X956" s="8"/>
      <c r="Y956" s="8"/>
    </row>
    <row r="957" customHeight="1" spans="1:25">
      <c r="A957" s="187"/>
      <c r="B957" s="188"/>
      <c r="C957" s="189"/>
      <c r="D957" s="188"/>
      <c r="E957" s="188"/>
      <c r="F957" s="189"/>
      <c r="G957" s="188"/>
      <c r="H957" s="189"/>
      <c r="I957" s="189"/>
      <c r="J957" s="189"/>
      <c r="K957" s="189"/>
      <c r="L957" s="189"/>
      <c r="M957" s="189"/>
      <c r="N957" s="189"/>
      <c r="O957" s="189"/>
      <c r="P957" s="189"/>
      <c r="Q957" s="188"/>
      <c r="R957" s="189"/>
      <c r="S957" s="189"/>
      <c r="T957" s="189"/>
      <c r="U957" s="189"/>
      <c r="V957" s="188"/>
      <c r="W957" s="189"/>
      <c r="X957" s="8"/>
      <c r="Y957" s="8"/>
    </row>
    <row r="958" customHeight="1" spans="1:25">
      <c r="A958" s="187"/>
      <c r="B958" s="188"/>
      <c r="C958" s="189"/>
      <c r="D958" s="188"/>
      <c r="E958" s="188"/>
      <c r="F958" s="189"/>
      <c r="G958" s="188"/>
      <c r="H958" s="189"/>
      <c r="I958" s="189"/>
      <c r="J958" s="189"/>
      <c r="K958" s="189"/>
      <c r="L958" s="189"/>
      <c r="M958" s="189"/>
      <c r="N958" s="189"/>
      <c r="O958" s="189"/>
      <c r="P958" s="189"/>
      <c r="Q958" s="188"/>
      <c r="R958" s="189"/>
      <c r="S958" s="189"/>
      <c r="T958" s="189"/>
      <c r="U958" s="189"/>
      <c r="V958" s="188"/>
      <c r="W958" s="189"/>
      <c r="X958" s="8"/>
      <c r="Y958" s="8"/>
    </row>
    <row r="959" customHeight="1" spans="1:25">
      <c r="A959" s="187"/>
      <c r="B959" s="188"/>
      <c r="C959" s="189"/>
      <c r="D959" s="188"/>
      <c r="E959" s="188"/>
      <c r="F959" s="189"/>
      <c r="G959" s="188"/>
      <c r="H959" s="189"/>
      <c r="I959" s="189"/>
      <c r="J959" s="189"/>
      <c r="K959" s="189"/>
      <c r="L959" s="189"/>
      <c r="M959" s="189"/>
      <c r="N959" s="189"/>
      <c r="O959" s="189"/>
      <c r="P959" s="189"/>
      <c r="Q959" s="188"/>
      <c r="R959" s="189"/>
      <c r="S959" s="189"/>
      <c r="T959" s="189"/>
      <c r="U959" s="189"/>
      <c r="V959" s="188"/>
      <c r="W959" s="189"/>
      <c r="X959" s="8"/>
      <c r="Y959" s="8"/>
    </row>
    <row r="960" customHeight="1" spans="1:25">
      <c r="A960" s="187"/>
      <c r="B960" s="188"/>
      <c r="C960" s="189"/>
      <c r="D960" s="188"/>
      <c r="E960" s="188"/>
      <c r="F960" s="189"/>
      <c r="G960" s="188"/>
      <c r="H960" s="189"/>
      <c r="I960" s="189"/>
      <c r="J960" s="189"/>
      <c r="K960" s="189"/>
      <c r="L960" s="189"/>
      <c r="M960" s="189"/>
      <c r="N960" s="189"/>
      <c r="O960" s="189"/>
      <c r="P960" s="189"/>
      <c r="Q960" s="188"/>
      <c r="R960" s="189"/>
      <c r="S960" s="189"/>
      <c r="T960" s="189"/>
      <c r="U960" s="189"/>
      <c r="V960" s="188"/>
      <c r="W960" s="189"/>
      <c r="X960" s="8"/>
      <c r="Y960" s="8"/>
    </row>
    <row r="961" customHeight="1" spans="1:25">
      <c r="A961" s="187"/>
      <c r="B961" s="188"/>
      <c r="C961" s="189"/>
      <c r="D961" s="188"/>
      <c r="E961" s="188"/>
      <c r="F961" s="189"/>
      <c r="G961" s="188"/>
      <c r="H961" s="189"/>
      <c r="I961" s="189"/>
      <c r="J961" s="189"/>
      <c r="K961" s="189"/>
      <c r="L961" s="189"/>
      <c r="M961" s="189"/>
      <c r="N961" s="189"/>
      <c r="O961" s="189"/>
      <c r="P961" s="189"/>
      <c r="Q961" s="188"/>
      <c r="R961" s="189"/>
      <c r="S961" s="189"/>
      <c r="T961" s="189"/>
      <c r="U961" s="189"/>
      <c r="V961" s="188"/>
      <c r="W961" s="189"/>
      <c r="X961" s="8"/>
      <c r="Y961" s="8"/>
    </row>
    <row r="962" customHeight="1" spans="1:25">
      <c r="A962" s="187"/>
      <c r="B962" s="188"/>
      <c r="C962" s="189"/>
      <c r="D962" s="188"/>
      <c r="E962" s="188"/>
      <c r="F962" s="189"/>
      <c r="G962" s="188"/>
      <c r="H962" s="189"/>
      <c r="I962" s="189"/>
      <c r="J962" s="189"/>
      <c r="K962" s="189"/>
      <c r="L962" s="189"/>
      <c r="M962" s="189"/>
      <c r="N962" s="189"/>
      <c r="O962" s="189"/>
      <c r="P962" s="189"/>
      <c r="Q962" s="188"/>
      <c r="R962" s="189"/>
      <c r="S962" s="189"/>
      <c r="T962" s="189"/>
      <c r="U962" s="189"/>
      <c r="V962" s="188"/>
      <c r="W962" s="189"/>
      <c r="X962" s="8"/>
      <c r="Y962" s="8"/>
    </row>
    <row r="963" customHeight="1" spans="1:25">
      <c r="A963" s="187"/>
      <c r="B963" s="188"/>
      <c r="C963" s="189"/>
      <c r="D963" s="188"/>
      <c r="E963" s="188"/>
      <c r="F963" s="189"/>
      <c r="G963" s="188"/>
      <c r="H963" s="189"/>
      <c r="I963" s="189"/>
      <c r="J963" s="189"/>
      <c r="K963" s="189"/>
      <c r="L963" s="189"/>
      <c r="M963" s="189"/>
      <c r="N963" s="189"/>
      <c r="O963" s="189"/>
      <c r="P963" s="189"/>
      <c r="Q963" s="188"/>
      <c r="R963" s="189"/>
      <c r="S963" s="189"/>
      <c r="T963" s="189"/>
      <c r="U963" s="189"/>
      <c r="V963" s="188"/>
      <c r="W963" s="189"/>
      <c r="X963" s="8"/>
      <c r="Y963" s="8"/>
    </row>
    <row r="964" customHeight="1" spans="1:25">
      <c r="A964" s="187"/>
      <c r="B964" s="188"/>
      <c r="C964" s="189"/>
      <c r="D964" s="188"/>
      <c r="E964" s="188"/>
      <c r="F964" s="189"/>
      <c r="G964" s="188"/>
      <c r="H964" s="189"/>
      <c r="I964" s="189"/>
      <c r="J964" s="189"/>
      <c r="K964" s="189"/>
      <c r="L964" s="189"/>
      <c r="M964" s="189"/>
      <c r="N964" s="189"/>
      <c r="O964" s="189"/>
      <c r="P964" s="189"/>
      <c r="Q964" s="188"/>
      <c r="R964" s="189"/>
      <c r="S964" s="189"/>
      <c r="T964" s="189"/>
      <c r="U964" s="189"/>
      <c r="V964" s="188"/>
      <c r="W964" s="189"/>
      <c r="X964" s="8"/>
      <c r="Y964" s="8"/>
    </row>
    <row r="965" customHeight="1" spans="1:25">
      <c r="A965" s="187"/>
      <c r="B965" s="188"/>
      <c r="C965" s="189"/>
      <c r="D965" s="188"/>
      <c r="E965" s="188"/>
      <c r="F965" s="189"/>
      <c r="G965" s="188"/>
      <c r="H965" s="189"/>
      <c r="I965" s="189"/>
      <c r="J965" s="189"/>
      <c r="K965" s="189"/>
      <c r="L965" s="189"/>
      <c r="M965" s="189"/>
      <c r="N965" s="189"/>
      <c r="O965" s="189"/>
      <c r="P965" s="189"/>
      <c r="Q965" s="188"/>
      <c r="R965" s="189"/>
      <c r="S965" s="189"/>
      <c r="T965" s="189"/>
      <c r="U965" s="189"/>
      <c r="V965" s="188"/>
      <c r="W965" s="189"/>
      <c r="X965" s="8"/>
      <c r="Y965" s="8"/>
    </row>
    <row r="966" customHeight="1" spans="1:25">
      <c r="A966" s="187"/>
      <c r="B966" s="188"/>
      <c r="C966" s="189"/>
      <c r="D966" s="188"/>
      <c r="E966" s="188"/>
      <c r="F966" s="189"/>
      <c r="G966" s="188"/>
      <c r="H966" s="189"/>
      <c r="I966" s="189"/>
      <c r="J966" s="189"/>
      <c r="K966" s="189"/>
      <c r="L966" s="189"/>
      <c r="M966" s="189"/>
      <c r="N966" s="189"/>
      <c r="O966" s="189"/>
      <c r="P966" s="189"/>
      <c r="Q966" s="188"/>
      <c r="R966" s="189"/>
      <c r="S966" s="189"/>
      <c r="T966" s="189"/>
      <c r="U966" s="189"/>
      <c r="V966" s="188"/>
      <c r="W966" s="189"/>
      <c r="X966" s="8"/>
      <c r="Y966" s="8"/>
    </row>
    <row r="967" customHeight="1" spans="1:25">
      <c r="A967" s="187"/>
      <c r="B967" s="188"/>
      <c r="C967" s="189"/>
      <c r="D967" s="188"/>
      <c r="E967" s="188"/>
      <c r="F967" s="189"/>
      <c r="G967" s="188"/>
      <c r="H967" s="189"/>
      <c r="I967" s="189"/>
      <c r="J967" s="189"/>
      <c r="K967" s="189"/>
      <c r="L967" s="189"/>
      <c r="M967" s="189"/>
      <c r="N967" s="189"/>
      <c r="O967" s="189"/>
      <c r="P967" s="189"/>
      <c r="Q967" s="188"/>
      <c r="R967" s="189"/>
      <c r="S967" s="189"/>
      <c r="T967" s="189"/>
      <c r="U967" s="189"/>
      <c r="V967" s="188"/>
      <c r="W967" s="189"/>
      <c r="X967" s="8"/>
      <c r="Y967" s="8"/>
    </row>
    <row r="968" customHeight="1" spans="1:25">
      <c r="A968" s="187"/>
      <c r="B968" s="188"/>
      <c r="C968" s="189"/>
      <c r="D968" s="188"/>
      <c r="E968" s="188"/>
      <c r="F968" s="189"/>
      <c r="G968" s="188"/>
      <c r="H968" s="189"/>
      <c r="I968" s="189"/>
      <c r="J968" s="189"/>
      <c r="K968" s="189"/>
      <c r="L968" s="189"/>
      <c r="M968" s="189"/>
      <c r="N968" s="189"/>
      <c r="O968" s="189"/>
      <c r="P968" s="189"/>
      <c r="Q968" s="188"/>
      <c r="R968" s="189"/>
      <c r="S968" s="189"/>
      <c r="T968" s="189"/>
      <c r="U968" s="189"/>
      <c r="V968" s="188"/>
      <c r="W968" s="189"/>
      <c r="X968" s="8"/>
      <c r="Y968" s="8"/>
    </row>
    <row r="969" customHeight="1" spans="1:25">
      <c r="A969" s="187"/>
      <c r="B969" s="188"/>
      <c r="C969" s="189"/>
      <c r="D969" s="188"/>
      <c r="E969" s="188"/>
      <c r="F969" s="189"/>
      <c r="G969" s="188"/>
      <c r="H969" s="189"/>
      <c r="I969" s="189"/>
      <c r="J969" s="189"/>
      <c r="K969" s="189"/>
      <c r="L969" s="189"/>
      <c r="M969" s="189"/>
      <c r="N969" s="189"/>
      <c r="O969" s="189"/>
      <c r="P969" s="189"/>
      <c r="Q969" s="188"/>
      <c r="R969" s="189"/>
      <c r="S969" s="189"/>
      <c r="T969" s="189"/>
      <c r="U969" s="189"/>
      <c r="V969" s="188"/>
      <c r="W969" s="189"/>
      <c r="X969" s="8"/>
      <c r="Y969" s="8"/>
    </row>
    <row r="970" customHeight="1" spans="1:25">
      <c r="A970" s="187"/>
      <c r="B970" s="188"/>
      <c r="C970" s="189"/>
      <c r="D970" s="188"/>
      <c r="E970" s="188"/>
      <c r="F970" s="189"/>
      <c r="G970" s="188"/>
      <c r="H970" s="189"/>
      <c r="I970" s="189"/>
      <c r="J970" s="189"/>
      <c r="K970" s="189"/>
      <c r="L970" s="189"/>
      <c r="M970" s="189"/>
      <c r="N970" s="189"/>
      <c r="O970" s="189"/>
      <c r="P970" s="189"/>
      <c r="Q970" s="188"/>
      <c r="R970" s="189"/>
      <c r="S970" s="189"/>
      <c r="T970" s="189"/>
      <c r="U970" s="189"/>
      <c r="V970" s="188"/>
      <c r="W970" s="189"/>
      <c r="X970" s="8"/>
      <c r="Y970" s="8"/>
    </row>
    <row r="971" customHeight="1" spans="1:25">
      <c r="A971" s="187"/>
      <c r="B971" s="188"/>
      <c r="C971" s="189"/>
      <c r="D971" s="188"/>
      <c r="E971" s="188"/>
      <c r="F971" s="189"/>
      <c r="G971" s="188"/>
      <c r="H971" s="189"/>
      <c r="I971" s="189"/>
      <c r="J971" s="189"/>
      <c r="K971" s="189"/>
      <c r="L971" s="189"/>
      <c r="M971" s="189"/>
      <c r="N971" s="189"/>
      <c r="O971" s="189"/>
      <c r="P971" s="189"/>
      <c r="Q971" s="188"/>
      <c r="R971" s="189"/>
      <c r="S971" s="189"/>
      <c r="T971" s="189"/>
      <c r="U971" s="189"/>
      <c r="V971" s="188"/>
      <c r="W971" s="189"/>
      <c r="X971" s="8"/>
      <c r="Y971" s="8"/>
    </row>
    <row r="972" customHeight="1" spans="1:25">
      <c r="A972" s="187"/>
      <c r="B972" s="188"/>
      <c r="C972" s="189"/>
      <c r="D972" s="188"/>
      <c r="E972" s="188"/>
      <c r="F972" s="189"/>
      <c r="G972" s="188"/>
      <c r="H972" s="189"/>
      <c r="I972" s="189"/>
      <c r="J972" s="189"/>
      <c r="K972" s="189"/>
      <c r="L972" s="189"/>
      <c r="M972" s="189"/>
      <c r="N972" s="189"/>
      <c r="O972" s="189"/>
      <c r="P972" s="189"/>
      <c r="Q972" s="188"/>
      <c r="R972" s="189"/>
      <c r="S972" s="189"/>
      <c r="T972" s="189"/>
      <c r="U972" s="189"/>
      <c r="V972" s="188"/>
      <c r="W972" s="189"/>
      <c r="X972" s="8"/>
      <c r="Y972" s="8"/>
    </row>
    <row r="973" customHeight="1" spans="1:25">
      <c r="A973" s="187"/>
      <c r="B973" s="188"/>
      <c r="C973" s="189"/>
      <c r="D973" s="188"/>
      <c r="E973" s="188"/>
      <c r="F973" s="189"/>
      <c r="G973" s="188"/>
      <c r="H973" s="189"/>
      <c r="I973" s="189"/>
      <c r="J973" s="189"/>
      <c r="K973" s="189"/>
      <c r="L973" s="189"/>
      <c r="M973" s="189"/>
      <c r="N973" s="189"/>
      <c r="O973" s="189"/>
      <c r="P973" s="189"/>
      <c r="Q973" s="188"/>
      <c r="R973" s="189"/>
      <c r="S973" s="189"/>
      <c r="T973" s="189"/>
      <c r="U973" s="189"/>
      <c r="V973" s="188"/>
      <c r="W973" s="189"/>
      <c r="X973" s="8"/>
      <c r="Y973" s="8"/>
    </row>
    <row r="974" customHeight="1" spans="1:25">
      <c r="A974" s="187"/>
      <c r="B974" s="188"/>
      <c r="C974" s="189"/>
      <c r="D974" s="188"/>
      <c r="E974" s="188"/>
      <c r="F974" s="189"/>
      <c r="G974" s="188"/>
      <c r="H974" s="189"/>
      <c r="I974" s="189"/>
      <c r="J974" s="189"/>
      <c r="K974" s="189"/>
      <c r="L974" s="189"/>
      <c r="M974" s="189"/>
      <c r="N974" s="189"/>
      <c r="O974" s="189"/>
      <c r="P974" s="189"/>
      <c r="Q974" s="188"/>
      <c r="R974" s="189"/>
      <c r="S974" s="189"/>
      <c r="T974" s="189"/>
      <c r="U974" s="189"/>
      <c r="V974" s="188"/>
      <c r="W974" s="189"/>
      <c r="X974" s="8"/>
      <c r="Y974" s="8"/>
    </row>
    <row r="975" customHeight="1" spans="1:25">
      <c r="A975" s="187"/>
      <c r="B975" s="188"/>
      <c r="C975" s="189"/>
      <c r="D975" s="188"/>
      <c r="E975" s="188"/>
      <c r="F975" s="189"/>
      <c r="G975" s="188"/>
      <c r="H975" s="189"/>
      <c r="I975" s="189"/>
      <c r="J975" s="189"/>
      <c r="K975" s="189"/>
      <c r="L975" s="189"/>
      <c r="M975" s="189"/>
      <c r="N975" s="189"/>
      <c r="O975" s="189"/>
      <c r="P975" s="189"/>
      <c r="Q975" s="188"/>
      <c r="R975" s="189"/>
      <c r="S975" s="189"/>
      <c r="T975" s="189"/>
      <c r="U975" s="189"/>
      <c r="V975" s="188"/>
      <c r="W975" s="189"/>
      <c r="X975" s="8"/>
      <c r="Y975" s="8"/>
    </row>
    <row r="976" customHeight="1" spans="1:25">
      <c r="A976" s="187"/>
      <c r="B976" s="188"/>
      <c r="C976" s="189"/>
      <c r="D976" s="188"/>
      <c r="E976" s="188"/>
      <c r="F976" s="189"/>
      <c r="G976" s="188"/>
      <c r="H976" s="189"/>
      <c r="I976" s="189"/>
      <c r="J976" s="189"/>
      <c r="K976" s="189"/>
      <c r="L976" s="189"/>
      <c r="M976" s="189"/>
      <c r="N976" s="189"/>
      <c r="O976" s="189"/>
      <c r="P976" s="189"/>
      <c r="Q976" s="188"/>
      <c r="R976" s="189"/>
      <c r="S976" s="189"/>
      <c r="T976" s="189"/>
      <c r="U976" s="189"/>
      <c r="V976" s="188"/>
      <c r="W976" s="189"/>
      <c r="X976" s="8"/>
      <c r="Y976" s="8"/>
    </row>
    <row r="977" customHeight="1" spans="1:25">
      <c r="A977" s="187"/>
      <c r="B977" s="188"/>
      <c r="C977" s="189"/>
      <c r="D977" s="188"/>
      <c r="E977" s="188"/>
      <c r="F977" s="189"/>
      <c r="G977" s="188"/>
      <c r="H977" s="189"/>
      <c r="I977" s="189"/>
      <c r="J977" s="189"/>
      <c r="K977" s="189"/>
      <c r="L977" s="189"/>
      <c r="M977" s="189"/>
      <c r="N977" s="189"/>
      <c r="O977" s="189"/>
      <c r="P977" s="189"/>
      <c r="Q977" s="188"/>
      <c r="R977" s="189"/>
      <c r="S977" s="189"/>
      <c r="T977" s="189"/>
      <c r="U977" s="189"/>
      <c r="V977" s="188"/>
      <c r="W977" s="189"/>
      <c r="X977" s="8"/>
      <c r="Y977" s="8"/>
    </row>
    <row r="978" customHeight="1" spans="1:25">
      <c r="A978" s="187"/>
      <c r="B978" s="188"/>
      <c r="C978" s="189"/>
      <c r="D978" s="188"/>
      <c r="E978" s="188"/>
      <c r="F978" s="189"/>
      <c r="G978" s="188"/>
      <c r="H978" s="189"/>
      <c r="I978" s="189"/>
      <c r="J978" s="189"/>
      <c r="K978" s="189"/>
      <c r="L978" s="189"/>
      <c r="M978" s="189"/>
      <c r="N978" s="189"/>
      <c r="O978" s="189"/>
      <c r="P978" s="189"/>
      <c r="Q978" s="188"/>
      <c r="R978" s="189"/>
      <c r="S978" s="189"/>
      <c r="T978" s="189"/>
      <c r="U978" s="189"/>
      <c r="V978" s="188"/>
      <c r="W978" s="189"/>
      <c r="X978" s="8"/>
      <c r="Y978" s="8"/>
    </row>
    <row r="979" customHeight="1" spans="1:25">
      <c r="A979" s="187"/>
      <c r="B979" s="188"/>
      <c r="C979" s="189"/>
      <c r="D979" s="188"/>
      <c r="E979" s="188"/>
      <c r="F979" s="189"/>
      <c r="G979" s="188"/>
      <c r="H979" s="189"/>
      <c r="I979" s="189"/>
      <c r="J979" s="189"/>
      <c r="K979" s="189"/>
      <c r="L979" s="189"/>
      <c r="M979" s="189"/>
      <c r="N979" s="189"/>
      <c r="O979" s="189"/>
      <c r="P979" s="189"/>
      <c r="Q979" s="188"/>
      <c r="R979" s="189"/>
      <c r="S979" s="189"/>
      <c r="T979" s="189"/>
      <c r="U979" s="189"/>
      <c r="V979" s="188"/>
      <c r="W979" s="189"/>
      <c r="X979" s="8"/>
      <c r="Y979" s="8"/>
    </row>
    <row r="980" customHeight="1" spans="1:25">
      <c r="A980" s="187"/>
      <c r="B980" s="188"/>
      <c r="C980" s="189"/>
      <c r="D980" s="188"/>
      <c r="E980" s="188"/>
      <c r="F980" s="189"/>
      <c r="G980" s="188"/>
      <c r="H980" s="189"/>
      <c r="I980" s="189"/>
      <c r="J980" s="189"/>
      <c r="K980" s="189"/>
      <c r="L980" s="189"/>
      <c r="M980" s="189"/>
      <c r="N980" s="189"/>
      <c r="O980" s="189"/>
      <c r="P980" s="189"/>
      <c r="Q980" s="188"/>
      <c r="R980" s="189"/>
      <c r="S980" s="189"/>
      <c r="T980" s="189"/>
      <c r="U980" s="189"/>
      <c r="V980" s="188"/>
      <c r="W980" s="189"/>
      <c r="X980" s="8"/>
      <c r="Y980" s="8"/>
    </row>
    <row r="981" customHeight="1" spans="1:25">
      <c r="A981" s="187"/>
      <c r="B981" s="188"/>
      <c r="C981" s="189"/>
      <c r="D981" s="188"/>
      <c r="E981" s="188"/>
      <c r="F981" s="189"/>
      <c r="G981" s="188"/>
      <c r="H981" s="189"/>
      <c r="I981" s="189"/>
      <c r="J981" s="189"/>
      <c r="K981" s="189"/>
      <c r="L981" s="189"/>
      <c r="M981" s="189"/>
      <c r="N981" s="189"/>
      <c r="O981" s="189"/>
      <c r="P981" s="189"/>
      <c r="Q981" s="188"/>
      <c r="R981" s="189"/>
      <c r="S981" s="189"/>
      <c r="T981" s="189"/>
      <c r="U981" s="189"/>
      <c r="V981" s="188"/>
      <c r="W981" s="189"/>
      <c r="X981" s="8"/>
      <c r="Y981" s="8"/>
    </row>
    <row r="982" customHeight="1" spans="1:25">
      <c r="A982" s="187"/>
      <c r="B982" s="188"/>
      <c r="C982" s="189"/>
      <c r="D982" s="188"/>
      <c r="E982" s="188"/>
      <c r="F982" s="189"/>
      <c r="G982" s="188"/>
      <c r="H982" s="189"/>
      <c r="I982" s="189"/>
      <c r="J982" s="189"/>
      <c r="K982" s="189"/>
      <c r="L982" s="189"/>
      <c r="M982" s="189"/>
      <c r="N982" s="189"/>
      <c r="O982" s="189"/>
      <c r="P982" s="189"/>
      <c r="Q982" s="188"/>
      <c r="R982" s="189"/>
      <c r="S982" s="189"/>
      <c r="T982" s="189"/>
      <c r="U982" s="189"/>
      <c r="V982" s="188"/>
      <c r="W982" s="189"/>
      <c r="X982" s="8"/>
      <c r="Y982" s="8"/>
    </row>
    <row r="983" customHeight="1" spans="1:25">
      <c r="A983" s="187"/>
      <c r="B983" s="188"/>
      <c r="C983" s="189"/>
      <c r="D983" s="188"/>
      <c r="E983" s="188"/>
      <c r="F983" s="189"/>
      <c r="G983" s="188"/>
      <c r="H983" s="189"/>
      <c r="I983" s="189"/>
      <c r="J983" s="189"/>
      <c r="K983" s="189"/>
      <c r="L983" s="189"/>
      <c r="M983" s="189"/>
      <c r="N983" s="189"/>
      <c r="O983" s="189"/>
      <c r="P983" s="189"/>
      <c r="Q983" s="188"/>
      <c r="R983" s="189"/>
      <c r="S983" s="189"/>
      <c r="T983" s="189"/>
      <c r="U983" s="189"/>
      <c r="V983" s="188"/>
      <c r="W983" s="189"/>
      <c r="X983" s="8"/>
      <c r="Y983" s="8"/>
    </row>
    <row r="984" customHeight="1" spans="1:25">
      <c r="A984" s="187"/>
      <c r="B984" s="188"/>
      <c r="C984" s="189"/>
      <c r="D984" s="188"/>
      <c r="E984" s="188"/>
      <c r="F984" s="189"/>
      <c r="G984" s="188"/>
      <c r="H984" s="189"/>
      <c r="I984" s="189"/>
      <c r="J984" s="189"/>
      <c r="K984" s="189"/>
      <c r="L984" s="189"/>
      <c r="M984" s="189"/>
      <c r="N984" s="189"/>
      <c r="O984" s="189"/>
      <c r="P984" s="189"/>
      <c r="Q984" s="188"/>
      <c r="R984" s="189"/>
      <c r="S984" s="189"/>
      <c r="T984" s="189"/>
      <c r="U984" s="189"/>
      <c r="V984" s="188"/>
      <c r="W984" s="189"/>
      <c r="X984" s="8"/>
      <c r="Y984" s="8"/>
    </row>
    <row r="985" customHeight="1" spans="1:25">
      <c r="A985" s="187"/>
      <c r="B985" s="188"/>
      <c r="C985" s="189"/>
      <c r="D985" s="188"/>
      <c r="E985" s="188"/>
      <c r="F985" s="189"/>
      <c r="G985" s="188"/>
      <c r="H985" s="189"/>
      <c r="I985" s="189"/>
      <c r="J985" s="189"/>
      <c r="K985" s="189"/>
      <c r="L985" s="189"/>
      <c r="M985" s="189"/>
      <c r="N985" s="189"/>
      <c r="O985" s="189"/>
      <c r="P985" s="189"/>
      <c r="Q985" s="188"/>
      <c r="R985" s="189"/>
      <c r="S985" s="189"/>
      <c r="T985" s="189"/>
      <c r="U985" s="189"/>
      <c r="V985" s="188"/>
      <c r="W985" s="189"/>
      <c r="X985" s="8"/>
      <c r="Y985" s="8"/>
    </row>
    <row r="986" customHeight="1" spans="1:25">
      <c r="A986" s="187"/>
      <c r="B986" s="188"/>
      <c r="C986" s="189"/>
      <c r="D986" s="188"/>
      <c r="E986" s="188"/>
      <c r="F986" s="189"/>
      <c r="G986" s="188"/>
      <c r="H986" s="189"/>
      <c r="I986" s="189"/>
      <c r="J986" s="189"/>
      <c r="K986" s="189"/>
      <c r="L986" s="189"/>
      <c r="M986" s="189"/>
      <c r="N986" s="189"/>
      <c r="O986" s="189"/>
      <c r="P986" s="189"/>
      <c r="Q986" s="188"/>
      <c r="R986" s="189"/>
      <c r="S986" s="189"/>
      <c r="T986" s="189"/>
      <c r="U986" s="189"/>
      <c r="V986" s="188"/>
      <c r="W986" s="189"/>
      <c r="X986" s="8"/>
      <c r="Y986" s="8"/>
    </row>
    <row r="987" customHeight="1" spans="1:25">
      <c r="A987" s="187"/>
      <c r="B987" s="188"/>
      <c r="C987" s="189"/>
      <c r="D987" s="188"/>
      <c r="E987" s="188"/>
      <c r="F987" s="189"/>
      <c r="G987" s="188"/>
      <c r="H987" s="189"/>
      <c r="I987" s="189"/>
      <c r="J987" s="189"/>
      <c r="K987" s="189"/>
      <c r="L987" s="189"/>
      <c r="M987" s="189"/>
      <c r="N987" s="189"/>
      <c r="O987" s="189"/>
      <c r="P987" s="189"/>
      <c r="Q987" s="188"/>
      <c r="R987" s="189"/>
      <c r="S987" s="189"/>
      <c r="T987" s="189"/>
      <c r="U987" s="189"/>
      <c r="V987" s="188"/>
      <c r="W987" s="189"/>
      <c r="X987" s="8"/>
      <c r="Y987" s="8"/>
    </row>
    <row r="988" customHeight="1" spans="1:25">
      <c r="A988" s="187"/>
      <c r="B988" s="188"/>
      <c r="C988" s="189"/>
      <c r="D988" s="188"/>
      <c r="E988" s="188"/>
      <c r="F988" s="189"/>
      <c r="G988" s="188"/>
      <c r="H988" s="189"/>
      <c r="I988" s="189"/>
      <c r="J988" s="189"/>
      <c r="K988" s="189"/>
      <c r="L988" s="189"/>
      <c r="M988" s="189"/>
      <c r="N988" s="189"/>
      <c r="O988" s="189"/>
      <c r="P988" s="189"/>
      <c r="Q988" s="188"/>
      <c r="R988" s="189"/>
      <c r="S988" s="189"/>
      <c r="T988" s="189"/>
      <c r="U988" s="189"/>
      <c r="V988" s="188"/>
      <c r="W988" s="189"/>
      <c r="X988" s="8"/>
      <c r="Y988" s="8"/>
    </row>
    <row r="989" customHeight="1" spans="1:25">
      <c r="A989" s="187"/>
      <c r="B989" s="188"/>
      <c r="C989" s="189"/>
      <c r="D989" s="188"/>
      <c r="E989" s="188"/>
      <c r="F989" s="189"/>
      <c r="G989" s="188"/>
      <c r="H989" s="189"/>
      <c r="I989" s="189"/>
      <c r="J989" s="189"/>
      <c r="K989" s="189"/>
      <c r="L989" s="189"/>
      <c r="M989" s="189"/>
      <c r="N989" s="189"/>
      <c r="O989" s="189"/>
      <c r="P989" s="189"/>
      <c r="Q989" s="188"/>
      <c r="R989" s="189"/>
      <c r="S989" s="189"/>
      <c r="T989" s="189"/>
      <c r="U989" s="189"/>
      <c r="V989" s="188"/>
      <c r="W989" s="189"/>
      <c r="X989" s="8"/>
      <c r="Y989" s="8"/>
    </row>
    <row r="990" customHeight="1" spans="1:25">
      <c r="A990" s="187"/>
      <c r="B990" s="188"/>
      <c r="C990" s="189"/>
      <c r="D990" s="188"/>
      <c r="E990" s="188"/>
      <c r="F990" s="189"/>
      <c r="G990" s="188"/>
      <c r="H990" s="189"/>
      <c r="I990" s="189"/>
      <c r="J990" s="189"/>
      <c r="K990" s="189"/>
      <c r="L990" s="189"/>
      <c r="M990" s="189"/>
      <c r="N990" s="189"/>
      <c r="O990" s="189"/>
      <c r="P990" s="189"/>
      <c r="Q990" s="188"/>
      <c r="R990" s="189"/>
      <c r="S990" s="189"/>
      <c r="T990" s="189"/>
      <c r="U990" s="189"/>
      <c r="V990" s="188"/>
      <c r="W990" s="189"/>
      <c r="X990" s="8"/>
      <c r="Y990" s="8"/>
    </row>
    <row r="991" customHeight="1" spans="1:25">
      <c r="A991" s="187"/>
      <c r="B991" s="188"/>
      <c r="C991" s="189"/>
      <c r="D991" s="188"/>
      <c r="E991" s="188"/>
      <c r="F991" s="189"/>
      <c r="G991" s="188"/>
      <c r="H991" s="189"/>
      <c r="I991" s="189"/>
      <c r="J991" s="189"/>
      <c r="K991" s="189"/>
      <c r="L991" s="189"/>
      <c r="M991" s="189"/>
      <c r="N991" s="189"/>
      <c r="O991" s="189"/>
      <c r="P991" s="189"/>
      <c r="Q991" s="188"/>
      <c r="R991" s="189"/>
      <c r="S991" s="189"/>
      <c r="T991" s="189"/>
      <c r="U991" s="189"/>
      <c r="V991" s="188"/>
      <c r="W991" s="189"/>
      <c r="X991" s="8"/>
      <c r="Y991" s="8"/>
    </row>
    <row r="992" customHeight="1" spans="1:25">
      <c r="A992" s="187"/>
      <c r="B992" s="188"/>
      <c r="C992" s="189"/>
      <c r="D992" s="188"/>
      <c r="E992" s="188"/>
      <c r="F992" s="189"/>
      <c r="G992" s="188"/>
      <c r="H992" s="189"/>
      <c r="I992" s="189"/>
      <c r="J992" s="189"/>
      <c r="K992" s="189"/>
      <c r="L992" s="189"/>
      <c r="M992" s="189"/>
      <c r="N992" s="189"/>
      <c r="O992" s="189"/>
      <c r="P992" s="189"/>
      <c r="Q992" s="188"/>
      <c r="R992" s="189"/>
      <c r="S992" s="189"/>
      <c r="T992" s="189"/>
      <c r="U992" s="189"/>
      <c r="V992" s="188"/>
      <c r="W992" s="189"/>
      <c r="X992" s="8"/>
      <c r="Y992" s="8"/>
    </row>
    <row r="993" customHeight="1" spans="1:25">
      <c r="A993" s="187"/>
      <c r="B993" s="188"/>
      <c r="C993" s="189"/>
      <c r="D993" s="188"/>
      <c r="E993" s="188"/>
      <c r="F993" s="189"/>
      <c r="G993" s="188"/>
      <c r="H993" s="189"/>
      <c r="I993" s="189"/>
      <c r="J993" s="189"/>
      <c r="K993" s="189"/>
      <c r="L993" s="189"/>
      <c r="M993" s="189"/>
      <c r="N993" s="189"/>
      <c r="O993" s="189"/>
      <c r="P993" s="189"/>
      <c r="Q993" s="188"/>
      <c r="R993" s="189"/>
      <c r="S993" s="189"/>
      <c r="T993" s="189"/>
      <c r="U993" s="189"/>
      <c r="V993" s="188"/>
      <c r="W993" s="189"/>
      <c r="X993" s="8"/>
      <c r="Y993" s="8"/>
    </row>
    <row r="994" customHeight="1" spans="1:25">
      <c r="A994" s="187"/>
      <c r="B994" s="188"/>
      <c r="C994" s="189"/>
      <c r="D994" s="188"/>
      <c r="E994" s="188"/>
      <c r="F994" s="189"/>
      <c r="G994" s="188"/>
      <c r="H994" s="189"/>
      <c r="I994" s="189"/>
      <c r="J994" s="189"/>
      <c r="K994" s="189"/>
      <c r="L994" s="189"/>
      <c r="M994" s="189"/>
      <c r="N994" s="189"/>
      <c r="O994" s="189"/>
      <c r="P994" s="189"/>
      <c r="Q994" s="188"/>
      <c r="R994" s="189"/>
      <c r="S994" s="189"/>
      <c r="T994" s="189"/>
      <c r="U994" s="189"/>
      <c r="V994" s="188"/>
      <c r="W994" s="189"/>
      <c r="X994" s="8"/>
      <c r="Y994" s="8"/>
    </row>
    <row r="995" customHeight="1" spans="1:25">
      <c r="A995" s="187"/>
      <c r="B995" s="188"/>
      <c r="C995" s="189"/>
      <c r="D995" s="188"/>
      <c r="E995" s="188"/>
      <c r="F995" s="189"/>
      <c r="G995" s="188"/>
      <c r="H995" s="189"/>
      <c r="I995" s="189"/>
      <c r="J995" s="189"/>
      <c r="K995" s="189"/>
      <c r="L995" s="189"/>
      <c r="M995" s="189"/>
      <c r="N995" s="189"/>
      <c r="O995" s="189"/>
      <c r="P995" s="189"/>
      <c r="Q995" s="188"/>
      <c r="R995" s="189"/>
      <c r="S995" s="189"/>
      <c r="T995" s="189"/>
      <c r="U995" s="189"/>
      <c r="V995" s="188"/>
      <c r="W995" s="189"/>
      <c r="X995" s="8"/>
      <c r="Y995" s="8"/>
    </row>
    <row r="996" customHeight="1" spans="1:25">
      <c r="A996" s="187"/>
      <c r="B996" s="188"/>
      <c r="C996" s="189"/>
      <c r="D996" s="188"/>
      <c r="E996" s="188"/>
      <c r="F996" s="189"/>
      <c r="G996" s="188"/>
      <c r="H996" s="189"/>
      <c r="I996" s="189"/>
      <c r="J996" s="189"/>
      <c r="K996" s="189"/>
      <c r="L996" s="189"/>
      <c r="M996" s="189"/>
      <c r="N996" s="189"/>
      <c r="O996" s="189"/>
      <c r="P996" s="189"/>
      <c r="Q996" s="188"/>
      <c r="R996" s="189"/>
      <c r="S996" s="189"/>
      <c r="T996" s="189"/>
      <c r="U996" s="189"/>
      <c r="V996" s="188"/>
      <c r="W996" s="189"/>
      <c r="X996" s="8"/>
      <c r="Y996" s="8"/>
    </row>
    <row r="997" customHeight="1" spans="1:25">
      <c r="A997" s="187"/>
      <c r="B997" s="188"/>
      <c r="C997" s="189"/>
      <c r="D997" s="188"/>
      <c r="E997" s="188"/>
      <c r="F997" s="189"/>
      <c r="G997" s="188"/>
      <c r="H997" s="189"/>
      <c r="I997" s="189"/>
      <c r="J997" s="189"/>
      <c r="K997" s="189"/>
      <c r="L997" s="189"/>
      <c r="M997" s="189"/>
      <c r="N997" s="189"/>
      <c r="O997" s="189"/>
      <c r="P997" s="189"/>
      <c r="Q997" s="188"/>
      <c r="R997" s="189"/>
      <c r="S997" s="189"/>
      <c r="T997" s="189"/>
      <c r="U997" s="189"/>
      <c r="V997" s="188"/>
      <c r="W997" s="189"/>
      <c r="X997" s="8"/>
      <c r="Y997" s="8"/>
    </row>
    <row r="998" customHeight="1" spans="1:25">
      <c r="A998" s="187"/>
      <c r="B998" s="188"/>
      <c r="C998" s="189"/>
      <c r="D998" s="188"/>
      <c r="E998" s="188"/>
      <c r="F998" s="189"/>
      <c r="G998" s="188"/>
      <c r="H998" s="189"/>
      <c r="I998" s="189"/>
      <c r="J998" s="189"/>
      <c r="K998" s="189"/>
      <c r="L998" s="189"/>
      <c r="M998" s="189"/>
      <c r="N998" s="189"/>
      <c r="O998" s="189"/>
      <c r="P998" s="189"/>
      <c r="Q998" s="188"/>
      <c r="R998" s="189"/>
      <c r="S998" s="189"/>
      <c r="T998" s="189"/>
      <c r="U998" s="189"/>
      <c r="V998" s="188"/>
      <c r="W998" s="189"/>
      <c r="X998" s="8"/>
      <c r="Y998" s="8"/>
    </row>
    <row r="999" customHeight="1" spans="1:25">
      <c r="A999" s="187"/>
      <c r="B999" s="188"/>
      <c r="C999" s="189"/>
      <c r="D999" s="188"/>
      <c r="E999" s="188"/>
      <c r="F999" s="189"/>
      <c r="G999" s="188"/>
      <c r="H999" s="189"/>
      <c r="I999" s="189"/>
      <c r="J999" s="189"/>
      <c r="K999" s="189"/>
      <c r="L999" s="189"/>
      <c r="M999" s="189"/>
      <c r="N999" s="189"/>
      <c r="O999" s="189"/>
      <c r="P999" s="189"/>
      <c r="Q999" s="188"/>
      <c r="R999" s="189"/>
      <c r="S999" s="189"/>
      <c r="T999" s="189"/>
      <c r="U999" s="189"/>
      <c r="V999" s="188"/>
      <c r="W999" s="189"/>
      <c r="X999" s="8"/>
      <c r="Y999" s="8"/>
    </row>
    <row r="1000" customHeight="1" spans="1:25">
      <c r="A1000" s="187"/>
      <c r="B1000" s="188"/>
      <c r="C1000" s="189"/>
      <c r="D1000" s="188"/>
      <c r="E1000" s="188"/>
      <c r="F1000" s="189"/>
      <c r="G1000" s="188"/>
      <c r="H1000" s="189"/>
      <c r="I1000" s="189"/>
      <c r="J1000" s="189"/>
      <c r="K1000" s="189"/>
      <c r="L1000" s="189"/>
      <c r="M1000" s="189"/>
      <c r="N1000" s="189"/>
      <c r="O1000" s="189"/>
      <c r="P1000" s="189"/>
      <c r="Q1000" s="188"/>
      <c r="R1000" s="189"/>
      <c r="S1000" s="189"/>
      <c r="T1000" s="189"/>
      <c r="U1000" s="189"/>
      <c r="V1000" s="188"/>
      <c r="W1000" s="189"/>
      <c r="X1000" s="8"/>
      <c r="Y1000" s="8"/>
    </row>
    <row r="1001" customHeight="1" spans="1:25">
      <c r="A1001" s="187"/>
      <c r="B1001" s="188"/>
      <c r="C1001" s="189"/>
      <c r="D1001" s="188"/>
      <c r="E1001" s="188"/>
      <c r="F1001" s="189"/>
      <c r="G1001" s="188"/>
      <c r="H1001" s="189"/>
      <c r="I1001" s="189"/>
      <c r="J1001" s="189"/>
      <c r="K1001" s="189"/>
      <c r="L1001" s="189"/>
      <c r="M1001" s="189"/>
      <c r="N1001" s="189"/>
      <c r="O1001" s="189"/>
      <c r="P1001" s="189"/>
      <c r="Q1001" s="188"/>
      <c r="R1001" s="189"/>
      <c r="S1001" s="189"/>
      <c r="T1001" s="189"/>
      <c r="U1001" s="189"/>
      <c r="V1001" s="188"/>
      <c r="W1001" s="189"/>
      <c r="X1001" s="8"/>
      <c r="Y1001" s="8"/>
    </row>
    <row r="1002" customHeight="1" spans="1:25">
      <c r="A1002" s="161"/>
      <c r="B1002" s="9"/>
      <c r="C1002" s="9"/>
      <c r="D1002" s="9"/>
      <c r="E1002" s="9"/>
      <c r="F1002" s="9"/>
      <c r="G1002" s="9"/>
      <c r="H1002" s="9"/>
      <c r="I1002" s="9"/>
      <c r="J1002" s="9"/>
      <c r="K1002" s="9"/>
      <c r="L1002" s="9"/>
      <c r="M1002" s="9"/>
      <c r="N1002" s="9"/>
      <c r="O1002" s="9"/>
      <c r="P1002" s="9"/>
      <c r="Q1002" s="9"/>
      <c r="R1002" s="9"/>
      <c r="S1002" s="9"/>
      <c r="T1002" s="9"/>
      <c r="U1002" s="9"/>
      <c r="V1002" s="9"/>
      <c r="W1002" s="9"/>
      <c r="X1002" s="8"/>
      <c r="Y1002" s="8"/>
    </row>
  </sheetData>
  <autoFilter xmlns:etc="http://www.wps.cn/officeDocument/2017/etCustomData" ref="A2:Y441" etc:filterBottomFollowUsedRange="0">
    <extLst/>
  </autoFilter>
  <printOptions horizontalCentered="1"/>
  <pageMargins left="1.18055555555556" right="0.791666666666667" top="0.791666666666667" bottom="0.986111111111111" header="0" footer="0"/>
  <pageSetup paperSize="9" scale="67" orientation="portrait"/>
  <headerFooter>
    <oddFooter>&amp;CPage &amp;P of &amp;RPrinted Friday, March 3, 2023</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034"/>
  <sheetViews>
    <sheetView workbookViewId="0">
      <selection activeCell="A1" sqref="A1"/>
    </sheetView>
  </sheetViews>
  <sheetFormatPr defaultColWidth="12.6283185840708" defaultRowHeight="15.75" customHeight="1"/>
  <cols>
    <col min="1" max="1" width="26.2477876106195" customWidth="1"/>
    <col min="2" max="2" width="13" customWidth="1"/>
    <col min="3" max="3" width="18.7522123893805" customWidth="1"/>
    <col min="4" max="7" width="14.5044247787611" customWidth="1"/>
    <col min="8" max="8" width="15.2477876106195" customWidth="1"/>
    <col min="9" max="11" width="14.6283185840708" customWidth="1"/>
    <col min="12" max="12" width="23.3805309734513" customWidth="1"/>
    <col min="13" max="13" width="24.5044247787611" customWidth="1"/>
    <col min="14" max="14" width="17.2477876106195" customWidth="1"/>
    <col min="15" max="15" width="14.3805309734513" customWidth="1"/>
    <col min="16" max="16" width="11.2477876106195" customWidth="1"/>
    <col min="17" max="17" width="8.75221238938053" customWidth="1"/>
    <col min="18" max="18" width="20.1327433628319" customWidth="1"/>
  </cols>
  <sheetData>
    <row r="1" customHeight="1" spans="1:18">
      <c r="A1" s="16" t="s">
        <v>4296</v>
      </c>
    </row>
    <row r="3" customHeight="1" spans="1:18">
      <c r="A3" s="49" t="str">
        <f>IFERROR(__xludf.DUMMYFUNCTION("Importrange(A1,""Applicable Regulations!A1:S100"")"),"#REF!")</f>
        <v>#REF!</v>
      </c>
      <c r="B3" s="50"/>
      <c r="C3" s="51"/>
      <c r="D3" s="51"/>
      <c r="E3" s="51"/>
      <c r="F3" s="52"/>
      <c r="G3" s="53"/>
      <c r="H3" s="51"/>
      <c r="I3" s="51"/>
      <c r="J3" s="51"/>
      <c r="K3" s="52"/>
      <c r="L3" s="54"/>
      <c r="M3" s="52"/>
      <c r="N3" s="55"/>
      <c r="O3" s="52"/>
      <c r="P3" s="56"/>
      <c r="Q3" s="57"/>
    </row>
    <row r="4" customHeight="1" spans="1:18">
      <c r="A4" s="58"/>
      <c r="B4" s="59"/>
      <c r="C4" s="60"/>
      <c r="D4" s="61"/>
      <c r="E4" s="62"/>
      <c r="F4" s="63"/>
      <c r="G4" s="64"/>
      <c r="H4" s="65"/>
      <c r="I4" s="66"/>
      <c r="J4" s="65"/>
      <c r="K4" s="67"/>
      <c r="L4" s="68"/>
      <c r="M4" s="69"/>
      <c r="N4" s="70"/>
      <c r="O4" s="71"/>
      <c r="P4" s="72"/>
      <c r="Q4" s="57"/>
      <c r="R4" s="73"/>
    </row>
    <row r="5" customHeight="1" spans="1:18">
      <c r="A5" s="74"/>
      <c r="B5" s="75"/>
      <c r="C5" s="76"/>
      <c r="D5" s="77"/>
      <c r="E5" s="78"/>
      <c r="F5" s="79"/>
      <c r="G5" s="80"/>
      <c r="H5" s="76"/>
      <c r="I5" s="77"/>
      <c r="J5" s="78"/>
      <c r="K5" s="81"/>
      <c r="L5" s="82"/>
      <c r="M5" s="77"/>
      <c r="N5" s="83"/>
      <c r="O5" s="84"/>
      <c r="P5" s="85"/>
      <c r="Q5" s="86"/>
      <c r="R5" s="9"/>
    </row>
    <row r="6" customHeight="1" spans="1:18">
      <c r="A6" s="74"/>
      <c r="B6" s="87"/>
      <c r="C6" s="76"/>
      <c r="D6" s="77"/>
      <c r="E6" s="78"/>
      <c r="F6" s="79"/>
      <c r="G6" s="88"/>
      <c r="H6" s="89"/>
      <c r="I6" s="90"/>
      <c r="J6" s="89"/>
      <c r="K6" s="91"/>
      <c r="L6" s="92"/>
      <c r="M6" s="77"/>
      <c r="N6" s="83"/>
      <c r="O6" s="84"/>
      <c r="P6" s="93"/>
      <c r="Q6" s="86"/>
      <c r="R6" s="9"/>
    </row>
    <row r="7" customHeight="1" spans="1:18">
      <c r="A7" s="74"/>
      <c r="B7" s="87"/>
      <c r="C7" s="76"/>
      <c r="D7" s="77"/>
      <c r="E7" s="78"/>
      <c r="F7" s="79"/>
      <c r="G7" s="80"/>
      <c r="H7" s="76"/>
      <c r="I7" s="77"/>
      <c r="J7" s="78"/>
      <c r="K7" s="81"/>
      <c r="L7" s="82"/>
      <c r="M7" s="77"/>
      <c r="N7" s="83"/>
      <c r="O7" s="84"/>
      <c r="P7" s="93"/>
      <c r="Q7" s="86"/>
      <c r="R7" s="9"/>
    </row>
    <row r="8" customHeight="1" spans="1:18">
      <c r="A8" s="74"/>
      <c r="B8" s="87"/>
      <c r="C8" s="76"/>
      <c r="D8" s="77"/>
      <c r="E8" s="78"/>
      <c r="F8" s="79"/>
      <c r="G8" s="80"/>
      <c r="H8" s="76"/>
      <c r="I8" s="77"/>
      <c r="J8" s="78"/>
      <c r="K8" s="81"/>
      <c r="L8" s="82"/>
      <c r="M8" s="77"/>
      <c r="N8" s="83"/>
      <c r="O8" s="84"/>
      <c r="P8" s="93"/>
      <c r="Q8" s="86"/>
      <c r="R8" s="9"/>
    </row>
    <row r="9" customHeight="1" spans="1:18">
      <c r="A9" s="74"/>
      <c r="B9" s="87"/>
      <c r="C9" s="76"/>
      <c r="D9" s="77"/>
      <c r="E9" s="94"/>
      <c r="F9" s="94"/>
      <c r="G9" s="88"/>
      <c r="H9" s="89"/>
      <c r="I9" s="90"/>
      <c r="J9" s="89"/>
      <c r="K9" s="91"/>
      <c r="L9" s="82"/>
      <c r="M9" s="77"/>
      <c r="N9" s="83"/>
      <c r="O9" s="84"/>
      <c r="P9" s="93"/>
      <c r="Q9" s="86"/>
      <c r="R9" s="9"/>
    </row>
    <row r="10" customHeight="1" spans="1:18">
      <c r="A10" s="74"/>
      <c r="B10" s="87"/>
      <c r="C10" s="76"/>
      <c r="D10" s="77"/>
      <c r="E10" s="78"/>
      <c r="F10" s="79"/>
      <c r="G10" s="88"/>
      <c r="H10" s="89"/>
      <c r="I10" s="90"/>
      <c r="J10" s="89"/>
      <c r="K10" s="91"/>
      <c r="L10" s="92"/>
      <c r="M10" s="90"/>
      <c r="N10" s="83"/>
      <c r="O10" s="84"/>
      <c r="P10" s="93"/>
      <c r="Q10" s="86"/>
      <c r="R10" s="9"/>
    </row>
    <row r="11" customHeight="1" spans="1:18">
      <c r="A11" s="74"/>
      <c r="B11" s="87"/>
      <c r="C11" s="76"/>
      <c r="D11" s="77"/>
      <c r="E11" s="78"/>
      <c r="F11" s="79"/>
      <c r="G11" s="80"/>
      <c r="H11" s="76"/>
      <c r="I11" s="77"/>
      <c r="J11" s="78"/>
      <c r="K11" s="81"/>
      <c r="L11" s="82"/>
      <c r="M11" s="77"/>
      <c r="N11" s="83"/>
      <c r="O11" s="84"/>
      <c r="P11" s="93"/>
      <c r="Q11" s="86"/>
      <c r="R11" s="9"/>
    </row>
    <row r="12" customHeight="1" spans="1:18">
      <c r="A12" s="74"/>
      <c r="B12" s="87"/>
      <c r="C12" s="76"/>
      <c r="D12" s="77"/>
      <c r="E12" s="78"/>
      <c r="F12" s="79"/>
      <c r="G12" s="80"/>
      <c r="H12" s="76"/>
      <c r="I12" s="77"/>
      <c r="J12" s="78"/>
      <c r="K12" s="81"/>
      <c r="L12" s="82"/>
      <c r="M12" s="77"/>
      <c r="N12" s="83"/>
      <c r="O12" s="84"/>
      <c r="P12" s="93"/>
      <c r="Q12" s="86"/>
      <c r="R12" s="9"/>
    </row>
    <row r="13" customHeight="1" spans="1:18">
      <c r="A13" s="74"/>
      <c r="B13" s="87"/>
      <c r="C13" s="76"/>
      <c r="D13" s="77"/>
      <c r="E13" s="78"/>
      <c r="F13" s="79"/>
      <c r="G13" s="80"/>
      <c r="H13" s="78"/>
      <c r="I13" s="77"/>
      <c r="J13" s="78"/>
      <c r="K13" s="81"/>
      <c r="L13" s="82"/>
      <c r="M13" s="77"/>
      <c r="N13" s="83"/>
      <c r="O13" s="84"/>
      <c r="P13" s="93"/>
      <c r="Q13" s="86"/>
      <c r="R13" s="9"/>
    </row>
    <row r="14" customHeight="1" spans="1:18">
      <c r="A14" s="74"/>
      <c r="B14" s="87"/>
      <c r="C14" s="76"/>
      <c r="D14" s="77"/>
      <c r="E14" s="78"/>
      <c r="F14" s="79"/>
      <c r="G14" s="80"/>
      <c r="H14" s="76"/>
      <c r="I14" s="77"/>
      <c r="J14" s="78"/>
      <c r="K14" s="81"/>
      <c r="L14" s="82"/>
      <c r="M14" s="77"/>
      <c r="N14" s="83"/>
      <c r="O14" s="84"/>
      <c r="P14" s="93"/>
      <c r="Q14" s="86"/>
      <c r="R14" s="9"/>
    </row>
    <row r="15" customHeight="1" spans="1:18">
      <c r="A15" s="74"/>
      <c r="B15" s="87"/>
      <c r="C15" s="76"/>
      <c r="D15" s="77"/>
      <c r="E15" s="76"/>
      <c r="F15" s="95"/>
      <c r="G15" s="80"/>
      <c r="H15" s="78"/>
      <c r="I15" s="77"/>
      <c r="J15" s="76"/>
      <c r="K15" s="96"/>
      <c r="L15" s="82"/>
      <c r="M15" s="77"/>
      <c r="N15" s="83"/>
      <c r="O15" s="84"/>
      <c r="P15" s="93"/>
      <c r="Q15" s="86"/>
      <c r="R15" s="9"/>
    </row>
    <row r="16" customHeight="1" spans="1:18">
      <c r="A16" s="74"/>
      <c r="B16" s="97"/>
      <c r="C16" s="98"/>
      <c r="D16" s="99"/>
      <c r="E16" s="100"/>
      <c r="F16" s="101"/>
      <c r="G16" s="102"/>
      <c r="H16" s="100"/>
      <c r="I16" s="99"/>
      <c r="J16" s="100"/>
      <c r="K16" s="103"/>
      <c r="L16" s="104"/>
      <c r="M16" s="99"/>
      <c r="N16" s="83"/>
      <c r="O16" s="84"/>
      <c r="P16" s="93"/>
      <c r="Q16" s="86"/>
      <c r="R16" s="9"/>
    </row>
    <row r="17" customHeight="1" spans="1:18">
      <c r="A17" s="74"/>
      <c r="B17" s="87"/>
      <c r="C17" s="76"/>
      <c r="D17" s="77"/>
      <c r="E17" s="78"/>
      <c r="F17" s="79"/>
      <c r="G17" s="80"/>
      <c r="H17" s="76"/>
      <c r="I17" s="77"/>
      <c r="J17" s="78"/>
      <c r="K17" s="81"/>
      <c r="L17" s="82"/>
      <c r="M17" s="77"/>
      <c r="N17" s="83"/>
      <c r="O17" s="84"/>
      <c r="P17" s="93"/>
      <c r="Q17" s="86"/>
      <c r="R17" s="9"/>
    </row>
    <row r="18" customHeight="1" spans="1:18">
      <c r="A18" s="74"/>
      <c r="B18" s="105"/>
      <c r="C18" s="106"/>
      <c r="D18" s="107"/>
      <c r="E18" s="108"/>
      <c r="F18" s="109"/>
      <c r="G18" s="110"/>
      <c r="H18" s="106"/>
      <c r="I18" s="107"/>
      <c r="J18" s="108"/>
      <c r="K18" s="111"/>
      <c r="L18" s="112"/>
      <c r="M18" s="107"/>
      <c r="N18" s="83"/>
      <c r="O18" s="84"/>
      <c r="P18" s="93"/>
      <c r="Q18" s="86"/>
      <c r="R18" s="9"/>
    </row>
    <row r="19" customHeight="1" spans="1:18">
      <c r="A19" s="74"/>
      <c r="B19" s="97"/>
      <c r="C19" s="98"/>
      <c r="D19" s="99"/>
      <c r="E19" s="100"/>
      <c r="F19" s="101"/>
      <c r="G19" s="102"/>
      <c r="H19" s="100"/>
      <c r="I19" s="99"/>
      <c r="J19" s="100"/>
      <c r="K19" s="103"/>
      <c r="L19" s="104"/>
      <c r="M19" s="99"/>
      <c r="N19" s="83"/>
      <c r="O19" s="84"/>
      <c r="P19" s="93"/>
      <c r="Q19" s="86"/>
      <c r="R19" s="9"/>
    </row>
    <row r="20" customHeight="1" spans="1:18">
      <c r="A20" s="74"/>
      <c r="B20" s="87"/>
      <c r="C20" s="76"/>
      <c r="D20" s="77"/>
      <c r="E20" s="78"/>
      <c r="F20" s="79"/>
      <c r="G20" s="80"/>
      <c r="H20" s="76"/>
      <c r="I20" s="77"/>
      <c r="J20" s="78"/>
      <c r="K20" s="81"/>
      <c r="L20" s="82"/>
      <c r="M20" s="77"/>
      <c r="N20" s="83"/>
      <c r="O20" s="84"/>
      <c r="P20" s="93"/>
      <c r="Q20" s="86"/>
      <c r="R20" s="9"/>
    </row>
    <row r="21" customHeight="1" spans="1:18">
      <c r="A21" s="74"/>
      <c r="B21" s="87"/>
      <c r="C21" s="76"/>
      <c r="D21" s="77"/>
      <c r="E21" s="78"/>
      <c r="F21" s="79"/>
      <c r="G21" s="80"/>
      <c r="H21" s="76"/>
      <c r="I21" s="77"/>
      <c r="J21" s="78"/>
      <c r="K21" s="81"/>
      <c r="L21" s="82"/>
      <c r="M21" s="77"/>
      <c r="N21" s="83"/>
      <c r="O21" s="84"/>
      <c r="P21" s="93"/>
      <c r="Q21" s="86"/>
      <c r="R21" s="9"/>
    </row>
    <row r="22" customHeight="1" spans="1:18">
      <c r="A22" s="74"/>
      <c r="B22" s="87"/>
      <c r="C22" s="76"/>
      <c r="D22" s="77"/>
      <c r="E22" s="78"/>
      <c r="F22" s="79"/>
      <c r="G22" s="80"/>
      <c r="H22" s="78"/>
      <c r="I22" s="77"/>
      <c r="J22" s="78"/>
      <c r="K22" s="81"/>
      <c r="L22" s="82"/>
      <c r="M22" s="77"/>
      <c r="N22" s="83"/>
      <c r="O22" s="84"/>
      <c r="P22" s="93"/>
      <c r="Q22" s="86"/>
      <c r="R22" s="9"/>
    </row>
    <row r="23" customHeight="1" spans="1:18">
      <c r="A23" s="74"/>
      <c r="B23" s="87"/>
      <c r="C23" s="76"/>
      <c r="D23" s="77"/>
      <c r="E23" s="78"/>
      <c r="F23" s="79"/>
      <c r="G23" s="80"/>
      <c r="H23" s="76"/>
      <c r="I23" s="77"/>
      <c r="J23" s="78"/>
      <c r="K23" s="81"/>
      <c r="L23" s="82"/>
      <c r="M23" s="77"/>
      <c r="N23" s="83"/>
      <c r="O23" s="84"/>
      <c r="P23" s="93"/>
      <c r="Q23" s="86"/>
      <c r="R23" s="9"/>
    </row>
    <row r="24" customHeight="1" spans="1:18">
      <c r="A24" s="74"/>
      <c r="B24" s="87"/>
      <c r="C24" s="76"/>
      <c r="D24" s="77"/>
      <c r="E24" s="78"/>
      <c r="F24" s="79"/>
      <c r="G24" s="80"/>
      <c r="H24" s="76"/>
      <c r="I24" s="77"/>
      <c r="J24" s="78"/>
      <c r="K24" s="81"/>
      <c r="L24" s="82"/>
      <c r="M24" s="77"/>
      <c r="N24" s="83"/>
      <c r="O24" s="84"/>
      <c r="P24" s="93"/>
      <c r="Q24" s="86"/>
      <c r="R24" s="9"/>
    </row>
    <row r="25" customHeight="1" spans="1:18">
      <c r="A25" s="74"/>
      <c r="B25" s="87"/>
      <c r="C25" s="76"/>
      <c r="D25" s="77"/>
      <c r="E25" s="78"/>
      <c r="F25" s="79"/>
      <c r="G25" s="80"/>
      <c r="H25" s="78"/>
      <c r="I25" s="77"/>
      <c r="J25" s="78"/>
      <c r="K25" s="79"/>
      <c r="L25" s="82"/>
      <c r="M25" s="77"/>
      <c r="N25" s="83"/>
      <c r="O25" s="84"/>
      <c r="P25" s="93"/>
      <c r="Q25" s="86"/>
      <c r="R25" s="9"/>
    </row>
    <row r="26" customHeight="1" spans="1:18">
      <c r="A26" s="74"/>
      <c r="B26" s="87"/>
      <c r="C26" s="76"/>
      <c r="D26" s="77"/>
      <c r="E26" s="78"/>
      <c r="F26" s="79"/>
      <c r="G26" s="88"/>
      <c r="H26" s="89"/>
      <c r="I26" s="90"/>
      <c r="J26" s="89"/>
      <c r="K26" s="91"/>
      <c r="L26" s="92"/>
      <c r="M26" s="90"/>
      <c r="N26" s="83"/>
      <c r="O26" s="84"/>
      <c r="P26" s="93"/>
      <c r="Q26" s="86"/>
      <c r="R26" s="9"/>
    </row>
    <row r="27" customHeight="1" spans="1:18">
      <c r="A27" s="74"/>
      <c r="B27" s="105"/>
      <c r="C27" s="106"/>
      <c r="D27" s="107"/>
      <c r="E27" s="108"/>
      <c r="F27" s="109"/>
      <c r="G27" s="110"/>
      <c r="H27" s="106"/>
      <c r="I27" s="107"/>
      <c r="J27" s="108"/>
      <c r="K27" s="111"/>
      <c r="L27" s="112"/>
      <c r="M27" s="107"/>
      <c r="N27" s="83"/>
      <c r="O27" s="84"/>
      <c r="P27" s="93"/>
      <c r="Q27" s="86"/>
      <c r="R27" s="9"/>
    </row>
    <row r="28" customHeight="1" spans="1:18">
      <c r="A28" s="74"/>
      <c r="B28" s="105"/>
      <c r="C28" s="106"/>
      <c r="D28" s="107"/>
      <c r="E28" s="108"/>
      <c r="F28" s="109"/>
      <c r="G28" s="110"/>
      <c r="H28" s="106"/>
      <c r="I28" s="107"/>
      <c r="J28" s="108"/>
      <c r="K28" s="111"/>
      <c r="L28" s="112"/>
      <c r="M28" s="107"/>
      <c r="N28" s="83"/>
      <c r="O28" s="84"/>
      <c r="P28" s="93"/>
      <c r="Q28" s="86"/>
      <c r="R28" s="9"/>
    </row>
    <row r="29" customHeight="1" spans="1:18">
      <c r="A29" s="74"/>
      <c r="B29" s="87"/>
      <c r="C29" s="76"/>
      <c r="D29" s="77"/>
      <c r="E29" s="78"/>
      <c r="F29" s="79"/>
      <c r="G29" s="80"/>
      <c r="H29" s="76"/>
      <c r="I29" s="77"/>
      <c r="J29" s="78"/>
      <c r="K29" s="81"/>
      <c r="L29" s="82"/>
      <c r="M29" s="77"/>
      <c r="N29" s="83"/>
      <c r="O29" s="84"/>
      <c r="P29" s="93"/>
      <c r="Q29" s="86"/>
      <c r="R29" s="9"/>
    </row>
    <row r="30" customHeight="1" spans="1:18">
      <c r="A30" s="74"/>
      <c r="B30" s="105"/>
      <c r="C30" s="106"/>
      <c r="D30" s="107"/>
      <c r="E30" s="108"/>
      <c r="F30" s="109"/>
      <c r="G30" s="110"/>
      <c r="H30" s="106"/>
      <c r="I30" s="107"/>
      <c r="J30" s="108"/>
      <c r="K30" s="111"/>
      <c r="L30" s="112"/>
      <c r="M30" s="107"/>
      <c r="N30" s="83"/>
      <c r="O30" s="84"/>
      <c r="P30" s="93"/>
      <c r="Q30" s="86"/>
      <c r="R30" s="9"/>
    </row>
    <row r="31" customHeight="1" spans="1:18">
      <c r="A31" s="74"/>
      <c r="B31" s="87"/>
      <c r="C31" s="113"/>
      <c r="D31" s="77"/>
      <c r="E31" s="78"/>
      <c r="F31" s="79"/>
      <c r="G31" s="80"/>
      <c r="H31" s="114"/>
      <c r="I31" s="77"/>
      <c r="J31" s="78"/>
      <c r="K31" s="79"/>
      <c r="L31" s="82"/>
      <c r="M31" s="77"/>
      <c r="N31" s="83"/>
      <c r="O31" s="84"/>
      <c r="P31" s="93"/>
      <c r="Q31" s="86"/>
      <c r="R31" s="9"/>
    </row>
    <row r="32" customHeight="1" spans="1:18">
      <c r="A32" s="74"/>
      <c r="B32" s="105"/>
      <c r="C32" s="106"/>
      <c r="D32" s="107"/>
      <c r="E32" s="108"/>
      <c r="F32" s="109"/>
      <c r="G32" s="110"/>
      <c r="H32" s="106"/>
      <c r="I32" s="107"/>
      <c r="J32" s="108"/>
      <c r="K32" s="111"/>
      <c r="L32" s="112"/>
      <c r="M32" s="107"/>
      <c r="N32" s="83"/>
      <c r="O32" s="84"/>
      <c r="P32" s="93"/>
      <c r="Q32" s="86"/>
      <c r="R32" s="9"/>
    </row>
    <row r="33" customHeight="1" spans="1:18">
      <c r="A33" s="74"/>
      <c r="B33" s="97"/>
      <c r="C33" s="98"/>
      <c r="D33" s="99"/>
      <c r="E33" s="100"/>
      <c r="F33" s="101"/>
      <c r="G33" s="102"/>
      <c r="H33" s="100"/>
      <c r="I33" s="99"/>
      <c r="J33" s="100"/>
      <c r="K33" s="103"/>
      <c r="L33" s="104"/>
      <c r="M33" s="99"/>
      <c r="N33" s="83"/>
      <c r="O33" s="84"/>
      <c r="P33" s="93"/>
      <c r="Q33" s="86"/>
      <c r="R33" s="9"/>
    </row>
    <row r="34" customHeight="1" spans="1:18">
      <c r="A34" s="74"/>
      <c r="B34" s="105"/>
      <c r="C34" s="106"/>
      <c r="D34" s="107"/>
      <c r="E34" s="108"/>
      <c r="F34" s="109"/>
      <c r="G34" s="110"/>
      <c r="H34" s="106"/>
      <c r="I34" s="107"/>
      <c r="J34" s="108"/>
      <c r="K34" s="111"/>
      <c r="L34" s="112"/>
      <c r="M34" s="107"/>
      <c r="N34" s="83"/>
      <c r="O34" s="84"/>
      <c r="P34" s="93"/>
      <c r="Q34" s="86"/>
      <c r="R34" s="9"/>
    </row>
    <row r="35" customHeight="1" spans="1:18">
      <c r="A35" s="74"/>
      <c r="B35" s="105"/>
      <c r="C35" s="106"/>
      <c r="D35" s="107"/>
      <c r="E35" s="108"/>
      <c r="F35" s="109"/>
      <c r="G35" s="110"/>
      <c r="H35" s="106"/>
      <c r="I35" s="107"/>
      <c r="J35" s="108"/>
      <c r="K35" s="111"/>
      <c r="L35" s="112"/>
      <c r="M35" s="107"/>
      <c r="N35" s="83"/>
      <c r="O35" s="84"/>
      <c r="P35" s="93"/>
      <c r="Q35" s="86"/>
      <c r="R35" s="9"/>
    </row>
    <row r="36" customHeight="1" spans="1:18">
      <c r="A36" s="74"/>
      <c r="B36" s="87"/>
      <c r="C36" s="76"/>
      <c r="D36" s="77"/>
      <c r="E36" s="77"/>
      <c r="F36" s="79"/>
      <c r="G36" s="80"/>
      <c r="H36" s="78"/>
      <c r="I36" s="77"/>
      <c r="J36" s="78"/>
      <c r="K36" s="81"/>
      <c r="L36" s="82"/>
      <c r="M36" s="77"/>
      <c r="N36" s="83"/>
      <c r="O36" s="84"/>
      <c r="P36" s="93"/>
      <c r="Q36" s="86"/>
      <c r="R36" s="9"/>
    </row>
    <row r="37" customHeight="1" spans="1:18">
      <c r="A37" s="74"/>
      <c r="B37" s="87"/>
      <c r="C37" s="76"/>
      <c r="D37" s="77"/>
      <c r="E37" s="78"/>
      <c r="F37" s="79"/>
      <c r="G37" s="80"/>
      <c r="H37" s="78"/>
      <c r="I37" s="77"/>
      <c r="J37" s="78"/>
      <c r="K37" s="79"/>
      <c r="L37" s="82"/>
      <c r="M37" s="77"/>
      <c r="N37" s="83"/>
      <c r="O37" s="84"/>
      <c r="P37" s="115"/>
      <c r="Q37" s="116"/>
      <c r="R37" s="9"/>
    </row>
    <row r="38" customHeight="1" spans="1:18">
      <c r="A38" s="74"/>
      <c r="B38" s="87"/>
      <c r="C38" s="76"/>
      <c r="D38" s="77"/>
      <c r="E38" s="78"/>
      <c r="F38" s="79"/>
      <c r="G38" s="80"/>
      <c r="H38" s="78"/>
      <c r="I38" s="77"/>
      <c r="J38" s="78"/>
      <c r="K38" s="81"/>
      <c r="L38" s="82"/>
      <c r="M38" s="77"/>
      <c r="N38" s="83"/>
      <c r="O38" s="84"/>
      <c r="P38" s="115"/>
      <c r="Q38" s="116"/>
      <c r="R38" s="9"/>
    </row>
    <row r="39" customHeight="1" spans="1:18">
      <c r="A39" s="74"/>
      <c r="B39" s="87"/>
      <c r="C39" s="76"/>
      <c r="D39" s="77"/>
      <c r="E39" s="78"/>
      <c r="F39" s="79"/>
      <c r="G39" s="80"/>
      <c r="H39" s="76"/>
      <c r="I39" s="77"/>
      <c r="J39" s="78"/>
      <c r="K39" s="81"/>
      <c r="L39" s="82"/>
      <c r="M39" s="77"/>
      <c r="N39" s="83"/>
      <c r="O39" s="84"/>
      <c r="P39" s="93"/>
      <c r="Q39" s="86"/>
      <c r="R39" s="9"/>
    </row>
    <row r="40" customHeight="1" spans="1:18">
      <c r="A40" s="74"/>
      <c r="B40" s="87"/>
      <c r="C40" s="76"/>
      <c r="D40" s="77"/>
      <c r="E40" s="78"/>
      <c r="F40" s="79"/>
      <c r="G40" s="80"/>
      <c r="H40" s="76"/>
      <c r="I40" s="77"/>
      <c r="J40" s="78"/>
      <c r="K40" s="81"/>
      <c r="L40" s="82"/>
      <c r="M40" s="77"/>
      <c r="N40" s="83"/>
      <c r="O40" s="84"/>
      <c r="P40" s="93"/>
      <c r="Q40" s="86"/>
      <c r="R40" s="9"/>
    </row>
    <row r="41" customHeight="1" spans="1:18">
      <c r="A41" s="74"/>
      <c r="B41" s="87"/>
      <c r="C41" s="76"/>
      <c r="D41" s="77"/>
      <c r="E41" s="78"/>
      <c r="F41" s="79"/>
      <c r="G41" s="80"/>
      <c r="H41" s="117"/>
      <c r="I41" s="77"/>
      <c r="J41" s="78"/>
      <c r="K41" s="81"/>
      <c r="L41" s="82"/>
      <c r="M41" s="77"/>
      <c r="N41" s="83"/>
      <c r="O41" s="84"/>
      <c r="P41" s="93"/>
      <c r="Q41" s="86"/>
      <c r="R41" s="9"/>
    </row>
    <row r="42" customHeight="1" spans="1:18">
      <c r="A42" s="74"/>
      <c r="B42" s="105"/>
      <c r="C42" s="106"/>
      <c r="D42" s="107"/>
      <c r="E42" s="108"/>
      <c r="F42" s="109"/>
      <c r="G42" s="110"/>
      <c r="H42" s="106"/>
      <c r="I42" s="107"/>
      <c r="J42" s="108"/>
      <c r="K42" s="111"/>
      <c r="L42" s="112"/>
      <c r="M42" s="107"/>
      <c r="N42" s="83"/>
      <c r="O42" s="84"/>
      <c r="P42" s="93"/>
      <c r="Q42" s="86"/>
      <c r="R42" s="9"/>
    </row>
    <row r="43" customHeight="1" spans="1:18">
      <c r="A43" s="118"/>
      <c r="B43" s="119"/>
      <c r="C43" s="120"/>
      <c r="D43" s="121"/>
      <c r="E43" s="122"/>
      <c r="F43" s="123"/>
      <c r="G43" s="124"/>
      <c r="H43" s="122"/>
      <c r="I43" s="121"/>
      <c r="J43" s="122"/>
      <c r="K43" s="125"/>
      <c r="L43" s="126"/>
      <c r="M43" s="121"/>
      <c r="N43" s="83"/>
      <c r="O43" s="84"/>
      <c r="P43" s="93"/>
      <c r="Q43" s="86"/>
      <c r="R43" s="9"/>
    </row>
    <row r="44" customHeight="1" spans="1:18">
      <c r="A44" s="74"/>
      <c r="B44" s="87"/>
      <c r="C44" s="76"/>
      <c r="D44" s="77"/>
      <c r="E44" s="78"/>
      <c r="F44" s="79"/>
      <c r="G44" s="80"/>
      <c r="H44" s="76"/>
      <c r="I44" s="77"/>
      <c r="J44" s="78"/>
      <c r="K44" s="81"/>
      <c r="L44" s="82"/>
      <c r="M44" s="77"/>
      <c r="N44" s="83"/>
      <c r="O44" s="84"/>
      <c r="P44" s="93"/>
      <c r="Q44" s="86"/>
      <c r="R44" s="9"/>
    </row>
    <row r="45" customHeight="1" spans="1:18">
      <c r="A45" s="74"/>
      <c r="B45" s="105"/>
      <c r="C45" s="106"/>
      <c r="D45" s="107"/>
      <c r="E45" s="108"/>
      <c r="F45" s="109"/>
      <c r="G45" s="110"/>
      <c r="H45" s="106"/>
      <c r="I45" s="107"/>
      <c r="J45" s="108"/>
      <c r="K45" s="111"/>
      <c r="L45" s="112"/>
      <c r="M45" s="107"/>
      <c r="N45" s="83"/>
      <c r="O45" s="84"/>
      <c r="P45" s="93"/>
      <c r="Q45" s="86"/>
      <c r="R45" s="9"/>
    </row>
    <row r="46" customHeight="1" spans="1:18">
      <c r="A46" s="74"/>
      <c r="B46" s="87"/>
      <c r="C46" s="76"/>
      <c r="D46" s="77"/>
      <c r="E46" s="76"/>
      <c r="F46" s="76"/>
      <c r="G46" s="80"/>
      <c r="H46" s="78"/>
      <c r="I46" s="77"/>
      <c r="J46" s="76"/>
      <c r="K46" s="96"/>
      <c r="L46" s="82"/>
      <c r="M46" s="77"/>
      <c r="N46" s="83"/>
      <c r="O46" s="84"/>
      <c r="P46" s="93"/>
      <c r="Q46" s="86"/>
      <c r="R46" s="9"/>
    </row>
    <row r="47" customHeight="1" spans="1:18">
      <c r="A47" s="74"/>
      <c r="B47" s="87"/>
      <c r="C47" s="76"/>
      <c r="D47" s="77"/>
      <c r="E47" s="78"/>
      <c r="F47" s="79"/>
      <c r="G47" s="80"/>
      <c r="H47" s="76"/>
      <c r="I47" s="77"/>
      <c r="J47" s="78"/>
      <c r="K47" s="81"/>
      <c r="L47" s="82"/>
      <c r="M47" s="77"/>
      <c r="N47" s="83"/>
      <c r="O47" s="84"/>
      <c r="P47" s="93"/>
      <c r="Q47" s="86"/>
      <c r="R47" s="9"/>
    </row>
    <row r="48" customHeight="1" spans="1:18">
      <c r="A48" s="74"/>
      <c r="B48" s="87"/>
      <c r="C48" s="76"/>
      <c r="D48" s="77"/>
      <c r="E48" s="77"/>
      <c r="F48" s="77"/>
      <c r="G48" s="80"/>
      <c r="H48" s="78"/>
      <c r="I48" s="77"/>
      <c r="J48" s="78"/>
      <c r="K48" s="81"/>
      <c r="L48" s="82"/>
      <c r="M48" s="77"/>
      <c r="N48" s="83"/>
      <c r="O48" s="84"/>
      <c r="P48" s="93"/>
      <c r="Q48" s="86"/>
      <c r="R48" s="9"/>
    </row>
    <row r="49" customHeight="1" spans="1:18">
      <c r="A49" s="74"/>
      <c r="B49" s="87"/>
      <c r="C49" s="76"/>
      <c r="D49" s="77"/>
      <c r="E49" s="78"/>
      <c r="F49" s="79"/>
      <c r="G49" s="80"/>
      <c r="H49" s="76"/>
      <c r="I49" s="77"/>
      <c r="J49" s="78"/>
      <c r="K49" s="81"/>
      <c r="L49" s="82"/>
      <c r="M49" s="77"/>
      <c r="N49" s="83"/>
      <c r="O49" s="84"/>
      <c r="P49" s="93"/>
      <c r="Q49" s="86"/>
      <c r="R49" s="9"/>
    </row>
    <row r="50" customHeight="1" spans="1:18">
      <c r="A50" s="74"/>
      <c r="B50" s="87"/>
      <c r="C50" s="76"/>
      <c r="D50" s="77"/>
      <c r="E50" s="78"/>
      <c r="F50" s="79"/>
      <c r="G50" s="80"/>
      <c r="H50" s="76"/>
      <c r="I50" s="77"/>
      <c r="J50" s="78"/>
      <c r="K50" s="81"/>
      <c r="L50" s="82"/>
      <c r="M50" s="77"/>
      <c r="N50" s="83"/>
      <c r="O50" s="84"/>
      <c r="P50" s="93"/>
      <c r="Q50" s="86"/>
      <c r="R50" s="9"/>
    </row>
    <row r="51" customHeight="1" spans="1:18">
      <c r="A51" s="74"/>
      <c r="B51" s="105"/>
      <c r="C51" s="106"/>
      <c r="D51" s="107"/>
      <c r="E51" s="108"/>
      <c r="F51" s="109"/>
      <c r="G51" s="110"/>
      <c r="H51" s="106"/>
      <c r="I51" s="107"/>
      <c r="J51" s="108"/>
      <c r="K51" s="111"/>
      <c r="L51" s="112"/>
      <c r="M51" s="107"/>
      <c r="N51" s="83"/>
      <c r="O51" s="84"/>
      <c r="P51" s="93"/>
      <c r="Q51" s="86"/>
      <c r="R51" s="9"/>
    </row>
    <row r="52" customHeight="1" spans="1:18">
      <c r="A52" s="74"/>
      <c r="B52" s="87"/>
      <c r="C52" s="76"/>
      <c r="D52" s="77"/>
      <c r="E52" s="78"/>
      <c r="F52" s="79"/>
      <c r="G52" s="80"/>
      <c r="H52" s="76"/>
      <c r="I52" s="77"/>
      <c r="J52" s="78"/>
      <c r="K52" s="81"/>
      <c r="L52" s="82"/>
      <c r="M52" s="77"/>
      <c r="N52" s="83"/>
      <c r="O52" s="84"/>
      <c r="P52" s="93"/>
      <c r="Q52" s="86"/>
      <c r="R52" s="9"/>
    </row>
    <row r="53" customHeight="1" spans="1:18">
      <c r="A53" s="74"/>
      <c r="B53" s="105"/>
      <c r="C53" s="106"/>
      <c r="D53" s="107"/>
      <c r="E53" s="108"/>
      <c r="F53" s="109"/>
      <c r="G53" s="110"/>
      <c r="H53" s="106"/>
      <c r="I53" s="107"/>
      <c r="J53" s="108"/>
      <c r="K53" s="111"/>
      <c r="L53" s="112"/>
      <c r="M53" s="107"/>
      <c r="N53" s="83"/>
      <c r="O53" s="84"/>
      <c r="P53" s="93"/>
      <c r="Q53" s="86"/>
      <c r="R53" s="9"/>
    </row>
    <row r="54" customHeight="1" spans="1:18">
      <c r="A54" s="74"/>
      <c r="B54" s="87"/>
      <c r="C54" s="76"/>
      <c r="D54" s="77"/>
      <c r="E54" s="78"/>
      <c r="F54" s="79"/>
      <c r="G54" s="80"/>
      <c r="H54" s="76"/>
      <c r="I54" s="77"/>
      <c r="J54" s="78"/>
      <c r="K54" s="81"/>
      <c r="L54" s="82"/>
      <c r="M54" s="77"/>
      <c r="N54" s="83"/>
      <c r="O54" s="84"/>
      <c r="P54" s="93"/>
      <c r="Q54" s="86"/>
      <c r="R54" s="9"/>
    </row>
    <row r="55" customHeight="1" spans="1:18">
      <c r="A55" s="74"/>
      <c r="B55" s="87"/>
      <c r="C55" s="76"/>
      <c r="D55" s="77"/>
      <c r="E55" s="78"/>
      <c r="F55" s="79"/>
      <c r="G55" s="80"/>
      <c r="H55" s="76"/>
      <c r="I55" s="77"/>
      <c r="J55" s="78"/>
      <c r="K55" s="81"/>
      <c r="L55" s="82"/>
      <c r="M55" s="77"/>
      <c r="N55" s="83"/>
      <c r="O55" s="84"/>
      <c r="P55" s="93"/>
      <c r="Q55" s="86"/>
      <c r="R55" s="9"/>
    </row>
    <row r="56" customHeight="1" spans="1:18">
      <c r="A56" s="74"/>
      <c r="B56" s="97"/>
      <c r="C56" s="98"/>
      <c r="D56" s="99"/>
      <c r="E56" s="100"/>
      <c r="F56" s="101"/>
      <c r="G56" s="102"/>
      <c r="H56" s="98"/>
      <c r="I56" s="99"/>
      <c r="J56" s="100"/>
      <c r="K56" s="103"/>
      <c r="L56" s="104"/>
      <c r="M56" s="99"/>
      <c r="N56" s="83"/>
      <c r="O56" s="84"/>
      <c r="P56" s="93"/>
      <c r="Q56" s="86"/>
      <c r="R56" s="9"/>
    </row>
    <row r="57" customHeight="1" spans="1:18">
      <c r="A57" s="74"/>
      <c r="B57" s="105"/>
      <c r="C57" s="106"/>
      <c r="D57" s="107"/>
      <c r="E57" s="108"/>
      <c r="F57" s="109"/>
      <c r="G57" s="110"/>
      <c r="H57" s="106"/>
      <c r="I57" s="107"/>
      <c r="J57" s="108"/>
      <c r="K57" s="111"/>
      <c r="L57" s="112"/>
      <c r="M57" s="107"/>
      <c r="N57" s="83"/>
      <c r="O57" s="84"/>
      <c r="P57" s="93"/>
      <c r="Q57" s="86"/>
      <c r="R57" s="9"/>
    </row>
    <row r="58" customHeight="1" spans="1:18">
      <c r="A58" s="74"/>
      <c r="B58" s="105"/>
      <c r="C58" s="106"/>
      <c r="D58" s="107"/>
      <c r="E58" s="108"/>
      <c r="F58" s="109"/>
      <c r="G58" s="110"/>
      <c r="H58" s="106"/>
      <c r="I58" s="107"/>
      <c r="J58" s="108"/>
      <c r="K58" s="111"/>
      <c r="L58" s="112"/>
      <c r="M58" s="107"/>
      <c r="N58" s="83"/>
      <c r="O58" s="84"/>
      <c r="P58" s="93"/>
      <c r="Q58" s="86"/>
      <c r="R58" s="9"/>
    </row>
    <row r="59" customHeight="1" spans="1:18">
      <c r="A59" s="74"/>
      <c r="B59" s="105"/>
      <c r="C59" s="106"/>
      <c r="D59" s="107"/>
      <c r="E59" s="108"/>
      <c r="F59" s="109"/>
      <c r="G59" s="110"/>
      <c r="H59" s="106"/>
      <c r="I59" s="107"/>
      <c r="J59" s="108"/>
      <c r="K59" s="111"/>
      <c r="L59" s="112"/>
      <c r="M59" s="107"/>
      <c r="N59" s="83"/>
      <c r="O59" s="84"/>
      <c r="P59" s="93"/>
      <c r="Q59" s="86"/>
      <c r="R59" s="9"/>
    </row>
    <row r="60" customHeight="1" spans="1:18">
      <c r="A60" s="74"/>
      <c r="B60" s="87"/>
      <c r="C60" s="76"/>
      <c r="D60" s="77"/>
      <c r="E60" s="78"/>
      <c r="F60" s="79"/>
      <c r="G60" s="80"/>
      <c r="H60" s="76"/>
      <c r="I60" s="77"/>
      <c r="J60" s="78"/>
      <c r="K60" s="81"/>
      <c r="L60" s="82"/>
      <c r="M60" s="77"/>
      <c r="N60" s="83"/>
      <c r="O60" s="84"/>
      <c r="P60" s="93"/>
      <c r="Q60" s="86"/>
      <c r="R60" s="9"/>
    </row>
    <row r="61" customHeight="1" spans="1:18">
      <c r="A61" s="74"/>
      <c r="B61" s="105"/>
      <c r="C61" s="106"/>
      <c r="D61" s="107"/>
      <c r="E61" s="108"/>
      <c r="F61" s="109"/>
      <c r="G61" s="110"/>
      <c r="H61" s="106"/>
      <c r="I61" s="107"/>
      <c r="J61" s="108"/>
      <c r="K61" s="111"/>
      <c r="L61" s="112"/>
      <c r="M61" s="107"/>
      <c r="N61" s="83"/>
      <c r="O61" s="84"/>
      <c r="P61" s="93"/>
      <c r="Q61" s="86"/>
      <c r="R61" s="9"/>
    </row>
    <row r="62" customHeight="1" spans="1:18">
      <c r="A62" s="74"/>
      <c r="B62" s="105"/>
      <c r="C62" s="106"/>
      <c r="D62" s="107"/>
      <c r="E62" s="108"/>
      <c r="F62" s="109"/>
      <c r="G62" s="110"/>
      <c r="H62" s="108"/>
      <c r="I62" s="107"/>
      <c r="J62" s="108"/>
      <c r="K62" s="111"/>
      <c r="L62" s="112"/>
      <c r="M62" s="107"/>
      <c r="N62" s="83"/>
      <c r="O62" s="84"/>
      <c r="P62" s="93"/>
      <c r="Q62" s="86"/>
      <c r="R62" s="9"/>
    </row>
    <row r="63" customHeight="1" spans="1:18">
      <c r="A63" s="74"/>
      <c r="B63" s="97"/>
      <c r="C63" s="98"/>
      <c r="D63" s="99"/>
      <c r="E63" s="100"/>
      <c r="F63" s="101"/>
      <c r="G63" s="102"/>
      <c r="H63" s="98"/>
      <c r="I63" s="99"/>
      <c r="J63" s="100"/>
      <c r="K63" s="103"/>
      <c r="L63" s="104"/>
      <c r="M63" s="99"/>
      <c r="N63" s="83"/>
      <c r="O63" s="84"/>
      <c r="P63" s="127"/>
      <c r="Q63" s="128"/>
      <c r="R63" s="9"/>
    </row>
    <row r="64" customHeight="1" spans="1:18">
      <c r="A64" s="74"/>
      <c r="B64" s="87"/>
      <c r="C64" s="76"/>
      <c r="D64" s="77"/>
      <c r="E64" s="76"/>
      <c r="F64" s="95"/>
      <c r="G64" s="80"/>
      <c r="H64" s="78"/>
      <c r="I64" s="77"/>
      <c r="J64" s="76"/>
      <c r="K64" s="96"/>
      <c r="L64" s="82"/>
      <c r="M64" s="77"/>
      <c r="N64" s="83"/>
      <c r="O64" s="84"/>
      <c r="P64" s="115"/>
      <c r="Q64" s="116"/>
      <c r="R64" s="9"/>
    </row>
    <row r="65" customHeight="1" spans="1:18">
      <c r="A65" s="74"/>
      <c r="B65" s="87"/>
      <c r="C65" s="76"/>
      <c r="D65" s="77"/>
      <c r="E65" s="129"/>
      <c r="F65" s="130"/>
      <c r="G65" s="80"/>
      <c r="H65" s="78"/>
      <c r="I65" s="77"/>
      <c r="J65" s="129"/>
      <c r="K65" s="131"/>
      <c r="L65" s="82"/>
      <c r="M65" s="77"/>
      <c r="N65" s="83"/>
      <c r="O65" s="84"/>
      <c r="P65" s="115"/>
      <c r="Q65" s="116"/>
      <c r="R65" s="9"/>
    </row>
    <row r="66" customHeight="1" spans="1:18">
      <c r="A66" s="74"/>
      <c r="B66" s="105"/>
      <c r="C66" s="106"/>
      <c r="D66" s="107"/>
      <c r="E66" s="108"/>
      <c r="F66" s="109"/>
      <c r="G66" s="110"/>
      <c r="H66" s="106"/>
      <c r="I66" s="107"/>
      <c r="J66" s="108"/>
      <c r="K66" s="111"/>
      <c r="L66" s="112"/>
      <c r="M66" s="107"/>
      <c r="N66" s="83"/>
      <c r="O66" s="84"/>
      <c r="P66" s="115"/>
      <c r="Q66" s="116"/>
      <c r="R66" s="9"/>
    </row>
    <row r="67" customHeight="1" spans="1:18">
      <c r="A67" s="74"/>
      <c r="B67" s="105"/>
      <c r="C67" s="106"/>
      <c r="D67" s="107"/>
      <c r="E67" s="108"/>
      <c r="F67" s="109"/>
      <c r="G67" s="110"/>
      <c r="H67" s="106"/>
      <c r="I67" s="107"/>
      <c r="J67" s="108"/>
      <c r="K67" s="111"/>
      <c r="L67" s="112"/>
      <c r="M67" s="107"/>
      <c r="N67" s="83"/>
      <c r="O67" s="84"/>
      <c r="P67" s="115"/>
      <c r="Q67" s="116"/>
      <c r="R67" s="9"/>
    </row>
    <row r="68" customHeight="1" spans="1:18">
      <c r="A68" s="74"/>
      <c r="B68" s="87"/>
      <c r="C68" s="76"/>
      <c r="D68" s="77"/>
      <c r="E68" s="78"/>
      <c r="F68" s="132"/>
      <c r="G68" s="80"/>
      <c r="H68" s="76"/>
      <c r="I68" s="77"/>
      <c r="J68" s="78"/>
      <c r="K68" s="81"/>
      <c r="L68" s="82"/>
      <c r="M68" s="77"/>
      <c r="N68" s="83"/>
      <c r="O68" s="84"/>
      <c r="P68" s="115"/>
      <c r="Q68" s="116"/>
      <c r="R68" s="9"/>
    </row>
    <row r="69" customHeight="1" spans="1:18">
      <c r="A69" s="74"/>
      <c r="B69" s="87"/>
      <c r="C69" s="76"/>
      <c r="D69" s="77"/>
      <c r="E69" s="78"/>
      <c r="F69" s="78"/>
      <c r="G69" s="80"/>
      <c r="H69" s="76"/>
      <c r="I69" s="77"/>
      <c r="J69" s="78"/>
      <c r="K69" s="81"/>
      <c r="L69" s="82"/>
      <c r="M69" s="77"/>
      <c r="N69" s="83"/>
      <c r="O69" s="84"/>
      <c r="P69" s="115"/>
      <c r="Q69" s="116"/>
      <c r="R69" s="9"/>
    </row>
    <row r="70" customHeight="1" spans="1:18">
      <c r="A70" s="74"/>
      <c r="B70" s="87"/>
      <c r="C70" s="76"/>
      <c r="D70" s="77"/>
      <c r="E70" s="78"/>
      <c r="F70" s="79"/>
      <c r="G70" s="80"/>
      <c r="H70" s="76"/>
      <c r="I70" s="77"/>
      <c r="J70" s="133"/>
      <c r="K70" s="81"/>
      <c r="L70" s="82"/>
      <c r="M70" s="77"/>
      <c r="N70" s="83"/>
      <c r="O70" s="84"/>
      <c r="P70" s="93"/>
      <c r="Q70" s="86"/>
      <c r="R70" s="9"/>
    </row>
    <row r="71" customHeight="1" spans="1:18">
      <c r="A71" s="74"/>
      <c r="B71" s="87"/>
      <c r="C71" s="76"/>
      <c r="D71" s="77"/>
      <c r="E71" s="78"/>
      <c r="F71" s="79"/>
      <c r="G71" s="80"/>
      <c r="H71" s="76"/>
      <c r="I71" s="77"/>
      <c r="J71" s="78"/>
      <c r="K71" s="81"/>
      <c r="L71" s="82"/>
      <c r="M71" s="77"/>
      <c r="N71" s="83"/>
      <c r="O71" s="84"/>
      <c r="P71" s="93"/>
      <c r="Q71" s="86"/>
      <c r="R71" s="9"/>
    </row>
    <row r="72" customHeight="1" spans="1:18">
      <c r="A72" s="74"/>
      <c r="B72" s="87"/>
      <c r="C72" s="76"/>
      <c r="D72" s="77"/>
      <c r="E72" s="77"/>
      <c r="F72" s="79"/>
      <c r="G72" s="88"/>
      <c r="H72" s="89"/>
      <c r="I72" s="90"/>
      <c r="J72" s="89"/>
      <c r="K72" s="91"/>
      <c r="L72" s="82"/>
      <c r="M72" s="77"/>
      <c r="N72" s="83"/>
      <c r="O72" s="84"/>
      <c r="P72" s="93"/>
      <c r="Q72" s="86"/>
      <c r="R72" s="9"/>
    </row>
    <row r="73" customHeight="1" spans="1:18">
      <c r="A73" s="74"/>
      <c r="B73" s="87"/>
      <c r="C73" s="76"/>
      <c r="D73" s="77"/>
      <c r="E73" s="78"/>
      <c r="F73" s="79"/>
      <c r="G73" s="88"/>
      <c r="H73" s="89"/>
      <c r="I73" s="90"/>
      <c r="J73" s="89"/>
      <c r="K73" s="91"/>
      <c r="L73" s="82"/>
      <c r="M73" s="77"/>
      <c r="N73" s="83"/>
      <c r="O73" s="84"/>
      <c r="P73" s="93"/>
      <c r="Q73" s="86"/>
      <c r="R73" s="9"/>
    </row>
    <row r="74" customHeight="1" spans="1:18">
      <c r="A74" s="118"/>
      <c r="B74" s="119"/>
      <c r="C74" s="120"/>
      <c r="D74" s="121"/>
      <c r="E74" s="122"/>
      <c r="F74" s="123"/>
      <c r="G74" s="124"/>
      <c r="H74" s="120"/>
      <c r="I74" s="121"/>
      <c r="J74" s="122"/>
      <c r="K74" s="125"/>
      <c r="L74" s="126"/>
      <c r="M74" s="121"/>
      <c r="N74" s="83"/>
      <c r="O74" s="84"/>
      <c r="P74" s="93"/>
      <c r="Q74" s="86"/>
      <c r="R74" s="9"/>
    </row>
    <row r="75" customHeight="1" spans="1:18">
      <c r="A75" s="74"/>
      <c r="B75" s="87"/>
      <c r="C75" s="76"/>
      <c r="D75" s="77"/>
      <c r="E75" s="78"/>
      <c r="F75" s="79"/>
      <c r="G75" s="80"/>
      <c r="H75" s="76"/>
      <c r="I75" s="77"/>
      <c r="J75" s="78"/>
      <c r="K75" s="81"/>
      <c r="L75" s="82"/>
      <c r="M75" s="77"/>
      <c r="N75" s="83"/>
      <c r="O75" s="84"/>
      <c r="P75" s="93"/>
      <c r="Q75" s="86"/>
      <c r="R75" s="9"/>
    </row>
    <row r="76" customHeight="1" spans="1:18">
      <c r="A76" s="74"/>
      <c r="B76" s="87"/>
      <c r="C76" s="76"/>
      <c r="D76" s="77"/>
      <c r="E76" s="78"/>
      <c r="F76" s="79"/>
      <c r="G76" s="80"/>
      <c r="H76" s="76"/>
      <c r="I76" s="77"/>
      <c r="J76" s="78"/>
      <c r="K76" s="81"/>
      <c r="L76" s="82"/>
      <c r="M76" s="77"/>
      <c r="N76" s="83"/>
      <c r="O76" s="84"/>
      <c r="P76" s="93"/>
      <c r="Q76" s="86"/>
      <c r="R76" s="9"/>
    </row>
    <row r="77" customHeight="1" spans="1:18">
      <c r="A77" s="74"/>
      <c r="B77" s="87"/>
      <c r="C77" s="76"/>
      <c r="D77" s="77"/>
      <c r="E77" s="78"/>
      <c r="F77" s="79"/>
      <c r="G77" s="80"/>
      <c r="H77" s="78"/>
      <c r="I77" s="77"/>
      <c r="J77" s="78"/>
      <c r="K77" s="81"/>
      <c r="L77" s="82"/>
      <c r="M77" s="77"/>
      <c r="N77" s="83"/>
      <c r="O77" s="84"/>
      <c r="P77" s="93"/>
      <c r="Q77" s="86"/>
      <c r="R77" s="9"/>
    </row>
    <row r="78" customHeight="1" spans="1:18">
      <c r="A78" s="74"/>
      <c r="B78" s="87"/>
      <c r="C78" s="76"/>
      <c r="D78" s="77"/>
      <c r="E78" s="78"/>
      <c r="F78" s="79"/>
      <c r="G78" s="80"/>
      <c r="H78" s="76"/>
      <c r="I78" s="77"/>
      <c r="J78" s="78"/>
      <c r="K78" s="81"/>
      <c r="L78" s="82"/>
      <c r="M78" s="77"/>
      <c r="N78" s="83"/>
      <c r="O78" s="84"/>
      <c r="P78" s="93"/>
      <c r="Q78" s="86"/>
      <c r="R78" s="9"/>
    </row>
    <row r="79" customHeight="1" spans="1:18">
      <c r="A79" s="74"/>
      <c r="B79" s="87"/>
      <c r="C79" s="76"/>
      <c r="D79" s="77"/>
      <c r="E79" s="78"/>
      <c r="F79" s="79"/>
      <c r="G79" s="80"/>
      <c r="H79" s="78"/>
      <c r="I79" s="77"/>
      <c r="J79" s="78"/>
      <c r="K79" s="81"/>
      <c r="L79" s="82"/>
      <c r="M79" s="77"/>
      <c r="N79" s="83"/>
      <c r="O79" s="84"/>
      <c r="P79" s="93"/>
      <c r="Q79" s="86"/>
      <c r="R79" s="9"/>
    </row>
    <row r="80" customHeight="1" spans="1:18">
      <c r="A80" s="74"/>
      <c r="B80" s="87"/>
      <c r="C80" s="76"/>
      <c r="D80" s="77"/>
      <c r="E80" s="78"/>
      <c r="F80" s="79"/>
      <c r="G80" s="80"/>
      <c r="H80" s="76"/>
      <c r="I80" s="78"/>
      <c r="J80" s="78"/>
      <c r="K80" s="81"/>
      <c r="L80" s="82"/>
      <c r="M80" s="78"/>
      <c r="N80" s="83"/>
      <c r="O80" s="84"/>
      <c r="P80" s="93"/>
      <c r="Q80" s="86"/>
      <c r="R80" s="9"/>
    </row>
    <row r="81" customHeight="1" spans="1:18">
      <c r="A81" s="74"/>
      <c r="B81" s="87"/>
      <c r="C81" s="76"/>
      <c r="D81" s="77"/>
      <c r="E81" s="134"/>
      <c r="F81" s="130"/>
      <c r="G81" s="80"/>
      <c r="H81" s="76"/>
      <c r="I81" s="77"/>
      <c r="J81" s="134"/>
      <c r="K81" s="130"/>
      <c r="L81" s="82"/>
      <c r="M81" s="82"/>
      <c r="N81" s="83"/>
      <c r="O81" s="84"/>
      <c r="P81" s="115"/>
      <c r="Q81" s="116"/>
      <c r="R81" s="9"/>
    </row>
    <row r="82" customHeight="1" spans="1:18">
      <c r="A82" s="74"/>
      <c r="B82" s="87"/>
      <c r="C82" s="76"/>
      <c r="D82" s="77"/>
      <c r="E82" s="78"/>
      <c r="F82" s="79"/>
      <c r="G82" s="77"/>
      <c r="H82" s="77"/>
      <c r="I82" s="77"/>
      <c r="J82" s="77"/>
      <c r="K82" s="77"/>
      <c r="L82" s="77"/>
      <c r="M82" s="77"/>
      <c r="N82" s="83"/>
      <c r="O82" s="84"/>
      <c r="P82" s="93"/>
      <c r="Q82" s="86"/>
      <c r="R82" s="9"/>
    </row>
    <row r="83" customHeight="1" spans="1:18">
      <c r="A83" s="74"/>
      <c r="B83" s="87"/>
      <c r="C83" s="76"/>
      <c r="D83" s="77"/>
      <c r="E83" s="78"/>
      <c r="F83" s="79"/>
      <c r="G83" s="80"/>
      <c r="H83" s="76"/>
      <c r="I83" s="77"/>
      <c r="J83" s="78"/>
      <c r="K83" s="81"/>
      <c r="L83" s="82"/>
      <c r="M83" s="77"/>
      <c r="N83" s="83"/>
      <c r="O83" s="84"/>
      <c r="P83" s="93"/>
      <c r="Q83" s="86"/>
      <c r="R83" s="9"/>
    </row>
    <row r="84" customHeight="1" spans="1:18">
      <c r="A84" s="74"/>
      <c r="B84" s="87"/>
      <c r="C84" s="76"/>
      <c r="D84" s="77"/>
      <c r="E84" s="78"/>
      <c r="F84" s="79"/>
      <c r="G84" s="80"/>
      <c r="H84" s="78"/>
      <c r="I84" s="77"/>
      <c r="J84" s="78"/>
      <c r="K84" s="81"/>
      <c r="L84" s="82"/>
      <c r="M84" s="77"/>
      <c r="N84" s="83"/>
      <c r="O84" s="84"/>
      <c r="P84" s="115"/>
      <c r="Q84" s="116"/>
      <c r="R84" s="9"/>
    </row>
    <row r="85" customHeight="1" spans="1:18">
      <c r="A85" s="74"/>
      <c r="B85" s="87"/>
      <c r="C85" s="76"/>
      <c r="D85" s="77"/>
      <c r="E85" s="78"/>
      <c r="F85" s="79"/>
      <c r="G85" s="80"/>
      <c r="H85" s="76"/>
      <c r="I85" s="77"/>
      <c r="J85" s="78"/>
      <c r="K85" s="81"/>
      <c r="L85" s="82"/>
      <c r="M85" s="77"/>
      <c r="N85" s="83"/>
      <c r="O85" s="84"/>
      <c r="P85" s="115"/>
      <c r="Q85" s="116"/>
      <c r="R85" s="9"/>
    </row>
    <row r="86" customHeight="1" spans="1:18">
      <c r="A86" s="74"/>
      <c r="B86" s="105"/>
      <c r="C86" s="106"/>
      <c r="D86" s="107"/>
      <c r="E86" s="108"/>
      <c r="F86" s="109"/>
      <c r="G86" s="110"/>
      <c r="H86" s="106"/>
      <c r="I86" s="107"/>
      <c r="J86" s="108"/>
      <c r="K86" s="111"/>
      <c r="L86" s="112"/>
      <c r="M86" s="107"/>
      <c r="N86" s="83"/>
      <c r="O86" s="84"/>
      <c r="P86" s="115"/>
      <c r="Q86" s="116"/>
      <c r="R86" s="9"/>
    </row>
    <row r="87" customHeight="1" spans="1:18">
      <c r="A87" s="74"/>
      <c r="B87" s="105"/>
      <c r="C87" s="106"/>
      <c r="D87" s="107"/>
      <c r="E87" s="108"/>
      <c r="F87" s="109"/>
      <c r="G87" s="110"/>
      <c r="H87" s="106"/>
      <c r="I87" s="107"/>
      <c r="J87" s="108"/>
      <c r="K87" s="111"/>
      <c r="L87" s="112"/>
      <c r="M87" s="107"/>
      <c r="N87" s="83"/>
      <c r="O87" s="84"/>
      <c r="P87" s="115"/>
      <c r="Q87" s="116"/>
      <c r="R87" s="9"/>
    </row>
    <row r="88" customHeight="1" spans="1:18">
      <c r="A88" s="74"/>
      <c r="B88" s="87"/>
      <c r="C88" s="76"/>
      <c r="D88" s="77"/>
      <c r="E88" s="78"/>
      <c r="F88" s="79"/>
      <c r="G88" s="80"/>
      <c r="H88" s="76"/>
      <c r="I88" s="77"/>
      <c r="J88" s="78"/>
      <c r="K88" s="81"/>
      <c r="L88" s="112"/>
      <c r="M88" s="107"/>
      <c r="N88" s="83"/>
      <c r="O88" s="84"/>
      <c r="P88" s="115"/>
      <c r="Q88" s="116"/>
      <c r="R88" s="9"/>
    </row>
    <row r="89" customHeight="1" spans="1:18">
      <c r="A89" s="74"/>
      <c r="B89" s="105"/>
      <c r="C89" s="76"/>
      <c r="D89" s="107"/>
      <c r="E89" s="108"/>
      <c r="F89" s="109"/>
      <c r="G89" s="110"/>
      <c r="H89" s="106"/>
      <c r="I89" s="107"/>
      <c r="J89" s="108"/>
      <c r="K89" s="111"/>
      <c r="L89" s="112"/>
      <c r="M89" s="107"/>
      <c r="N89" s="83"/>
      <c r="O89" s="84"/>
      <c r="P89" s="115"/>
      <c r="Q89" s="116"/>
      <c r="R89" s="9"/>
    </row>
    <row r="90" customHeight="1" spans="1:18">
      <c r="A90" s="74"/>
      <c r="B90" s="87"/>
      <c r="C90" s="76"/>
      <c r="D90" s="77"/>
      <c r="E90" s="78"/>
      <c r="F90" s="79"/>
      <c r="G90" s="80"/>
      <c r="H90" s="76"/>
      <c r="I90" s="77"/>
      <c r="J90" s="78"/>
      <c r="K90" s="81"/>
      <c r="L90" s="82"/>
      <c r="M90" s="77"/>
      <c r="N90" s="83"/>
      <c r="O90" s="84"/>
      <c r="P90" s="93"/>
      <c r="Q90" s="86"/>
      <c r="R90" s="9"/>
    </row>
    <row r="91" customHeight="1" spans="1:18">
      <c r="A91" s="74"/>
      <c r="B91" s="87"/>
      <c r="C91" s="76"/>
      <c r="D91" s="77"/>
      <c r="E91" s="78"/>
      <c r="F91" s="79"/>
      <c r="G91" s="80"/>
      <c r="H91" s="76"/>
      <c r="I91" s="77"/>
      <c r="J91" s="78"/>
      <c r="K91" s="81"/>
      <c r="L91" s="82"/>
      <c r="M91" s="77"/>
      <c r="N91" s="83"/>
      <c r="O91" s="84"/>
      <c r="P91" s="93"/>
      <c r="Q91" s="86"/>
      <c r="R91" s="9"/>
    </row>
    <row r="92" customHeight="1" spans="1:18">
      <c r="A92" s="74"/>
      <c r="B92" s="87"/>
      <c r="C92" s="76"/>
      <c r="D92" s="77"/>
      <c r="E92" s="78"/>
      <c r="F92" s="79"/>
      <c r="G92" s="80"/>
      <c r="H92" s="78"/>
      <c r="I92" s="77"/>
      <c r="J92" s="78"/>
      <c r="K92" s="81"/>
      <c r="L92" s="82"/>
      <c r="M92" s="77"/>
      <c r="N92" s="83"/>
      <c r="O92" s="84"/>
      <c r="P92" s="93"/>
      <c r="Q92" s="86"/>
      <c r="R92" s="9"/>
    </row>
    <row r="93" customHeight="1" spans="1:18">
      <c r="A93" s="74"/>
      <c r="B93" s="135"/>
      <c r="C93" s="136"/>
      <c r="D93" s="137"/>
      <c r="E93" s="138"/>
      <c r="F93" s="139"/>
      <c r="G93" s="140"/>
      <c r="H93" s="136"/>
      <c r="I93" s="137"/>
      <c r="J93" s="138"/>
      <c r="K93" s="141"/>
      <c r="L93" s="142"/>
      <c r="M93" s="137"/>
      <c r="N93" s="83"/>
      <c r="O93" s="84"/>
      <c r="P93" s="93"/>
      <c r="Q93" s="86"/>
      <c r="R93" s="9"/>
    </row>
    <row r="94" customHeight="1" spans="1:18">
      <c r="A94" s="74"/>
      <c r="B94" s="105"/>
      <c r="C94" s="106"/>
      <c r="D94" s="107"/>
      <c r="E94" s="108"/>
      <c r="F94" s="109"/>
      <c r="G94" s="110"/>
      <c r="H94" s="106"/>
      <c r="I94" s="107"/>
      <c r="J94" s="108"/>
      <c r="K94" s="111"/>
      <c r="L94" s="112"/>
      <c r="M94" s="107"/>
      <c r="N94" s="83"/>
      <c r="O94" s="84"/>
      <c r="P94" s="93"/>
      <c r="Q94" s="86"/>
      <c r="R94" s="9"/>
    </row>
    <row r="95" customHeight="1" spans="1:18">
      <c r="A95" s="74"/>
      <c r="B95" s="97"/>
      <c r="C95" s="98"/>
      <c r="D95" s="99"/>
      <c r="E95" s="100"/>
      <c r="F95" s="101"/>
      <c r="G95" s="102"/>
      <c r="H95" s="98"/>
      <c r="I95" s="99"/>
      <c r="J95" s="100"/>
      <c r="K95" s="103"/>
      <c r="L95" s="104"/>
      <c r="M95" s="99"/>
      <c r="N95" s="83"/>
      <c r="O95" s="84"/>
      <c r="P95" s="127"/>
      <c r="Q95" s="128"/>
      <c r="R95" s="9"/>
    </row>
    <row r="96" customHeight="1" spans="1:18">
      <c r="A96" s="74"/>
      <c r="B96" s="105"/>
      <c r="C96" s="106"/>
      <c r="D96" s="107"/>
      <c r="E96" s="108"/>
      <c r="F96" s="109"/>
      <c r="G96" s="110"/>
      <c r="H96" s="106"/>
      <c r="I96" s="107"/>
      <c r="J96" s="108"/>
      <c r="K96" s="111"/>
      <c r="L96" s="112"/>
      <c r="M96" s="107"/>
      <c r="N96" s="83"/>
      <c r="O96" s="84"/>
      <c r="P96" s="127"/>
      <c r="Q96" s="128"/>
      <c r="R96" s="9"/>
    </row>
    <row r="97" customHeight="1" spans="1:18">
      <c r="A97" s="74"/>
      <c r="B97" s="87"/>
      <c r="C97" s="76"/>
      <c r="D97" s="77"/>
      <c r="E97" s="78"/>
      <c r="F97" s="79"/>
      <c r="G97" s="80"/>
      <c r="H97" s="76"/>
      <c r="I97" s="77"/>
      <c r="J97" s="78"/>
      <c r="K97" s="81"/>
      <c r="L97" s="82"/>
      <c r="M97" s="77"/>
      <c r="N97" s="83"/>
      <c r="O97" s="84"/>
      <c r="P97" s="93"/>
      <c r="Q97" s="86"/>
      <c r="R97" s="9"/>
    </row>
    <row r="98" customHeight="1" spans="1:18">
      <c r="A98" s="74"/>
      <c r="B98" s="97"/>
      <c r="C98" s="98"/>
      <c r="D98" s="99"/>
      <c r="E98" s="100"/>
      <c r="F98" s="101"/>
      <c r="G98" s="102"/>
      <c r="H98" s="98"/>
      <c r="I98" s="99"/>
      <c r="J98" s="100"/>
      <c r="K98" s="103"/>
      <c r="L98" s="104"/>
      <c r="M98" s="99"/>
      <c r="N98" s="83"/>
      <c r="O98" s="84"/>
      <c r="P98" s="93"/>
      <c r="Q98" s="86"/>
      <c r="R98" s="9"/>
    </row>
    <row r="99" customHeight="1" spans="1:18">
      <c r="A99" s="74"/>
      <c r="B99" s="87"/>
      <c r="C99" s="76"/>
      <c r="D99" s="77"/>
      <c r="E99" s="78"/>
      <c r="F99" s="79"/>
      <c r="G99" s="80"/>
      <c r="H99" s="78"/>
      <c r="I99" s="77"/>
      <c r="J99" s="78"/>
      <c r="K99" s="81"/>
      <c r="L99" s="82"/>
      <c r="M99" s="77"/>
      <c r="N99" s="83"/>
      <c r="O99" s="84"/>
      <c r="P99" s="93"/>
      <c r="Q99" s="86"/>
      <c r="R99" s="9"/>
    </row>
    <row r="100" customHeight="1" spans="1:18">
      <c r="A100" s="74"/>
      <c r="B100" s="87"/>
      <c r="C100" s="76"/>
      <c r="D100" s="77"/>
      <c r="E100" s="78"/>
      <c r="F100" s="79"/>
      <c r="G100" s="80"/>
      <c r="H100" s="78"/>
      <c r="I100" s="77"/>
      <c r="J100" s="78"/>
      <c r="K100" s="81"/>
      <c r="L100" s="82"/>
      <c r="M100" s="77"/>
      <c r="N100" s="83"/>
      <c r="O100" s="84"/>
      <c r="P100" s="93"/>
      <c r="Q100" s="86"/>
      <c r="R100" s="9"/>
    </row>
    <row r="101" customHeight="1" spans="1:18">
      <c r="A101" s="74"/>
      <c r="B101" s="87"/>
      <c r="C101" s="76"/>
      <c r="D101" s="77"/>
      <c r="E101" s="78"/>
      <c r="F101" s="79"/>
      <c r="G101" s="80"/>
      <c r="H101" s="76"/>
      <c r="I101" s="77"/>
      <c r="J101" s="78"/>
      <c r="K101" s="81"/>
      <c r="L101" s="82"/>
      <c r="M101" s="77"/>
      <c r="N101" s="83"/>
      <c r="O101" s="84"/>
      <c r="P101" s="93"/>
      <c r="Q101" s="86"/>
      <c r="R101" s="9"/>
    </row>
    <row r="102" customHeight="1" spans="1:18">
      <c r="A102" s="74"/>
      <c r="B102" s="87"/>
      <c r="C102" s="76"/>
      <c r="D102" s="77"/>
      <c r="E102" s="78"/>
      <c r="F102" s="79"/>
      <c r="G102" s="80"/>
      <c r="H102" s="76"/>
      <c r="I102" s="77"/>
      <c r="J102" s="78"/>
      <c r="K102" s="81"/>
      <c r="L102" s="82"/>
      <c r="M102" s="77"/>
      <c r="N102" s="83"/>
      <c r="O102" s="84"/>
      <c r="P102" s="93"/>
      <c r="Q102" s="86"/>
      <c r="R102" s="9"/>
    </row>
    <row r="103" customHeight="1" spans="1:18">
      <c r="A103" s="74"/>
      <c r="B103" s="87"/>
      <c r="C103" s="76"/>
      <c r="D103" s="77"/>
      <c r="E103" s="78"/>
      <c r="F103" s="79"/>
      <c r="G103" s="80"/>
      <c r="H103" s="76"/>
      <c r="I103" s="77"/>
      <c r="J103" s="78"/>
      <c r="K103" s="81"/>
      <c r="L103" s="82"/>
      <c r="M103" s="77"/>
      <c r="N103" s="83"/>
      <c r="O103" s="84"/>
      <c r="P103" s="93"/>
      <c r="Q103" s="86"/>
      <c r="R103" s="9"/>
    </row>
    <row r="104" customHeight="1" spans="1:18">
      <c r="A104" s="74"/>
      <c r="B104" s="87"/>
      <c r="C104" s="76"/>
      <c r="D104" s="77"/>
      <c r="E104" s="78"/>
      <c r="F104" s="79"/>
      <c r="G104" s="80"/>
      <c r="H104" s="78"/>
      <c r="I104" s="77"/>
      <c r="J104" s="78"/>
      <c r="K104" s="81"/>
      <c r="L104" s="82"/>
      <c r="M104" s="77"/>
      <c r="N104" s="83"/>
      <c r="O104" s="84"/>
      <c r="P104" s="93"/>
      <c r="Q104" s="86"/>
      <c r="R104" s="9"/>
    </row>
    <row r="105" customHeight="1" spans="1:18">
      <c r="A105" s="74"/>
      <c r="B105" s="87"/>
      <c r="C105" s="76"/>
      <c r="D105" s="77"/>
      <c r="E105" s="78"/>
      <c r="F105" s="79"/>
      <c r="G105" s="80"/>
      <c r="H105" s="76"/>
      <c r="I105" s="77"/>
      <c r="J105" s="78"/>
      <c r="K105" s="81"/>
      <c r="L105" s="82"/>
      <c r="M105" s="77"/>
      <c r="N105" s="83"/>
      <c r="O105" s="84"/>
      <c r="P105" s="93"/>
      <c r="Q105" s="86"/>
      <c r="R105" s="9"/>
    </row>
    <row r="106" customHeight="1" spans="1:18">
      <c r="A106" s="74"/>
      <c r="B106" s="87"/>
      <c r="C106" s="76"/>
      <c r="D106" s="77"/>
      <c r="E106" s="78"/>
      <c r="F106" s="79"/>
      <c r="G106" s="88"/>
      <c r="H106" s="89"/>
      <c r="I106" s="90"/>
      <c r="J106" s="89"/>
      <c r="K106" s="91"/>
      <c r="L106" s="92"/>
      <c r="M106" s="90"/>
      <c r="N106" s="83"/>
      <c r="O106" s="84"/>
      <c r="P106" s="93"/>
      <c r="Q106" s="86"/>
      <c r="R106" s="9"/>
    </row>
    <row r="107" customHeight="1" spans="1:18">
      <c r="A107" s="74"/>
      <c r="B107" s="87"/>
      <c r="C107" s="76"/>
      <c r="D107" s="77"/>
      <c r="E107" s="78"/>
      <c r="F107" s="79"/>
      <c r="G107" s="80"/>
      <c r="H107" s="76"/>
      <c r="I107" s="77"/>
      <c r="J107" s="78"/>
      <c r="K107" s="81"/>
      <c r="L107" s="82"/>
      <c r="M107" s="77"/>
      <c r="N107" s="83"/>
      <c r="O107" s="84"/>
      <c r="P107" s="93"/>
      <c r="Q107" s="86"/>
      <c r="R107" s="9"/>
    </row>
    <row r="108" customHeight="1" spans="1:18">
      <c r="A108" s="74"/>
      <c r="B108" s="135"/>
      <c r="C108" s="136"/>
      <c r="D108" s="137"/>
      <c r="E108" s="138"/>
      <c r="F108" s="139"/>
      <c r="G108" s="140"/>
      <c r="H108" s="136"/>
      <c r="I108" s="137"/>
      <c r="J108" s="138"/>
      <c r="K108" s="141"/>
      <c r="L108" s="142"/>
      <c r="M108" s="137"/>
      <c r="N108" s="83"/>
      <c r="O108" s="84"/>
      <c r="P108" s="127"/>
      <c r="Q108" s="128"/>
      <c r="R108" s="9"/>
    </row>
    <row r="109" customHeight="1" spans="1:18">
      <c r="A109" s="74"/>
      <c r="B109" s="97"/>
      <c r="C109" s="98"/>
      <c r="D109" s="99"/>
      <c r="E109" s="100"/>
      <c r="F109" s="101"/>
      <c r="G109" s="102"/>
      <c r="H109" s="98"/>
      <c r="I109" s="99"/>
      <c r="J109" s="100"/>
      <c r="K109" s="103"/>
      <c r="L109" s="104"/>
      <c r="M109" s="99"/>
      <c r="N109" s="83"/>
      <c r="O109" s="84"/>
      <c r="P109" s="127"/>
      <c r="Q109" s="128"/>
      <c r="R109" s="9"/>
    </row>
    <row r="110" customHeight="1" spans="1:18">
      <c r="A110" s="74"/>
      <c r="B110" s="87"/>
      <c r="C110" s="76"/>
      <c r="D110" s="77"/>
      <c r="E110" s="78"/>
      <c r="F110" s="79"/>
      <c r="G110" s="80"/>
      <c r="H110" s="78"/>
      <c r="I110" s="77"/>
      <c r="J110" s="78"/>
      <c r="K110" s="81"/>
      <c r="L110" s="82"/>
      <c r="M110" s="77"/>
      <c r="N110" s="83"/>
      <c r="O110" s="84"/>
      <c r="P110" s="93"/>
      <c r="Q110" s="86"/>
      <c r="R110" s="9"/>
    </row>
    <row r="111" customHeight="1" spans="1:18">
      <c r="A111" s="74"/>
      <c r="B111" s="105"/>
      <c r="C111" s="106"/>
      <c r="D111" s="107"/>
      <c r="E111" s="108"/>
      <c r="F111" s="109"/>
      <c r="G111" s="110"/>
      <c r="H111" s="106"/>
      <c r="I111" s="107"/>
      <c r="J111" s="108"/>
      <c r="K111" s="111"/>
      <c r="L111" s="112"/>
      <c r="M111" s="107"/>
      <c r="N111" s="83"/>
      <c r="O111" s="84"/>
      <c r="P111" s="93"/>
      <c r="Q111" s="86"/>
      <c r="R111" s="9"/>
    </row>
    <row r="112" customHeight="1" spans="1:18">
      <c r="A112" s="74"/>
      <c r="B112" s="105"/>
      <c r="C112" s="106"/>
      <c r="D112" s="107"/>
      <c r="E112" s="108"/>
      <c r="F112" s="109"/>
      <c r="G112" s="110"/>
      <c r="H112" s="106"/>
      <c r="I112" s="107"/>
      <c r="J112" s="108"/>
      <c r="K112" s="111"/>
      <c r="L112" s="112"/>
      <c r="M112" s="107"/>
      <c r="N112" s="83"/>
      <c r="O112" s="84"/>
      <c r="P112" s="93"/>
      <c r="Q112" s="86"/>
      <c r="R112" s="9"/>
    </row>
    <row r="113" customHeight="1" spans="1:18">
      <c r="A113" s="74"/>
      <c r="B113" s="87"/>
      <c r="C113" s="76"/>
      <c r="D113" s="77"/>
      <c r="E113" s="78"/>
      <c r="F113" s="79"/>
      <c r="G113" s="88"/>
      <c r="H113" s="89"/>
      <c r="I113" s="90"/>
      <c r="J113" s="89"/>
      <c r="K113" s="91"/>
      <c r="L113" s="92"/>
      <c r="M113" s="90"/>
      <c r="N113" s="83"/>
      <c r="O113" s="84"/>
      <c r="P113" s="93"/>
      <c r="Q113" s="86"/>
      <c r="R113" s="9"/>
    </row>
    <row r="114" customHeight="1" spans="1:18">
      <c r="A114" s="74"/>
      <c r="B114" s="87"/>
      <c r="C114" s="76"/>
      <c r="D114" s="77"/>
      <c r="E114" s="78"/>
      <c r="F114" s="79"/>
      <c r="G114" s="80"/>
      <c r="H114" s="76"/>
      <c r="I114" s="77"/>
      <c r="J114" s="78"/>
      <c r="K114" s="81"/>
      <c r="L114" s="82"/>
      <c r="M114" s="77"/>
      <c r="N114" s="83"/>
      <c r="O114" s="84"/>
      <c r="P114" s="93"/>
      <c r="Q114" s="86"/>
      <c r="R114" s="9"/>
    </row>
    <row r="115" customHeight="1" spans="1:18">
      <c r="A115" s="74"/>
      <c r="B115" s="87"/>
      <c r="C115" s="76"/>
      <c r="D115" s="77"/>
      <c r="E115" s="78"/>
      <c r="F115" s="79"/>
      <c r="G115" s="80"/>
      <c r="H115" s="76"/>
      <c r="I115" s="77"/>
      <c r="J115" s="78"/>
      <c r="K115" s="81"/>
      <c r="L115" s="82"/>
      <c r="M115" s="77"/>
      <c r="N115" s="83"/>
      <c r="O115" s="84"/>
      <c r="P115" s="93"/>
      <c r="Q115" s="86"/>
      <c r="R115" s="9"/>
    </row>
    <row r="116" customHeight="1" spans="1:18">
      <c r="A116" s="74"/>
      <c r="B116" s="87"/>
      <c r="C116" s="76"/>
      <c r="D116" s="77"/>
      <c r="E116" s="78"/>
      <c r="F116" s="79"/>
      <c r="G116" s="80"/>
      <c r="H116" s="76"/>
      <c r="I116" s="77"/>
      <c r="J116" s="78"/>
      <c r="K116" s="81"/>
      <c r="L116" s="82"/>
      <c r="M116" s="77"/>
      <c r="N116" s="83"/>
      <c r="O116" s="84"/>
      <c r="P116" s="93"/>
      <c r="Q116" s="86"/>
      <c r="R116" s="9"/>
    </row>
    <row r="117" customHeight="1" spans="1:18">
      <c r="A117" s="74"/>
      <c r="B117" s="87"/>
      <c r="C117" s="76"/>
      <c r="D117" s="77"/>
      <c r="E117" s="78"/>
      <c r="F117" s="79"/>
      <c r="G117" s="80"/>
      <c r="H117" s="76"/>
      <c r="I117" s="77"/>
      <c r="J117" s="78"/>
      <c r="K117" s="81"/>
      <c r="L117" s="82"/>
      <c r="M117" s="77"/>
      <c r="N117" s="83"/>
      <c r="O117" s="84"/>
      <c r="P117" s="115"/>
      <c r="Q117" s="116"/>
      <c r="R117" s="9"/>
    </row>
    <row r="118" customHeight="1" spans="1:18">
      <c r="A118" s="74"/>
      <c r="B118" s="97"/>
      <c r="C118" s="100"/>
      <c r="D118" s="99"/>
      <c r="E118" s="100"/>
      <c r="F118" s="101"/>
      <c r="G118" s="102"/>
      <c r="H118" s="100"/>
      <c r="I118" s="99"/>
      <c r="J118" s="100"/>
      <c r="K118" s="103"/>
      <c r="L118" s="104"/>
      <c r="M118" s="99"/>
      <c r="N118" s="83"/>
      <c r="O118" s="84"/>
      <c r="P118" s="93"/>
      <c r="Q118" s="86"/>
      <c r="R118" s="9"/>
    </row>
    <row r="119" customHeight="1" spans="1:18">
      <c r="A119" s="74"/>
      <c r="B119" s="87"/>
      <c r="C119" s="76"/>
      <c r="D119" s="77"/>
      <c r="E119" s="78"/>
      <c r="F119" s="79"/>
      <c r="G119" s="80"/>
      <c r="H119" s="78"/>
      <c r="I119" s="77"/>
      <c r="J119" s="78"/>
      <c r="K119" s="81"/>
      <c r="L119" s="82"/>
      <c r="M119" s="77"/>
      <c r="N119" s="83"/>
      <c r="O119" s="84"/>
      <c r="P119" s="115"/>
      <c r="Q119" s="116"/>
      <c r="R119" s="9"/>
    </row>
    <row r="120" customHeight="1" spans="1:18">
      <c r="A120" s="74"/>
      <c r="B120" s="87"/>
      <c r="C120" s="76"/>
      <c r="D120" s="77"/>
      <c r="E120" s="78"/>
      <c r="F120" s="79"/>
      <c r="G120" s="80"/>
      <c r="H120" s="78"/>
      <c r="I120" s="77"/>
      <c r="J120" s="78"/>
      <c r="K120" s="81"/>
      <c r="L120" s="82"/>
      <c r="M120" s="77"/>
      <c r="N120" s="83"/>
      <c r="O120" s="84"/>
      <c r="P120" s="115"/>
      <c r="Q120" s="116"/>
      <c r="R120" s="9"/>
    </row>
    <row r="121" customHeight="1" spans="1:18">
      <c r="A121" s="74"/>
      <c r="B121" s="87"/>
      <c r="C121" s="78"/>
      <c r="D121" s="77"/>
      <c r="E121" s="78"/>
      <c r="F121" s="79"/>
      <c r="G121" s="80"/>
      <c r="H121" s="78"/>
      <c r="I121" s="77"/>
      <c r="J121" s="78"/>
      <c r="K121" s="81"/>
      <c r="L121" s="82"/>
      <c r="M121" s="77"/>
      <c r="N121" s="83"/>
      <c r="O121" s="84"/>
      <c r="P121" s="93"/>
      <c r="Q121" s="86"/>
      <c r="R121" s="9"/>
    </row>
    <row r="122" customHeight="1" spans="1:18">
      <c r="A122" s="74"/>
      <c r="B122" s="87"/>
      <c r="C122" s="78"/>
      <c r="D122" s="77"/>
      <c r="E122" s="78"/>
      <c r="F122" s="79"/>
      <c r="G122" s="80"/>
      <c r="H122" s="78"/>
      <c r="I122" s="77"/>
      <c r="J122" s="78"/>
      <c r="K122" s="81"/>
      <c r="L122" s="82"/>
      <c r="M122" s="77"/>
      <c r="N122" s="83"/>
      <c r="O122" s="84"/>
      <c r="P122" s="93"/>
      <c r="Q122" s="86"/>
      <c r="R122" s="9"/>
    </row>
    <row r="123" customHeight="1" spans="1:18">
      <c r="A123" s="74"/>
      <c r="B123" s="87"/>
      <c r="C123" s="76"/>
      <c r="D123" s="77"/>
      <c r="E123" s="78"/>
      <c r="F123" s="79"/>
      <c r="G123" s="88"/>
      <c r="H123" s="89"/>
      <c r="I123" s="90"/>
      <c r="J123" s="89"/>
      <c r="K123" s="91"/>
      <c r="L123" s="92"/>
      <c r="M123" s="90"/>
      <c r="N123" s="83"/>
      <c r="O123" s="84"/>
      <c r="P123" s="93"/>
      <c r="Q123" s="86"/>
      <c r="R123" s="9"/>
    </row>
    <row r="124" customHeight="1" spans="1:18">
      <c r="A124" s="74"/>
      <c r="B124" s="87"/>
      <c r="C124" s="78"/>
      <c r="D124" s="77"/>
      <c r="E124" s="78"/>
      <c r="F124" s="79"/>
      <c r="G124" s="80"/>
      <c r="H124" s="78"/>
      <c r="I124" s="77"/>
      <c r="J124" s="78"/>
      <c r="K124" s="81"/>
      <c r="L124" s="82"/>
      <c r="M124" s="77"/>
      <c r="N124" s="83"/>
      <c r="O124" s="84"/>
      <c r="P124" s="93"/>
      <c r="Q124" s="86"/>
      <c r="R124" s="9"/>
    </row>
    <row r="125" customHeight="1" spans="1:18">
      <c r="A125" s="74"/>
      <c r="B125" s="87"/>
      <c r="C125" s="76"/>
      <c r="D125" s="77"/>
      <c r="E125" s="78"/>
      <c r="F125" s="79"/>
      <c r="G125" s="80"/>
      <c r="H125" s="76"/>
      <c r="I125" s="77"/>
      <c r="J125" s="78"/>
      <c r="K125" s="81"/>
      <c r="L125" s="82"/>
      <c r="M125" s="77"/>
      <c r="N125" s="83"/>
      <c r="O125" s="84"/>
      <c r="P125" s="93"/>
      <c r="Q125" s="86"/>
      <c r="R125" s="9"/>
    </row>
    <row r="126" customHeight="1" spans="1:18">
      <c r="A126" s="74"/>
      <c r="B126" s="97"/>
      <c r="C126" s="98"/>
      <c r="D126" s="99"/>
      <c r="E126" s="100"/>
      <c r="F126" s="101"/>
      <c r="G126" s="102"/>
      <c r="H126" s="98"/>
      <c r="I126" s="99"/>
      <c r="J126" s="100"/>
      <c r="K126" s="103"/>
      <c r="L126" s="104"/>
      <c r="M126" s="99"/>
      <c r="N126" s="83"/>
      <c r="O126" s="84"/>
      <c r="P126" s="127"/>
      <c r="Q126" s="128"/>
      <c r="R126" s="9"/>
    </row>
    <row r="127" customHeight="1" spans="1:18">
      <c r="A127" s="118"/>
      <c r="B127" s="119"/>
      <c r="C127" s="120"/>
      <c r="D127" s="121"/>
      <c r="E127" s="122"/>
      <c r="F127" s="123"/>
      <c r="G127" s="124"/>
      <c r="H127" s="120"/>
      <c r="I127" s="121"/>
      <c r="J127" s="122"/>
      <c r="K127" s="125"/>
      <c r="L127" s="126"/>
      <c r="M127" s="121"/>
      <c r="N127" s="83"/>
      <c r="O127" s="84"/>
      <c r="P127" s="93"/>
      <c r="Q127" s="86"/>
      <c r="R127" s="9"/>
    </row>
    <row r="128" customHeight="1" spans="1:18">
      <c r="A128" s="74"/>
      <c r="B128" s="105"/>
      <c r="C128" s="106"/>
      <c r="D128" s="107"/>
      <c r="E128" s="108"/>
      <c r="F128" s="109"/>
      <c r="G128" s="110"/>
      <c r="H128" s="106"/>
      <c r="I128" s="107"/>
      <c r="J128" s="108"/>
      <c r="K128" s="111"/>
      <c r="L128" s="112"/>
      <c r="M128" s="107"/>
      <c r="N128" s="83"/>
      <c r="O128" s="84"/>
      <c r="P128" s="93"/>
      <c r="Q128" s="86"/>
      <c r="R128" s="9"/>
    </row>
    <row r="129" customHeight="1" spans="1:18">
      <c r="A129" s="74"/>
      <c r="B129" s="97"/>
      <c r="C129" s="98"/>
      <c r="D129" s="99"/>
      <c r="E129" s="100"/>
      <c r="F129" s="101"/>
      <c r="G129" s="102"/>
      <c r="H129" s="98"/>
      <c r="I129" s="99"/>
      <c r="J129" s="100"/>
      <c r="K129" s="103"/>
      <c r="L129" s="104"/>
      <c r="M129" s="99"/>
      <c r="N129" s="83"/>
      <c r="O129" s="84"/>
      <c r="P129" s="127"/>
      <c r="Q129" s="128"/>
      <c r="R129" s="9"/>
    </row>
    <row r="130" customHeight="1" spans="1:18">
      <c r="A130" s="74"/>
      <c r="B130" s="87"/>
      <c r="C130" s="76"/>
      <c r="D130" s="77"/>
      <c r="E130" s="76"/>
      <c r="F130" s="95"/>
      <c r="G130" s="80"/>
      <c r="H130" s="78"/>
      <c r="I130" s="77"/>
      <c r="J130" s="76"/>
      <c r="K130" s="96"/>
      <c r="L130" s="82"/>
      <c r="M130" s="77"/>
      <c r="N130" s="83"/>
      <c r="O130" s="84"/>
      <c r="P130" s="127"/>
      <c r="Q130" s="128"/>
      <c r="R130" s="9"/>
    </row>
    <row r="131" customHeight="1" spans="1:18">
      <c r="A131" s="74"/>
      <c r="B131" s="87"/>
      <c r="C131" s="76"/>
      <c r="D131" s="77"/>
      <c r="E131" s="76"/>
      <c r="F131" s="95"/>
      <c r="G131" s="80"/>
      <c r="H131" s="78"/>
      <c r="I131" s="77"/>
      <c r="J131" s="76"/>
      <c r="K131" s="96"/>
      <c r="L131" s="82"/>
      <c r="M131" s="77"/>
      <c r="N131" s="83"/>
      <c r="O131" s="84"/>
      <c r="P131" s="127"/>
      <c r="Q131" s="128"/>
      <c r="R131" s="9"/>
    </row>
    <row r="132" customHeight="1" spans="1:18">
      <c r="A132" s="74"/>
      <c r="B132" s="97"/>
      <c r="C132" s="98"/>
      <c r="D132" s="99"/>
      <c r="E132" s="100"/>
      <c r="F132" s="101"/>
      <c r="G132" s="102"/>
      <c r="H132" s="98"/>
      <c r="I132" s="99"/>
      <c r="J132" s="100"/>
      <c r="K132" s="103"/>
      <c r="L132" s="104"/>
      <c r="M132" s="99"/>
      <c r="N132" s="83"/>
      <c r="O132" s="84"/>
      <c r="P132" s="127"/>
      <c r="Q132" s="128"/>
      <c r="R132" s="9"/>
    </row>
    <row r="133" customHeight="1" spans="1:18">
      <c r="A133" s="74"/>
      <c r="B133" s="87"/>
      <c r="C133" s="76"/>
      <c r="D133" s="77"/>
      <c r="E133" s="76"/>
      <c r="F133" s="95"/>
      <c r="G133" s="80"/>
      <c r="H133" s="78"/>
      <c r="I133" s="77"/>
      <c r="J133" s="76"/>
      <c r="K133" s="96"/>
      <c r="L133" s="82"/>
      <c r="M133" s="77"/>
      <c r="N133" s="83"/>
      <c r="O133" s="84"/>
      <c r="P133" s="127"/>
      <c r="Q133" s="128"/>
      <c r="R133" s="9"/>
    </row>
    <row r="134" customHeight="1" spans="1:18">
      <c r="A134" s="74"/>
      <c r="B134" s="105"/>
      <c r="C134" s="106"/>
      <c r="D134" s="107"/>
      <c r="E134" s="108"/>
      <c r="F134" s="109"/>
      <c r="G134" s="110"/>
      <c r="H134" s="106"/>
      <c r="I134" s="107"/>
      <c r="J134" s="108"/>
      <c r="K134" s="111"/>
      <c r="L134" s="112"/>
      <c r="M134" s="107"/>
      <c r="N134" s="83"/>
      <c r="O134" s="84"/>
      <c r="P134" s="127"/>
      <c r="Q134" s="128"/>
      <c r="R134" s="9"/>
    </row>
    <row r="135" customHeight="1" spans="1:18">
      <c r="A135" s="74"/>
      <c r="B135" s="87"/>
      <c r="C135" s="76"/>
      <c r="D135" s="77"/>
      <c r="E135" s="78"/>
      <c r="F135" s="79"/>
      <c r="G135" s="80"/>
      <c r="H135" s="76"/>
      <c r="I135" s="77"/>
      <c r="J135" s="78"/>
      <c r="K135" s="81"/>
      <c r="L135" s="82"/>
      <c r="M135" s="77"/>
      <c r="N135" s="83"/>
      <c r="O135" s="84"/>
      <c r="P135" s="127"/>
      <c r="Q135" s="128"/>
      <c r="R135" s="9"/>
    </row>
    <row r="136" customHeight="1" spans="1:18">
      <c r="A136" s="74"/>
      <c r="B136" s="105"/>
      <c r="C136" s="106"/>
      <c r="D136" s="107"/>
      <c r="E136" s="108"/>
      <c r="F136" s="109"/>
      <c r="G136" s="110"/>
      <c r="H136" s="106"/>
      <c r="I136" s="107"/>
      <c r="J136" s="108"/>
      <c r="K136" s="111"/>
      <c r="L136" s="112"/>
      <c r="M136" s="107"/>
      <c r="N136" s="83"/>
      <c r="O136" s="84"/>
      <c r="P136" s="127"/>
      <c r="Q136" s="128"/>
      <c r="R136" s="9"/>
    </row>
    <row r="137" customHeight="1" spans="1:18">
      <c r="A137" s="74"/>
      <c r="B137" s="87"/>
      <c r="C137" s="76"/>
      <c r="D137" s="77"/>
      <c r="E137" s="78"/>
      <c r="F137" s="79"/>
      <c r="G137" s="80"/>
      <c r="H137" s="76"/>
      <c r="I137" s="77"/>
      <c r="J137" s="78"/>
      <c r="K137" s="81"/>
      <c r="L137" s="82"/>
      <c r="M137" s="77"/>
      <c r="N137" s="83"/>
      <c r="O137" s="84"/>
      <c r="P137" s="93"/>
      <c r="Q137" s="86"/>
      <c r="R137" s="9"/>
    </row>
    <row r="138" customHeight="1" spans="1:18">
      <c r="A138" s="74"/>
      <c r="B138" s="87"/>
      <c r="C138" s="76"/>
      <c r="D138" s="77"/>
      <c r="E138" s="78"/>
      <c r="F138" s="79"/>
      <c r="G138" s="80"/>
      <c r="H138" s="76"/>
      <c r="I138" s="77"/>
      <c r="J138" s="78"/>
      <c r="K138" s="81"/>
      <c r="L138" s="82"/>
      <c r="M138" s="77"/>
      <c r="N138" s="83"/>
      <c r="O138" s="84"/>
      <c r="P138" s="93"/>
      <c r="Q138" s="86"/>
      <c r="R138" s="9"/>
    </row>
    <row r="139" customHeight="1" spans="1:18">
      <c r="A139" s="74"/>
      <c r="B139" s="105"/>
      <c r="C139" s="106"/>
      <c r="D139" s="107"/>
      <c r="E139" s="108"/>
      <c r="F139" s="109"/>
      <c r="G139" s="110"/>
      <c r="H139" s="106"/>
      <c r="I139" s="107"/>
      <c r="J139" s="108"/>
      <c r="K139" s="111"/>
      <c r="L139" s="112"/>
      <c r="M139" s="107"/>
      <c r="N139" s="83"/>
      <c r="O139" s="84"/>
      <c r="P139" s="93"/>
      <c r="Q139" s="86"/>
      <c r="R139" s="9"/>
    </row>
    <row r="140" customHeight="1" spans="1:18">
      <c r="A140" s="74"/>
      <c r="B140" s="87"/>
      <c r="C140" s="76"/>
      <c r="D140" s="77"/>
      <c r="E140" s="78"/>
      <c r="F140" s="79"/>
      <c r="G140" s="80"/>
      <c r="H140" s="76"/>
      <c r="I140" s="77"/>
      <c r="J140" s="78"/>
      <c r="K140" s="81"/>
      <c r="L140" s="77"/>
      <c r="M140" s="143"/>
      <c r="N140" s="83"/>
      <c r="O140" s="84"/>
      <c r="P140" s="93"/>
      <c r="Q140" s="86"/>
      <c r="R140" s="9"/>
    </row>
    <row r="141" customHeight="1" spans="1:18">
      <c r="A141" s="74"/>
      <c r="B141" s="97"/>
      <c r="C141" s="98"/>
      <c r="D141" s="99"/>
      <c r="E141" s="100"/>
      <c r="F141" s="101"/>
      <c r="G141" s="102"/>
      <c r="H141" s="98"/>
      <c r="I141" s="99"/>
      <c r="J141" s="100"/>
      <c r="K141" s="103"/>
      <c r="L141" s="104"/>
      <c r="M141" s="99"/>
      <c r="N141" s="83"/>
      <c r="O141" s="84"/>
      <c r="P141" s="93"/>
      <c r="Q141" s="86"/>
      <c r="R141" s="9"/>
    </row>
    <row r="142" customHeight="1" spans="1:18">
      <c r="A142" s="74"/>
      <c r="B142" s="144"/>
      <c r="C142" s="145"/>
      <c r="D142" s="84"/>
      <c r="E142" s="146"/>
      <c r="F142" s="147"/>
      <c r="G142" s="144"/>
      <c r="H142" s="145"/>
      <c r="I142" s="84"/>
      <c r="J142" s="146"/>
      <c r="K142" s="148"/>
      <c r="L142" s="77"/>
      <c r="M142" s="143"/>
      <c r="N142" s="83"/>
      <c r="O142" s="84"/>
      <c r="P142" s="93"/>
      <c r="Q142" s="86"/>
      <c r="R142" s="9"/>
    </row>
    <row r="143" customHeight="1" spans="1:18">
      <c r="A143" s="74"/>
      <c r="B143" s="105"/>
      <c r="C143" s="106"/>
      <c r="D143" s="107"/>
      <c r="E143" s="108"/>
      <c r="F143" s="109"/>
      <c r="G143" s="110"/>
      <c r="H143" s="106"/>
      <c r="I143" s="107"/>
      <c r="J143" s="108"/>
      <c r="K143" s="111"/>
      <c r="L143" s="112"/>
      <c r="M143" s="107"/>
      <c r="N143" s="83"/>
      <c r="O143" s="84"/>
      <c r="P143" s="115"/>
      <c r="Q143" s="116"/>
      <c r="R143" s="9"/>
    </row>
    <row r="144" customHeight="1" spans="1:18">
      <c r="A144" s="74"/>
      <c r="B144" s="87"/>
      <c r="C144" s="76"/>
      <c r="D144" s="77"/>
      <c r="E144" s="78"/>
      <c r="F144" s="79"/>
      <c r="G144" s="80"/>
      <c r="H144" s="76"/>
      <c r="I144" s="77"/>
      <c r="J144" s="78"/>
      <c r="K144" s="81"/>
      <c r="L144" s="82"/>
      <c r="M144" s="77"/>
      <c r="N144" s="83"/>
      <c r="O144" s="84"/>
      <c r="P144" s="93"/>
      <c r="Q144" s="86"/>
      <c r="R144" s="9"/>
    </row>
    <row r="145" customHeight="1" spans="1:18">
      <c r="A145" s="74"/>
      <c r="B145" s="105"/>
      <c r="C145" s="106"/>
      <c r="D145" s="107"/>
      <c r="E145" s="108"/>
      <c r="F145" s="109"/>
      <c r="G145" s="110"/>
      <c r="H145" s="106"/>
      <c r="I145" s="107"/>
      <c r="J145" s="108"/>
      <c r="K145" s="111"/>
      <c r="L145" s="112"/>
      <c r="M145" s="107"/>
      <c r="N145" s="83"/>
      <c r="O145" s="84"/>
      <c r="P145" s="93"/>
      <c r="Q145" s="86"/>
      <c r="R145" s="9"/>
    </row>
    <row r="146" customHeight="1" spans="1:18">
      <c r="A146" s="74"/>
      <c r="B146" s="105"/>
      <c r="C146" s="106"/>
      <c r="D146" s="107"/>
      <c r="E146" s="108"/>
      <c r="F146" s="109"/>
      <c r="G146" s="110"/>
      <c r="H146" s="106"/>
      <c r="I146" s="107"/>
      <c r="J146" s="108"/>
      <c r="K146" s="111"/>
      <c r="L146" s="112"/>
      <c r="M146" s="107"/>
      <c r="N146" s="83"/>
      <c r="O146" s="84"/>
      <c r="P146" s="93"/>
      <c r="Q146" s="86"/>
      <c r="R146" s="9"/>
    </row>
    <row r="147" customHeight="1" spans="1:18">
      <c r="A147" s="74"/>
      <c r="B147" s="87"/>
      <c r="C147" s="76"/>
      <c r="D147" s="77"/>
      <c r="E147" s="78"/>
      <c r="F147" s="79"/>
      <c r="G147" s="80"/>
      <c r="H147" s="78"/>
      <c r="I147" s="77"/>
      <c r="J147" s="78"/>
      <c r="K147" s="81"/>
      <c r="L147" s="82"/>
      <c r="M147" s="77"/>
      <c r="N147" s="83"/>
      <c r="O147" s="84"/>
      <c r="P147" s="93"/>
      <c r="Q147" s="86"/>
      <c r="R147" s="9"/>
    </row>
    <row r="148" customHeight="1" spans="1:18">
      <c r="A148" s="74"/>
      <c r="B148" s="105"/>
      <c r="C148" s="106"/>
      <c r="D148" s="107"/>
      <c r="E148" s="108"/>
      <c r="F148" s="109"/>
      <c r="G148" s="110"/>
      <c r="H148" s="106"/>
      <c r="I148" s="107"/>
      <c r="J148" s="108"/>
      <c r="K148" s="111"/>
      <c r="L148" s="112"/>
      <c r="M148" s="107"/>
      <c r="N148" s="83"/>
      <c r="O148" s="84"/>
      <c r="P148" s="93"/>
      <c r="Q148" s="86"/>
      <c r="R148" s="9"/>
    </row>
    <row r="149" customHeight="1" spans="1:18">
      <c r="A149" s="74"/>
      <c r="B149" s="87"/>
      <c r="C149" s="76"/>
      <c r="D149" s="77"/>
      <c r="E149" s="78"/>
      <c r="F149" s="79"/>
      <c r="G149" s="80"/>
      <c r="H149" s="76"/>
      <c r="I149" s="77"/>
      <c r="J149" s="78"/>
      <c r="K149" s="81"/>
      <c r="L149" s="82"/>
      <c r="M149" s="77"/>
      <c r="N149" s="83"/>
      <c r="O149" s="84"/>
      <c r="P149" s="93"/>
      <c r="Q149" s="86"/>
      <c r="R149" s="9"/>
    </row>
    <row r="150" customHeight="1" spans="1:18">
      <c r="A150" s="74"/>
      <c r="B150" s="97"/>
      <c r="C150" s="98"/>
      <c r="D150" s="99"/>
      <c r="E150" s="100"/>
      <c r="F150" s="101"/>
      <c r="G150" s="102"/>
      <c r="H150" s="98"/>
      <c r="I150" s="99"/>
      <c r="J150" s="100"/>
      <c r="K150" s="103"/>
      <c r="L150" s="104"/>
      <c r="M150" s="99"/>
      <c r="N150" s="83"/>
      <c r="O150" s="84"/>
      <c r="P150" s="93"/>
      <c r="Q150" s="86"/>
      <c r="R150" s="9"/>
    </row>
    <row r="151" customHeight="1" spans="1:18">
      <c r="A151" s="74"/>
      <c r="B151" s="87"/>
      <c r="C151" s="76"/>
      <c r="D151" s="77"/>
      <c r="E151" s="77"/>
      <c r="F151" s="79"/>
      <c r="G151" s="80"/>
      <c r="H151" s="76"/>
      <c r="I151" s="77"/>
      <c r="J151" s="78"/>
      <c r="K151" s="81"/>
      <c r="L151" s="82"/>
      <c r="M151" s="77"/>
      <c r="N151" s="83"/>
      <c r="O151" s="84"/>
      <c r="P151" s="93"/>
      <c r="Q151" s="86"/>
      <c r="R151" s="9"/>
    </row>
    <row r="152" customHeight="1" spans="1:18">
      <c r="A152" s="74"/>
      <c r="B152" s="87"/>
      <c r="C152" s="76"/>
      <c r="D152" s="77"/>
      <c r="E152" s="78"/>
      <c r="F152" s="79"/>
      <c r="G152" s="80"/>
      <c r="H152" s="76"/>
      <c r="I152" s="77"/>
      <c r="J152" s="78"/>
      <c r="K152" s="81"/>
      <c r="L152" s="82"/>
      <c r="M152" s="77"/>
      <c r="N152" s="83"/>
      <c r="O152" s="84"/>
      <c r="P152" s="93"/>
      <c r="Q152" s="86"/>
      <c r="R152" s="9"/>
    </row>
    <row r="153" customHeight="1" spans="1:18">
      <c r="A153" s="74"/>
      <c r="B153" s="87"/>
      <c r="C153" s="76"/>
      <c r="D153" s="77"/>
      <c r="E153" s="78"/>
      <c r="F153" s="79"/>
      <c r="G153" s="80"/>
      <c r="H153" s="78"/>
      <c r="I153" s="77"/>
      <c r="J153" s="78"/>
      <c r="K153" s="81"/>
      <c r="L153" s="149"/>
      <c r="M153" s="77"/>
      <c r="N153" s="83"/>
      <c r="O153" s="84"/>
      <c r="P153" s="93"/>
      <c r="Q153" s="86"/>
      <c r="R153" s="9"/>
    </row>
    <row r="154" customHeight="1" spans="1:18">
      <c r="A154" s="74"/>
      <c r="B154" s="87"/>
      <c r="C154" s="76"/>
      <c r="D154" s="77"/>
      <c r="E154" s="78"/>
      <c r="F154" s="79"/>
      <c r="G154" s="80"/>
      <c r="H154" s="78"/>
      <c r="I154" s="77"/>
      <c r="J154" s="78"/>
      <c r="K154" s="81"/>
      <c r="L154" s="82"/>
      <c r="M154" s="77"/>
      <c r="N154" s="83"/>
      <c r="O154" s="84"/>
      <c r="P154" s="93"/>
      <c r="Q154" s="86"/>
      <c r="R154" s="9"/>
    </row>
    <row r="155" customHeight="1" spans="1:18">
      <c r="A155" s="74"/>
      <c r="B155" s="87"/>
      <c r="C155" s="76"/>
      <c r="D155" s="77"/>
      <c r="E155" s="78"/>
      <c r="F155" s="79"/>
      <c r="G155" s="80"/>
      <c r="H155" s="78"/>
      <c r="I155" s="77"/>
      <c r="J155" s="78"/>
      <c r="K155" s="81"/>
      <c r="L155" s="82"/>
      <c r="M155" s="77"/>
      <c r="N155" s="83"/>
      <c r="O155" s="84"/>
      <c r="P155" s="93"/>
      <c r="Q155" s="86"/>
      <c r="R155" s="9"/>
    </row>
    <row r="156" customHeight="1" spans="1:18">
      <c r="A156" s="74"/>
      <c r="B156" s="87"/>
      <c r="C156" s="76"/>
      <c r="D156" s="77"/>
      <c r="E156" s="78"/>
      <c r="F156" s="79"/>
      <c r="G156" s="80"/>
      <c r="H156" s="78"/>
      <c r="I156" s="77"/>
      <c r="J156" s="78"/>
      <c r="K156" s="81"/>
      <c r="L156" s="82"/>
      <c r="M156" s="77"/>
      <c r="N156" s="83"/>
      <c r="O156" s="84"/>
      <c r="P156" s="93"/>
      <c r="Q156" s="86"/>
      <c r="R156" s="9"/>
    </row>
    <row r="157" customHeight="1" spans="1:18">
      <c r="A157" s="74"/>
      <c r="B157" s="87"/>
      <c r="C157" s="76"/>
      <c r="D157" s="77"/>
      <c r="E157" s="78"/>
      <c r="F157" s="79"/>
      <c r="G157" s="88"/>
      <c r="H157" s="89"/>
      <c r="I157" s="90"/>
      <c r="J157" s="89"/>
      <c r="K157" s="91"/>
      <c r="L157" s="92"/>
      <c r="M157" s="90"/>
      <c r="N157" s="83"/>
      <c r="O157" s="84"/>
      <c r="P157" s="93"/>
      <c r="Q157" s="86"/>
      <c r="R157" s="9"/>
    </row>
    <row r="158" customHeight="1" spans="1:18">
      <c r="A158" s="74"/>
      <c r="B158" s="97"/>
      <c r="C158" s="98"/>
      <c r="D158" s="99"/>
      <c r="E158" s="100"/>
      <c r="F158" s="101"/>
      <c r="G158" s="102"/>
      <c r="H158" s="100"/>
      <c r="I158" s="99"/>
      <c r="J158" s="100"/>
      <c r="K158" s="103"/>
      <c r="L158" s="104"/>
      <c r="M158" s="99"/>
      <c r="N158" s="83"/>
      <c r="O158" s="84"/>
      <c r="P158" s="93"/>
      <c r="Q158" s="86"/>
      <c r="R158" s="9"/>
    </row>
    <row r="159" customHeight="1" spans="1:18">
      <c r="A159" s="74"/>
      <c r="B159" s="87"/>
      <c r="C159" s="76"/>
      <c r="D159" s="77"/>
      <c r="E159" s="78"/>
      <c r="F159" s="79"/>
      <c r="G159" s="80"/>
      <c r="H159" s="76"/>
      <c r="I159" s="77"/>
      <c r="J159" s="78"/>
      <c r="K159" s="81"/>
      <c r="L159" s="82"/>
      <c r="M159" s="77"/>
      <c r="N159" s="83"/>
      <c r="O159" s="84"/>
      <c r="P159" s="93"/>
      <c r="Q159" s="86"/>
      <c r="R159" s="9"/>
    </row>
    <row r="160" customHeight="1" spans="1:18">
      <c r="A160" s="74"/>
      <c r="B160" s="87"/>
      <c r="C160" s="76"/>
      <c r="D160" s="77"/>
      <c r="E160" s="78"/>
      <c r="F160" s="79"/>
      <c r="G160" s="88"/>
      <c r="H160" s="89"/>
      <c r="I160" s="90"/>
      <c r="J160" s="89"/>
      <c r="K160" s="91"/>
      <c r="L160" s="92"/>
      <c r="M160" s="90"/>
      <c r="N160" s="83"/>
      <c r="O160" s="84"/>
      <c r="P160" s="93"/>
      <c r="Q160" s="86"/>
      <c r="R160" s="9"/>
    </row>
    <row r="161" customHeight="1" spans="1:18">
      <c r="A161" s="74"/>
      <c r="B161" s="87"/>
      <c r="C161" s="76"/>
      <c r="D161" s="77"/>
      <c r="E161" s="78"/>
      <c r="F161" s="79"/>
      <c r="G161" s="80"/>
      <c r="H161" s="76"/>
      <c r="I161" s="77"/>
      <c r="J161" s="78"/>
      <c r="K161" s="81"/>
      <c r="L161" s="82"/>
      <c r="M161" s="77"/>
      <c r="N161" s="83"/>
      <c r="O161" s="84"/>
      <c r="P161" s="93"/>
      <c r="Q161" s="86"/>
      <c r="R161" s="9"/>
    </row>
    <row r="162" customHeight="1" spans="1:18">
      <c r="A162" s="74"/>
      <c r="B162" s="87"/>
      <c r="C162" s="76"/>
      <c r="D162" s="77"/>
      <c r="E162" s="78"/>
      <c r="F162" s="79"/>
      <c r="G162" s="80"/>
      <c r="H162" s="76"/>
      <c r="I162" s="77"/>
      <c r="J162" s="78"/>
      <c r="K162" s="81"/>
      <c r="L162" s="82"/>
      <c r="M162" s="77"/>
      <c r="N162" s="83"/>
      <c r="O162" s="84"/>
      <c r="P162" s="93"/>
      <c r="Q162" s="86"/>
      <c r="R162" s="9"/>
    </row>
    <row r="163" customHeight="1" spans="1:18">
      <c r="A163" s="74"/>
      <c r="B163" s="87"/>
      <c r="C163" s="76"/>
      <c r="D163" s="77"/>
      <c r="E163" s="78"/>
      <c r="F163" s="79"/>
      <c r="G163" s="80"/>
      <c r="H163" s="76"/>
      <c r="I163" s="77"/>
      <c r="J163" s="78"/>
      <c r="K163" s="81"/>
      <c r="L163" s="82"/>
      <c r="M163" s="77"/>
      <c r="N163" s="83"/>
      <c r="O163" s="84"/>
      <c r="P163" s="93"/>
      <c r="Q163" s="86"/>
      <c r="R163" s="9"/>
    </row>
    <row r="164" customHeight="1" spans="1:18">
      <c r="A164" s="74"/>
      <c r="B164" s="87"/>
      <c r="C164" s="76"/>
      <c r="D164" s="77"/>
      <c r="E164" s="78"/>
      <c r="F164" s="79"/>
      <c r="G164" s="80"/>
      <c r="H164" s="78"/>
      <c r="I164" s="77"/>
      <c r="J164" s="78"/>
      <c r="K164" s="81"/>
      <c r="L164" s="82"/>
      <c r="M164" s="77"/>
      <c r="N164" s="83"/>
      <c r="O164" s="84"/>
      <c r="P164" s="93"/>
      <c r="Q164" s="86"/>
      <c r="R164" s="9"/>
    </row>
    <row r="165" customHeight="1" spans="1:18">
      <c r="A165" s="74"/>
      <c r="B165" s="87"/>
      <c r="C165" s="76"/>
      <c r="D165" s="77"/>
      <c r="E165" s="78"/>
      <c r="F165" s="79"/>
      <c r="G165" s="80"/>
      <c r="H165" s="78"/>
      <c r="I165" s="77"/>
      <c r="J165" s="78"/>
      <c r="K165" s="81"/>
      <c r="L165" s="82"/>
      <c r="M165" s="77"/>
      <c r="N165" s="83"/>
      <c r="O165" s="84"/>
      <c r="P165" s="93"/>
      <c r="Q165" s="86"/>
      <c r="R165" s="9"/>
    </row>
    <row r="166" customHeight="1" spans="1:18">
      <c r="A166" s="74"/>
      <c r="B166" s="87"/>
      <c r="C166" s="76"/>
      <c r="D166" s="77"/>
      <c r="E166" s="78"/>
      <c r="F166" s="79"/>
      <c r="G166" s="80"/>
      <c r="H166" s="78"/>
      <c r="I166" s="77"/>
      <c r="J166" s="78"/>
      <c r="K166" s="81"/>
      <c r="L166" s="82"/>
      <c r="M166" s="77"/>
      <c r="N166" s="83"/>
      <c r="O166" s="84"/>
      <c r="P166" s="93"/>
      <c r="Q166" s="86"/>
      <c r="R166" s="9"/>
    </row>
    <row r="167" customHeight="1" spans="1:18">
      <c r="A167" s="74"/>
      <c r="B167" s="87"/>
      <c r="C167" s="76"/>
      <c r="D167" s="77"/>
      <c r="E167" s="78"/>
      <c r="F167" s="79"/>
      <c r="G167" s="80"/>
      <c r="H167" s="78"/>
      <c r="I167" s="77"/>
      <c r="J167" s="78"/>
      <c r="K167" s="81"/>
      <c r="L167" s="82"/>
      <c r="M167" s="77"/>
      <c r="N167" s="83"/>
      <c r="O167" s="84"/>
      <c r="P167" s="93"/>
      <c r="Q167" s="86"/>
      <c r="R167" s="9"/>
    </row>
    <row r="168" customHeight="1" spans="1:18">
      <c r="A168" s="118"/>
      <c r="B168" s="119"/>
      <c r="C168" s="120"/>
      <c r="D168" s="121"/>
      <c r="E168" s="122"/>
      <c r="F168" s="123"/>
      <c r="G168" s="124"/>
      <c r="H168" s="122"/>
      <c r="I168" s="121"/>
      <c r="J168" s="122"/>
      <c r="K168" s="125"/>
      <c r="L168" s="126"/>
      <c r="M168" s="121"/>
      <c r="N168" s="83"/>
      <c r="O168" s="84"/>
      <c r="P168" s="115"/>
      <c r="Q168" s="116"/>
      <c r="R168" s="9"/>
    </row>
    <row r="169" customHeight="1" spans="1:18">
      <c r="A169" s="74"/>
      <c r="B169" s="87"/>
      <c r="C169" s="76"/>
      <c r="D169" s="77"/>
      <c r="E169" s="78"/>
      <c r="F169" s="79"/>
      <c r="G169" s="80"/>
      <c r="H169" s="78"/>
      <c r="I169" s="77"/>
      <c r="J169" s="78"/>
      <c r="K169" s="81"/>
      <c r="L169" s="82"/>
      <c r="M169" s="77"/>
      <c r="N169" s="83"/>
      <c r="O169" s="84"/>
      <c r="P169" s="93"/>
      <c r="Q169" s="86"/>
      <c r="R169" s="9"/>
    </row>
    <row r="170" customHeight="1" spans="1:18">
      <c r="A170" s="74"/>
      <c r="B170" s="87"/>
      <c r="C170" s="76"/>
      <c r="D170" s="77"/>
      <c r="E170" s="78"/>
      <c r="F170" s="79"/>
      <c r="G170" s="80"/>
      <c r="H170" s="76"/>
      <c r="I170" s="77"/>
      <c r="J170" s="78"/>
      <c r="K170" s="81"/>
      <c r="L170" s="82"/>
      <c r="M170" s="77"/>
      <c r="N170" s="83"/>
      <c r="O170" s="84"/>
      <c r="P170" s="93"/>
      <c r="Q170" s="86"/>
      <c r="R170" s="9"/>
    </row>
    <row r="171" customHeight="1" spans="1:18">
      <c r="A171" s="74"/>
      <c r="B171" s="87"/>
      <c r="C171" s="76"/>
      <c r="D171" s="77"/>
      <c r="E171" s="78"/>
      <c r="F171" s="79"/>
      <c r="G171" s="80"/>
      <c r="H171" s="76"/>
      <c r="I171" s="77"/>
      <c r="J171" s="78"/>
      <c r="K171" s="81"/>
      <c r="L171" s="82"/>
      <c r="M171" s="77"/>
      <c r="N171" s="83"/>
      <c r="O171" s="84"/>
      <c r="P171" s="93"/>
      <c r="Q171" s="86"/>
      <c r="R171" s="9"/>
    </row>
    <row r="172" customHeight="1" spans="1:18">
      <c r="A172" s="74"/>
      <c r="B172" s="150"/>
      <c r="C172" s="151"/>
      <c r="D172" s="152"/>
      <c r="E172" s="153"/>
      <c r="F172" s="154"/>
      <c r="G172" s="153"/>
      <c r="H172" s="155"/>
      <c r="I172" s="152"/>
      <c r="J172" s="153"/>
      <c r="K172" s="156"/>
      <c r="L172" s="82"/>
      <c r="M172" s="77"/>
      <c r="N172" s="157"/>
      <c r="O172" s="158"/>
      <c r="P172" s="159"/>
      <c r="Q172" s="86"/>
      <c r="R172" s="9"/>
    </row>
    <row r="173" customHeight="1" spans="1:18">
      <c r="A173" s="160"/>
      <c r="M173" s="160"/>
      <c r="N173" s="160"/>
      <c r="O173" s="160"/>
      <c r="P173" s="161"/>
      <c r="Q173" s="160"/>
      <c r="R173" s="9"/>
    </row>
    <row r="174" customHeight="1" spans="1:18">
      <c r="A174" s="160"/>
      <c r="M174" s="160"/>
      <c r="N174" s="160"/>
      <c r="O174" s="160"/>
      <c r="P174" s="161"/>
      <c r="Q174" s="160"/>
      <c r="R174" s="9"/>
    </row>
    <row r="175" customHeight="1" spans="1:18">
      <c r="A175" s="160"/>
      <c r="M175" s="160"/>
      <c r="N175" s="160"/>
      <c r="O175" s="160"/>
      <c r="P175" s="161"/>
      <c r="Q175" s="160"/>
      <c r="R175" s="9"/>
    </row>
    <row r="176" customHeight="1" spans="1:18">
      <c r="A176" s="9"/>
      <c r="B176" s="9"/>
      <c r="C176" s="9"/>
      <c r="D176" s="161"/>
      <c r="E176" s="161"/>
      <c r="F176" s="161"/>
      <c r="G176" s="161"/>
      <c r="H176" s="161"/>
      <c r="I176" s="161"/>
      <c r="J176" s="161"/>
      <c r="K176" s="161"/>
      <c r="L176" s="161"/>
      <c r="M176" s="161"/>
      <c r="N176" s="161"/>
      <c r="O176" s="161"/>
      <c r="P176" s="161"/>
      <c r="Q176" s="9"/>
      <c r="R176" s="9"/>
    </row>
    <row r="177" customHeight="1" spans="1:18">
      <c r="A177" s="9"/>
      <c r="B177" s="9"/>
      <c r="C177" s="9"/>
      <c r="D177" s="162"/>
      <c r="E177" s="161"/>
      <c r="F177" s="161"/>
      <c r="G177" s="161"/>
      <c r="H177" s="161"/>
      <c r="I177" s="161"/>
      <c r="J177" s="161"/>
      <c r="K177" s="161"/>
      <c r="L177" s="161"/>
      <c r="M177" s="161"/>
      <c r="N177" s="161"/>
      <c r="O177" s="161"/>
      <c r="P177" s="161"/>
      <c r="Q177" s="9"/>
      <c r="R177" s="9"/>
    </row>
    <row r="178" customHeight="1" spans="1:18">
      <c r="A178" s="9"/>
      <c r="B178" s="9"/>
      <c r="C178" s="9"/>
      <c r="D178" s="162"/>
      <c r="E178" s="161"/>
      <c r="F178" s="161"/>
      <c r="G178" s="161"/>
      <c r="H178" s="161"/>
      <c r="I178" s="161"/>
      <c r="J178" s="161"/>
      <c r="K178" s="161"/>
      <c r="L178" s="161"/>
      <c r="M178" s="161"/>
      <c r="N178" s="161"/>
      <c r="O178" s="161"/>
      <c r="P178" s="161"/>
      <c r="Q178" s="9"/>
      <c r="R178" s="9"/>
    </row>
    <row r="179" customHeight="1" spans="1:18">
      <c r="A179" s="9"/>
      <c r="B179" s="9"/>
      <c r="C179" s="9"/>
      <c r="D179" s="162"/>
      <c r="E179" s="161"/>
      <c r="F179" s="161"/>
      <c r="G179" s="161"/>
      <c r="H179" s="161"/>
      <c r="I179" s="161"/>
      <c r="J179" s="161"/>
      <c r="K179" s="161"/>
      <c r="L179" s="161"/>
      <c r="M179" s="161"/>
      <c r="N179" s="161"/>
      <c r="O179" s="161"/>
      <c r="P179" s="161"/>
      <c r="Q179" s="9"/>
      <c r="R179" s="9"/>
    </row>
    <row r="180" customHeight="1" spans="1:18">
      <c r="A180" s="9"/>
      <c r="B180" s="9"/>
      <c r="C180" s="9"/>
      <c r="D180" s="162"/>
      <c r="E180" s="161"/>
      <c r="F180" s="161"/>
      <c r="G180" s="161"/>
      <c r="H180" s="161"/>
      <c r="I180" s="161"/>
      <c r="J180" s="161"/>
      <c r="K180" s="161"/>
      <c r="L180" s="161"/>
      <c r="M180" s="161"/>
      <c r="N180" s="161"/>
      <c r="O180" s="161"/>
      <c r="P180" s="161"/>
      <c r="Q180" s="9"/>
      <c r="R180" s="9"/>
    </row>
    <row r="181" customHeight="1" spans="1:18">
      <c r="A181" s="9"/>
      <c r="B181" s="9"/>
      <c r="C181" s="9"/>
      <c r="D181" s="162"/>
      <c r="E181" s="161"/>
      <c r="F181" s="161"/>
      <c r="G181" s="161"/>
      <c r="H181" s="161"/>
      <c r="I181" s="161"/>
      <c r="J181" s="161"/>
      <c r="K181" s="161"/>
      <c r="L181" s="161"/>
      <c r="M181" s="161"/>
      <c r="N181" s="161"/>
      <c r="O181" s="161"/>
      <c r="P181" s="161"/>
      <c r="Q181" s="9"/>
      <c r="R181" s="9"/>
    </row>
    <row r="182" customHeight="1" spans="1:18">
      <c r="A182" s="9"/>
      <c r="B182" s="9"/>
      <c r="C182" s="9"/>
      <c r="D182" s="162"/>
      <c r="E182" s="161"/>
      <c r="F182" s="161"/>
      <c r="G182" s="161"/>
      <c r="H182" s="161"/>
      <c r="I182" s="161"/>
      <c r="J182" s="161"/>
      <c r="K182" s="161"/>
      <c r="L182" s="161"/>
      <c r="M182" s="161"/>
      <c r="N182" s="161"/>
      <c r="O182" s="161"/>
      <c r="P182" s="161"/>
      <c r="Q182" s="9"/>
      <c r="R182" s="9"/>
    </row>
    <row r="183" customHeight="1" spans="1:18">
      <c r="A183" s="9"/>
      <c r="B183" s="9"/>
      <c r="C183" s="9"/>
      <c r="D183" s="162"/>
      <c r="E183" s="161"/>
      <c r="F183" s="161"/>
      <c r="G183" s="161"/>
      <c r="H183" s="161"/>
      <c r="I183" s="161"/>
      <c r="J183" s="161"/>
      <c r="K183" s="161"/>
      <c r="L183" s="161"/>
      <c r="M183" s="161"/>
      <c r="N183" s="161"/>
      <c r="O183" s="161"/>
      <c r="P183" s="161"/>
      <c r="Q183" s="9"/>
      <c r="R183" s="9"/>
    </row>
    <row r="184" customHeight="1" spans="1:18">
      <c r="A184" s="9"/>
      <c r="B184" s="9"/>
      <c r="C184" s="9"/>
      <c r="D184" s="162"/>
      <c r="E184" s="161"/>
      <c r="F184" s="161"/>
      <c r="G184" s="161"/>
      <c r="H184" s="161"/>
      <c r="I184" s="161"/>
      <c r="J184" s="161"/>
      <c r="K184" s="161"/>
      <c r="L184" s="161"/>
      <c r="M184" s="161"/>
      <c r="N184" s="161"/>
      <c r="O184" s="161"/>
      <c r="P184" s="161"/>
      <c r="Q184" s="9"/>
      <c r="R184" s="9"/>
    </row>
    <row r="185" customHeight="1" spans="1:18">
      <c r="A185" s="9"/>
      <c r="B185" s="9"/>
      <c r="C185" s="9"/>
      <c r="D185" s="162"/>
      <c r="E185" s="161"/>
      <c r="F185" s="161"/>
      <c r="G185" s="161"/>
      <c r="H185" s="161"/>
      <c r="I185" s="161"/>
      <c r="J185" s="161"/>
      <c r="K185" s="161"/>
      <c r="L185" s="161"/>
      <c r="M185" s="161"/>
      <c r="N185" s="161"/>
      <c r="O185" s="161"/>
      <c r="P185" s="161"/>
      <c r="Q185" s="9"/>
      <c r="R185" s="9"/>
    </row>
    <row r="186" customHeight="1" spans="1:18">
      <c r="A186" s="9"/>
      <c r="B186" s="9"/>
      <c r="C186" s="9"/>
      <c r="D186" s="163"/>
      <c r="E186" s="161"/>
      <c r="F186" s="161"/>
      <c r="G186" s="161"/>
      <c r="H186" s="161"/>
      <c r="I186" s="161"/>
      <c r="J186" s="161"/>
      <c r="K186" s="161"/>
      <c r="L186" s="161"/>
      <c r="M186" s="161"/>
      <c r="N186" s="161"/>
      <c r="O186" s="161"/>
      <c r="P186" s="161"/>
      <c r="Q186" s="9"/>
      <c r="R186" s="9"/>
    </row>
    <row r="187" customHeight="1" spans="1:18">
      <c r="A187" s="9"/>
      <c r="B187" s="9"/>
      <c r="C187" s="9"/>
      <c r="D187" s="162"/>
      <c r="E187" s="161"/>
      <c r="F187" s="161"/>
      <c r="G187" s="161"/>
      <c r="H187" s="161"/>
      <c r="I187" s="161"/>
      <c r="J187" s="161"/>
      <c r="K187" s="161"/>
      <c r="L187" s="161"/>
      <c r="M187" s="161"/>
      <c r="N187" s="161"/>
      <c r="O187" s="161"/>
      <c r="P187" s="161"/>
      <c r="Q187" s="9"/>
      <c r="R187" s="9"/>
    </row>
    <row r="188" customHeight="1" spans="1:18">
      <c r="A188" s="9"/>
      <c r="B188" s="9"/>
      <c r="C188" s="9"/>
      <c r="D188" s="164"/>
      <c r="E188" s="161"/>
      <c r="F188" s="161"/>
      <c r="G188" s="161"/>
      <c r="H188" s="161"/>
      <c r="I188" s="161"/>
      <c r="J188" s="161"/>
      <c r="K188" s="161"/>
      <c r="L188" s="161"/>
      <c r="M188" s="161"/>
      <c r="N188" s="161"/>
      <c r="O188" s="161"/>
      <c r="P188" s="161"/>
      <c r="Q188" s="9"/>
      <c r="R188" s="9"/>
    </row>
    <row r="189" customHeight="1" spans="1:18">
      <c r="A189" s="9"/>
      <c r="B189" s="9"/>
      <c r="C189" s="9"/>
      <c r="D189" s="161"/>
      <c r="E189" s="161"/>
      <c r="F189" s="161"/>
      <c r="G189" s="161"/>
      <c r="H189" s="161"/>
      <c r="I189" s="161"/>
      <c r="J189" s="161"/>
      <c r="K189" s="161"/>
      <c r="L189" s="161"/>
      <c r="M189" s="161"/>
      <c r="N189" s="161"/>
      <c r="O189" s="161"/>
      <c r="P189" s="161"/>
      <c r="Q189" s="9"/>
      <c r="R189" s="9"/>
    </row>
    <row r="190" customHeight="1" spans="1:18">
      <c r="A190" s="9"/>
      <c r="B190" s="9"/>
      <c r="C190" s="9"/>
      <c r="D190" s="161"/>
      <c r="E190" s="161"/>
      <c r="F190" s="165"/>
      <c r="G190" s="161"/>
      <c r="H190" s="166"/>
      <c r="I190" s="161"/>
      <c r="J190" s="161"/>
      <c r="K190" s="161"/>
      <c r="L190" s="161"/>
      <c r="M190" s="161"/>
      <c r="N190" s="161"/>
      <c r="O190" s="161"/>
      <c r="P190" s="161"/>
      <c r="Q190" s="9"/>
      <c r="R190" s="9"/>
    </row>
    <row r="191" customHeight="1" spans="1:18">
      <c r="A191" s="9"/>
      <c r="B191" s="9"/>
      <c r="C191" s="9"/>
      <c r="D191" s="161"/>
      <c r="E191" s="161"/>
      <c r="F191" s="165"/>
      <c r="G191" s="161"/>
      <c r="H191" s="161"/>
      <c r="I191" s="161"/>
      <c r="J191" s="161"/>
      <c r="K191" s="161"/>
      <c r="L191" s="161"/>
      <c r="M191" s="161"/>
      <c r="N191" s="161"/>
      <c r="O191" s="161"/>
      <c r="P191" s="161"/>
      <c r="Q191" s="9"/>
      <c r="R191" s="9"/>
    </row>
    <row r="192" customHeight="1" spans="1:18">
      <c r="A192" s="9"/>
      <c r="B192" s="9"/>
      <c r="C192" s="9"/>
      <c r="D192" s="161"/>
      <c r="E192" s="161"/>
      <c r="F192" s="160"/>
      <c r="G192" s="161"/>
      <c r="H192" s="161"/>
      <c r="I192" s="161"/>
      <c r="J192" s="161"/>
      <c r="K192" s="161"/>
      <c r="L192" s="161"/>
      <c r="M192" s="161"/>
      <c r="N192" s="161"/>
      <c r="O192" s="161"/>
      <c r="P192" s="161"/>
      <c r="Q192" s="9"/>
      <c r="R192" s="9"/>
    </row>
    <row r="193" customHeight="1" spans="1:17">
      <c r="A193" s="9"/>
      <c r="B193" s="7"/>
      <c r="C193" s="7"/>
      <c r="D193" s="167"/>
      <c r="E193" s="167"/>
      <c r="F193" s="165"/>
      <c r="G193" s="167"/>
      <c r="H193" s="167"/>
      <c r="I193" s="167"/>
      <c r="J193" s="167"/>
      <c r="K193" s="167"/>
      <c r="L193" s="167"/>
      <c r="M193" s="167"/>
      <c r="N193" s="167"/>
      <c r="O193" s="167"/>
      <c r="P193" s="167"/>
      <c r="Q193" s="7"/>
    </row>
    <row r="194" customHeight="1" spans="1:17">
      <c r="A194" s="9"/>
      <c r="B194" s="7"/>
      <c r="C194" s="7"/>
      <c r="D194" s="167"/>
      <c r="E194" s="167"/>
      <c r="F194" s="165"/>
      <c r="G194" s="167"/>
      <c r="H194" s="168"/>
      <c r="I194" s="167"/>
      <c r="J194" s="167"/>
      <c r="K194" s="167"/>
      <c r="L194" s="167"/>
      <c r="M194" s="167"/>
      <c r="N194" s="167"/>
      <c r="O194" s="167"/>
      <c r="P194" s="167"/>
      <c r="Q194" s="7"/>
    </row>
    <row r="195" customHeight="1" spans="1:17">
      <c r="A195" s="9"/>
      <c r="B195" s="7"/>
      <c r="C195" s="7"/>
      <c r="D195" s="167"/>
      <c r="E195" s="167"/>
      <c r="F195" s="165"/>
      <c r="G195" s="167"/>
      <c r="I195" s="167"/>
      <c r="J195" s="167"/>
      <c r="K195" s="167"/>
      <c r="L195" s="167"/>
      <c r="M195" s="167"/>
      <c r="N195" s="167"/>
      <c r="O195" s="167"/>
      <c r="P195" s="167"/>
      <c r="Q195" s="7"/>
    </row>
    <row r="196" customHeight="1" spans="1:17">
      <c r="A196" s="9"/>
      <c r="B196" s="7"/>
      <c r="C196" s="7"/>
      <c r="D196" s="167"/>
      <c r="E196" s="167"/>
      <c r="F196" s="165"/>
      <c r="G196" s="167"/>
      <c r="H196" s="168"/>
      <c r="I196" s="167"/>
      <c r="J196" s="167"/>
      <c r="K196" s="167"/>
      <c r="L196" s="167"/>
      <c r="M196" s="167"/>
      <c r="N196" s="167"/>
      <c r="O196" s="167"/>
      <c r="P196" s="167"/>
      <c r="Q196" s="7"/>
    </row>
    <row r="197" customHeight="1" spans="1:17">
      <c r="A197" s="9"/>
      <c r="B197" s="7"/>
      <c r="C197" s="7"/>
      <c r="D197" s="167"/>
      <c r="E197" s="167"/>
      <c r="F197" s="160"/>
      <c r="G197" s="167"/>
      <c r="H197" s="168"/>
      <c r="I197" s="167"/>
      <c r="J197" s="167"/>
      <c r="K197" s="167"/>
      <c r="L197" s="167"/>
      <c r="M197" s="167"/>
      <c r="N197" s="167"/>
      <c r="O197" s="167"/>
      <c r="P197" s="167"/>
      <c r="Q197" s="7"/>
    </row>
    <row r="198" customHeight="1" spans="1:17">
      <c r="A198" s="9"/>
      <c r="B198" s="7"/>
      <c r="C198" s="7"/>
      <c r="D198" s="167"/>
      <c r="E198" s="167"/>
      <c r="F198" s="165"/>
      <c r="G198" s="167"/>
      <c r="H198" s="168"/>
      <c r="I198" s="167"/>
      <c r="J198" s="167"/>
      <c r="K198" s="167"/>
      <c r="L198" s="167"/>
      <c r="M198" s="167"/>
      <c r="N198" s="167"/>
      <c r="O198" s="167"/>
      <c r="P198" s="167"/>
      <c r="Q198" s="7"/>
    </row>
    <row r="199" customHeight="1" spans="1:17">
      <c r="A199" s="9"/>
      <c r="B199" s="7"/>
      <c r="C199" s="7"/>
      <c r="D199" s="167"/>
      <c r="E199" s="167"/>
      <c r="F199" s="165"/>
      <c r="G199" s="167"/>
      <c r="H199" s="168"/>
      <c r="I199" s="167"/>
      <c r="J199" s="167"/>
      <c r="K199" s="167"/>
      <c r="L199" s="167"/>
      <c r="M199" s="167"/>
      <c r="N199" s="167"/>
      <c r="O199" s="167"/>
      <c r="P199" s="167"/>
      <c r="Q199" s="7"/>
    </row>
    <row r="200" customHeight="1" spans="1:17">
      <c r="A200" s="9"/>
      <c r="B200" s="7"/>
      <c r="C200" s="7"/>
      <c r="D200" s="167"/>
      <c r="E200" s="167"/>
      <c r="F200" s="165"/>
      <c r="G200" s="167"/>
      <c r="H200" s="167"/>
      <c r="I200" s="167"/>
      <c r="J200" s="167"/>
      <c r="K200" s="167"/>
      <c r="L200" s="167"/>
      <c r="M200" s="167"/>
      <c r="N200" s="167"/>
      <c r="O200" s="167"/>
      <c r="P200" s="167"/>
      <c r="Q200" s="7"/>
    </row>
    <row r="201" customHeight="1" spans="1:17">
      <c r="A201" s="9"/>
      <c r="B201" s="7"/>
      <c r="C201" s="7"/>
      <c r="D201" s="167"/>
      <c r="E201" s="167"/>
      <c r="F201" s="165"/>
      <c r="G201" s="167"/>
      <c r="H201" s="167"/>
      <c r="I201" s="167"/>
      <c r="J201" s="167"/>
      <c r="K201" s="167"/>
      <c r="L201" s="167"/>
      <c r="M201" s="167"/>
      <c r="N201" s="167"/>
      <c r="O201" s="167"/>
      <c r="P201" s="167"/>
      <c r="Q201" s="7"/>
    </row>
    <row r="202" customHeight="1" spans="1:17">
      <c r="A202" s="9"/>
      <c r="B202" s="7"/>
      <c r="C202" s="7"/>
      <c r="D202" s="167"/>
      <c r="E202" s="167"/>
      <c r="F202" s="168"/>
      <c r="G202" s="167"/>
      <c r="H202" s="167"/>
      <c r="I202" s="167"/>
      <c r="J202" s="167"/>
      <c r="K202" s="167"/>
      <c r="L202" s="167"/>
      <c r="M202" s="167"/>
      <c r="N202" s="167"/>
      <c r="O202" s="167"/>
      <c r="P202" s="167"/>
      <c r="Q202" s="7"/>
    </row>
    <row r="203" customHeight="1" spans="1:17">
      <c r="A203" s="9"/>
      <c r="B203" s="7"/>
      <c r="C203" s="7"/>
      <c r="D203" s="167"/>
      <c r="E203" s="167"/>
      <c r="G203" s="167"/>
      <c r="H203" s="167"/>
      <c r="I203" s="167"/>
      <c r="J203" s="167"/>
      <c r="K203" s="167"/>
      <c r="L203" s="167"/>
      <c r="M203" s="167"/>
      <c r="N203" s="167"/>
      <c r="O203" s="167"/>
      <c r="P203" s="167"/>
      <c r="Q203" s="7"/>
    </row>
    <row r="204" customHeight="1" spans="1:17">
      <c r="A204" s="9"/>
      <c r="B204" s="7"/>
      <c r="C204" s="7"/>
      <c r="D204" s="167"/>
      <c r="E204" s="167"/>
      <c r="F204" s="167"/>
      <c r="G204" s="167"/>
      <c r="H204" s="167"/>
      <c r="I204" s="167"/>
      <c r="J204" s="167"/>
      <c r="K204" s="167"/>
      <c r="L204" s="167"/>
      <c r="M204" s="167"/>
      <c r="N204" s="167"/>
      <c r="O204" s="167"/>
      <c r="P204" s="167"/>
      <c r="Q204" s="7"/>
    </row>
    <row r="205" customHeight="1" spans="1:17">
      <c r="A205" s="9"/>
      <c r="B205" s="7"/>
      <c r="C205" s="7"/>
      <c r="D205" s="167"/>
      <c r="E205" s="167"/>
      <c r="F205" s="167"/>
      <c r="G205" s="167"/>
      <c r="H205" s="167"/>
      <c r="I205" s="167"/>
      <c r="J205" s="167"/>
      <c r="K205" s="167"/>
      <c r="L205" s="167"/>
      <c r="M205" s="167"/>
      <c r="N205" s="167"/>
      <c r="O205" s="167"/>
      <c r="P205" s="167"/>
      <c r="Q205" s="7"/>
    </row>
    <row r="206" customHeight="1" spans="1:17">
      <c r="A206" s="9"/>
      <c r="B206" s="7"/>
      <c r="C206" s="7"/>
      <c r="D206" s="167"/>
      <c r="E206" s="167"/>
      <c r="F206" s="167"/>
      <c r="G206" s="167"/>
      <c r="H206" s="167"/>
      <c r="I206" s="167"/>
      <c r="J206" s="167"/>
      <c r="K206" s="167"/>
      <c r="L206" s="167"/>
      <c r="M206" s="167"/>
      <c r="N206" s="167"/>
      <c r="O206" s="167"/>
      <c r="P206" s="167"/>
      <c r="Q206" s="7"/>
    </row>
    <row r="207" customHeight="1" spans="1:17">
      <c r="A207" s="9"/>
      <c r="B207" s="7"/>
      <c r="C207" s="7"/>
      <c r="D207" s="167"/>
      <c r="E207" s="167"/>
      <c r="F207" s="167"/>
      <c r="G207" s="167"/>
      <c r="H207" s="167"/>
      <c r="I207" s="167"/>
      <c r="J207" s="167"/>
      <c r="K207" s="167"/>
      <c r="L207" s="167"/>
      <c r="M207" s="167"/>
      <c r="N207" s="167"/>
      <c r="O207" s="167"/>
      <c r="P207" s="167"/>
      <c r="Q207" s="7"/>
    </row>
    <row r="208" customHeight="1" spans="1:17">
      <c r="A208" s="9"/>
      <c r="B208" s="7"/>
      <c r="C208" s="7"/>
      <c r="D208" s="167"/>
      <c r="E208" s="167"/>
      <c r="F208" s="167"/>
      <c r="G208" s="167"/>
      <c r="H208" s="167"/>
      <c r="I208" s="167"/>
      <c r="J208" s="167"/>
      <c r="K208" s="167"/>
      <c r="L208" s="167"/>
      <c r="M208" s="167"/>
      <c r="N208" s="167"/>
      <c r="O208" s="167"/>
      <c r="P208" s="167"/>
      <c r="Q208" s="7"/>
    </row>
    <row r="209" customHeight="1" spans="1:17">
      <c r="A209" s="9"/>
      <c r="B209" s="7"/>
      <c r="C209" s="7"/>
      <c r="D209" s="167"/>
      <c r="E209" s="167"/>
      <c r="F209" s="167"/>
      <c r="G209" s="167"/>
      <c r="H209" s="167"/>
      <c r="I209" s="167"/>
      <c r="J209" s="167"/>
      <c r="K209" s="167"/>
      <c r="L209" s="167"/>
      <c r="M209" s="167"/>
      <c r="N209" s="167"/>
      <c r="O209" s="167"/>
      <c r="P209" s="167"/>
      <c r="Q209" s="7"/>
    </row>
    <row r="210" customHeight="1" spans="1:17">
      <c r="A210" s="9"/>
      <c r="B210" s="7"/>
      <c r="C210" s="7"/>
      <c r="D210" s="167"/>
      <c r="E210" s="167"/>
      <c r="F210" s="167"/>
      <c r="G210" s="167"/>
      <c r="H210" s="167"/>
      <c r="I210" s="167"/>
      <c r="J210" s="167"/>
      <c r="K210" s="167"/>
      <c r="L210" s="167"/>
      <c r="M210" s="167"/>
      <c r="N210" s="167"/>
      <c r="O210" s="167"/>
      <c r="P210" s="167"/>
      <c r="Q210" s="7"/>
    </row>
    <row r="211" customHeight="1" spans="1:17">
      <c r="A211" s="9"/>
      <c r="B211" s="7"/>
      <c r="C211" s="7"/>
      <c r="D211" s="167"/>
      <c r="E211" s="167"/>
      <c r="F211" s="167"/>
      <c r="G211" s="167"/>
      <c r="H211" s="167"/>
      <c r="I211" s="167"/>
      <c r="J211" s="167"/>
      <c r="K211" s="167"/>
      <c r="L211" s="167"/>
      <c r="M211" s="167"/>
      <c r="N211" s="167"/>
      <c r="O211" s="167"/>
      <c r="P211" s="167"/>
      <c r="Q211" s="7"/>
    </row>
    <row r="212" customHeight="1" spans="1:17">
      <c r="A212" s="9"/>
      <c r="B212" s="7"/>
      <c r="C212" s="7"/>
      <c r="D212" s="167"/>
      <c r="E212" s="167"/>
      <c r="F212" s="167"/>
      <c r="G212" s="167"/>
      <c r="H212" s="167"/>
      <c r="I212" s="167"/>
      <c r="J212" s="167"/>
      <c r="K212" s="167"/>
      <c r="L212" s="167"/>
      <c r="M212" s="167"/>
      <c r="N212" s="167"/>
      <c r="O212" s="167"/>
      <c r="P212" s="167"/>
      <c r="Q212" s="7"/>
    </row>
    <row r="213" customHeight="1" spans="1:17">
      <c r="A213" s="9"/>
      <c r="B213" s="7"/>
      <c r="C213" s="7"/>
      <c r="D213" s="167"/>
      <c r="E213" s="167"/>
      <c r="F213" s="167"/>
      <c r="G213" s="167"/>
      <c r="H213" s="167"/>
      <c r="I213" s="167"/>
      <c r="J213" s="167"/>
      <c r="K213" s="167"/>
      <c r="L213" s="167"/>
      <c r="M213" s="167"/>
      <c r="N213" s="167"/>
      <c r="O213" s="167"/>
      <c r="P213" s="167"/>
      <c r="Q213" s="7"/>
    </row>
    <row r="214" customHeight="1" spans="1:17">
      <c r="A214" s="9"/>
      <c r="B214" s="7"/>
      <c r="C214" s="7"/>
      <c r="D214" s="167"/>
      <c r="E214" s="167"/>
      <c r="F214" s="167"/>
      <c r="G214" s="167"/>
      <c r="H214" s="167"/>
      <c r="I214" s="167"/>
      <c r="J214" s="167"/>
      <c r="K214" s="167"/>
      <c r="L214" s="167"/>
      <c r="M214" s="167"/>
      <c r="N214" s="167"/>
      <c r="O214" s="167"/>
      <c r="P214" s="167"/>
      <c r="Q214" s="7"/>
    </row>
    <row r="215" customHeight="1" spans="1:17">
      <c r="A215" s="9"/>
      <c r="B215" s="7"/>
      <c r="C215" s="7"/>
      <c r="D215" s="167"/>
      <c r="E215" s="167"/>
      <c r="F215" s="167"/>
      <c r="G215" s="167"/>
      <c r="H215" s="167"/>
      <c r="I215" s="167"/>
      <c r="J215" s="167"/>
      <c r="K215" s="167"/>
      <c r="L215" s="167"/>
      <c r="M215" s="167"/>
      <c r="N215" s="167"/>
      <c r="O215" s="167"/>
      <c r="P215" s="167"/>
      <c r="Q215" s="7"/>
    </row>
    <row r="216" customHeight="1" spans="1:17">
      <c r="A216" s="9"/>
      <c r="B216" s="7"/>
      <c r="C216" s="7"/>
      <c r="D216" s="167"/>
      <c r="E216" s="167"/>
      <c r="F216" s="167"/>
      <c r="G216" s="167"/>
      <c r="H216" s="167"/>
      <c r="I216" s="167"/>
      <c r="J216" s="167"/>
      <c r="K216" s="167"/>
      <c r="L216" s="167"/>
      <c r="M216" s="167"/>
      <c r="N216" s="167"/>
      <c r="O216" s="167"/>
      <c r="P216" s="167"/>
      <c r="Q216" s="7"/>
    </row>
    <row r="217" customHeight="1" spans="1:17">
      <c r="A217" s="9"/>
      <c r="B217" s="7"/>
      <c r="C217" s="7"/>
      <c r="D217" s="167"/>
      <c r="E217" s="167"/>
      <c r="F217" s="167"/>
      <c r="G217" s="167"/>
      <c r="H217" s="167"/>
      <c r="I217" s="167"/>
      <c r="J217" s="167"/>
      <c r="K217" s="167"/>
      <c r="L217" s="167"/>
      <c r="M217" s="167"/>
      <c r="N217" s="167"/>
      <c r="O217" s="167"/>
      <c r="P217" s="167"/>
      <c r="Q217" s="7"/>
    </row>
    <row r="218" customHeight="1" spans="1:17">
      <c r="A218" s="9"/>
      <c r="B218" s="7"/>
      <c r="C218" s="7"/>
      <c r="D218" s="167"/>
      <c r="E218" s="167"/>
      <c r="F218" s="167"/>
      <c r="G218" s="167"/>
      <c r="H218" s="167"/>
      <c r="I218" s="167"/>
      <c r="J218" s="167"/>
      <c r="K218" s="167"/>
      <c r="L218" s="167"/>
      <c r="M218" s="167"/>
      <c r="N218" s="167"/>
      <c r="O218" s="167"/>
      <c r="P218" s="167"/>
      <c r="Q218" s="7"/>
    </row>
    <row r="219" customHeight="1" spans="1:17">
      <c r="A219" s="9"/>
      <c r="B219" s="7"/>
      <c r="C219" s="7"/>
      <c r="D219" s="167"/>
      <c r="E219" s="167"/>
      <c r="F219" s="167"/>
      <c r="G219" s="167"/>
      <c r="H219" s="167"/>
      <c r="I219" s="167"/>
      <c r="J219" s="167"/>
      <c r="K219" s="167"/>
      <c r="L219" s="167"/>
      <c r="M219" s="167"/>
      <c r="N219" s="167"/>
      <c r="O219" s="167"/>
      <c r="P219" s="167"/>
      <c r="Q219" s="7"/>
    </row>
    <row r="220" customHeight="1" spans="1:17">
      <c r="A220" s="9"/>
      <c r="B220" s="7"/>
      <c r="C220" s="7"/>
      <c r="D220" s="167"/>
      <c r="E220" s="167"/>
      <c r="F220" s="167"/>
      <c r="G220" s="167"/>
      <c r="H220" s="167"/>
      <c r="I220" s="167"/>
      <c r="J220" s="167"/>
      <c r="K220" s="167"/>
      <c r="L220" s="167"/>
      <c r="M220" s="167"/>
      <c r="N220" s="167"/>
      <c r="O220" s="167"/>
      <c r="P220" s="167"/>
      <c r="Q220" s="7"/>
    </row>
    <row r="221" customHeight="1" spans="1:17">
      <c r="A221" s="9"/>
      <c r="B221" s="7"/>
      <c r="C221" s="7"/>
      <c r="D221" s="167"/>
      <c r="E221" s="167"/>
      <c r="F221" s="167"/>
      <c r="G221" s="167"/>
      <c r="H221" s="167"/>
      <c r="I221" s="167"/>
      <c r="J221" s="167"/>
      <c r="K221" s="167"/>
      <c r="L221" s="167"/>
      <c r="M221" s="167"/>
      <c r="N221" s="167"/>
      <c r="O221" s="167"/>
      <c r="P221" s="167"/>
      <c r="Q221" s="7"/>
    </row>
    <row r="222" customHeight="1" spans="1:17">
      <c r="A222" s="9"/>
      <c r="B222" s="7"/>
      <c r="C222" s="7"/>
      <c r="D222" s="167"/>
      <c r="E222" s="167"/>
      <c r="F222" s="167"/>
      <c r="G222" s="167"/>
      <c r="H222" s="167"/>
      <c r="I222" s="167"/>
      <c r="J222" s="167"/>
      <c r="K222" s="167"/>
      <c r="L222" s="167"/>
      <c r="M222" s="167"/>
      <c r="N222" s="167"/>
      <c r="O222" s="167"/>
      <c r="P222" s="167"/>
      <c r="Q222" s="7"/>
    </row>
    <row r="223" customHeight="1" spans="1:17">
      <c r="A223" s="9"/>
      <c r="B223" s="7"/>
      <c r="C223" s="7"/>
      <c r="D223" s="167"/>
      <c r="E223" s="167"/>
      <c r="F223" s="167"/>
      <c r="G223" s="167"/>
      <c r="H223" s="167"/>
      <c r="I223" s="167"/>
      <c r="J223" s="167"/>
      <c r="K223" s="167"/>
      <c r="L223" s="167"/>
      <c r="M223" s="167"/>
      <c r="N223" s="167"/>
      <c r="O223" s="167"/>
      <c r="P223" s="167"/>
      <c r="Q223" s="7"/>
    </row>
    <row r="224" customHeight="1" spans="1:17">
      <c r="A224" s="9"/>
      <c r="B224" s="7"/>
      <c r="C224" s="7"/>
      <c r="D224" s="167"/>
      <c r="E224" s="167"/>
      <c r="F224" s="167"/>
      <c r="G224" s="167"/>
      <c r="H224" s="167"/>
      <c r="I224" s="167"/>
      <c r="J224" s="167"/>
      <c r="K224" s="167"/>
      <c r="L224" s="167"/>
      <c r="M224" s="167"/>
      <c r="N224" s="167"/>
      <c r="O224" s="167"/>
      <c r="P224" s="167"/>
      <c r="Q224" s="7"/>
    </row>
    <row r="225" customHeight="1" spans="1:17">
      <c r="A225" s="9"/>
      <c r="B225" s="7"/>
      <c r="C225" s="7"/>
      <c r="D225" s="167"/>
      <c r="E225" s="167"/>
      <c r="F225" s="167"/>
      <c r="G225" s="167"/>
      <c r="H225" s="167"/>
      <c r="I225" s="167"/>
      <c r="J225" s="167"/>
      <c r="K225" s="167"/>
      <c r="L225" s="167"/>
      <c r="M225" s="167"/>
      <c r="N225" s="167"/>
      <c r="O225" s="167"/>
      <c r="P225" s="167"/>
      <c r="Q225" s="7"/>
    </row>
    <row r="226" customHeight="1" spans="1:17">
      <c r="A226" s="9"/>
      <c r="B226" s="7"/>
      <c r="C226" s="7"/>
      <c r="D226" s="167"/>
      <c r="E226" s="167"/>
      <c r="F226" s="167"/>
      <c r="G226" s="167"/>
      <c r="H226" s="167"/>
      <c r="I226" s="167"/>
      <c r="J226" s="167"/>
      <c r="K226" s="167"/>
      <c r="L226" s="167"/>
      <c r="M226" s="167"/>
      <c r="N226" s="167"/>
      <c r="O226" s="167"/>
      <c r="P226" s="167"/>
      <c r="Q226" s="7"/>
    </row>
    <row r="227" customHeight="1" spans="1:17">
      <c r="A227" s="9"/>
      <c r="B227" s="7"/>
      <c r="C227" s="7"/>
      <c r="D227" s="167"/>
      <c r="E227" s="167"/>
      <c r="F227" s="167"/>
      <c r="G227" s="167"/>
      <c r="H227" s="167"/>
      <c r="I227" s="167"/>
      <c r="J227" s="167"/>
      <c r="K227" s="167"/>
      <c r="L227" s="167"/>
      <c r="M227" s="167"/>
      <c r="N227" s="167"/>
      <c r="O227" s="167"/>
      <c r="P227" s="167"/>
      <c r="Q227" s="7"/>
    </row>
    <row r="228" customHeight="1" spans="1:17">
      <c r="A228" s="9"/>
      <c r="B228" s="7"/>
      <c r="C228" s="7"/>
      <c r="D228" s="167"/>
      <c r="E228" s="167"/>
      <c r="F228" s="167"/>
      <c r="G228" s="167"/>
      <c r="H228" s="167"/>
      <c r="I228" s="167"/>
      <c r="J228" s="167"/>
      <c r="K228" s="167"/>
      <c r="L228" s="167"/>
      <c r="M228" s="167"/>
      <c r="N228" s="167"/>
      <c r="O228" s="167"/>
      <c r="P228" s="167"/>
      <c r="Q228" s="7"/>
    </row>
    <row r="229" customHeight="1" spans="1:17">
      <c r="A229" s="9"/>
      <c r="B229" s="7"/>
      <c r="C229" s="7"/>
      <c r="D229" s="167"/>
      <c r="E229" s="167"/>
      <c r="F229" s="167"/>
      <c r="G229" s="167"/>
      <c r="H229" s="167"/>
      <c r="I229" s="167"/>
      <c r="J229" s="167"/>
      <c r="K229" s="167"/>
      <c r="L229" s="167"/>
      <c r="M229" s="167"/>
      <c r="N229" s="167"/>
      <c r="O229" s="167"/>
      <c r="P229" s="167"/>
      <c r="Q229" s="7"/>
    </row>
    <row r="230" customHeight="1" spans="1:17">
      <c r="A230" s="9"/>
      <c r="B230" s="7"/>
      <c r="C230" s="7"/>
      <c r="D230" s="167"/>
      <c r="E230" s="167"/>
      <c r="F230" s="167"/>
      <c r="G230" s="167"/>
      <c r="H230" s="167"/>
      <c r="I230" s="167"/>
      <c r="J230" s="167"/>
      <c r="K230" s="167"/>
      <c r="L230" s="167"/>
      <c r="M230" s="167"/>
      <c r="N230" s="167"/>
      <c r="O230" s="167"/>
      <c r="P230" s="167"/>
      <c r="Q230" s="7"/>
    </row>
    <row r="231" customHeight="1" spans="1:17">
      <c r="A231" s="9"/>
      <c r="B231" s="7"/>
      <c r="C231" s="7"/>
      <c r="D231" s="167"/>
      <c r="E231" s="167"/>
      <c r="F231" s="167"/>
      <c r="G231" s="167"/>
      <c r="H231" s="167"/>
      <c r="I231" s="167"/>
      <c r="J231" s="167"/>
      <c r="K231" s="167"/>
      <c r="L231" s="167"/>
      <c r="M231" s="167"/>
      <c r="N231" s="167"/>
      <c r="O231" s="167"/>
      <c r="P231" s="167"/>
      <c r="Q231" s="7"/>
    </row>
    <row r="232" customHeight="1" spans="1:17">
      <c r="A232" s="9"/>
      <c r="B232" s="7"/>
      <c r="C232" s="7"/>
      <c r="D232" s="167"/>
      <c r="E232" s="167"/>
      <c r="F232" s="167"/>
      <c r="G232" s="167"/>
      <c r="H232" s="167"/>
      <c r="I232" s="167"/>
      <c r="J232" s="167"/>
      <c r="K232" s="167"/>
      <c r="L232" s="167"/>
      <c r="M232" s="167"/>
      <c r="N232" s="167"/>
      <c r="O232" s="167"/>
      <c r="P232" s="167"/>
      <c r="Q232" s="7"/>
    </row>
    <row r="233" customHeight="1" spans="1:17">
      <c r="A233" s="9"/>
      <c r="B233" s="7"/>
      <c r="C233" s="7"/>
      <c r="D233" s="167"/>
      <c r="E233" s="167"/>
      <c r="F233" s="167"/>
      <c r="G233" s="167"/>
      <c r="H233" s="167"/>
      <c r="I233" s="167"/>
      <c r="J233" s="167"/>
      <c r="K233" s="167"/>
      <c r="L233" s="167"/>
      <c r="M233" s="167"/>
      <c r="N233" s="167"/>
      <c r="O233" s="167"/>
      <c r="P233" s="167"/>
      <c r="Q233" s="7"/>
    </row>
    <row r="234" customHeight="1" spans="1:17">
      <c r="A234" s="9"/>
      <c r="B234" s="7"/>
      <c r="C234" s="7"/>
      <c r="D234" s="167"/>
      <c r="E234" s="167"/>
      <c r="F234" s="167"/>
      <c r="G234" s="167"/>
      <c r="H234" s="167"/>
      <c r="I234" s="167"/>
      <c r="J234" s="167"/>
      <c r="K234" s="167"/>
      <c r="L234" s="167"/>
      <c r="M234" s="167"/>
      <c r="N234" s="167"/>
      <c r="O234" s="167"/>
      <c r="P234" s="167"/>
      <c r="Q234" s="7"/>
    </row>
    <row r="235" customHeight="1" spans="1:17">
      <c r="A235" s="9"/>
      <c r="B235" s="7"/>
      <c r="C235" s="7"/>
      <c r="D235" s="167"/>
      <c r="E235" s="167"/>
      <c r="F235" s="167"/>
      <c r="G235" s="167"/>
      <c r="H235" s="167"/>
      <c r="I235" s="167"/>
      <c r="J235" s="167"/>
      <c r="K235" s="167"/>
      <c r="L235" s="167"/>
      <c r="M235" s="167"/>
      <c r="N235" s="167"/>
      <c r="O235" s="167"/>
      <c r="P235" s="167"/>
      <c r="Q235" s="7"/>
    </row>
    <row r="236" customHeight="1" spans="1:17">
      <c r="A236" s="9"/>
      <c r="B236" s="7"/>
      <c r="C236" s="7"/>
      <c r="D236" s="167"/>
      <c r="E236" s="167"/>
      <c r="F236" s="167"/>
      <c r="G236" s="167"/>
      <c r="H236" s="167"/>
      <c r="I236" s="167"/>
      <c r="J236" s="167"/>
      <c r="K236" s="167"/>
      <c r="L236" s="167"/>
      <c r="M236" s="167"/>
      <c r="N236" s="167"/>
      <c r="O236" s="167"/>
      <c r="P236" s="167"/>
      <c r="Q236" s="7"/>
    </row>
    <row r="237" customHeight="1" spans="1:17">
      <c r="A237" s="9"/>
      <c r="B237" s="7"/>
      <c r="C237" s="7"/>
      <c r="D237" s="167"/>
      <c r="E237" s="167"/>
      <c r="F237" s="167"/>
      <c r="G237" s="167"/>
      <c r="H237" s="167"/>
      <c r="I237" s="167"/>
      <c r="J237" s="167"/>
      <c r="K237" s="167"/>
      <c r="L237" s="167"/>
      <c r="M237" s="167"/>
      <c r="N237" s="167"/>
      <c r="O237" s="167"/>
      <c r="P237" s="167"/>
      <c r="Q237" s="7"/>
    </row>
    <row r="238" customHeight="1" spans="1:17">
      <c r="A238" s="9"/>
      <c r="B238" s="7"/>
      <c r="C238" s="7"/>
      <c r="D238" s="167"/>
      <c r="E238" s="167"/>
      <c r="F238" s="167"/>
      <c r="G238" s="167"/>
      <c r="H238" s="167"/>
      <c r="I238" s="167"/>
      <c r="J238" s="167"/>
      <c r="K238" s="167"/>
      <c r="L238" s="167"/>
      <c r="M238" s="167"/>
      <c r="N238" s="167"/>
      <c r="O238" s="167"/>
      <c r="P238" s="167"/>
      <c r="Q238" s="7"/>
    </row>
    <row r="239" customHeight="1" spans="1:17">
      <c r="A239" s="9"/>
      <c r="B239" s="7"/>
      <c r="C239" s="7"/>
      <c r="D239" s="167"/>
      <c r="E239" s="167"/>
      <c r="F239" s="167"/>
      <c r="G239" s="167"/>
      <c r="H239" s="167"/>
      <c r="I239" s="167"/>
      <c r="J239" s="167"/>
      <c r="K239" s="167"/>
      <c r="L239" s="167"/>
      <c r="M239" s="167"/>
      <c r="N239" s="167"/>
      <c r="O239" s="167"/>
      <c r="P239" s="167"/>
      <c r="Q239" s="7"/>
    </row>
    <row r="240" customHeight="1" spans="1:17">
      <c r="A240" s="9"/>
      <c r="B240" s="7"/>
      <c r="C240" s="7"/>
      <c r="D240" s="167"/>
      <c r="E240" s="167"/>
      <c r="F240" s="167"/>
      <c r="G240" s="167"/>
      <c r="H240" s="167"/>
      <c r="I240" s="167"/>
      <c r="J240" s="167"/>
      <c r="K240" s="167"/>
      <c r="L240" s="167"/>
      <c r="M240" s="167"/>
      <c r="N240" s="167"/>
      <c r="O240" s="167"/>
      <c r="P240" s="167"/>
      <c r="Q240" s="7"/>
    </row>
    <row r="241" customHeight="1" spans="1:17">
      <c r="A241" s="9"/>
      <c r="B241" s="7"/>
      <c r="C241" s="7"/>
      <c r="D241" s="167"/>
      <c r="E241" s="167"/>
      <c r="F241" s="167"/>
      <c r="G241" s="167"/>
      <c r="H241" s="167"/>
      <c r="I241" s="167"/>
      <c r="J241" s="167"/>
      <c r="K241" s="167"/>
      <c r="L241" s="167"/>
      <c r="M241" s="167"/>
      <c r="N241" s="167"/>
      <c r="O241" s="167"/>
      <c r="P241" s="167"/>
      <c r="Q241" s="7"/>
    </row>
    <row r="242" customHeight="1" spans="1:17">
      <c r="A242" s="9"/>
      <c r="B242" s="7"/>
      <c r="C242" s="7"/>
      <c r="D242" s="167"/>
      <c r="E242" s="167"/>
      <c r="F242" s="167"/>
      <c r="G242" s="167"/>
      <c r="H242" s="167"/>
      <c r="I242" s="167"/>
      <c r="J242" s="167"/>
      <c r="K242" s="167"/>
      <c r="L242" s="167"/>
      <c r="M242" s="167"/>
      <c r="N242" s="167"/>
      <c r="O242" s="167"/>
      <c r="P242" s="167"/>
      <c r="Q242" s="7"/>
    </row>
    <row r="243" customHeight="1" spans="1:17">
      <c r="A243" s="9"/>
      <c r="B243" s="7"/>
      <c r="C243" s="7"/>
      <c r="D243" s="167"/>
      <c r="E243" s="167"/>
      <c r="F243" s="167"/>
      <c r="G243" s="167"/>
      <c r="H243" s="167"/>
      <c r="I243" s="167"/>
      <c r="J243" s="167"/>
      <c r="K243" s="167"/>
      <c r="L243" s="167"/>
      <c r="M243" s="167"/>
      <c r="N243" s="167"/>
      <c r="O243" s="167"/>
      <c r="P243" s="167"/>
      <c r="Q243" s="7"/>
    </row>
    <row r="244" customHeight="1" spans="1:17">
      <c r="A244" s="9"/>
      <c r="B244" s="7"/>
      <c r="C244" s="7"/>
      <c r="D244" s="167"/>
      <c r="E244" s="167"/>
      <c r="F244" s="167"/>
      <c r="G244" s="167"/>
      <c r="H244" s="167"/>
      <c r="I244" s="167"/>
      <c r="J244" s="167"/>
      <c r="K244" s="167"/>
      <c r="L244" s="167"/>
      <c r="M244" s="167"/>
      <c r="N244" s="167"/>
      <c r="O244" s="167"/>
      <c r="P244" s="167"/>
      <c r="Q244" s="7"/>
    </row>
    <row r="245" customHeight="1" spans="1:17">
      <c r="A245" s="9"/>
      <c r="B245" s="7"/>
      <c r="C245" s="7"/>
      <c r="D245" s="167"/>
      <c r="E245" s="167"/>
      <c r="F245" s="167"/>
      <c r="G245" s="167"/>
      <c r="H245" s="167"/>
      <c r="I245" s="167"/>
      <c r="J245" s="167"/>
      <c r="K245" s="167"/>
      <c r="L245" s="167"/>
      <c r="M245" s="167"/>
      <c r="N245" s="167"/>
      <c r="O245" s="167"/>
      <c r="P245" s="167"/>
      <c r="Q245" s="7"/>
    </row>
    <row r="246" customHeight="1" spans="1:17">
      <c r="A246" s="9"/>
      <c r="B246" s="7"/>
      <c r="C246" s="7"/>
      <c r="D246" s="167"/>
      <c r="E246" s="167"/>
      <c r="F246" s="167"/>
      <c r="G246" s="167"/>
      <c r="H246" s="167"/>
      <c r="I246" s="167"/>
      <c r="J246" s="167"/>
      <c r="K246" s="167"/>
      <c r="L246" s="167"/>
      <c r="M246" s="167"/>
      <c r="N246" s="167"/>
      <c r="O246" s="167"/>
      <c r="P246" s="167"/>
      <c r="Q246" s="7"/>
    </row>
    <row r="247" customHeight="1" spans="1:17">
      <c r="A247" s="9"/>
      <c r="B247" s="7"/>
      <c r="C247" s="7"/>
      <c r="D247" s="167"/>
      <c r="E247" s="167"/>
      <c r="F247" s="167"/>
      <c r="G247" s="167"/>
      <c r="H247" s="167"/>
      <c r="I247" s="167"/>
      <c r="J247" s="167"/>
      <c r="K247" s="167"/>
      <c r="L247" s="167"/>
      <c r="M247" s="167"/>
      <c r="N247" s="167"/>
      <c r="O247" s="167"/>
      <c r="P247" s="167"/>
      <c r="Q247" s="7"/>
    </row>
    <row r="248" customHeight="1" spans="1:17">
      <c r="A248" s="9"/>
      <c r="B248" s="7"/>
      <c r="C248" s="7"/>
      <c r="D248" s="167"/>
      <c r="E248" s="167"/>
      <c r="F248" s="167"/>
      <c r="G248" s="167"/>
      <c r="H248" s="167"/>
      <c r="I248" s="167"/>
      <c r="J248" s="167"/>
      <c r="K248" s="167"/>
      <c r="L248" s="167"/>
      <c r="M248" s="167"/>
      <c r="N248" s="167"/>
      <c r="O248" s="167"/>
      <c r="P248" s="167"/>
      <c r="Q248" s="7"/>
    </row>
    <row r="249" customHeight="1" spans="1:17">
      <c r="A249" s="9"/>
      <c r="B249" s="7"/>
      <c r="C249" s="7"/>
      <c r="D249" s="167"/>
      <c r="E249" s="167"/>
      <c r="F249" s="167"/>
      <c r="G249" s="167"/>
      <c r="H249" s="167"/>
      <c r="I249" s="167"/>
      <c r="J249" s="167"/>
      <c r="K249" s="167"/>
      <c r="L249" s="167"/>
      <c r="M249" s="167"/>
      <c r="N249" s="167"/>
      <c r="O249" s="167"/>
      <c r="P249" s="167"/>
      <c r="Q249" s="7"/>
    </row>
    <row r="250" customHeight="1" spans="1:17">
      <c r="A250" s="9"/>
      <c r="B250" s="7"/>
      <c r="C250" s="7"/>
      <c r="D250" s="167"/>
      <c r="E250" s="167"/>
      <c r="F250" s="167"/>
      <c r="G250" s="167"/>
      <c r="H250" s="167"/>
      <c r="I250" s="167"/>
      <c r="J250" s="167"/>
      <c r="K250" s="167"/>
      <c r="L250" s="167"/>
      <c r="M250" s="167"/>
      <c r="N250" s="167"/>
      <c r="O250" s="167"/>
      <c r="P250" s="167"/>
      <c r="Q250" s="7"/>
    </row>
    <row r="251" customHeight="1" spans="1:17">
      <c r="A251" s="9"/>
      <c r="B251" s="7"/>
      <c r="C251" s="7"/>
      <c r="D251" s="167"/>
      <c r="E251" s="167"/>
      <c r="F251" s="167"/>
      <c r="G251" s="167"/>
      <c r="H251" s="167"/>
      <c r="I251" s="167"/>
      <c r="J251" s="167"/>
      <c r="K251" s="167"/>
      <c r="L251" s="167"/>
      <c r="M251" s="167"/>
      <c r="N251" s="167"/>
      <c r="O251" s="167"/>
      <c r="P251" s="167"/>
      <c r="Q251" s="7"/>
    </row>
    <row r="252" customHeight="1" spans="1:17">
      <c r="A252" s="9"/>
      <c r="B252" s="7"/>
      <c r="C252" s="7"/>
      <c r="D252" s="167"/>
      <c r="E252" s="167"/>
      <c r="F252" s="167"/>
      <c r="G252" s="167"/>
      <c r="H252" s="167"/>
      <c r="I252" s="167"/>
      <c r="J252" s="167"/>
      <c r="K252" s="167"/>
      <c r="L252" s="167"/>
      <c r="M252" s="167"/>
      <c r="N252" s="167"/>
      <c r="O252" s="167"/>
      <c r="P252" s="167"/>
      <c r="Q252" s="7"/>
    </row>
    <row r="253" customHeight="1" spans="1:17">
      <c r="A253" s="9"/>
      <c r="B253" s="7"/>
      <c r="C253" s="7"/>
      <c r="D253" s="167"/>
      <c r="E253" s="167"/>
      <c r="F253" s="167"/>
      <c r="G253" s="167"/>
      <c r="H253" s="167"/>
      <c r="I253" s="167"/>
      <c r="J253" s="167"/>
      <c r="K253" s="167"/>
      <c r="L253" s="167"/>
      <c r="M253" s="167"/>
      <c r="N253" s="167"/>
      <c r="O253" s="167"/>
      <c r="P253" s="167"/>
      <c r="Q253" s="7"/>
    </row>
    <row r="254" customHeight="1" spans="1:17">
      <c r="A254" s="9"/>
      <c r="B254" s="7"/>
      <c r="C254" s="7"/>
      <c r="D254" s="167"/>
      <c r="E254" s="167"/>
      <c r="F254" s="167"/>
      <c r="G254" s="167"/>
      <c r="H254" s="167"/>
      <c r="I254" s="167"/>
      <c r="J254" s="167"/>
      <c r="K254" s="167"/>
      <c r="L254" s="167"/>
      <c r="M254" s="167"/>
      <c r="N254" s="167"/>
      <c r="O254" s="167"/>
      <c r="P254" s="167"/>
      <c r="Q254" s="7"/>
    </row>
    <row r="255" customHeight="1" spans="1:17">
      <c r="A255" s="9"/>
      <c r="B255" s="7"/>
      <c r="C255" s="7"/>
      <c r="D255" s="167"/>
      <c r="E255" s="167"/>
      <c r="F255" s="167"/>
      <c r="G255" s="167"/>
      <c r="H255" s="167"/>
      <c r="I255" s="167"/>
      <c r="J255" s="167"/>
      <c r="K255" s="167"/>
      <c r="L255" s="167"/>
      <c r="M255" s="167"/>
      <c r="N255" s="167"/>
      <c r="O255" s="167"/>
      <c r="P255" s="167"/>
      <c r="Q255" s="7"/>
    </row>
    <row r="256" customHeight="1" spans="1:17">
      <c r="A256" s="9"/>
      <c r="B256" s="7"/>
      <c r="C256" s="7"/>
      <c r="D256" s="167"/>
      <c r="E256" s="167"/>
      <c r="F256" s="167"/>
      <c r="G256" s="167"/>
      <c r="H256" s="167"/>
      <c r="I256" s="167"/>
      <c r="J256" s="167"/>
      <c r="K256" s="167"/>
      <c r="L256" s="167"/>
      <c r="M256" s="167"/>
      <c r="N256" s="167"/>
      <c r="O256" s="167"/>
      <c r="P256" s="167"/>
      <c r="Q256" s="7"/>
    </row>
    <row r="257" customHeight="1" spans="1:17">
      <c r="A257" s="9"/>
      <c r="B257" s="7"/>
      <c r="C257" s="7"/>
      <c r="D257" s="167"/>
      <c r="E257" s="167"/>
      <c r="F257" s="167"/>
      <c r="G257" s="167"/>
      <c r="H257" s="167"/>
      <c r="I257" s="167"/>
      <c r="J257" s="167"/>
      <c r="K257" s="167"/>
      <c r="L257" s="167"/>
      <c r="M257" s="167"/>
      <c r="N257" s="167"/>
      <c r="O257" s="167"/>
      <c r="P257" s="167"/>
      <c r="Q257" s="7"/>
    </row>
    <row r="258" customHeight="1" spans="1:17">
      <c r="A258" s="9"/>
      <c r="B258" s="7"/>
      <c r="C258" s="7"/>
      <c r="D258" s="167"/>
      <c r="E258" s="167"/>
      <c r="F258" s="167"/>
      <c r="G258" s="167"/>
      <c r="H258" s="167"/>
      <c r="I258" s="167"/>
      <c r="J258" s="167"/>
      <c r="K258" s="167"/>
      <c r="L258" s="167"/>
      <c r="M258" s="167"/>
      <c r="N258" s="167"/>
      <c r="O258" s="167"/>
      <c r="P258" s="167"/>
      <c r="Q258" s="7"/>
    </row>
    <row r="259" customHeight="1" spans="1:17">
      <c r="A259" s="9"/>
      <c r="B259" s="7"/>
      <c r="C259" s="7"/>
      <c r="D259" s="167"/>
      <c r="E259" s="167"/>
      <c r="F259" s="167"/>
      <c r="G259" s="167"/>
      <c r="H259" s="167"/>
      <c r="I259" s="167"/>
      <c r="J259" s="167"/>
      <c r="K259" s="167"/>
      <c r="L259" s="167"/>
      <c r="M259" s="167"/>
      <c r="N259" s="167"/>
      <c r="O259" s="167"/>
      <c r="P259" s="167"/>
      <c r="Q259" s="7"/>
    </row>
    <row r="260" customHeight="1" spans="1:17">
      <c r="A260" s="9"/>
      <c r="B260" s="7"/>
      <c r="C260" s="7"/>
      <c r="D260" s="167"/>
      <c r="E260" s="167"/>
      <c r="F260" s="167"/>
      <c r="G260" s="167"/>
      <c r="H260" s="167"/>
      <c r="I260" s="167"/>
      <c r="J260" s="167"/>
      <c r="K260" s="167"/>
      <c r="L260" s="167"/>
      <c r="M260" s="167"/>
      <c r="N260" s="167"/>
      <c r="O260" s="167"/>
      <c r="P260" s="167"/>
      <c r="Q260" s="7"/>
    </row>
    <row r="261" customHeight="1" spans="1:17">
      <c r="A261" s="9"/>
      <c r="B261" s="7"/>
      <c r="C261" s="7"/>
      <c r="D261" s="167"/>
      <c r="E261" s="167"/>
      <c r="F261" s="167"/>
      <c r="G261" s="167"/>
      <c r="H261" s="167"/>
      <c r="I261" s="167"/>
      <c r="J261" s="167"/>
      <c r="K261" s="167"/>
      <c r="L261" s="167"/>
      <c r="M261" s="167"/>
      <c r="N261" s="167"/>
      <c r="O261" s="167"/>
      <c r="P261" s="167"/>
      <c r="Q261" s="7"/>
    </row>
    <row r="262" customHeight="1" spans="1:17">
      <c r="A262" s="9"/>
      <c r="B262" s="7"/>
      <c r="C262" s="7"/>
      <c r="D262" s="167"/>
      <c r="E262" s="167"/>
      <c r="F262" s="167"/>
      <c r="G262" s="167"/>
      <c r="H262" s="167"/>
      <c r="I262" s="167"/>
      <c r="J262" s="167"/>
      <c r="K262" s="167"/>
      <c r="L262" s="167"/>
      <c r="M262" s="167"/>
      <c r="N262" s="167"/>
      <c r="O262" s="167"/>
      <c r="P262" s="167"/>
      <c r="Q262" s="7"/>
    </row>
    <row r="263" customHeight="1" spans="1:17">
      <c r="A263" s="9"/>
      <c r="B263" s="7"/>
      <c r="C263" s="7"/>
      <c r="D263" s="167"/>
      <c r="E263" s="167"/>
      <c r="F263" s="167"/>
      <c r="G263" s="167"/>
      <c r="H263" s="167"/>
      <c r="I263" s="167"/>
      <c r="J263" s="167"/>
      <c r="K263" s="167"/>
      <c r="L263" s="167"/>
      <c r="M263" s="167"/>
      <c r="N263" s="167"/>
      <c r="O263" s="167"/>
      <c r="P263" s="167"/>
      <c r="Q263" s="7"/>
    </row>
    <row r="264" customHeight="1" spans="1:17">
      <c r="A264" s="9"/>
      <c r="B264" s="7"/>
      <c r="C264" s="7"/>
      <c r="D264" s="167"/>
      <c r="E264" s="167"/>
      <c r="F264" s="167"/>
      <c r="G264" s="167"/>
      <c r="H264" s="167"/>
      <c r="I264" s="167"/>
      <c r="J264" s="167"/>
      <c r="K264" s="167"/>
      <c r="L264" s="167"/>
      <c r="M264" s="167"/>
      <c r="N264" s="167"/>
      <c r="O264" s="167"/>
      <c r="P264" s="167"/>
      <c r="Q264" s="7"/>
    </row>
    <row r="265" customHeight="1" spans="1:17">
      <c r="A265" s="9"/>
      <c r="B265" s="7"/>
      <c r="C265" s="7"/>
      <c r="D265" s="167"/>
      <c r="E265" s="167"/>
      <c r="F265" s="167"/>
      <c r="G265" s="167"/>
      <c r="H265" s="167"/>
      <c r="I265" s="167"/>
      <c r="J265" s="167"/>
      <c r="K265" s="167"/>
      <c r="L265" s="167"/>
      <c r="M265" s="167"/>
      <c r="N265" s="167"/>
      <c r="O265" s="167"/>
      <c r="P265" s="167"/>
      <c r="Q265" s="7"/>
    </row>
    <row r="266" customHeight="1" spans="1:17">
      <c r="A266" s="9"/>
      <c r="B266" s="7"/>
      <c r="C266" s="7"/>
      <c r="D266" s="167"/>
      <c r="E266" s="167"/>
      <c r="F266" s="167"/>
      <c r="G266" s="167"/>
      <c r="H266" s="167"/>
      <c r="I266" s="167"/>
      <c r="J266" s="167"/>
      <c r="K266" s="167"/>
      <c r="L266" s="167"/>
      <c r="M266" s="167"/>
      <c r="N266" s="167"/>
      <c r="O266" s="167"/>
      <c r="P266" s="167"/>
      <c r="Q266" s="7"/>
    </row>
    <row r="267" customHeight="1" spans="1:17">
      <c r="A267" s="9"/>
      <c r="B267" s="7"/>
      <c r="C267" s="7"/>
      <c r="D267" s="167"/>
      <c r="E267" s="167"/>
      <c r="F267" s="167"/>
      <c r="G267" s="167"/>
      <c r="H267" s="167"/>
      <c r="I267" s="167"/>
      <c r="J267" s="167"/>
      <c r="K267" s="167"/>
      <c r="L267" s="167"/>
      <c r="M267" s="167"/>
      <c r="N267" s="167"/>
      <c r="O267" s="167"/>
      <c r="P267" s="167"/>
      <c r="Q267" s="7"/>
    </row>
    <row r="268" customHeight="1" spans="1:17">
      <c r="A268" s="9"/>
      <c r="B268" s="7"/>
      <c r="C268" s="7"/>
      <c r="D268" s="167"/>
      <c r="E268" s="167"/>
      <c r="F268" s="167"/>
      <c r="G268" s="167"/>
      <c r="H268" s="167"/>
      <c r="I268" s="167"/>
      <c r="J268" s="167"/>
      <c r="K268" s="167"/>
      <c r="L268" s="167"/>
      <c r="M268" s="167"/>
      <c r="N268" s="167"/>
      <c r="O268" s="167"/>
      <c r="P268" s="167"/>
      <c r="Q268" s="7"/>
    </row>
    <row r="269" customHeight="1" spans="1:17">
      <c r="A269" s="9"/>
      <c r="B269" s="7"/>
      <c r="C269" s="7"/>
      <c r="D269" s="167"/>
      <c r="E269" s="167"/>
      <c r="F269" s="167"/>
      <c r="G269" s="167"/>
      <c r="H269" s="167"/>
      <c r="I269" s="167"/>
      <c r="J269" s="167"/>
      <c r="K269" s="167"/>
      <c r="L269" s="167"/>
      <c r="M269" s="167"/>
      <c r="N269" s="167"/>
      <c r="O269" s="167"/>
      <c r="P269" s="167"/>
      <c r="Q269" s="7"/>
    </row>
    <row r="270" customHeight="1" spans="1:17">
      <c r="A270" s="9"/>
      <c r="B270" s="7"/>
      <c r="C270" s="7"/>
      <c r="D270" s="167"/>
      <c r="E270" s="167"/>
      <c r="F270" s="167"/>
      <c r="G270" s="167"/>
      <c r="H270" s="167"/>
      <c r="I270" s="167"/>
      <c r="J270" s="167"/>
      <c r="K270" s="167"/>
      <c r="L270" s="167"/>
      <c r="M270" s="167"/>
      <c r="N270" s="167"/>
      <c r="O270" s="167"/>
      <c r="P270" s="167"/>
      <c r="Q270" s="7"/>
    </row>
    <row r="271" customHeight="1" spans="1:17">
      <c r="A271" s="9"/>
      <c r="B271" s="7"/>
      <c r="C271" s="7"/>
      <c r="D271" s="167"/>
      <c r="E271" s="167"/>
      <c r="F271" s="167"/>
      <c r="G271" s="167"/>
      <c r="H271" s="167"/>
      <c r="I271" s="167"/>
      <c r="J271" s="167"/>
      <c r="K271" s="167"/>
      <c r="L271" s="167"/>
      <c r="M271" s="167"/>
      <c r="N271" s="167"/>
      <c r="O271" s="167"/>
      <c r="P271" s="167"/>
      <c r="Q271" s="7"/>
    </row>
    <row r="272" customHeight="1" spans="1:17">
      <c r="A272" s="9"/>
      <c r="B272" s="7"/>
      <c r="C272" s="7"/>
      <c r="D272" s="167"/>
      <c r="E272" s="167"/>
      <c r="F272" s="167"/>
      <c r="G272" s="167"/>
      <c r="H272" s="167"/>
      <c r="I272" s="167"/>
      <c r="J272" s="167"/>
      <c r="K272" s="167"/>
      <c r="L272" s="167"/>
      <c r="M272" s="167"/>
      <c r="N272" s="167"/>
      <c r="O272" s="167"/>
      <c r="P272" s="167"/>
      <c r="Q272" s="7"/>
    </row>
    <row r="273" customHeight="1" spans="1:17">
      <c r="A273" s="9"/>
      <c r="B273" s="7"/>
      <c r="C273" s="7"/>
      <c r="D273" s="167"/>
      <c r="E273" s="167"/>
      <c r="F273" s="167"/>
      <c r="G273" s="167"/>
      <c r="H273" s="167"/>
      <c r="I273" s="167"/>
      <c r="J273" s="167"/>
      <c r="K273" s="167"/>
      <c r="L273" s="167"/>
      <c r="M273" s="167"/>
      <c r="N273" s="167"/>
      <c r="O273" s="167"/>
      <c r="P273" s="167"/>
      <c r="Q273" s="7"/>
    </row>
    <row r="274" customHeight="1" spans="1:17">
      <c r="A274" s="9"/>
      <c r="B274" s="7"/>
      <c r="C274" s="7"/>
      <c r="D274" s="167"/>
      <c r="E274" s="167"/>
      <c r="F274" s="167"/>
      <c r="G274" s="167"/>
      <c r="H274" s="167"/>
      <c r="I274" s="167"/>
      <c r="J274" s="167"/>
      <c r="K274" s="167"/>
      <c r="L274" s="167"/>
      <c r="M274" s="167"/>
      <c r="N274" s="167"/>
      <c r="O274" s="167"/>
      <c r="P274" s="167"/>
      <c r="Q274" s="7"/>
    </row>
    <row r="275" customHeight="1" spans="1:17">
      <c r="A275" s="9"/>
      <c r="B275" s="7"/>
      <c r="C275" s="7"/>
      <c r="D275" s="167"/>
      <c r="E275" s="167"/>
      <c r="F275" s="167"/>
      <c r="G275" s="167"/>
      <c r="H275" s="167"/>
      <c r="I275" s="167"/>
      <c r="J275" s="167"/>
      <c r="K275" s="167"/>
      <c r="L275" s="167"/>
      <c r="M275" s="167"/>
      <c r="N275" s="167"/>
      <c r="O275" s="167"/>
      <c r="P275" s="167"/>
      <c r="Q275" s="7"/>
    </row>
    <row r="276" customHeight="1" spans="1:17">
      <c r="A276" s="9"/>
      <c r="B276" s="7"/>
      <c r="C276" s="7"/>
      <c r="D276" s="167"/>
      <c r="E276" s="167"/>
      <c r="F276" s="167"/>
      <c r="G276" s="167"/>
      <c r="H276" s="167"/>
      <c r="I276" s="167"/>
      <c r="J276" s="167"/>
      <c r="K276" s="167"/>
      <c r="L276" s="167"/>
      <c r="M276" s="167"/>
      <c r="N276" s="167"/>
      <c r="O276" s="167"/>
      <c r="P276" s="167"/>
      <c r="Q276" s="7"/>
    </row>
    <row r="277" customHeight="1" spans="1:17">
      <c r="A277" s="9"/>
      <c r="B277" s="7"/>
      <c r="C277" s="7"/>
      <c r="D277" s="167"/>
      <c r="E277" s="167"/>
      <c r="F277" s="167"/>
      <c r="G277" s="167"/>
      <c r="H277" s="167"/>
      <c r="I277" s="167"/>
      <c r="J277" s="167"/>
      <c r="K277" s="167"/>
      <c r="L277" s="167"/>
      <c r="M277" s="167"/>
      <c r="N277" s="167"/>
      <c r="O277" s="167"/>
      <c r="P277" s="167"/>
      <c r="Q277" s="7"/>
    </row>
    <row r="278" customHeight="1" spans="1:17">
      <c r="A278" s="9"/>
      <c r="B278" s="7"/>
      <c r="C278" s="7"/>
      <c r="D278" s="167"/>
      <c r="E278" s="167"/>
      <c r="F278" s="167"/>
      <c r="G278" s="167"/>
      <c r="H278" s="167"/>
      <c r="I278" s="167"/>
      <c r="J278" s="167"/>
      <c r="K278" s="167"/>
      <c r="L278" s="167"/>
      <c r="M278" s="167"/>
      <c r="N278" s="167"/>
      <c r="O278" s="167"/>
      <c r="P278" s="167"/>
      <c r="Q278" s="7"/>
    </row>
    <row r="279" customHeight="1" spans="1:17">
      <c r="A279" s="9"/>
      <c r="B279" s="7"/>
      <c r="C279" s="7"/>
      <c r="D279" s="167"/>
      <c r="E279" s="167"/>
      <c r="F279" s="167"/>
      <c r="G279" s="167"/>
      <c r="H279" s="167"/>
      <c r="I279" s="167"/>
      <c r="J279" s="167"/>
      <c r="K279" s="167"/>
      <c r="L279" s="167"/>
      <c r="M279" s="167"/>
      <c r="N279" s="167"/>
      <c r="O279" s="167"/>
      <c r="P279" s="167"/>
      <c r="Q279" s="7"/>
    </row>
    <row r="280" customHeight="1" spans="1:17">
      <c r="A280" s="9"/>
      <c r="B280" s="7"/>
      <c r="C280" s="7"/>
      <c r="D280" s="167"/>
      <c r="E280" s="167"/>
      <c r="F280" s="167"/>
      <c r="G280" s="167"/>
      <c r="H280" s="167"/>
      <c r="I280" s="167"/>
      <c r="J280" s="167"/>
      <c r="K280" s="167"/>
      <c r="L280" s="167"/>
      <c r="M280" s="167"/>
      <c r="N280" s="167"/>
      <c r="O280" s="167"/>
      <c r="P280" s="167"/>
      <c r="Q280" s="7"/>
    </row>
    <row r="281" customHeight="1" spans="1:17">
      <c r="A281" s="9"/>
      <c r="B281" s="7"/>
      <c r="C281" s="7"/>
      <c r="D281" s="167"/>
      <c r="E281" s="167"/>
      <c r="F281" s="167"/>
      <c r="G281" s="167"/>
      <c r="H281" s="167"/>
      <c r="I281" s="167"/>
      <c r="J281" s="167"/>
      <c r="K281" s="167"/>
      <c r="L281" s="167"/>
      <c r="M281" s="167"/>
      <c r="N281" s="167"/>
      <c r="O281" s="167"/>
      <c r="P281" s="167"/>
      <c r="Q281" s="7"/>
    </row>
    <row r="282" customHeight="1" spans="1:17">
      <c r="A282" s="9"/>
      <c r="B282" s="7"/>
      <c r="C282" s="7"/>
      <c r="D282" s="167"/>
      <c r="E282" s="167"/>
      <c r="F282" s="167"/>
      <c r="G282" s="167"/>
      <c r="H282" s="167"/>
      <c r="I282" s="167"/>
      <c r="J282" s="167"/>
      <c r="K282" s="167"/>
      <c r="L282" s="167"/>
      <c r="M282" s="167"/>
      <c r="N282" s="167"/>
      <c r="O282" s="167"/>
      <c r="P282" s="167"/>
      <c r="Q282" s="7"/>
    </row>
    <row r="283" customHeight="1" spans="1:17">
      <c r="A283" s="9"/>
      <c r="B283" s="7"/>
      <c r="C283" s="7"/>
      <c r="D283" s="167"/>
      <c r="E283" s="167"/>
      <c r="F283" s="167"/>
      <c r="G283" s="167"/>
      <c r="H283" s="167"/>
      <c r="I283" s="167"/>
      <c r="J283" s="167"/>
      <c r="K283" s="167"/>
      <c r="L283" s="167"/>
      <c r="M283" s="167"/>
      <c r="N283" s="167"/>
      <c r="O283" s="167"/>
      <c r="P283" s="167"/>
      <c r="Q283" s="7"/>
    </row>
    <row r="284" customHeight="1" spans="1:17">
      <c r="A284" s="9"/>
      <c r="B284" s="7"/>
      <c r="C284" s="7"/>
      <c r="D284" s="167"/>
      <c r="E284" s="167"/>
      <c r="F284" s="167"/>
      <c r="G284" s="167"/>
      <c r="H284" s="167"/>
      <c r="I284" s="167"/>
      <c r="J284" s="167"/>
      <c r="K284" s="167"/>
      <c r="L284" s="167"/>
      <c r="M284" s="167"/>
      <c r="N284" s="167"/>
      <c r="O284" s="167"/>
      <c r="P284" s="167"/>
      <c r="Q284" s="7"/>
    </row>
    <row r="285" customHeight="1" spans="1:17">
      <c r="A285" s="9"/>
      <c r="B285" s="7"/>
      <c r="C285" s="7"/>
      <c r="D285" s="167"/>
      <c r="E285" s="167"/>
      <c r="F285" s="167"/>
      <c r="G285" s="167"/>
      <c r="H285" s="167"/>
      <c r="I285" s="167"/>
      <c r="J285" s="167"/>
      <c r="K285" s="167"/>
      <c r="L285" s="167"/>
      <c r="M285" s="167"/>
      <c r="N285" s="167"/>
      <c r="O285" s="167"/>
      <c r="P285" s="167"/>
      <c r="Q285" s="7"/>
    </row>
    <row r="286" customHeight="1" spans="1:17">
      <c r="A286" s="9"/>
      <c r="B286" s="7"/>
      <c r="C286" s="7"/>
      <c r="D286" s="167"/>
      <c r="E286" s="167"/>
      <c r="F286" s="167"/>
      <c r="G286" s="167"/>
      <c r="H286" s="167"/>
      <c r="I286" s="167"/>
      <c r="J286" s="167"/>
      <c r="K286" s="167"/>
      <c r="L286" s="167"/>
      <c r="M286" s="167"/>
      <c r="N286" s="167"/>
      <c r="O286" s="167"/>
      <c r="P286" s="167"/>
      <c r="Q286" s="7"/>
    </row>
    <row r="287" customHeight="1" spans="1:17">
      <c r="A287" s="9"/>
      <c r="B287" s="7"/>
      <c r="C287" s="7"/>
      <c r="D287" s="167"/>
      <c r="E287" s="167"/>
      <c r="F287" s="167"/>
      <c r="G287" s="167"/>
      <c r="H287" s="167"/>
      <c r="I287" s="167"/>
      <c r="J287" s="167"/>
      <c r="K287" s="167"/>
      <c r="L287" s="167"/>
      <c r="M287" s="167"/>
      <c r="N287" s="167"/>
      <c r="O287" s="167"/>
      <c r="P287" s="167"/>
      <c r="Q287" s="7"/>
    </row>
    <row r="288" customHeight="1" spans="1:17">
      <c r="A288" s="9"/>
      <c r="B288" s="7"/>
      <c r="C288" s="7"/>
      <c r="D288" s="167"/>
      <c r="E288" s="167"/>
      <c r="F288" s="167"/>
      <c r="G288" s="167"/>
      <c r="H288" s="167"/>
      <c r="I288" s="167"/>
      <c r="J288" s="167"/>
      <c r="K288" s="167"/>
      <c r="L288" s="167"/>
      <c r="M288" s="167"/>
      <c r="N288" s="167"/>
      <c r="O288" s="167"/>
      <c r="P288" s="167"/>
      <c r="Q288" s="7"/>
    </row>
    <row r="289" customHeight="1" spans="1:17">
      <c r="A289" s="9"/>
      <c r="B289" s="7"/>
      <c r="C289" s="7"/>
      <c r="D289" s="167"/>
      <c r="E289" s="167"/>
      <c r="F289" s="167"/>
      <c r="G289" s="167"/>
      <c r="H289" s="167"/>
      <c r="I289" s="167"/>
      <c r="J289" s="167"/>
      <c r="K289" s="167"/>
      <c r="L289" s="167"/>
      <c r="M289" s="167"/>
      <c r="N289" s="167"/>
      <c r="O289" s="167"/>
      <c r="P289" s="167"/>
      <c r="Q289" s="7"/>
    </row>
    <row r="290" customHeight="1" spans="1:17">
      <c r="A290" s="9"/>
      <c r="B290" s="7"/>
      <c r="C290" s="7"/>
      <c r="D290" s="167"/>
      <c r="E290" s="167"/>
      <c r="F290" s="167"/>
      <c r="G290" s="167"/>
      <c r="H290" s="167"/>
      <c r="I290" s="167"/>
      <c r="J290" s="167"/>
      <c r="K290" s="167"/>
      <c r="L290" s="167"/>
      <c r="M290" s="167"/>
      <c r="N290" s="167"/>
      <c r="O290" s="167"/>
      <c r="P290" s="167"/>
      <c r="Q290" s="7"/>
    </row>
    <row r="291" customHeight="1" spans="1:17">
      <c r="A291" s="9"/>
      <c r="B291" s="7"/>
      <c r="C291" s="7"/>
      <c r="D291" s="167"/>
      <c r="E291" s="167"/>
      <c r="F291" s="167"/>
      <c r="G291" s="167"/>
      <c r="H291" s="167"/>
      <c r="I291" s="167"/>
      <c r="J291" s="167"/>
      <c r="K291" s="167"/>
      <c r="L291" s="167"/>
      <c r="M291" s="167"/>
      <c r="N291" s="167"/>
      <c r="O291" s="167"/>
      <c r="P291" s="167"/>
      <c r="Q291" s="7"/>
    </row>
    <row r="292" customHeight="1" spans="1:17">
      <c r="A292" s="9"/>
      <c r="B292" s="7"/>
      <c r="C292" s="7"/>
      <c r="D292" s="167"/>
      <c r="E292" s="167"/>
      <c r="F292" s="167"/>
      <c r="G292" s="167"/>
      <c r="H292" s="167"/>
      <c r="I292" s="167"/>
      <c r="J292" s="167"/>
      <c r="K292" s="167"/>
      <c r="L292" s="167"/>
      <c r="M292" s="167"/>
      <c r="N292" s="167"/>
      <c r="O292" s="167"/>
      <c r="P292" s="167"/>
      <c r="Q292" s="7"/>
    </row>
    <row r="293" customHeight="1" spans="1:17">
      <c r="A293" s="9"/>
      <c r="B293" s="7"/>
      <c r="C293" s="7"/>
      <c r="D293" s="167"/>
      <c r="E293" s="167"/>
      <c r="F293" s="167"/>
      <c r="G293" s="167"/>
      <c r="H293" s="167"/>
      <c r="I293" s="167"/>
      <c r="J293" s="167"/>
      <c r="K293" s="167"/>
      <c r="L293" s="167"/>
      <c r="M293" s="167"/>
      <c r="N293" s="167"/>
      <c r="O293" s="167"/>
      <c r="P293" s="167"/>
      <c r="Q293" s="7"/>
    </row>
    <row r="294" customHeight="1" spans="1:17">
      <c r="A294" s="9"/>
      <c r="B294" s="7"/>
      <c r="C294" s="7"/>
      <c r="D294" s="167"/>
      <c r="E294" s="167"/>
      <c r="F294" s="167"/>
      <c r="G294" s="167"/>
      <c r="H294" s="167"/>
      <c r="I294" s="167"/>
      <c r="J294" s="167"/>
      <c r="K294" s="167"/>
      <c r="L294" s="167"/>
      <c r="M294" s="167"/>
      <c r="N294" s="167"/>
      <c r="O294" s="167"/>
      <c r="P294" s="167"/>
      <c r="Q294" s="7"/>
    </row>
    <row r="295" customHeight="1" spans="1:17">
      <c r="A295" s="9"/>
      <c r="B295" s="7"/>
      <c r="C295" s="7"/>
      <c r="D295" s="167"/>
      <c r="E295" s="167"/>
      <c r="F295" s="167"/>
      <c r="G295" s="167"/>
      <c r="H295" s="167"/>
      <c r="I295" s="167"/>
      <c r="J295" s="167"/>
      <c r="K295" s="167"/>
      <c r="L295" s="167"/>
      <c r="M295" s="167"/>
      <c r="N295" s="167"/>
      <c r="O295" s="167"/>
      <c r="P295" s="167"/>
      <c r="Q295" s="7"/>
    </row>
    <row r="296" customHeight="1" spans="1:17">
      <c r="A296" s="9"/>
      <c r="B296" s="7"/>
      <c r="C296" s="7"/>
      <c r="D296" s="167"/>
      <c r="E296" s="167"/>
      <c r="F296" s="167"/>
      <c r="G296" s="167"/>
      <c r="H296" s="167"/>
      <c r="I296" s="167"/>
      <c r="J296" s="167"/>
      <c r="K296" s="167"/>
      <c r="L296" s="167"/>
      <c r="M296" s="167"/>
      <c r="N296" s="167"/>
      <c r="O296" s="167"/>
      <c r="P296" s="167"/>
      <c r="Q296" s="7"/>
    </row>
    <row r="297" customHeight="1" spans="1:17">
      <c r="A297" s="9"/>
      <c r="B297" s="7"/>
      <c r="C297" s="7"/>
      <c r="D297" s="167"/>
      <c r="E297" s="167"/>
      <c r="F297" s="167"/>
      <c r="G297" s="167"/>
      <c r="H297" s="167"/>
      <c r="I297" s="167"/>
      <c r="J297" s="167"/>
      <c r="K297" s="167"/>
      <c r="L297" s="167"/>
      <c r="M297" s="167"/>
      <c r="N297" s="167"/>
      <c r="O297" s="167"/>
      <c r="P297" s="167"/>
      <c r="Q297" s="7"/>
    </row>
    <row r="298" customHeight="1" spans="1:17">
      <c r="A298" s="9"/>
      <c r="B298" s="7"/>
      <c r="C298" s="7"/>
      <c r="D298" s="167"/>
      <c r="E298" s="167"/>
      <c r="F298" s="167"/>
      <c r="G298" s="167"/>
      <c r="H298" s="167"/>
      <c r="I298" s="167"/>
      <c r="J298" s="167"/>
      <c r="K298" s="167"/>
      <c r="L298" s="167"/>
      <c r="M298" s="167"/>
      <c r="N298" s="167"/>
      <c r="O298" s="167"/>
      <c r="P298" s="167"/>
      <c r="Q298" s="7"/>
    </row>
    <row r="299" customHeight="1" spans="1:17">
      <c r="A299" s="9"/>
      <c r="B299" s="7"/>
      <c r="C299" s="7"/>
      <c r="D299" s="167"/>
      <c r="E299" s="167"/>
      <c r="F299" s="167"/>
      <c r="G299" s="167"/>
      <c r="H299" s="167"/>
      <c r="I299" s="167"/>
      <c r="J299" s="167"/>
      <c r="K299" s="167"/>
      <c r="L299" s="167"/>
      <c r="M299" s="167"/>
      <c r="N299" s="167"/>
      <c r="O299" s="167"/>
      <c r="P299" s="167"/>
      <c r="Q299" s="7"/>
    </row>
    <row r="300" customHeight="1" spans="1:17">
      <c r="A300" s="9"/>
      <c r="B300" s="7"/>
      <c r="C300" s="7"/>
      <c r="D300" s="167"/>
      <c r="E300" s="167"/>
      <c r="F300" s="167"/>
      <c r="G300" s="167"/>
      <c r="H300" s="167"/>
      <c r="I300" s="167"/>
      <c r="J300" s="167"/>
      <c r="K300" s="167"/>
      <c r="L300" s="167"/>
      <c r="M300" s="167"/>
      <c r="N300" s="167"/>
      <c r="O300" s="167"/>
      <c r="P300" s="167"/>
      <c r="Q300" s="7"/>
    </row>
    <row r="301" customHeight="1" spans="1:17">
      <c r="A301" s="9"/>
      <c r="B301" s="7"/>
      <c r="C301" s="7"/>
      <c r="D301" s="167"/>
      <c r="E301" s="167"/>
      <c r="F301" s="167"/>
      <c r="G301" s="167"/>
      <c r="H301" s="167"/>
      <c r="I301" s="167"/>
      <c r="J301" s="167"/>
      <c r="K301" s="167"/>
      <c r="L301" s="167"/>
      <c r="M301" s="167"/>
      <c r="N301" s="167"/>
      <c r="O301" s="167"/>
      <c r="P301" s="167"/>
      <c r="Q301" s="7"/>
    </row>
    <row r="302" customHeight="1" spans="1:17">
      <c r="A302" s="9"/>
      <c r="B302" s="7"/>
      <c r="C302" s="7"/>
      <c r="D302" s="167"/>
      <c r="E302" s="167"/>
      <c r="F302" s="167"/>
      <c r="G302" s="167"/>
      <c r="H302" s="167"/>
      <c r="I302" s="167"/>
      <c r="J302" s="167"/>
      <c r="K302" s="167"/>
      <c r="L302" s="167"/>
      <c r="M302" s="167"/>
      <c r="N302" s="167"/>
      <c r="O302" s="167"/>
      <c r="P302" s="167"/>
      <c r="Q302" s="7"/>
    </row>
    <row r="303" customHeight="1" spans="1:17">
      <c r="A303" s="9"/>
      <c r="B303" s="7"/>
      <c r="C303" s="7"/>
      <c r="D303" s="167"/>
      <c r="E303" s="167"/>
      <c r="F303" s="167"/>
      <c r="G303" s="167"/>
      <c r="H303" s="167"/>
      <c r="I303" s="167"/>
      <c r="J303" s="167"/>
      <c r="K303" s="167"/>
      <c r="L303" s="167"/>
      <c r="M303" s="167"/>
      <c r="N303" s="167"/>
      <c r="O303" s="167"/>
      <c r="P303" s="167"/>
      <c r="Q303" s="7"/>
    </row>
    <row r="304" customHeight="1" spans="1:17">
      <c r="A304" s="9"/>
      <c r="B304" s="7"/>
      <c r="C304" s="7"/>
      <c r="D304" s="167"/>
      <c r="E304" s="167"/>
      <c r="F304" s="167"/>
      <c r="G304" s="167"/>
      <c r="H304" s="167"/>
      <c r="I304" s="167"/>
      <c r="J304" s="167"/>
      <c r="K304" s="167"/>
      <c r="L304" s="167"/>
      <c r="M304" s="167"/>
      <c r="N304" s="167"/>
      <c r="O304" s="167"/>
      <c r="P304" s="167"/>
      <c r="Q304" s="7"/>
    </row>
    <row r="305" customHeight="1" spans="1:17">
      <c r="A305" s="9"/>
      <c r="B305" s="7"/>
      <c r="C305" s="7"/>
      <c r="D305" s="167"/>
      <c r="E305" s="167"/>
      <c r="F305" s="167"/>
      <c r="G305" s="167"/>
      <c r="H305" s="167"/>
      <c r="I305" s="167"/>
      <c r="J305" s="167"/>
      <c r="K305" s="167"/>
      <c r="L305" s="167"/>
      <c r="M305" s="167"/>
      <c r="N305" s="167"/>
      <c r="O305" s="167"/>
      <c r="P305" s="167"/>
      <c r="Q305" s="7"/>
    </row>
    <row r="306" customHeight="1" spans="1:17">
      <c r="A306" s="9"/>
      <c r="B306" s="7"/>
      <c r="C306" s="7"/>
      <c r="D306" s="167"/>
      <c r="E306" s="167"/>
      <c r="F306" s="167"/>
      <c r="G306" s="167"/>
      <c r="H306" s="167"/>
      <c r="I306" s="167"/>
      <c r="J306" s="167"/>
      <c r="K306" s="167"/>
      <c r="L306" s="167"/>
      <c r="M306" s="167"/>
      <c r="N306" s="167"/>
      <c r="O306" s="167"/>
      <c r="P306" s="167"/>
      <c r="Q306" s="7"/>
    </row>
    <row r="307" customHeight="1" spans="1:17">
      <c r="A307" s="9"/>
      <c r="B307" s="7"/>
      <c r="C307" s="7"/>
      <c r="D307" s="167"/>
      <c r="E307" s="167"/>
      <c r="F307" s="167"/>
      <c r="G307" s="167"/>
      <c r="H307" s="167"/>
      <c r="I307" s="167"/>
      <c r="J307" s="167"/>
      <c r="K307" s="167"/>
      <c r="L307" s="167"/>
      <c r="M307" s="167"/>
      <c r="N307" s="167"/>
      <c r="O307" s="167"/>
      <c r="P307" s="167"/>
      <c r="Q307" s="7"/>
    </row>
    <row r="308" customHeight="1" spans="1:17">
      <c r="A308" s="9"/>
      <c r="B308" s="7"/>
      <c r="C308" s="7"/>
      <c r="D308" s="167"/>
      <c r="E308" s="167"/>
      <c r="F308" s="167"/>
      <c r="G308" s="167"/>
      <c r="H308" s="167"/>
      <c r="I308" s="167"/>
      <c r="J308" s="167"/>
      <c r="K308" s="167"/>
      <c r="L308" s="167"/>
      <c r="M308" s="167"/>
      <c r="N308" s="167"/>
      <c r="O308" s="167"/>
      <c r="P308" s="167"/>
      <c r="Q308" s="7"/>
    </row>
    <row r="309" customHeight="1" spans="1:17">
      <c r="A309" s="9"/>
      <c r="B309" s="7"/>
      <c r="C309" s="7"/>
      <c r="D309" s="167"/>
      <c r="E309" s="167"/>
      <c r="F309" s="167"/>
      <c r="G309" s="167"/>
      <c r="H309" s="167"/>
      <c r="I309" s="167"/>
      <c r="J309" s="167"/>
      <c r="K309" s="167"/>
      <c r="L309" s="167"/>
      <c r="M309" s="167"/>
      <c r="N309" s="167"/>
      <c r="O309" s="167"/>
      <c r="P309" s="167"/>
      <c r="Q309" s="7"/>
    </row>
    <row r="310" customHeight="1" spans="1:17">
      <c r="A310" s="9"/>
      <c r="B310" s="7"/>
      <c r="C310" s="7"/>
      <c r="D310" s="167"/>
      <c r="E310" s="167"/>
      <c r="F310" s="167"/>
      <c r="G310" s="167"/>
      <c r="H310" s="167"/>
      <c r="I310" s="167"/>
      <c r="J310" s="167"/>
      <c r="K310" s="167"/>
      <c r="L310" s="167"/>
      <c r="M310" s="167"/>
      <c r="N310" s="167"/>
      <c r="O310" s="167"/>
      <c r="P310" s="167"/>
      <c r="Q310" s="7"/>
    </row>
    <row r="311" customHeight="1" spans="1:17">
      <c r="A311" s="9"/>
      <c r="B311" s="7"/>
      <c r="C311" s="7"/>
      <c r="D311" s="167"/>
      <c r="E311" s="167"/>
      <c r="F311" s="167"/>
      <c r="G311" s="167"/>
      <c r="H311" s="167"/>
      <c r="I311" s="167"/>
      <c r="J311" s="167"/>
      <c r="K311" s="167"/>
      <c r="L311" s="167"/>
      <c r="M311" s="167"/>
      <c r="N311" s="167"/>
      <c r="O311" s="167"/>
      <c r="P311" s="167"/>
      <c r="Q311" s="7"/>
    </row>
    <row r="312" customHeight="1" spans="1:17">
      <c r="A312" s="9"/>
      <c r="B312" s="7"/>
      <c r="C312" s="7"/>
      <c r="D312" s="167"/>
      <c r="E312" s="167"/>
      <c r="F312" s="167"/>
      <c r="G312" s="167"/>
      <c r="H312" s="167"/>
      <c r="I312" s="167"/>
      <c r="J312" s="167"/>
      <c r="K312" s="167"/>
      <c r="L312" s="167"/>
      <c r="M312" s="167"/>
      <c r="N312" s="167"/>
      <c r="O312" s="167"/>
      <c r="P312" s="167"/>
      <c r="Q312" s="7"/>
    </row>
    <row r="313" customHeight="1" spans="1:17">
      <c r="A313" s="9"/>
      <c r="B313" s="7"/>
      <c r="C313" s="7"/>
      <c r="D313" s="167"/>
      <c r="E313" s="167"/>
      <c r="F313" s="167"/>
      <c r="G313" s="167"/>
      <c r="H313" s="167"/>
      <c r="I313" s="167"/>
      <c r="J313" s="167"/>
      <c r="K313" s="167"/>
      <c r="L313" s="167"/>
      <c r="M313" s="167"/>
      <c r="N313" s="167"/>
      <c r="O313" s="167"/>
      <c r="P313" s="167"/>
      <c r="Q313" s="7"/>
    </row>
    <row r="314" customHeight="1" spans="1:17">
      <c r="A314" s="9"/>
      <c r="B314" s="7"/>
      <c r="C314" s="7"/>
      <c r="D314" s="167"/>
      <c r="E314" s="167"/>
      <c r="F314" s="167"/>
      <c r="G314" s="167"/>
      <c r="H314" s="167"/>
      <c r="I314" s="167"/>
      <c r="J314" s="167"/>
      <c r="K314" s="167"/>
      <c r="L314" s="167"/>
      <c r="M314" s="167"/>
      <c r="N314" s="167"/>
      <c r="O314" s="167"/>
      <c r="P314" s="167"/>
      <c r="Q314" s="7"/>
    </row>
    <row r="315" customHeight="1" spans="1:17">
      <c r="A315" s="9"/>
      <c r="B315" s="7"/>
      <c r="C315" s="7"/>
      <c r="D315" s="167"/>
      <c r="E315" s="167"/>
      <c r="F315" s="167"/>
      <c r="G315" s="167"/>
      <c r="H315" s="167"/>
      <c r="I315" s="167"/>
      <c r="J315" s="167"/>
      <c r="K315" s="167"/>
      <c r="L315" s="167"/>
      <c r="M315" s="167"/>
      <c r="N315" s="167"/>
      <c r="O315" s="167"/>
      <c r="P315" s="167"/>
      <c r="Q315" s="7"/>
    </row>
    <row r="316" customHeight="1" spans="1:17">
      <c r="A316" s="9"/>
      <c r="B316" s="7"/>
      <c r="C316" s="7"/>
      <c r="D316" s="167"/>
      <c r="E316" s="167"/>
      <c r="F316" s="167"/>
      <c r="G316" s="167"/>
      <c r="H316" s="167"/>
      <c r="I316" s="167"/>
      <c r="J316" s="167"/>
      <c r="K316" s="167"/>
      <c r="L316" s="167"/>
      <c r="M316" s="167"/>
      <c r="N316" s="167"/>
      <c r="O316" s="167"/>
      <c r="P316" s="167"/>
      <c r="Q316" s="7"/>
    </row>
    <row r="317" customHeight="1" spans="1:17">
      <c r="A317" s="9"/>
      <c r="B317" s="7"/>
      <c r="C317" s="7"/>
      <c r="D317" s="167"/>
      <c r="E317" s="167"/>
      <c r="F317" s="167"/>
      <c r="G317" s="167"/>
      <c r="H317" s="167"/>
      <c r="I317" s="167"/>
      <c r="J317" s="167"/>
      <c r="K317" s="167"/>
      <c r="L317" s="167"/>
      <c r="M317" s="167"/>
      <c r="N317" s="167"/>
      <c r="O317" s="167"/>
      <c r="P317" s="167"/>
      <c r="Q317" s="7"/>
    </row>
    <row r="318" customHeight="1" spans="1:17">
      <c r="A318" s="9"/>
      <c r="B318" s="7"/>
      <c r="C318" s="7"/>
      <c r="D318" s="167"/>
      <c r="E318" s="167"/>
      <c r="F318" s="167"/>
      <c r="G318" s="167"/>
      <c r="H318" s="167"/>
      <c r="I318" s="167"/>
      <c r="J318" s="167"/>
      <c r="K318" s="167"/>
      <c r="L318" s="167"/>
      <c r="M318" s="167"/>
      <c r="N318" s="167"/>
      <c r="O318" s="167"/>
      <c r="P318" s="167"/>
      <c r="Q318" s="7"/>
    </row>
    <row r="319" customHeight="1" spans="1:17">
      <c r="A319" s="9"/>
      <c r="B319" s="7"/>
      <c r="C319" s="7"/>
      <c r="D319" s="167"/>
      <c r="E319" s="167"/>
      <c r="F319" s="167"/>
      <c r="G319" s="167"/>
      <c r="H319" s="167"/>
      <c r="I319" s="167"/>
      <c r="J319" s="167"/>
      <c r="K319" s="167"/>
      <c r="L319" s="167"/>
      <c r="M319" s="167"/>
      <c r="N319" s="167"/>
      <c r="O319" s="167"/>
      <c r="P319" s="167"/>
      <c r="Q319" s="7"/>
    </row>
    <row r="320" customHeight="1" spans="1:17">
      <c r="A320" s="9"/>
      <c r="B320" s="7"/>
      <c r="C320" s="7"/>
      <c r="D320" s="167"/>
      <c r="E320" s="167"/>
      <c r="F320" s="167"/>
      <c r="G320" s="167"/>
      <c r="H320" s="167"/>
      <c r="I320" s="167"/>
      <c r="J320" s="167"/>
      <c r="K320" s="167"/>
      <c r="L320" s="167"/>
      <c r="M320" s="167"/>
      <c r="N320" s="167"/>
      <c r="O320" s="167"/>
      <c r="P320" s="167"/>
      <c r="Q320" s="7"/>
    </row>
    <row r="321" customHeight="1" spans="1:17">
      <c r="A321" s="9"/>
      <c r="B321" s="7"/>
      <c r="C321" s="7"/>
      <c r="D321" s="167"/>
      <c r="E321" s="167"/>
      <c r="F321" s="167"/>
      <c r="G321" s="167"/>
      <c r="H321" s="167"/>
      <c r="I321" s="167"/>
      <c r="J321" s="167"/>
      <c r="K321" s="167"/>
      <c r="L321" s="167"/>
      <c r="M321" s="167"/>
      <c r="N321" s="167"/>
      <c r="O321" s="167"/>
      <c r="P321" s="167"/>
      <c r="Q321" s="7"/>
    </row>
    <row r="322" customHeight="1" spans="1:17">
      <c r="A322" s="9"/>
      <c r="B322" s="7"/>
      <c r="C322" s="7"/>
      <c r="D322" s="167"/>
      <c r="E322" s="167"/>
      <c r="F322" s="167"/>
      <c r="G322" s="167"/>
      <c r="H322" s="167"/>
      <c r="I322" s="167"/>
      <c r="J322" s="167"/>
      <c r="K322" s="167"/>
      <c r="L322" s="167"/>
      <c r="M322" s="167"/>
      <c r="N322" s="167"/>
      <c r="O322" s="167"/>
      <c r="P322" s="167"/>
      <c r="Q322" s="7"/>
    </row>
    <row r="323" customHeight="1" spans="1:17">
      <c r="A323" s="9"/>
      <c r="B323" s="7"/>
      <c r="C323" s="7"/>
      <c r="D323" s="167"/>
      <c r="E323" s="167"/>
      <c r="F323" s="167"/>
      <c r="G323" s="167"/>
      <c r="H323" s="167"/>
      <c r="I323" s="167"/>
      <c r="J323" s="167"/>
      <c r="K323" s="167"/>
      <c r="L323" s="167"/>
      <c r="M323" s="167"/>
      <c r="N323" s="167"/>
      <c r="O323" s="167"/>
      <c r="P323" s="167"/>
      <c r="Q323" s="7"/>
    </row>
    <row r="324" customHeight="1" spans="1:17">
      <c r="A324" s="9"/>
      <c r="B324" s="7"/>
      <c r="C324" s="7"/>
      <c r="D324" s="167"/>
      <c r="E324" s="167"/>
      <c r="F324" s="167"/>
      <c r="G324" s="167"/>
      <c r="H324" s="167"/>
      <c r="I324" s="167"/>
      <c r="J324" s="167"/>
      <c r="K324" s="167"/>
      <c r="L324" s="167"/>
      <c r="M324" s="167"/>
      <c r="N324" s="167"/>
      <c r="O324" s="167"/>
      <c r="P324" s="167"/>
      <c r="Q324" s="7"/>
    </row>
    <row r="325" customHeight="1" spans="1:17">
      <c r="A325" s="9"/>
      <c r="B325" s="7"/>
      <c r="C325" s="7"/>
      <c r="D325" s="167"/>
      <c r="E325" s="167"/>
      <c r="F325" s="167"/>
      <c r="G325" s="167"/>
      <c r="H325" s="167"/>
      <c r="I325" s="167"/>
      <c r="J325" s="167"/>
      <c r="K325" s="167"/>
      <c r="L325" s="167"/>
      <c r="M325" s="167"/>
      <c r="N325" s="167"/>
      <c r="O325" s="167"/>
      <c r="P325" s="167"/>
      <c r="Q325" s="7"/>
    </row>
    <row r="326" customHeight="1" spans="1:17">
      <c r="A326" s="9"/>
      <c r="B326" s="7"/>
      <c r="C326" s="7"/>
      <c r="D326" s="167"/>
      <c r="E326" s="167"/>
      <c r="F326" s="167"/>
      <c r="G326" s="167"/>
      <c r="H326" s="167"/>
      <c r="I326" s="167"/>
      <c r="J326" s="167"/>
      <c r="K326" s="167"/>
      <c r="L326" s="167"/>
      <c r="M326" s="167"/>
      <c r="N326" s="167"/>
      <c r="O326" s="167"/>
      <c r="P326" s="167"/>
      <c r="Q326" s="7"/>
    </row>
    <row r="327" customHeight="1" spans="1:17">
      <c r="A327" s="9"/>
      <c r="B327" s="7"/>
      <c r="C327" s="7"/>
      <c r="D327" s="167"/>
      <c r="E327" s="167"/>
      <c r="F327" s="167"/>
      <c r="G327" s="167"/>
      <c r="H327" s="167"/>
      <c r="I327" s="167"/>
      <c r="J327" s="167"/>
      <c r="K327" s="167"/>
      <c r="L327" s="167"/>
      <c r="M327" s="167"/>
      <c r="N327" s="167"/>
      <c r="O327" s="167"/>
      <c r="P327" s="167"/>
      <c r="Q327" s="7"/>
    </row>
    <row r="328" customHeight="1" spans="1:17">
      <c r="A328" s="9"/>
      <c r="B328" s="7"/>
      <c r="C328" s="7"/>
      <c r="D328" s="167"/>
      <c r="E328" s="167"/>
      <c r="F328" s="167"/>
      <c r="G328" s="167"/>
      <c r="H328" s="167"/>
      <c r="I328" s="167"/>
      <c r="J328" s="167"/>
      <c r="K328" s="167"/>
      <c r="L328" s="167"/>
      <c r="M328" s="167"/>
      <c r="N328" s="167"/>
      <c r="O328" s="167"/>
      <c r="P328" s="167"/>
      <c r="Q328" s="7"/>
    </row>
    <row r="329" customHeight="1" spans="1:17">
      <c r="A329" s="9"/>
      <c r="B329" s="7"/>
      <c r="C329" s="7"/>
      <c r="D329" s="167"/>
      <c r="E329" s="167"/>
      <c r="F329" s="167"/>
      <c r="G329" s="167"/>
      <c r="H329" s="167"/>
      <c r="I329" s="167"/>
      <c r="J329" s="167"/>
      <c r="K329" s="167"/>
      <c r="L329" s="167"/>
      <c r="M329" s="167"/>
      <c r="N329" s="167"/>
      <c r="O329" s="167"/>
      <c r="P329" s="167"/>
      <c r="Q329" s="7"/>
    </row>
    <row r="330" customHeight="1" spans="1:17">
      <c r="A330" s="9"/>
      <c r="B330" s="7"/>
      <c r="C330" s="7"/>
      <c r="D330" s="167"/>
      <c r="E330" s="167"/>
      <c r="F330" s="167"/>
      <c r="G330" s="167"/>
      <c r="H330" s="167"/>
      <c r="I330" s="167"/>
      <c r="J330" s="167"/>
      <c r="K330" s="167"/>
      <c r="L330" s="167"/>
      <c r="M330" s="167"/>
      <c r="N330" s="167"/>
      <c r="O330" s="167"/>
      <c r="P330" s="167"/>
      <c r="Q330" s="7"/>
    </row>
    <row r="331" customHeight="1" spans="1:17">
      <c r="A331" s="9"/>
      <c r="B331" s="7"/>
      <c r="C331" s="7"/>
      <c r="D331" s="167"/>
      <c r="E331" s="167"/>
      <c r="F331" s="167"/>
      <c r="G331" s="167"/>
      <c r="H331" s="167"/>
      <c r="I331" s="167"/>
      <c r="J331" s="167"/>
      <c r="K331" s="167"/>
      <c r="L331" s="167"/>
      <c r="M331" s="167"/>
      <c r="N331" s="167"/>
      <c r="O331" s="167"/>
      <c r="P331" s="167"/>
      <c r="Q331" s="7"/>
    </row>
    <row r="332" customHeight="1" spans="1:17">
      <c r="A332" s="9"/>
      <c r="B332" s="7"/>
      <c r="C332" s="7"/>
      <c r="D332" s="167"/>
      <c r="E332" s="167"/>
      <c r="F332" s="167"/>
      <c r="G332" s="167"/>
      <c r="H332" s="167"/>
      <c r="I332" s="167"/>
      <c r="J332" s="167"/>
      <c r="K332" s="167"/>
      <c r="L332" s="167"/>
      <c r="M332" s="167"/>
      <c r="N332" s="167"/>
      <c r="O332" s="167"/>
      <c r="P332" s="167"/>
      <c r="Q332" s="7"/>
    </row>
    <row r="333" customHeight="1" spans="1:17">
      <c r="A333" s="9"/>
      <c r="B333" s="7"/>
      <c r="C333" s="7"/>
      <c r="D333" s="167"/>
      <c r="E333" s="167"/>
      <c r="F333" s="167"/>
      <c r="G333" s="167"/>
      <c r="H333" s="167"/>
      <c r="I333" s="167"/>
      <c r="J333" s="167"/>
      <c r="K333" s="167"/>
      <c r="L333" s="167"/>
      <c r="M333" s="167"/>
      <c r="N333" s="167"/>
      <c r="O333" s="167"/>
      <c r="P333" s="167"/>
      <c r="Q333" s="7"/>
    </row>
    <row r="334" customHeight="1" spans="1:17">
      <c r="A334" s="9"/>
      <c r="B334" s="7"/>
      <c r="C334" s="7"/>
      <c r="D334" s="167"/>
      <c r="E334" s="167"/>
      <c r="F334" s="167"/>
      <c r="G334" s="167"/>
      <c r="H334" s="167"/>
      <c r="I334" s="167"/>
      <c r="J334" s="167"/>
      <c r="K334" s="167"/>
      <c r="L334" s="167"/>
      <c r="M334" s="167"/>
      <c r="N334" s="167"/>
      <c r="O334" s="167"/>
      <c r="P334" s="167"/>
      <c r="Q334" s="7"/>
    </row>
    <row r="335" customHeight="1" spans="1:17">
      <c r="A335" s="9"/>
      <c r="B335" s="7"/>
      <c r="C335" s="7"/>
      <c r="D335" s="167"/>
      <c r="E335" s="167"/>
      <c r="F335" s="167"/>
      <c r="G335" s="167"/>
      <c r="H335" s="167"/>
      <c r="I335" s="167"/>
      <c r="J335" s="167"/>
      <c r="K335" s="167"/>
      <c r="L335" s="167"/>
      <c r="M335" s="167"/>
      <c r="N335" s="167"/>
      <c r="O335" s="167"/>
      <c r="P335" s="167"/>
      <c r="Q335" s="7"/>
    </row>
    <row r="336" customHeight="1" spans="1:17">
      <c r="A336" s="9"/>
      <c r="B336" s="7"/>
      <c r="C336" s="7"/>
      <c r="D336" s="167"/>
      <c r="E336" s="167"/>
      <c r="F336" s="167"/>
      <c r="G336" s="167"/>
      <c r="H336" s="167"/>
      <c r="I336" s="167"/>
      <c r="J336" s="167"/>
      <c r="K336" s="167"/>
      <c r="L336" s="167"/>
      <c r="M336" s="167"/>
      <c r="N336" s="167"/>
      <c r="O336" s="167"/>
      <c r="P336" s="167"/>
      <c r="Q336" s="7"/>
    </row>
    <row r="337" customHeight="1" spans="1:17">
      <c r="A337" s="9"/>
      <c r="B337" s="7"/>
      <c r="C337" s="7"/>
      <c r="D337" s="167"/>
      <c r="E337" s="167"/>
      <c r="F337" s="167"/>
      <c r="G337" s="167"/>
      <c r="H337" s="167"/>
      <c r="I337" s="167"/>
      <c r="J337" s="167"/>
      <c r="K337" s="167"/>
      <c r="L337" s="167"/>
      <c r="M337" s="167"/>
      <c r="N337" s="167"/>
      <c r="O337" s="167"/>
      <c r="P337" s="167"/>
      <c r="Q337" s="7"/>
    </row>
    <row r="338" customHeight="1" spans="1:17">
      <c r="A338" s="9"/>
      <c r="B338" s="7"/>
      <c r="C338" s="7"/>
      <c r="D338" s="167"/>
      <c r="E338" s="167"/>
      <c r="F338" s="167"/>
      <c r="G338" s="167"/>
      <c r="H338" s="167"/>
      <c r="I338" s="167"/>
      <c r="J338" s="167"/>
      <c r="K338" s="167"/>
      <c r="L338" s="167"/>
      <c r="M338" s="167"/>
      <c r="N338" s="167"/>
      <c r="O338" s="167"/>
      <c r="P338" s="167"/>
      <c r="Q338" s="7"/>
    </row>
    <row r="339" customHeight="1" spans="1:17">
      <c r="A339" s="9"/>
      <c r="B339" s="7"/>
      <c r="C339" s="7"/>
      <c r="D339" s="167"/>
      <c r="E339" s="167"/>
      <c r="F339" s="167"/>
      <c r="G339" s="167"/>
      <c r="H339" s="167"/>
      <c r="I339" s="167"/>
      <c r="J339" s="167"/>
      <c r="K339" s="167"/>
      <c r="L339" s="167"/>
      <c r="M339" s="167"/>
      <c r="N339" s="167"/>
      <c r="O339" s="167"/>
      <c r="P339" s="167"/>
      <c r="Q339" s="7"/>
    </row>
    <row r="340" customHeight="1" spans="1:17">
      <c r="A340" s="9"/>
      <c r="B340" s="7"/>
      <c r="C340" s="7"/>
      <c r="D340" s="167"/>
      <c r="E340" s="167"/>
      <c r="F340" s="167"/>
      <c r="G340" s="167"/>
      <c r="H340" s="167"/>
      <c r="I340" s="167"/>
      <c r="J340" s="167"/>
      <c r="K340" s="167"/>
      <c r="L340" s="167"/>
      <c r="M340" s="167"/>
      <c r="N340" s="167"/>
      <c r="O340" s="167"/>
      <c r="P340" s="167"/>
      <c r="Q340" s="7"/>
    </row>
    <row r="341" customHeight="1" spans="1:17">
      <c r="A341" s="9"/>
      <c r="B341" s="7"/>
      <c r="C341" s="7"/>
      <c r="D341" s="167"/>
      <c r="E341" s="167"/>
      <c r="F341" s="167"/>
      <c r="G341" s="167"/>
      <c r="H341" s="167"/>
      <c r="I341" s="167"/>
      <c r="J341" s="167"/>
      <c r="K341" s="167"/>
      <c r="L341" s="167"/>
      <c r="M341" s="167"/>
      <c r="N341" s="167"/>
      <c r="O341" s="167"/>
      <c r="P341" s="167"/>
      <c r="Q341" s="7"/>
    </row>
    <row r="342" customHeight="1" spans="1:17">
      <c r="A342" s="9"/>
      <c r="B342" s="7"/>
      <c r="C342" s="7"/>
      <c r="D342" s="167"/>
      <c r="E342" s="167"/>
      <c r="F342" s="167"/>
      <c r="G342" s="167"/>
      <c r="H342" s="167"/>
      <c r="I342" s="167"/>
      <c r="J342" s="167"/>
      <c r="K342" s="167"/>
      <c r="L342" s="167"/>
      <c r="M342" s="167"/>
      <c r="N342" s="167"/>
      <c r="O342" s="167"/>
      <c r="P342" s="167"/>
      <c r="Q342" s="7"/>
    </row>
    <row r="343" customHeight="1" spans="1:17">
      <c r="A343" s="9"/>
      <c r="B343" s="7"/>
      <c r="C343" s="7"/>
      <c r="D343" s="167"/>
      <c r="E343" s="167"/>
      <c r="F343" s="167"/>
      <c r="G343" s="167"/>
      <c r="H343" s="167"/>
      <c r="I343" s="167"/>
      <c r="J343" s="167"/>
      <c r="K343" s="167"/>
      <c r="L343" s="167"/>
      <c r="M343" s="167"/>
      <c r="N343" s="167"/>
      <c r="O343" s="167"/>
      <c r="P343" s="167"/>
      <c r="Q343" s="7"/>
    </row>
    <row r="344" customHeight="1" spans="1:17">
      <c r="A344" s="9"/>
      <c r="B344" s="7"/>
      <c r="C344" s="7"/>
      <c r="D344" s="167"/>
      <c r="E344" s="167"/>
      <c r="F344" s="167"/>
      <c r="G344" s="167"/>
      <c r="H344" s="167"/>
      <c r="I344" s="167"/>
      <c r="J344" s="167"/>
      <c r="K344" s="167"/>
      <c r="L344" s="167"/>
      <c r="M344" s="167"/>
      <c r="N344" s="167"/>
      <c r="O344" s="167"/>
      <c r="P344" s="167"/>
      <c r="Q344" s="7"/>
    </row>
    <row r="345" customHeight="1" spans="1:17">
      <c r="A345" s="9"/>
      <c r="B345" s="7"/>
      <c r="C345" s="7"/>
      <c r="D345" s="167"/>
      <c r="E345" s="167"/>
      <c r="F345" s="167"/>
      <c r="G345" s="167"/>
      <c r="H345" s="167"/>
      <c r="I345" s="167"/>
      <c r="J345" s="167"/>
      <c r="K345" s="167"/>
      <c r="L345" s="167"/>
      <c r="M345" s="167"/>
      <c r="N345" s="167"/>
      <c r="O345" s="167"/>
      <c r="P345" s="167"/>
      <c r="Q345" s="7"/>
    </row>
    <row r="346" customHeight="1" spans="1:17">
      <c r="A346" s="9"/>
      <c r="B346" s="7"/>
      <c r="C346" s="7"/>
      <c r="D346" s="167"/>
      <c r="E346" s="167"/>
      <c r="F346" s="167"/>
      <c r="G346" s="167"/>
      <c r="H346" s="167"/>
      <c r="I346" s="167"/>
      <c r="J346" s="167"/>
      <c r="K346" s="167"/>
      <c r="L346" s="167"/>
      <c r="M346" s="167"/>
      <c r="N346" s="167"/>
      <c r="O346" s="167"/>
      <c r="P346" s="167"/>
      <c r="Q346" s="7"/>
    </row>
    <row r="347" customHeight="1" spans="1:17">
      <c r="A347" s="9"/>
      <c r="B347" s="7"/>
      <c r="C347" s="7"/>
      <c r="D347" s="167"/>
      <c r="E347" s="167"/>
      <c r="F347" s="167"/>
      <c r="G347" s="167"/>
      <c r="H347" s="167"/>
      <c r="I347" s="167"/>
      <c r="J347" s="167"/>
      <c r="K347" s="167"/>
      <c r="L347" s="167"/>
      <c r="M347" s="167"/>
      <c r="N347" s="167"/>
      <c r="O347" s="167"/>
      <c r="P347" s="167"/>
      <c r="Q347" s="7"/>
    </row>
    <row r="348" customHeight="1" spans="1:17">
      <c r="A348" s="9"/>
      <c r="B348" s="7"/>
      <c r="C348" s="7"/>
      <c r="D348" s="167"/>
      <c r="E348" s="167"/>
      <c r="F348" s="167"/>
      <c r="G348" s="167"/>
      <c r="H348" s="167"/>
      <c r="I348" s="167"/>
      <c r="J348" s="167"/>
      <c r="K348" s="167"/>
      <c r="L348" s="167"/>
      <c r="M348" s="167"/>
      <c r="N348" s="167"/>
      <c r="O348" s="167"/>
      <c r="P348" s="167"/>
      <c r="Q348" s="7"/>
    </row>
    <row r="349" customHeight="1" spans="1:17">
      <c r="A349" s="9"/>
      <c r="B349" s="7"/>
      <c r="C349" s="7"/>
      <c r="D349" s="167"/>
      <c r="E349" s="167"/>
      <c r="F349" s="167"/>
      <c r="G349" s="167"/>
      <c r="H349" s="167"/>
      <c r="I349" s="167"/>
      <c r="J349" s="167"/>
      <c r="K349" s="167"/>
      <c r="L349" s="167"/>
      <c r="M349" s="167"/>
      <c r="N349" s="167"/>
      <c r="O349" s="167"/>
      <c r="P349" s="167"/>
      <c r="Q349" s="7"/>
    </row>
    <row r="350" customHeight="1" spans="1:17">
      <c r="A350" s="9"/>
      <c r="B350" s="7"/>
      <c r="C350" s="7"/>
      <c r="D350" s="167"/>
      <c r="E350" s="167"/>
      <c r="F350" s="167"/>
      <c r="G350" s="167"/>
      <c r="H350" s="167"/>
      <c r="I350" s="167"/>
      <c r="J350" s="167"/>
      <c r="K350" s="167"/>
      <c r="L350" s="167"/>
      <c r="M350" s="167"/>
      <c r="N350" s="167"/>
      <c r="O350" s="167"/>
      <c r="P350" s="167"/>
      <c r="Q350" s="7"/>
    </row>
    <row r="351" customHeight="1" spans="1:17">
      <c r="A351" s="9"/>
      <c r="B351" s="7"/>
      <c r="C351" s="7"/>
      <c r="D351" s="167"/>
      <c r="E351" s="167"/>
      <c r="F351" s="167"/>
      <c r="G351" s="167"/>
      <c r="H351" s="167"/>
      <c r="I351" s="167"/>
      <c r="J351" s="167"/>
      <c r="K351" s="167"/>
      <c r="L351" s="167"/>
      <c r="M351" s="167"/>
      <c r="N351" s="167"/>
      <c r="O351" s="167"/>
      <c r="P351" s="167"/>
      <c r="Q351" s="7"/>
    </row>
    <row r="352" customHeight="1" spans="1:17">
      <c r="A352" s="9"/>
      <c r="B352" s="7"/>
      <c r="C352" s="7"/>
      <c r="D352" s="167"/>
      <c r="E352" s="167"/>
      <c r="F352" s="167"/>
      <c r="G352" s="167"/>
      <c r="H352" s="167"/>
      <c r="I352" s="167"/>
      <c r="J352" s="167"/>
      <c r="K352" s="167"/>
      <c r="L352" s="167"/>
      <c r="M352" s="167"/>
      <c r="N352" s="167"/>
      <c r="O352" s="167"/>
      <c r="P352" s="167"/>
      <c r="Q352" s="7"/>
    </row>
    <row r="353" customHeight="1" spans="1:17">
      <c r="A353" s="9"/>
      <c r="B353" s="7"/>
      <c r="C353" s="7"/>
      <c r="D353" s="167"/>
      <c r="E353" s="167"/>
      <c r="F353" s="167"/>
      <c r="G353" s="167"/>
      <c r="H353" s="167"/>
      <c r="I353" s="167"/>
      <c r="J353" s="167"/>
      <c r="K353" s="167"/>
      <c r="L353" s="167"/>
      <c r="M353" s="167"/>
      <c r="N353" s="167"/>
      <c r="O353" s="167"/>
      <c r="P353" s="167"/>
      <c r="Q353" s="7"/>
    </row>
    <row r="354" customHeight="1" spans="1:17">
      <c r="A354" s="9"/>
      <c r="B354" s="7"/>
      <c r="C354" s="7"/>
      <c r="D354" s="167"/>
      <c r="E354" s="167"/>
      <c r="F354" s="167"/>
      <c r="G354" s="167"/>
      <c r="H354" s="167"/>
      <c r="I354" s="167"/>
      <c r="J354" s="167"/>
      <c r="K354" s="167"/>
      <c r="L354" s="167"/>
      <c r="M354" s="167"/>
      <c r="N354" s="167"/>
      <c r="O354" s="167"/>
      <c r="P354" s="167"/>
      <c r="Q354" s="7"/>
    </row>
    <row r="355" customHeight="1" spans="1:17">
      <c r="A355" s="9"/>
      <c r="B355" s="7"/>
      <c r="C355" s="7"/>
      <c r="D355" s="167"/>
      <c r="E355" s="167"/>
      <c r="F355" s="167"/>
      <c r="G355" s="167"/>
      <c r="H355" s="167"/>
      <c r="I355" s="167"/>
      <c r="J355" s="167"/>
      <c r="K355" s="167"/>
      <c r="L355" s="167"/>
      <c r="M355" s="167"/>
      <c r="N355" s="167"/>
      <c r="O355" s="167"/>
      <c r="P355" s="167"/>
      <c r="Q355" s="7"/>
    </row>
    <row r="356" customHeight="1" spans="1:17">
      <c r="A356" s="9"/>
      <c r="B356" s="7"/>
      <c r="C356" s="7"/>
      <c r="D356" s="167"/>
      <c r="E356" s="167"/>
      <c r="F356" s="167"/>
      <c r="G356" s="167"/>
      <c r="H356" s="167"/>
      <c r="I356" s="167"/>
      <c r="J356" s="167"/>
      <c r="K356" s="167"/>
      <c r="L356" s="167"/>
      <c r="M356" s="167"/>
      <c r="N356" s="167"/>
      <c r="O356" s="167"/>
      <c r="P356" s="167"/>
      <c r="Q356" s="7"/>
    </row>
    <row r="357" customHeight="1" spans="1:17">
      <c r="A357" s="9"/>
      <c r="B357" s="7"/>
      <c r="C357" s="7"/>
      <c r="D357" s="167"/>
      <c r="E357" s="167"/>
      <c r="F357" s="167"/>
      <c r="G357" s="167"/>
      <c r="H357" s="167"/>
      <c r="I357" s="167"/>
      <c r="J357" s="167"/>
      <c r="K357" s="167"/>
      <c r="L357" s="167"/>
      <c r="M357" s="167"/>
      <c r="N357" s="167"/>
      <c r="O357" s="167"/>
      <c r="P357" s="167"/>
      <c r="Q357" s="7"/>
    </row>
    <row r="358" customHeight="1" spans="1:17">
      <c r="A358" s="9"/>
      <c r="B358" s="7"/>
      <c r="C358" s="7"/>
      <c r="D358" s="167"/>
      <c r="E358" s="167"/>
      <c r="F358" s="167"/>
      <c r="G358" s="167"/>
      <c r="H358" s="167"/>
      <c r="I358" s="167"/>
      <c r="J358" s="167"/>
      <c r="K358" s="167"/>
      <c r="L358" s="167"/>
      <c r="M358" s="167"/>
      <c r="N358" s="167"/>
      <c r="O358" s="167"/>
      <c r="P358" s="167"/>
      <c r="Q358" s="7"/>
    </row>
    <row r="359" customHeight="1" spans="1:17">
      <c r="A359" s="9"/>
      <c r="B359" s="7"/>
      <c r="C359" s="7"/>
      <c r="D359" s="167"/>
      <c r="E359" s="167"/>
      <c r="F359" s="167"/>
      <c r="G359" s="167"/>
      <c r="H359" s="167"/>
      <c r="I359" s="167"/>
      <c r="J359" s="167"/>
      <c r="K359" s="167"/>
      <c r="L359" s="167"/>
      <c r="M359" s="167"/>
      <c r="N359" s="167"/>
      <c r="O359" s="167"/>
      <c r="P359" s="167"/>
      <c r="Q359" s="7"/>
    </row>
    <row r="360" customHeight="1" spans="1:17">
      <c r="A360" s="9"/>
      <c r="B360" s="7"/>
      <c r="C360" s="7"/>
      <c r="D360" s="167"/>
      <c r="E360" s="167"/>
      <c r="F360" s="167"/>
      <c r="G360" s="167"/>
      <c r="H360" s="167"/>
      <c r="I360" s="167"/>
      <c r="J360" s="167"/>
      <c r="K360" s="167"/>
      <c r="L360" s="167"/>
      <c r="M360" s="167"/>
      <c r="N360" s="167"/>
      <c r="O360" s="167"/>
      <c r="P360" s="167"/>
      <c r="Q360" s="7"/>
    </row>
    <row r="361" customHeight="1" spans="1:17">
      <c r="A361" s="9"/>
      <c r="B361" s="7"/>
      <c r="C361" s="7"/>
      <c r="D361" s="167"/>
      <c r="E361" s="167"/>
      <c r="F361" s="167"/>
      <c r="G361" s="167"/>
      <c r="H361" s="167"/>
      <c r="I361" s="167"/>
      <c r="J361" s="167"/>
      <c r="K361" s="167"/>
      <c r="L361" s="167"/>
      <c r="M361" s="167"/>
      <c r="N361" s="167"/>
      <c r="O361" s="167"/>
      <c r="P361" s="167"/>
      <c r="Q361" s="7"/>
    </row>
    <row r="362" customHeight="1" spans="1:17">
      <c r="A362" s="9"/>
      <c r="B362" s="7"/>
      <c r="C362" s="7"/>
      <c r="D362" s="167"/>
      <c r="E362" s="167"/>
      <c r="F362" s="167"/>
      <c r="G362" s="167"/>
      <c r="H362" s="167"/>
      <c r="I362" s="167"/>
      <c r="J362" s="167"/>
      <c r="K362" s="167"/>
      <c r="L362" s="167"/>
      <c r="M362" s="167"/>
      <c r="N362" s="167"/>
      <c r="O362" s="167"/>
      <c r="P362" s="167"/>
      <c r="Q362" s="7"/>
    </row>
    <row r="363" customHeight="1" spans="1:17">
      <c r="A363" s="9"/>
      <c r="B363" s="7"/>
      <c r="C363" s="7"/>
      <c r="D363" s="167"/>
      <c r="E363" s="167"/>
      <c r="F363" s="167"/>
      <c r="G363" s="167"/>
      <c r="H363" s="167"/>
      <c r="I363" s="167"/>
      <c r="J363" s="167"/>
      <c r="K363" s="167"/>
      <c r="L363" s="167"/>
      <c r="M363" s="167"/>
      <c r="N363" s="167"/>
      <c r="O363" s="167"/>
      <c r="P363" s="167"/>
      <c r="Q363" s="7"/>
    </row>
    <row r="364" customHeight="1" spans="1:17">
      <c r="A364" s="9"/>
      <c r="B364" s="7"/>
      <c r="C364" s="7"/>
      <c r="D364" s="167"/>
      <c r="E364" s="167"/>
      <c r="F364" s="167"/>
      <c r="G364" s="167"/>
      <c r="H364" s="167"/>
      <c r="I364" s="167"/>
      <c r="J364" s="167"/>
      <c r="K364" s="167"/>
      <c r="L364" s="167"/>
      <c r="M364" s="167"/>
      <c r="N364" s="167"/>
      <c r="O364" s="167"/>
      <c r="P364" s="167"/>
      <c r="Q364" s="7"/>
    </row>
    <row r="365" customHeight="1" spans="1:17">
      <c r="A365" s="9"/>
      <c r="B365" s="7"/>
      <c r="C365" s="7"/>
      <c r="D365" s="167"/>
      <c r="E365" s="167"/>
      <c r="F365" s="167"/>
      <c r="G365" s="167"/>
      <c r="H365" s="167"/>
      <c r="I365" s="167"/>
      <c r="J365" s="167"/>
      <c r="K365" s="167"/>
      <c r="L365" s="167"/>
      <c r="M365" s="167"/>
      <c r="N365" s="167"/>
      <c r="O365" s="167"/>
      <c r="P365" s="167"/>
      <c r="Q365" s="7"/>
    </row>
    <row r="366" customHeight="1" spans="1:17">
      <c r="A366" s="9"/>
      <c r="B366" s="7"/>
      <c r="C366" s="7"/>
      <c r="D366" s="167"/>
      <c r="E366" s="167"/>
      <c r="F366" s="167"/>
      <c r="G366" s="167"/>
      <c r="H366" s="167"/>
      <c r="I366" s="167"/>
      <c r="J366" s="167"/>
      <c r="K366" s="167"/>
      <c r="L366" s="167"/>
      <c r="M366" s="167"/>
      <c r="N366" s="167"/>
      <c r="O366" s="167"/>
      <c r="P366" s="167"/>
      <c r="Q366" s="7"/>
    </row>
    <row r="367" customHeight="1" spans="1:17">
      <c r="A367" s="9"/>
      <c r="B367" s="7"/>
      <c r="C367" s="7"/>
      <c r="D367" s="167"/>
      <c r="E367" s="167"/>
      <c r="F367" s="167"/>
      <c r="G367" s="167"/>
      <c r="H367" s="167"/>
      <c r="I367" s="167"/>
      <c r="J367" s="167"/>
      <c r="K367" s="167"/>
      <c r="L367" s="167"/>
      <c r="M367" s="167"/>
      <c r="N367" s="167"/>
      <c r="O367" s="167"/>
      <c r="P367" s="167"/>
      <c r="Q367" s="7"/>
    </row>
    <row r="368" customHeight="1" spans="1:17">
      <c r="A368" s="9"/>
      <c r="B368" s="7"/>
      <c r="C368" s="7"/>
      <c r="D368" s="167"/>
      <c r="E368" s="167"/>
      <c r="F368" s="167"/>
      <c r="G368" s="167"/>
      <c r="H368" s="167"/>
      <c r="I368" s="167"/>
      <c r="J368" s="167"/>
      <c r="K368" s="167"/>
      <c r="L368" s="167"/>
      <c r="M368" s="167"/>
      <c r="N368" s="167"/>
      <c r="O368" s="167"/>
      <c r="P368" s="167"/>
      <c r="Q368" s="7"/>
    </row>
    <row r="369" customHeight="1" spans="1:17">
      <c r="A369" s="9"/>
      <c r="B369" s="7"/>
      <c r="C369" s="7"/>
      <c r="D369" s="167"/>
      <c r="E369" s="167"/>
      <c r="F369" s="167"/>
      <c r="G369" s="167"/>
      <c r="H369" s="167"/>
      <c r="I369" s="167"/>
      <c r="J369" s="167"/>
      <c r="K369" s="167"/>
      <c r="L369" s="167"/>
      <c r="M369" s="167"/>
      <c r="N369" s="167"/>
      <c r="O369" s="167"/>
      <c r="P369" s="167"/>
      <c r="Q369" s="7"/>
    </row>
    <row r="370" customHeight="1" spans="1:17">
      <c r="A370" s="9"/>
      <c r="B370" s="7"/>
      <c r="C370" s="7"/>
      <c r="D370" s="167"/>
      <c r="E370" s="167"/>
      <c r="F370" s="167"/>
      <c r="G370" s="167"/>
      <c r="H370" s="167"/>
      <c r="I370" s="167"/>
      <c r="J370" s="167"/>
      <c r="K370" s="167"/>
      <c r="L370" s="167"/>
      <c r="M370" s="167"/>
      <c r="N370" s="167"/>
      <c r="O370" s="167"/>
      <c r="P370" s="167"/>
      <c r="Q370" s="7"/>
    </row>
    <row r="371" customHeight="1" spans="1:17">
      <c r="A371" s="9"/>
      <c r="B371" s="7"/>
      <c r="C371" s="7"/>
      <c r="D371" s="167"/>
      <c r="E371" s="167"/>
      <c r="F371" s="167"/>
      <c r="G371" s="167"/>
      <c r="H371" s="167"/>
      <c r="I371" s="167"/>
      <c r="J371" s="167"/>
      <c r="K371" s="167"/>
      <c r="L371" s="167"/>
      <c r="M371" s="167"/>
      <c r="N371" s="167"/>
      <c r="O371" s="167"/>
      <c r="P371" s="167"/>
      <c r="Q371" s="7"/>
    </row>
    <row r="372" customHeight="1" spans="1:17">
      <c r="A372" s="9"/>
      <c r="B372" s="7"/>
      <c r="C372" s="7"/>
      <c r="D372" s="167"/>
      <c r="E372" s="167"/>
      <c r="F372" s="167"/>
      <c r="G372" s="167"/>
      <c r="H372" s="167"/>
      <c r="I372" s="167"/>
      <c r="J372" s="167"/>
      <c r="K372" s="167"/>
      <c r="L372" s="167"/>
      <c r="M372" s="167"/>
      <c r="N372" s="167"/>
      <c r="O372" s="167"/>
      <c r="P372" s="167"/>
      <c r="Q372" s="7"/>
    </row>
    <row r="373" customHeight="1" spans="1:17">
      <c r="A373" s="9"/>
      <c r="B373" s="7"/>
      <c r="C373" s="7"/>
      <c r="D373" s="167"/>
      <c r="E373" s="167"/>
      <c r="F373" s="167"/>
      <c r="G373" s="167"/>
      <c r="H373" s="167"/>
      <c r="I373" s="167"/>
      <c r="J373" s="167"/>
      <c r="K373" s="167"/>
      <c r="L373" s="167"/>
      <c r="M373" s="167"/>
      <c r="N373" s="167"/>
      <c r="O373" s="167"/>
      <c r="P373" s="167"/>
      <c r="Q373" s="7"/>
    </row>
    <row r="374" customHeight="1" spans="1:17">
      <c r="A374" s="9"/>
      <c r="B374" s="7"/>
      <c r="C374" s="7"/>
      <c r="D374" s="167"/>
      <c r="E374" s="167"/>
      <c r="F374" s="167"/>
      <c r="G374" s="167"/>
      <c r="H374" s="167"/>
      <c r="I374" s="167"/>
      <c r="J374" s="167"/>
      <c r="K374" s="167"/>
      <c r="L374" s="167"/>
      <c r="M374" s="167"/>
      <c r="N374" s="167"/>
      <c r="O374" s="167"/>
      <c r="P374" s="167"/>
      <c r="Q374" s="7"/>
    </row>
    <row r="375" customHeight="1" spans="1:17">
      <c r="A375" s="9"/>
      <c r="B375" s="7"/>
      <c r="C375" s="7"/>
      <c r="D375" s="167"/>
      <c r="E375" s="167"/>
      <c r="F375" s="167"/>
      <c r="G375" s="167"/>
      <c r="H375" s="167"/>
      <c r="I375" s="167"/>
      <c r="J375" s="167"/>
      <c r="K375" s="167"/>
      <c r="L375" s="167"/>
      <c r="M375" s="167"/>
      <c r="N375" s="167"/>
      <c r="O375" s="167"/>
      <c r="P375" s="167"/>
      <c r="Q375" s="7"/>
    </row>
    <row r="376" customHeight="1" spans="1:17">
      <c r="A376" s="9"/>
      <c r="B376" s="7"/>
      <c r="C376" s="7"/>
      <c r="D376" s="167"/>
      <c r="E376" s="167"/>
      <c r="F376" s="167"/>
      <c r="G376" s="167"/>
      <c r="H376" s="167"/>
      <c r="I376" s="167"/>
      <c r="J376" s="167"/>
      <c r="K376" s="167"/>
      <c r="L376" s="167"/>
      <c r="M376" s="167"/>
      <c r="N376" s="167"/>
      <c r="O376" s="167"/>
      <c r="P376" s="167"/>
      <c r="Q376" s="7"/>
    </row>
    <row r="377" customHeight="1" spans="1:17">
      <c r="A377" s="9"/>
      <c r="B377" s="7"/>
      <c r="C377" s="7"/>
      <c r="D377" s="167"/>
      <c r="E377" s="167"/>
      <c r="F377" s="167"/>
      <c r="G377" s="167"/>
      <c r="H377" s="167"/>
      <c r="I377" s="167"/>
      <c r="J377" s="167"/>
      <c r="K377" s="167"/>
      <c r="L377" s="167"/>
      <c r="M377" s="167"/>
      <c r="N377" s="167"/>
      <c r="O377" s="167"/>
      <c r="P377" s="167"/>
      <c r="Q377" s="7"/>
    </row>
    <row r="378" customHeight="1" spans="1:17">
      <c r="A378" s="9"/>
      <c r="B378" s="7"/>
      <c r="C378" s="7"/>
      <c r="D378" s="167"/>
      <c r="E378" s="167"/>
      <c r="F378" s="167"/>
      <c r="G378" s="167"/>
      <c r="H378" s="167"/>
      <c r="I378" s="167"/>
      <c r="J378" s="167"/>
      <c r="K378" s="167"/>
      <c r="L378" s="167"/>
      <c r="M378" s="167"/>
      <c r="N378" s="167"/>
      <c r="O378" s="167"/>
      <c r="P378" s="167"/>
      <c r="Q378" s="7"/>
    </row>
    <row r="379" customHeight="1" spans="1:17">
      <c r="A379" s="9"/>
      <c r="B379" s="7"/>
      <c r="C379" s="7"/>
      <c r="D379" s="167"/>
      <c r="E379" s="167"/>
      <c r="F379" s="167"/>
      <c r="G379" s="167"/>
      <c r="H379" s="167"/>
      <c r="I379" s="167"/>
      <c r="J379" s="167"/>
      <c r="K379" s="167"/>
      <c r="L379" s="167"/>
      <c r="M379" s="167"/>
      <c r="N379" s="167"/>
      <c r="O379" s="167"/>
      <c r="P379" s="167"/>
      <c r="Q379" s="7"/>
    </row>
    <row r="380" customHeight="1" spans="1:17">
      <c r="A380" s="9"/>
      <c r="B380" s="7"/>
      <c r="C380" s="7"/>
      <c r="D380" s="167"/>
      <c r="E380" s="167"/>
      <c r="F380" s="167"/>
      <c r="G380" s="167"/>
      <c r="H380" s="167"/>
      <c r="I380" s="167"/>
      <c r="J380" s="167"/>
      <c r="K380" s="167"/>
      <c r="L380" s="167"/>
      <c r="M380" s="167"/>
      <c r="N380" s="167"/>
      <c r="O380" s="167"/>
      <c r="P380" s="167"/>
      <c r="Q380" s="7"/>
    </row>
    <row r="381" customHeight="1" spans="1:17">
      <c r="A381" s="9"/>
      <c r="B381" s="7"/>
      <c r="C381" s="7"/>
      <c r="D381" s="167"/>
      <c r="E381" s="167"/>
      <c r="F381" s="167"/>
      <c r="G381" s="167"/>
      <c r="H381" s="167"/>
      <c r="I381" s="167"/>
      <c r="J381" s="167"/>
      <c r="K381" s="167"/>
      <c r="L381" s="167"/>
      <c r="M381" s="167"/>
      <c r="N381" s="167"/>
      <c r="O381" s="167"/>
      <c r="P381" s="167"/>
      <c r="Q381" s="7"/>
    </row>
    <row r="382" customHeight="1" spans="1:17">
      <c r="A382" s="9"/>
      <c r="B382" s="7"/>
      <c r="C382" s="7"/>
      <c r="D382" s="167"/>
      <c r="E382" s="167"/>
      <c r="F382" s="167"/>
      <c r="G382" s="167"/>
      <c r="H382" s="167"/>
      <c r="I382" s="167"/>
      <c r="J382" s="167"/>
      <c r="K382" s="167"/>
      <c r="L382" s="167"/>
      <c r="M382" s="167"/>
      <c r="N382" s="167"/>
      <c r="O382" s="167"/>
      <c r="P382" s="167"/>
      <c r="Q382" s="7"/>
    </row>
    <row r="383" customHeight="1" spans="1:17">
      <c r="A383" s="9"/>
      <c r="B383" s="7"/>
      <c r="C383" s="7"/>
      <c r="D383" s="167"/>
      <c r="E383" s="167"/>
      <c r="F383" s="167"/>
      <c r="G383" s="167"/>
      <c r="H383" s="167"/>
      <c r="I383" s="167"/>
      <c r="J383" s="167"/>
      <c r="K383" s="167"/>
      <c r="L383" s="167"/>
      <c r="M383" s="167"/>
      <c r="N383" s="167"/>
      <c r="O383" s="167"/>
      <c r="P383" s="167"/>
      <c r="Q383" s="7"/>
    </row>
    <row r="384" customHeight="1" spans="1:17">
      <c r="A384" s="9"/>
      <c r="B384" s="7"/>
      <c r="C384" s="7"/>
      <c r="D384" s="167"/>
      <c r="E384" s="167"/>
      <c r="F384" s="167"/>
      <c r="G384" s="167"/>
      <c r="H384" s="167"/>
      <c r="I384" s="167"/>
      <c r="J384" s="167"/>
      <c r="K384" s="167"/>
      <c r="L384" s="167"/>
      <c r="M384" s="167"/>
      <c r="N384" s="167"/>
      <c r="O384" s="167"/>
      <c r="P384" s="167"/>
      <c r="Q384" s="7"/>
    </row>
    <row r="385" customHeight="1" spans="1:17">
      <c r="A385" s="9"/>
      <c r="B385" s="7"/>
      <c r="C385" s="7"/>
      <c r="D385" s="167"/>
      <c r="E385" s="167"/>
      <c r="F385" s="167"/>
      <c r="G385" s="167"/>
      <c r="H385" s="167"/>
      <c r="I385" s="167"/>
      <c r="J385" s="167"/>
      <c r="K385" s="167"/>
      <c r="L385" s="167"/>
      <c r="M385" s="167"/>
      <c r="N385" s="167"/>
      <c r="O385" s="167"/>
      <c r="P385" s="167"/>
      <c r="Q385" s="7"/>
    </row>
    <row r="386" customHeight="1" spans="1:17">
      <c r="A386" s="9"/>
      <c r="B386" s="7"/>
      <c r="C386" s="7"/>
      <c r="D386" s="167"/>
      <c r="E386" s="167"/>
      <c r="F386" s="167"/>
      <c r="G386" s="167"/>
      <c r="H386" s="167"/>
      <c r="I386" s="167"/>
      <c r="J386" s="167"/>
      <c r="K386" s="167"/>
      <c r="L386" s="167"/>
      <c r="M386" s="167"/>
      <c r="N386" s="167"/>
      <c r="O386" s="167"/>
      <c r="P386" s="167"/>
      <c r="Q386" s="7"/>
    </row>
    <row r="387" customHeight="1" spans="1:17">
      <c r="A387" s="9"/>
      <c r="B387" s="7"/>
      <c r="C387" s="7"/>
      <c r="D387" s="167"/>
      <c r="E387" s="167"/>
      <c r="F387" s="167"/>
      <c r="G387" s="167"/>
      <c r="H387" s="167"/>
      <c r="I387" s="167"/>
      <c r="J387" s="167"/>
      <c r="K387" s="167"/>
      <c r="L387" s="167"/>
      <c r="M387" s="167"/>
      <c r="N387" s="167"/>
      <c r="O387" s="167"/>
      <c r="P387" s="167"/>
      <c r="Q387" s="7"/>
    </row>
    <row r="388" customHeight="1" spans="1:17">
      <c r="A388" s="9"/>
      <c r="B388" s="7"/>
      <c r="C388" s="7"/>
      <c r="D388" s="167"/>
      <c r="E388" s="167"/>
      <c r="F388" s="167"/>
      <c r="G388" s="167"/>
      <c r="H388" s="167"/>
      <c r="I388" s="167"/>
      <c r="J388" s="167"/>
      <c r="K388" s="167"/>
      <c r="L388" s="167"/>
      <c r="M388" s="167"/>
      <c r="N388" s="167"/>
      <c r="O388" s="167"/>
      <c r="P388" s="167"/>
      <c r="Q388" s="7"/>
    </row>
    <row r="389" customHeight="1" spans="1:17">
      <c r="A389" s="9"/>
      <c r="B389" s="7"/>
      <c r="C389" s="7"/>
      <c r="D389" s="167"/>
      <c r="E389" s="167"/>
      <c r="F389" s="167"/>
      <c r="G389" s="167"/>
      <c r="H389" s="167"/>
      <c r="I389" s="167"/>
      <c r="J389" s="167"/>
      <c r="K389" s="167"/>
      <c r="L389" s="167"/>
      <c r="M389" s="167"/>
      <c r="N389" s="167"/>
      <c r="O389" s="167"/>
      <c r="P389" s="167"/>
      <c r="Q389" s="7"/>
    </row>
    <row r="390" customHeight="1" spans="1:17">
      <c r="A390" s="9"/>
      <c r="B390" s="7"/>
      <c r="C390" s="7"/>
      <c r="D390" s="167"/>
      <c r="E390" s="167"/>
      <c r="F390" s="167"/>
      <c r="G390" s="167"/>
      <c r="H390" s="167"/>
      <c r="I390" s="167"/>
      <c r="J390" s="167"/>
      <c r="K390" s="167"/>
      <c r="L390" s="167"/>
      <c r="M390" s="167"/>
      <c r="N390" s="167"/>
      <c r="O390" s="167"/>
      <c r="P390" s="167"/>
      <c r="Q390" s="7"/>
    </row>
    <row r="391" customHeight="1" spans="1:17">
      <c r="A391" s="9"/>
      <c r="B391" s="7"/>
      <c r="C391" s="7"/>
      <c r="D391" s="167"/>
      <c r="E391" s="167"/>
      <c r="F391" s="167"/>
      <c r="G391" s="167"/>
      <c r="H391" s="167"/>
      <c r="I391" s="167"/>
      <c r="J391" s="167"/>
      <c r="K391" s="167"/>
      <c r="L391" s="167"/>
      <c r="M391" s="167"/>
      <c r="N391" s="167"/>
      <c r="O391" s="167"/>
      <c r="P391" s="167"/>
      <c r="Q391" s="7"/>
    </row>
    <row r="392" customHeight="1" spans="1:17">
      <c r="A392" s="9"/>
      <c r="B392" s="7"/>
      <c r="C392" s="7"/>
      <c r="D392" s="167"/>
      <c r="E392" s="167"/>
      <c r="F392" s="167"/>
      <c r="G392" s="167"/>
      <c r="H392" s="167"/>
      <c r="I392" s="167"/>
      <c r="J392" s="167"/>
      <c r="K392" s="167"/>
      <c r="L392" s="167"/>
      <c r="M392" s="167"/>
      <c r="N392" s="167"/>
      <c r="O392" s="167"/>
      <c r="P392" s="167"/>
      <c r="Q392" s="7"/>
    </row>
    <row r="393" customHeight="1" spans="1:17">
      <c r="A393" s="9"/>
      <c r="B393" s="7"/>
      <c r="C393" s="7"/>
      <c r="D393" s="167"/>
      <c r="E393" s="167"/>
      <c r="F393" s="167"/>
      <c r="G393" s="167"/>
      <c r="H393" s="167"/>
      <c r="I393" s="167"/>
      <c r="J393" s="167"/>
      <c r="K393" s="167"/>
      <c r="L393" s="167"/>
      <c r="M393" s="167"/>
      <c r="N393" s="167"/>
      <c r="O393" s="167"/>
      <c r="P393" s="167"/>
      <c r="Q393" s="7"/>
    </row>
    <row r="394" customHeight="1" spans="1:17">
      <c r="A394" s="9"/>
      <c r="B394" s="7"/>
      <c r="C394" s="7"/>
      <c r="D394" s="167"/>
      <c r="E394" s="167"/>
      <c r="F394" s="167"/>
      <c r="G394" s="167"/>
      <c r="H394" s="167"/>
      <c r="I394" s="167"/>
      <c r="J394" s="167"/>
      <c r="K394" s="167"/>
      <c r="L394" s="167"/>
      <c r="M394" s="167"/>
      <c r="N394" s="167"/>
      <c r="O394" s="167"/>
      <c r="P394" s="167"/>
      <c r="Q394" s="7"/>
    </row>
    <row r="395" customHeight="1" spans="1:17">
      <c r="A395" s="9"/>
      <c r="B395" s="7"/>
      <c r="C395" s="7"/>
      <c r="D395" s="167"/>
      <c r="E395" s="167"/>
      <c r="F395" s="167"/>
      <c r="G395" s="167"/>
      <c r="H395" s="167"/>
      <c r="I395" s="167"/>
      <c r="J395" s="167"/>
      <c r="K395" s="167"/>
      <c r="L395" s="167"/>
      <c r="M395" s="167"/>
      <c r="N395" s="167"/>
      <c r="O395" s="167"/>
      <c r="P395" s="167"/>
      <c r="Q395" s="7"/>
    </row>
    <row r="396" customHeight="1" spans="1:17">
      <c r="A396" s="9"/>
      <c r="B396" s="7"/>
      <c r="C396" s="7"/>
      <c r="D396" s="167"/>
      <c r="E396" s="167"/>
      <c r="F396" s="167"/>
      <c r="G396" s="167"/>
      <c r="H396" s="167"/>
      <c r="I396" s="167"/>
      <c r="J396" s="167"/>
      <c r="K396" s="167"/>
      <c r="L396" s="167"/>
      <c r="M396" s="167"/>
      <c r="N396" s="167"/>
      <c r="O396" s="167"/>
      <c r="P396" s="167"/>
      <c r="Q396" s="7"/>
    </row>
    <row r="397" customHeight="1" spans="1:17">
      <c r="A397" s="9"/>
      <c r="B397" s="7"/>
      <c r="C397" s="7"/>
      <c r="D397" s="167"/>
      <c r="E397" s="167"/>
      <c r="F397" s="167"/>
      <c r="G397" s="167"/>
      <c r="H397" s="167"/>
      <c r="I397" s="167"/>
      <c r="J397" s="167"/>
      <c r="K397" s="167"/>
      <c r="L397" s="167"/>
      <c r="M397" s="167"/>
      <c r="N397" s="167"/>
      <c r="O397" s="167"/>
      <c r="P397" s="167"/>
      <c r="Q397" s="7"/>
    </row>
    <row r="398" customHeight="1" spans="1:17">
      <c r="A398" s="9"/>
      <c r="B398" s="7"/>
      <c r="C398" s="7"/>
      <c r="D398" s="167"/>
      <c r="E398" s="167"/>
      <c r="F398" s="167"/>
      <c r="G398" s="167"/>
      <c r="H398" s="167"/>
      <c r="I398" s="167"/>
      <c r="J398" s="167"/>
      <c r="K398" s="167"/>
      <c r="L398" s="167"/>
      <c r="M398" s="167"/>
      <c r="N398" s="167"/>
      <c r="O398" s="167"/>
      <c r="P398" s="167"/>
      <c r="Q398" s="7"/>
    </row>
    <row r="399" customHeight="1" spans="1:17">
      <c r="A399" s="9"/>
      <c r="B399" s="7"/>
      <c r="C399" s="7"/>
      <c r="D399" s="167"/>
      <c r="E399" s="167"/>
      <c r="F399" s="167"/>
      <c r="G399" s="167"/>
      <c r="H399" s="167"/>
      <c r="I399" s="167"/>
      <c r="J399" s="167"/>
      <c r="K399" s="167"/>
      <c r="L399" s="167"/>
      <c r="M399" s="167"/>
      <c r="N399" s="167"/>
      <c r="O399" s="167"/>
      <c r="P399" s="167"/>
      <c r="Q399" s="7"/>
    </row>
    <row r="400" customHeight="1" spans="1:17">
      <c r="A400" s="9"/>
      <c r="B400" s="7"/>
      <c r="C400" s="7"/>
      <c r="D400" s="167"/>
      <c r="E400" s="167"/>
      <c r="F400" s="167"/>
      <c r="G400" s="167"/>
      <c r="H400" s="167"/>
      <c r="I400" s="167"/>
      <c r="J400" s="167"/>
      <c r="K400" s="167"/>
      <c r="L400" s="167"/>
      <c r="M400" s="167"/>
      <c r="N400" s="167"/>
      <c r="O400" s="167"/>
      <c r="P400" s="167"/>
      <c r="Q400" s="7"/>
    </row>
    <row r="401" customHeight="1" spans="1:17">
      <c r="A401" s="9"/>
      <c r="B401" s="7"/>
      <c r="C401" s="7"/>
      <c r="D401" s="167"/>
      <c r="E401" s="167"/>
      <c r="F401" s="167"/>
      <c r="G401" s="167"/>
      <c r="H401" s="167"/>
      <c r="I401" s="167"/>
      <c r="J401" s="167"/>
      <c r="K401" s="167"/>
      <c r="L401" s="167"/>
      <c r="M401" s="167"/>
      <c r="N401" s="167"/>
      <c r="O401" s="167"/>
      <c r="P401" s="167"/>
      <c r="Q401" s="7"/>
    </row>
    <row r="402" customHeight="1" spans="1:17">
      <c r="A402" s="9"/>
      <c r="B402" s="7"/>
      <c r="C402" s="7"/>
      <c r="D402" s="167"/>
      <c r="E402" s="167"/>
      <c r="F402" s="167"/>
      <c r="G402" s="167"/>
      <c r="H402" s="167"/>
      <c r="I402" s="167"/>
      <c r="J402" s="167"/>
      <c r="K402" s="167"/>
      <c r="L402" s="167"/>
      <c r="M402" s="167"/>
      <c r="N402" s="167"/>
      <c r="O402" s="167"/>
      <c r="P402" s="167"/>
      <c r="Q402" s="7"/>
    </row>
    <row r="403" customHeight="1" spans="1:17">
      <c r="A403" s="9"/>
      <c r="B403" s="7"/>
      <c r="C403" s="7"/>
      <c r="D403" s="167"/>
      <c r="E403" s="167"/>
      <c r="F403" s="167"/>
      <c r="G403" s="167"/>
      <c r="H403" s="167"/>
      <c r="I403" s="167"/>
      <c r="J403" s="167"/>
      <c r="K403" s="167"/>
      <c r="L403" s="167"/>
      <c r="M403" s="167"/>
      <c r="N403" s="167"/>
      <c r="O403" s="167"/>
      <c r="P403" s="167"/>
      <c r="Q403" s="7"/>
    </row>
    <row r="404" customHeight="1" spans="1:17">
      <c r="A404" s="9"/>
      <c r="B404" s="7"/>
      <c r="C404" s="7"/>
      <c r="D404" s="167"/>
      <c r="E404" s="167"/>
      <c r="F404" s="167"/>
      <c r="G404" s="167"/>
      <c r="H404" s="167"/>
      <c r="I404" s="167"/>
      <c r="J404" s="167"/>
      <c r="K404" s="167"/>
      <c r="L404" s="167"/>
      <c r="M404" s="167"/>
      <c r="N404" s="167"/>
      <c r="O404" s="167"/>
      <c r="P404" s="167"/>
      <c r="Q404" s="7"/>
    </row>
    <row r="405" customHeight="1" spans="1:17">
      <c r="A405" s="9"/>
      <c r="B405" s="7"/>
      <c r="C405" s="7"/>
      <c r="D405" s="167"/>
      <c r="E405" s="167"/>
      <c r="F405" s="167"/>
      <c r="G405" s="167"/>
      <c r="H405" s="167"/>
      <c r="I405" s="167"/>
      <c r="J405" s="167"/>
      <c r="K405" s="167"/>
      <c r="L405" s="167"/>
      <c r="M405" s="167"/>
      <c r="N405" s="167"/>
      <c r="O405" s="167"/>
      <c r="P405" s="167"/>
      <c r="Q405" s="7"/>
    </row>
    <row r="406" customHeight="1" spans="1:17">
      <c r="A406" s="9"/>
      <c r="B406" s="7"/>
      <c r="C406" s="7"/>
      <c r="D406" s="167"/>
      <c r="E406" s="167"/>
      <c r="F406" s="167"/>
      <c r="G406" s="167"/>
      <c r="H406" s="167"/>
      <c r="I406" s="167"/>
      <c r="J406" s="167"/>
      <c r="K406" s="167"/>
      <c r="L406" s="167"/>
      <c r="M406" s="167"/>
      <c r="N406" s="167"/>
      <c r="O406" s="167"/>
      <c r="P406" s="167"/>
      <c r="Q406" s="7"/>
    </row>
    <row r="407" customHeight="1" spans="1:17">
      <c r="A407" s="9"/>
      <c r="B407" s="7"/>
      <c r="C407" s="7"/>
      <c r="D407" s="167"/>
      <c r="E407" s="167"/>
      <c r="F407" s="167"/>
      <c r="G407" s="167"/>
      <c r="H407" s="167"/>
      <c r="I407" s="167"/>
      <c r="J407" s="167"/>
      <c r="K407" s="167"/>
      <c r="L407" s="167"/>
      <c r="M407" s="167"/>
      <c r="N407" s="167"/>
      <c r="O407" s="167"/>
      <c r="P407" s="167"/>
      <c r="Q407" s="7"/>
    </row>
    <row r="408" customHeight="1" spans="1:17">
      <c r="A408" s="9"/>
      <c r="B408" s="7"/>
      <c r="C408" s="7"/>
      <c r="D408" s="167"/>
      <c r="E408" s="167"/>
      <c r="F408" s="167"/>
      <c r="G408" s="167"/>
      <c r="H408" s="167"/>
      <c r="I408" s="167"/>
      <c r="J408" s="167"/>
      <c r="K408" s="167"/>
      <c r="L408" s="167"/>
      <c r="M408" s="167"/>
      <c r="N408" s="167"/>
      <c r="O408" s="167"/>
      <c r="P408" s="167"/>
      <c r="Q408" s="7"/>
    </row>
    <row r="409" customHeight="1" spans="1:17">
      <c r="A409" s="9"/>
      <c r="B409" s="7"/>
      <c r="C409" s="7"/>
      <c r="D409" s="167"/>
      <c r="E409" s="167"/>
      <c r="F409" s="167"/>
      <c r="G409" s="167"/>
      <c r="H409" s="167"/>
      <c r="I409" s="167"/>
      <c r="J409" s="167"/>
      <c r="K409" s="167"/>
      <c r="L409" s="167"/>
      <c r="M409" s="167"/>
      <c r="N409" s="167"/>
      <c r="O409" s="167"/>
      <c r="P409" s="167"/>
      <c r="Q409" s="7"/>
    </row>
    <row r="410" customHeight="1" spans="1:17">
      <c r="A410" s="9"/>
      <c r="B410" s="7"/>
      <c r="C410" s="7"/>
      <c r="D410" s="167"/>
      <c r="E410" s="167"/>
      <c r="F410" s="167"/>
      <c r="G410" s="167"/>
      <c r="H410" s="167"/>
      <c r="I410" s="167"/>
      <c r="J410" s="167"/>
      <c r="K410" s="167"/>
      <c r="L410" s="167"/>
      <c r="M410" s="167"/>
      <c r="N410" s="167"/>
      <c r="O410" s="167"/>
      <c r="P410" s="167"/>
      <c r="Q410" s="7"/>
    </row>
    <row r="411" customHeight="1" spans="1:17">
      <c r="A411" s="9"/>
      <c r="B411" s="7"/>
      <c r="C411" s="7"/>
      <c r="D411" s="167"/>
      <c r="E411" s="167"/>
      <c r="F411" s="167"/>
      <c r="G411" s="167"/>
      <c r="H411" s="167"/>
      <c r="I411" s="167"/>
      <c r="J411" s="167"/>
      <c r="K411" s="167"/>
      <c r="L411" s="167"/>
      <c r="M411" s="167"/>
      <c r="N411" s="167"/>
      <c r="O411" s="167"/>
      <c r="P411" s="167"/>
      <c r="Q411" s="7"/>
    </row>
    <row r="412" customHeight="1" spans="1:17">
      <c r="A412" s="9"/>
      <c r="B412" s="7"/>
      <c r="C412" s="7"/>
      <c r="D412" s="167"/>
      <c r="E412" s="167"/>
      <c r="F412" s="167"/>
      <c r="G412" s="167"/>
      <c r="H412" s="167"/>
      <c r="I412" s="167"/>
      <c r="J412" s="167"/>
      <c r="K412" s="167"/>
      <c r="L412" s="167"/>
      <c r="M412" s="167"/>
      <c r="N412" s="167"/>
      <c r="O412" s="167"/>
      <c r="P412" s="167"/>
      <c r="Q412" s="7"/>
    </row>
    <row r="413" customHeight="1" spans="1:17">
      <c r="A413" s="9"/>
      <c r="B413" s="7"/>
      <c r="C413" s="7"/>
      <c r="D413" s="167"/>
      <c r="E413" s="167"/>
      <c r="F413" s="167"/>
      <c r="G413" s="167"/>
      <c r="H413" s="167"/>
      <c r="I413" s="167"/>
      <c r="J413" s="167"/>
      <c r="K413" s="167"/>
      <c r="L413" s="167"/>
      <c r="M413" s="167"/>
      <c r="N413" s="167"/>
      <c r="O413" s="167"/>
      <c r="P413" s="167"/>
      <c r="Q413" s="7"/>
    </row>
    <row r="414" customHeight="1" spans="1:17">
      <c r="A414" s="9"/>
      <c r="B414" s="7"/>
      <c r="C414" s="7"/>
      <c r="D414" s="167"/>
      <c r="E414" s="167"/>
      <c r="F414" s="167"/>
      <c r="G414" s="167"/>
      <c r="H414" s="167"/>
      <c r="I414" s="167"/>
      <c r="J414" s="167"/>
      <c r="K414" s="167"/>
      <c r="L414" s="167"/>
      <c r="M414" s="167"/>
      <c r="N414" s="167"/>
      <c r="O414" s="167"/>
      <c r="P414" s="167"/>
      <c r="Q414" s="7"/>
    </row>
    <row r="415" customHeight="1" spans="1:17">
      <c r="A415" s="9"/>
      <c r="B415" s="7"/>
      <c r="C415" s="7"/>
      <c r="D415" s="167"/>
      <c r="E415" s="167"/>
      <c r="F415" s="167"/>
      <c r="G415" s="167"/>
      <c r="H415" s="167"/>
      <c r="I415" s="167"/>
      <c r="J415" s="167"/>
      <c r="K415" s="167"/>
      <c r="L415" s="167"/>
      <c r="M415" s="167"/>
      <c r="N415" s="167"/>
      <c r="O415" s="167"/>
      <c r="P415" s="167"/>
      <c r="Q415" s="7"/>
    </row>
    <row r="416" customHeight="1" spans="1:17">
      <c r="A416" s="9"/>
      <c r="B416" s="7"/>
      <c r="C416" s="7"/>
      <c r="D416" s="167"/>
      <c r="E416" s="167"/>
      <c r="F416" s="167"/>
      <c r="G416" s="167"/>
      <c r="H416" s="167"/>
      <c r="I416" s="167"/>
      <c r="J416" s="167"/>
      <c r="K416" s="167"/>
      <c r="L416" s="167"/>
      <c r="M416" s="167"/>
      <c r="N416" s="167"/>
      <c r="O416" s="167"/>
      <c r="P416" s="167"/>
      <c r="Q416" s="7"/>
    </row>
    <row r="417" customHeight="1" spans="1:17">
      <c r="A417" s="9"/>
      <c r="B417" s="7"/>
      <c r="C417" s="7"/>
      <c r="D417" s="167"/>
      <c r="E417" s="167"/>
      <c r="F417" s="167"/>
      <c r="G417" s="167"/>
      <c r="H417" s="167"/>
      <c r="I417" s="167"/>
      <c r="J417" s="167"/>
      <c r="K417" s="167"/>
      <c r="L417" s="167"/>
      <c r="M417" s="167"/>
      <c r="N417" s="167"/>
      <c r="O417" s="167"/>
      <c r="P417" s="167"/>
      <c r="Q417" s="7"/>
    </row>
    <row r="418" customHeight="1" spans="1:17">
      <c r="A418" s="9"/>
      <c r="B418" s="7"/>
      <c r="C418" s="7"/>
      <c r="D418" s="167"/>
      <c r="E418" s="167"/>
      <c r="F418" s="167"/>
      <c r="G418" s="167"/>
      <c r="H418" s="167"/>
      <c r="I418" s="167"/>
      <c r="J418" s="167"/>
      <c r="K418" s="167"/>
      <c r="L418" s="167"/>
      <c r="M418" s="167"/>
      <c r="N418" s="167"/>
      <c r="O418" s="167"/>
      <c r="P418" s="167"/>
      <c r="Q418" s="7"/>
    </row>
    <row r="419" customHeight="1" spans="1:17">
      <c r="A419" s="9"/>
      <c r="B419" s="7"/>
      <c r="C419" s="7"/>
      <c r="D419" s="167"/>
      <c r="E419" s="167"/>
      <c r="F419" s="167"/>
      <c r="G419" s="167"/>
      <c r="H419" s="167"/>
      <c r="I419" s="167"/>
      <c r="J419" s="167"/>
      <c r="K419" s="167"/>
      <c r="L419" s="167"/>
      <c r="M419" s="167"/>
      <c r="N419" s="167"/>
      <c r="O419" s="167"/>
      <c r="P419" s="167"/>
      <c r="Q419" s="7"/>
    </row>
    <row r="420" customHeight="1" spans="1:17">
      <c r="A420" s="9"/>
      <c r="B420" s="7"/>
      <c r="C420" s="7"/>
      <c r="D420" s="167"/>
      <c r="E420" s="167"/>
      <c r="F420" s="167"/>
      <c r="G420" s="167"/>
      <c r="H420" s="167"/>
      <c r="I420" s="167"/>
      <c r="J420" s="167"/>
      <c r="K420" s="167"/>
      <c r="L420" s="167"/>
      <c r="M420" s="167"/>
      <c r="N420" s="167"/>
      <c r="O420" s="167"/>
      <c r="P420" s="167"/>
      <c r="Q420" s="7"/>
    </row>
    <row r="421" customHeight="1" spans="1:17">
      <c r="A421" s="9"/>
      <c r="B421" s="7"/>
      <c r="C421" s="7"/>
      <c r="D421" s="167"/>
      <c r="E421" s="167"/>
      <c r="F421" s="167"/>
      <c r="G421" s="167"/>
      <c r="H421" s="167"/>
      <c r="I421" s="167"/>
      <c r="J421" s="167"/>
      <c r="K421" s="167"/>
      <c r="L421" s="167"/>
      <c r="M421" s="167"/>
      <c r="N421" s="167"/>
      <c r="O421" s="167"/>
      <c r="P421" s="167"/>
      <c r="Q421" s="7"/>
    </row>
    <row r="422" customHeight="1" spans="1:17">
      <c r="A422" s="9"/>
      <c r="B422" s="7"/>
      <c r="C422" s="7"/>
      <c r="D422" s="167"/>
      <c r="E422" s="167"/>
      <c r="F422" s="167"/>
      <c r="G422" s="167"/>
      <c r="H422" s="167"/>
      <c r="I422" s="167"/>
      <c r="J422" s="167"/>
      <c r="K422" s="167"/>
      <c r="L422" s="167"/>
      <c r="M422" s="167"/>
      <c r="N422" s="167"/>
      <c r="O422" s="167"/>
      <c r="P422" s="167"/>
      <c r="Q422" s="7"/>
    </row>
    <row r="423" customHeight="1" spans="1:17">
      <c r="A423" s="9"/>
      <c r="B423" s="7"/>
      <c r="C423" s="7"/>
      <c r="D423" s="167"/>
      <c r="E423" s="167"/>
      <c r="F423" s="167"/>
      <c r="G423" s="167"/>
      <c r="H423" s="167"/>
      <c r="I423" s="167"/>
      <c r="J423" s="167"/>
      <c r="K423" s="167"/>
      <c r="L423" s="167"/>
      <c r="M423" s="167"/>
      <c r="N423" s="167"/>
      <c r="O423" s="167"/>
      <c r="P423" s="167"/>
      <c r="Q423" s="7"/>
    </row>
    <row r="424" customHeight="1" spans="1:17">
      <c r="A424" s="9"/>
      <c r="B424" s="7"/>
      <c r="C424" s="7"/>
      <c r="D424" s="167"/>
      <c r="E424" s="167"/>
      <c r="F424" s="167"/>
      <c r="G424" s="167"/>
      <c r="H424" s="167"/>
      <c r="I424" s="167"/>
      <c r="J424" s="167"/>
      <c r="K424" s="167"/>
      <c r="L424" s="167"/>
      <c r="M424" s="167"/>
      <c r="N424" s="167"/>
      <c r="O424" s="167"/>
      <c r="P424" s="167"/>
      <c r="Q424" s="7"/>
    </row>
    <row r="425" customHeight="1" spans="1:17">
      <c r="A425" s="9"/>
      <c r="B425" s="7"/>
      <c r="C425" s="7"/>
      <c r="D425" s="167"/>
      <c r="E425" s="167"/>
      <c r="F425" s="167"/>
      <c r="G425" s="167"/>
      <c r="H425" s="167"/>
      <c r="I425" s="167"/>
      <c r="J425" s="167"/>
      <c r="K425" s="167"/>
      <c r="L425" s="167"/>
      <c r="M425" s="167"/>
      <c r="N425" s="167"/>
      <c r="O425" s="167"/>
      <c r="P425" s="167"/>
      <c r="Q425" s="7"/>
    </row>
    <row r="426" customHeight="1" spans="1:17">
      <c r="A426" s="9"/>
      <c r="B426" s="7"/>
      <c r="C426" s="7"/>
      <c r="D426" s="167"/>
      <c r="E426" s="167"/>
      <c r="F426" s="167"/>
      <c r="G426" s="167"/>
      <c r="H426" s="167"/>
      <c r="I426" s="167"/>
      <c r="J426" s="167"/>
      <c r="K426" s="167"/>
      <c r="L426" s="167"/>
      <c r="M426" s="167"/>
      <c r="N426" s="167"/>
      <c r="O426" s="167"/>
      <c r="P426" s="167"/>
      <c r="Q426" s="7"/>
    </row>
    <row r="427" customHeight="1" spans="1:17">
      <c r="A427" s="9"/>
      <c r="B427" s="7"/>
      <c r="C427" s="7"/>
      <c r="D427" s="167"/>
      <c r="E427" s="167"/>
      <c r="F427" s="167"/>
      <c r="G427" s="167"/>
      <c r="H427" s="167"/>
      <c r="I427" s="167"/>
      <c r="J427" s="167"/>
      <c r="K427" s="167"/>
      <c r="L427" s="167"/>
      <c r="M427" s="167"/>
      <c r="N427" s="167"/>
      <c r="O427" s="167"/>
      <c r="P427" s="167"/>
      <c r="Q427" s="7"/>
    </row>
    <row r="428" customHeight="1" spans="1:17">
      <c r="A428" s="9"/>
      <c r="B428" s="7"/>
      <c r="C428" s="7"/>
      <c r="D428" s="167"/>
      <c r="E428" s="167"/>
      <c r="F428" s="167"/>
      <c r="G428" s="167"/>
      <c r="H428" s="167"/>
      <c r="I428" s="167"/>
      <c r="J428" s="167"/>
      <c r="K428" s="167"/>
      <c r="L428" s="167"/>
      <c r="M428" s="167"/>
      <c r="N428" s="167"/>
      <c r="O428" s="167"/>
      <c r="P428" s="167"/>
      <c r="Q428" s="7"/>
    </row>
    <row r="429" customHeight="1" spans="1:17">
      <c r="A429" s="9"/>
      <c r="B429" s="7"/>
      <c r="C429" s="7"/>
      <c r="D429" s="167"/>
      <c r="E429" s="167"/>
      <c r="F429" s="167"/>
      <c r="G429" s="167"/>
      <c r="H429" s="167"/>
      <c r="I429" s="167"/>
      <c r="J429" s="167"/>
      <c r="K429" s="167"/>
      <c r="L429" s="167"/>
      <c r="M429" s="167"/>
      <c r="N429" s="167"/>
      <c r="O429" s="167"/>
      <c r="P429" s="167"/>
      <c r="Q429" s="7"/>
    </row>
    <row r="430" customHeight="1" spans="1:17">
      <c r="A430" s="9"/>
      <c r="B430" s="7"/>
      <c r="C430" s="7"/>
      <c r="D430" s="167"/>
      <c r="E430" s="167"/>
      <c r="F430" s="167"/>
      <c r="G430" s="167"/>
      <c r="H430" s="167"/>
      <c r="I430" s="167"/>
      <c r="J430" s="167"/>
      <c r="K430" s="167"/>
      <c r="L430" s="167"/>
      <c r="M430" s="167"/>
      <c r="N430" s="167"/>
      <c r="O430" s="167"/>
      <c r="P430" s="167"/>
      <c r="Q430" s="7"/>
    </row>
    <row r="431" customHeight="1" spans="1:17">
      <c r="A431" s="9"/>
      <c r="B431" s="7"/>
      <c r="C431" s="7"/>
      <c r="D431" s="167"/>
      <c r="E431" s="167"/>
      <c r="F431" s="167"/>
      <c r="G431" s="167"/>
      <c r="H431" s="167"/>
      <c r="I431" s="167"/>
      <c r="J431" s="167"/>
      <c r="K431" s="167"/>
      <c r="L431" s="167"/>
      <c r="M431" s="167"/>
      <c r="N431" s="167"/>
      <c r="O431" s="167"/>
      <c r="P431" s="167"/>
      <c r="Q431" s="7"/>
    </row>
    <row r="432" customHeight="1" spans="1:17">
      <c r="A432" s="9"/>
      <c r="B432" s="7"/>
      <c r="C432" s="7"/>
      <c r="D432" s="167"/>
      <c r="E432" s="167"/>
      <c r="F432" s="167"/>
      <c r="G432" s="167"/>
      <c r="H432" s="167"/>
      <c r="I432" s="167"/>
      <c r="J432" s="167"/>
      <c r="K432" s="167"/>
      <c r="L432" s="167"/>
      <c r="M432" s="167"/>
      <c r="N432" s="167"/>
      <c r="O432" s="167"/>
      <c r="P432" s="167"/>
      <c r="Q432" s="7"/>
    </row>
    <row r="433" customHeight="1" spans="1:17">
      <c r="A433" s="9"/>
      <c r="B433" s="7"/>
      <c r="C433" s="7"/>
      <c r="D433" s="167"/>
      <c r="E433" s="167"/>
      <c r="F433" s="167"/>
      <c r="G433" s="167"/>
      <c r="H433" s="167"/>
      <c r="I433" s="167"/>
      <c r="J433" s="167"/>
      <c r="K433" s="167"/>
      <c r="L433" s="167"/>
      <c r="M433" s="167"/>
      <c r="N433" s="167"/>
      <c r="O433" s="167"/>
      <c r="P433" s="167"/>
      <c r="Q433" s="7"/>
    </row>
    <row r="434" customHeight="1" spans="1:17">
      <c r="A434" s="9"/>
      <c r="B434" s="7"/>
      <c r="C434" s="7"/>
      <c r="D434" s="167"/>
      <c r="E434" s="167"/>
      <c r="F434" s="167"/>
      <c r="G434" s="167"/>
      <c r="H434" s="167"/>
      <c r="I434" s="167"/>
      <c r="J434" s="167"/>
      <c r="K434" s="167"/>
      <c r="L434" s="167"/>
      <c r="M434" s="167"/>
      <c r="N434" s="167"/>
      <c r="O434" s="167"/>
      <c r="P434" s="167"/>
      <c r="Q434" s="7"/>
    </row>
    <row r="435" customHeight="1" spans="1:17">
      <c r="A435" s="9"/>
      <c r="B435" s="7"/>
      <c r="C435" s="7"/>
      <c r="D435" s="167"/>
      <c r="E435" s="167"/>
      <c r="F435" s="167"/>
      <c r="G435" s="167"/>
      <c r="H435" s="167"/>
      <c r="I435" s="167"/>
      <c r="J435" s="167"/>
      <c r="K435" s="167"/>
      <c r="L435" s="167"/>
      <c r="M435" s="167"/>
      <c r="N435" s="167"/>
      <c r="O435" s="167"/>
      <c r="P435" s="167"/>
      <c r="Q435" s="7"/>
    </row>
    <row r="436" customHeight="1" spans="1:17">
      <c r="A436" s="9"/>
      <c r="B436" s="7"/>
      <c r="C436" s="7"/>
      <c r="D436" s="167"/>
      <c r="E436" s="167"/>
      <c r="F436" s="167"/>
      <c r="G436" s="167"/>
      <c r="H436" s="167"/>
      <c r="I436" s="167"/>
      <c r="J436" s="167"/>
      <c r="K436" s="167"/>
      <c r="L436" s="167"/>
      <c r="M436" s="167"/>
      <c r="N436" s="167"/>
      <c r="O436" s="167"/>
      <c r="P436" s="167"/>
      <c r="Q436" s="7"/>
    </row>
    <row r="437" customHeight="1" spans="1:17">
      <c r="A437" s="9"/>
      <c r="B437" s="7"/>
      <c r="C437" s="7"/>
      <c r="D437" s="167"/>
      <c r="E437" s="167"/>
      <c r="F437" s="167"/>
      <c r="G437" s="167"/>
      <c r="H437" s="167"/>
      <c r="I437" s="167"/>
      <c r="J437" s="167"/>
      <c r="K437" s="167"/>
      <c r="L437" s="167"/>
      <c r="M437" s="167"/>
      <c r="N437" s="167"/>
      <c r="O437" s="167"/>
      <c r="P437" s="167"/>
      <c r="Q437" s="7"/>
    </row>
    <row r="438" customHeight="1" spans="1:17">
      <c r="A438" s="9"/>
      <c r="B438" s="7"/>
      <c r="C438" s="7"/>
      <c r="D438" s="167"/>
      <c r="E438" s="167"/>
      <c r="F438" s="167"/>
      <c r="G438" s="167"/>
      <c r="H438" s="167"/>
      <c r="I438" s="167"/>
      <c r="J438" s="167"/>
      <c r="K438" s="167"/>
      <c r="L438" s="167"/>
      <c r="M438" s="167"/>
      <c r="N438" s="167"/>
      <c r="O438" s="167"/>
      <c r="P438" s="167"/>
      <c r="Q438" s="7"/>
    </row>
    <row r="439" customHeight="1" spans="1:17">
      <c r="A439" s="9"/>
      <c r="B439" s="7"/>
      <c r="C439" s="7"/>
      <c r="D439" s="167"/>
      <c r="E439" s="167"/>
      <c r="F439" s="167"/>
      <c r="G439" s="167"/>
      <c r="H439" s="167"/>
      <c r="I439" s="167"/>
      <c r="J439" s="167"/>
      <c r="K439" s="167"/>
      <c r="L439" s="167"/>
      <c r="M439" s="167"/>
      <c r="N439" s="167"/>
      <c r="O439" s="167"/>
      <c r="P439" s="167"/>
      <c r="Q439" s="7"/>
    </row>
    <row r="440" customHeight="1" spans="1:17">
      <c r="A440" s="9"/>
      <c r="B440" s="7"/>
      <c r="C440" s="7"/>
      <c r="D440" s="167"/>
      <c r="E440" s="167"/>
      <c r="F440" s="167"/>
      <c r="G440" s="167"/>
      <c r="H440" s="167"/>
      <c r="I440" s="167"/>
      <c r="J440" s="167"/>
      <c r="K440" s="167"/>
      <c r="L440" s="167"/>
      <c r="M440" s="167"/>
      <c r="N440" s="167"/>
      <c r="O440" s="167"/>
      <c r="P440" s="167"/>
      <c r="Q440" s="7"/>
    </row>
    <row r="441" customHeight="1" spans="1:17">
      <c r="A441" s="9"/>
      <c r="B441" s="7"/>
      <c r="C441" s="7"/>
      <c r="D441" s="167"/>
      <c r="E441" s="167"/>
      <c r="F441" s="167"/>
      <c r="G441" s="167"/>
      <c r="H441" s="167"/>
      <c r="I441" s="167"/>
      <c r="J441" s="167"/>
      <c r="K441" s="167"/>
      <c r="L441" s="167"/>
      <c r="M441" s="167"/>
      <c r="N441" s="167"/>
      <c r="O441" s="167"/>
      <c r="P441" s="167"/>
      <c r="Q441" s="7"/>
    </row>
    <row r="442" customHeight="1" spans="1:17">
      <c r="A442" s="9"/>
      <c r="B442" s="7"/>
      <c r="C442" s="7"/>
      <c r="D442" s="167"/>
      <c r="E442" s="167"/>
      <c r="F442" s="167"/>
      <c r="G442" s="167"/>
      <c r="H442" s="167"/>
      <c r="I442" s="167"/>
      <c r="J442" s="167"/>
      <c r="K442" s="167"/>
      <c r="L442" s="167"/>
      <c r="M442" s="167"/>
      <c r="N442" s="167"/>
      <c r="O442" s="167"/>
      <c r="P442" s="167"/>
      <c r="Q442" s="7"/>
    </row>
    <row r="443" customHeight="1" spans="1:17">
      <c r="A443" s="9"/>
      <c r="B443" s="7"/>
      <c r="C443" s="7"/>
      <c r="D443" s="167"/>
      <c r="E443" s="167"/>
      <c r="F443" s="167"/>
      <c r="G443" s="167"/>
      <c r="H443" s="167"/>
      <c r="I443" s="167"/>
      <c r="J443" s="167"/>
      <c r="K443" s="167"/>
      <c r="L443" s="167"/>
      <c r="M443" s="167"/>
      <c r="N443" s="167"/>
      <c r="O443" s="167"/>
      <c r="P443" s="167"/>
      <c r="Q443" s="7"/>
    </row>
    <row r="444" customHeight="1" spans="1:17">
      <c r="A444" s="9"/>
      <c r="B444" s="7"/>
      <c r="C444" s="7"/>
      <c r="D444" s="167"/>
      <c r="E444" s="167"/>
      <c r="F444" s="167"/>
      <c r="G444" s="167"/>
      <c r="H444" s="167"/>
      <c r="I444" s="167"/>
      <c r="J444" s="167"/>
      <c r="K444" s="167"/>
      <c r="L444" s="167"/>
      <c r="M444" s="167"/>
      <c r="N444" s="167"/>
      <c r="O444" s="167"/>
      <c r="P444" s="167"/>
      <c r="Q444" s="7"/>
    </row>
    <row r="445" customHeight="1" spans="1:17">
      <c r="A445" s="9"/>
      <c r="B445" s="7"/>
      <c r="C445" s="7"/>
      <c r="D445" s="167"/>
      <c r="E445" s="167"/>
      <c r="F445" s="167"/>
      <c r="G445" s="167"/>
      <c r="H445" s="167"/>
      <c r="I445" s="167"/>
      <c r="J445" s="167"/>
      <c r="K445" s="167"/>
      <c r="L445" s="167"/>
      <c r="M445" s="167"/>
      <c r="N445" s="167"/>
      <c r="O445" s="167"/>
      <c r="P445" s="167"/>
      <c r="Q445" s="7"/>
    </row>
    <row r="446" customHeight="1" spans="1:17">
      <c r="A446" s="9"/>
      <c r="B446" s="7"/>
      <c r="C446" s="7"/>
      <c r="D446" s="167"/>
      <c r="E446" s="167"/>
      <c r="F446" s="167"/>
      <c r="G446" s="167"/>
      <c r="H446" s="167"/>
      <c r="I446" s="167"/>
      <c r="J446" s="167"/>
      <c r="K446" s="167"/>
      <c r="L446" s="167"/>
      <c r="M446" s="167"/>
      <c r="N446" s="167"/>
      <c r="O446" s="167"/>
      <c r="P446" s="167"/>
      <c r="Q446" s="7"/>
    </row>
    <row r="447" customHeight="1" spans="1:17">
      <c r="A447" s="9"/>
      <c r="B447" s="7"/>
      <c r="C447" s="7"/>
      <c r="D447" s="167"/>
      <c r="E447" s="167"/>
      <c r="F447" s="167"/>
      <c r="G447" s="167"/>
      <c r="H447" s="167"/>
      <c r="I447" s="167"/>
      <c r="J447" s="167"/>
      <c r="K447" s="167"/>
      <c r="L447" s="167"/>
      <c r="M447" s="167"/>
      <c r="N447" s="167"/>
      <c r="O447" s="167"/>
      <c r="P447" s="167"/>
      <c r="Q447" s="7"/>
    </row>
    <row r="448" customHeight="1" spans="1:17">
      <c r="A448" s="9"/>
      <c r="B448" s="7"/>
      <c r="C448" s="7"/>
      <c r="D448" s="167"/>
      <c r="E448" s="167"/>
      <c r="F448" s="167"/>
      <c r="G448" s="167"/>
      <c r="H448" s="167"/>
      <c r="I448" s="167"/>
      <c r="J448" s="167"/>
      <c r="K448" s="167"/>
      <c r="L448" s="167"/>
      <c r="M448" s="167"/>
      <c r="N448" s="167"/>
      <c r="O448" s="167"/>
      <c r="P448" s="167"/>
      <c r="Q448" s="7"/>
    </row>
    <row r="449" customHeight="1" spans="1:17">
      <c r="A449" s="9"/>
      <c r="B449" s="7"/>
      <c r="C449" s="7"/>
      <c r="D449" s="167"/>
      <c r="E449" s="167"/>
      <c r="F449" s="167"/>
      <c r="G449" s="167"/>
      <c r="H449" s="167"/>
      <c r="I449" s="167"/>
      <c r="J449" s="167"/>
      <c r="K449" s="167"/>
      <c r="L449" s="167"/>
      <c r="M449" s="167"/>
      <c r="N449" s="167"/>
      <c r="O449" s="167"/>
      <c r="P449" s="167"/>
      <c r="Q449" s="7"/>
    </row>
    <row r="450" customHeight="1" spans="1:17">
      <c r="A450" s="9"/>
      <c r="B450" s="7"/>
      <c r="C450" s="7"/>
      <c r="D450" s="167"/>
      <c r="E450" s="167"/>
      <c r="F450" s="167"/>
      <c r="G450" s="167"/>
      <c r="H450" s="167"/>
      <c r="I450" s="167"/>
      <c r="J450" s="167"/>
      <c r="K450" s="167"/>
      <c r="L450" s="167"/>
      <c r="M450" s="167"/>
      <c r="N450" s="167"/>
      <c r="O450" s="167"/>
      <c r="P450" s="167"/>
      <c r="Q450" s="7"/>
    </row>
    <row r="451" customHeight="1" spans="1:17">
      <c r="A451" s="9"/>
      <c r="B451" s="7"/>
      <c r="C451" s="7"/>
      <c r="D451" s="167"/>
      <c r="E451" s="167"/>
      <c r="F451" s="167"/>
      <c r="G451" s="167"/>
      <c r="H451" s="167"/>
      <c r="I451" s="167"/>
      <c r="J451" s="167"/>
      <c r="K451" s="167"/>
      <c r="L451" s="167"/>
      <c r="M451" s="167"/>
      <c r="N451" s="167"/>
      <c r="O451" s="167"/>
      <c r="P451" s="167"/>
      <c r="Q451" s="7"/>
    </row>
    <row r="452" customHeight="1" spans="1:17">
      <c r="A452" s="9"/>
      <c r="B452" s="7"/>
      <c r="C452" s="7"/>
      <c r="D452" s="167"/>
      <c r="E452" s="167"/>
      <c r="F452" s="167"/>
      <c r="G452" s="167"/>
      <c r="H452" s="167"/>
      <c r="I452" s="167"/>
      <c r="J452" s="167"/>
      <c r="K452" s="167"/>
      <c r="L452" s="167"/>
      <c r="M452" s="167"/>
      <c r="N452" s="167"/>
      <c r="O452" s="167"/>
      <c r="P452" s="167"/>
      <c r="Q452" s="7"/>
    </row>
    <row r="453" customHeight="1" spans="1:17">
      <c r="A453" s="9"/>
      <c r="B453" s="7"/>
      <c r="C453" s="7"/>
      <c r="D453" s="167"/>
      <c r="E453" s="167"/>
      <c r="F453" s="167"/>
      <c r="G453" s="167"/>
      <c r="H453" s="167"/>
      <c r="I453" s="167"/>
      <c r="J453" s="167"/>
      <c r="K453" s="167"/>
      <c r="L453" s="167"/>
      <c r="M453" s="167"/>
      <c r="N453" s="167"/>
      <c r="O453" s="167"/>
      <c r="P453" s="167"/>
      <c r="Q453" s="7"/>
    </row>
    <row r="454" customHeight="1" spans="1:17">
      <c r="A454" s="9"/>
      <c r="B454" s="7"/>
      <c r="C454" s="7"/>
      <c r="D454" s="167"/>
      <c r="E454" s="167"/>
      <c r="F454" s="167"/>
      <c r="G454" s="167"/>
      <c r="H454" s="167"/>
      <c r="I454" s="167"/>
      <c r="J454" s="167"/>
      <c r="K454" s="167"/>
      <c r="L454" s="167"/>
      <c r="M454" s="167"/>
      <c r="N454" s="167"/>
      <c r="O454" s="167"/>
      <c r="P454" s="167"/>
      <c r="Q454" s="7"/>
    </row>
    <row r="455" customHeight="1" spans="1:17">
      <c r="A455" s="9"/>
      <c r="B455" s="7"/>
      <c r="C455" s="7"/>
      <c r="D455" s="167"/>
      <c r="E455" s="167"/>
      <c r="F455" s="167"/>
      <c r="G455" s="167"/>
      <c r="H455" s="167"/>
      <c r="I455" s="167"/>
      <c r="J455" s="167"/>
      <c r="K455" s="167"/>
      <c r="L455" s="167"/>
      <c r="M455" s="167"/>
      <c r="N455" s="167"/>
      <c r="O455" s="167"/>
      <c r="P455" s="167"/>
      <c r="Q455" s="7"/>
    </row>
    <row r="456" customHeight="1" spans="1:17">
      <c r="A456" s="9"/>
      <c r="B456" s="7"/>
      <c r="C456" s="7"/>
      <c r="D456" s="167"/>
      <c r="E456" s="167"/>
      <c r="F456" s="167"/>
      <c r="G456" s="167"/>
      <c r="H456" s="167"/>
      <c r="I456" s="167"/>
      <c r="J456" s="167"/>
      <c r="K456" s="167"/>
      <c r="L456" s="167"/>
      <c r="M456" s="167"/>
      <c r="N456" s="167"/>
      <c r="O456" s="167"/>
      <c r="P456" s="167"/>
      <c r="Q456" s="7"/>
    </row>
    <row r="457" customHeight="1" spans="1:17">
      <c r="A457" s="9"/>
      <c r="B457" s="7"/>
      <c r="C457" s="7"/>
      <c r="D457" s="167"/>
      <c r="E457" s="167"/>
      <c r="F457" s="167"/>
      <c r="G457" s="167"/>
      <c r="H457" s="167"/>
      <c r="I457" s="167"/>
      <c r="J457" s="167"/>
      <c r="K457" s="167"/>
      <c r="L457" s="167"/>
      <c r="M457" s="167"/>
      <c r="N457" s="167"/>
      <c r="O457" s="167"/>
      <c r="P457" s="167"/>
      <c r="Q457" s="7"/>
    </row>
    <row r="458" customHeight="1" spans="1:17">
      <c r="A458" s="9"/>
      <c r="B458" s="7"/>
      <c r="C458" s="7"/>
      <c r="D458" s="167"/>
      <c r="E458" s="167"/>
      <c r="F458" s="167"/>
      <c r="G458" s="167"/>
      <c r="H458" s="167"/>
      <c r="I458" s="167"/>
      <c r="J458" s="167"/>
      <c r="K458" s="167"/>
      <c r="L458" s="167"/>
      <c r="M458" s="167"/>
      <c r="N458" s="167"/>
      <c r="O458" s="167"/>
      <c r="P458" s="167"/>
      <c r="Q458" s="7"/>
    </row>
    <row r="459" customHeight="1" spans="1:17">
      <c r="A459" s="9"/>
      <c r="B459" s="7"/>
      <c r="C459" s="7"/>
      <c r="D459" s="167"/>
      <c r="E459" s="167"/>
      <c r="F459" s="167"/>
      <c r="G459" s="167"/>
      <c r="H459" s="167"/>
      <c r="I459" s="167"/>
      <c r="J459" s="167"/>
      <c r="K459" s="167"/>
      <c r="L459" s="167"/>
      <c r="M459" s="167"/>
      <c r="N459" s="167"/>
      <c r="O459" s="167"/>
      <c r="P459" s="167"/>
      <c r="Q459" s="7"/>
    </row>
    <row r="460" customHeight="1" spans="1:17">
      <c r="A460" s="9"/>
      <c r="B460" s="7"/>
      <c r="C460" s="7"/>
      <c r="D460" s="167"/>
      <c r="E460" s="167"/>
      <c r="F460" s="167"/>
      <c r="G460" s="167"/>
      <c r="H460" s="167"/>
      <c r="I460" s="167"/>
      <c r="J460" s="167"/>
      <c r="K460" s="167"/>
      <c r="L460" s="167"/>
      <c r="M460" s="167"/>
      <c r="N460" s="167"/>
      <c r="O460" s="167"/>
      <c r="P460" s="167"/>
      <c r="Q460" s="7"/>
    </row>
    <row r="461" customHeight="1" spans="1:17">
      <c r="A461" s="9"/>
      <c r="B461" s="7"/>
      <c r="C461" s="7"/>
      <c r="D461" s="167"/>
      <c r="E461" s="167"/>
      <c r="F461" s="167"/>
      <c r="G461" s="167"/>
      <c r="H461" s="167"/>
      <c r="I461" s="167"/>
      <c r="J461" s="167"/>
      <c r="K461" s="167"/>
      <c r="L461" s="167"/>
      <c r="M461" s="167"/>
      <c r="N461" s="167"/>
      <c r="O461" s="167"/>
      <c r="P461" s="167"/>
      <c r="Q461" s="7"/>
    </row>
    <row r="462" customHeight="1" spans="1:17">
      <c r="A462" s="9"/>
      <c r="B462" s="7"/>
      <c r="C462" s="7"/>
      <c r="D462" s="167"/>
      <c r="E462" s="167"/>
      <c r="F462" s="167"/>
      <c r="G462" s="167"/>
      <c r="H462" s="167"/>
      <c r="I462" s="167"/>
      <c r="J462" s="167"/>
      <c r="K462" s="167"/>
      <c r="L462" s="167"/>
      <c r="M462" s="167"/>
      <c r="N462" s="167"/>
      <c r="O462" s="167"/>
      <c r="P462" s="167"/>
      <c r="Q462" s="7"/>
    </row>
    <row r="463" customHeight="1" spans="1:17">
      <c r="A463" s="9"/>
      <c r="B463" s="7"/>
      <c r="C463" s="7"/>
      <c r="D463" s="167"/>
      <c r="E463" s="167"/>
      <c r="F463" s="167"/>
      <c r="G463" s="167"/>
      <c r="H463" s="167"/>
      <c r="I463" s="167"/>
      <c r="J463" s="167"/>
      <c r="K463" s="167"/>
      <c r="L463" s="167"/>
      <c r="M463" s="167"/>
      <c r="N463" s="167"/>
      <c r="O463" s="167"/>
      <c r="P463" s="167"/>
      <c r="Q463" s="7"/>
    </row>
    <row r="464" customHeight="1" spans="1:17">
      <c r="A464" s="9"/>
      <c r="B464" s="7"/>
      <c r="C464" s="7"/>
      <c r="D464" s="167"/>
      <c r="E464" s="167"/>
      <c r="F464" s="167"/>
      <c r="G464" s="167"/>
      <c r="H464" s="167"/>
      <c r="I464" s="167"/>
      <c r="J464" s="167"/>
      <c r="K464" s="167"/>
      <c r="L464" s="167"/>
      <c r="M464" s="167"/>
      <c r="N464" s="167"/>
      <c r="O464" s="167"/>
      <c r="P464" s="167"/>
      <c r="Q464" s="7"/>
    </row>
    <row r="465" customHeight="1" spans="1:17">
      <c r="A465" s="9"/>
      <c r="B465" s="7"/>
      <c r="C465" s="7"/>
      <c r="D465" s="167"/>
      <c r="E465" s="167"/>
      <c r="F465" s="167"/>
      <c r="G465" s="167"/>
      <c r="H465" s="167"/>
      <c r="I465" s="167"/>
      <c r="J465" s="167"/>
      <c r="K465" s="167"/>
      <c r="L465" s="167"/>
      <c r="M465" s="167"/>
      <c r="N465" s="167"/>
      <c r="O465" s="167"/>
      <c r="P465" s="167"/>
      <c r="Q465" s="7"/>
    </row>
    <row r="466" customHeight="1" spans="1:17">
      <c r="A466" s="9"/>
      <c r="B466" s="7"/>
      <c r="C466" s="7"/>
      <c r="D466" s="167"/>
      <c r="E466" s="167"/>
      <c r="F466" s="167"/>
      <c r="G466" s="167"/>
      <c r="H466" s="167"/>
      <c r="I466" s="167"/>
      <c r="J466" s="167"/>
      <c r="K466" s="167"/>
      <c r="L466" s="167"/>
      <c r="M466" s="167"/>
      <c r="N466" s="167"/>
      <c r="O466" s="167"/>
      <c r="P466" s="167"/>
      <c r="Q466" s="7"/>
    </row>
    <row r="467" customHeight="1" spans="1:17">
      <c r="A467" s="9"/>
      <c r="B467" s="7"/>
      <c r="C467" s="7"/>
      <c r="D467" s="167"/>
      <c r="E467" s="167"/>
      <c r="F467" s="167"/>
      <c r="G467" s="167"/>
      <c r="H467" s="167"/>
      <c r="I467" s="167"/>
      <c r="J467" s="167"/>
      <c r="K467" s="167"/>
      <c r="L467" s="167"/>
      <c r="M467" s="167"/>
      <c r="N467" s="167"/>
      <c r="O467" s="167"/>
      <c r="P467" s="167"/>
      <c r="Q467" s="7"/>
    </row>
    <row r="468" customHeight="1" spans="1:17">
      <c r="A468" s="9"/>
      <c r="B468" s="7"/>
      <c r="C468" s="7"/>
      <c r="D468" s="167"/>
      <c r="E468" s="167"/>
      <c r="F468" s="167"/>
      <c r="G468" s="167"/>
      <c r="H468" s="167"/>
      <c r="I468" s="167"/>
      <c r="J468" s="167"/>
      <c r="K468" s="167"/>
      <c r="L468" s="167"/>
      <c r="M468" s="167"/>
      <c r="N468" s="167"/>
      <c r="O468" s="167"/>
      <c r="P468" s="167"/>
      <c r="Q468" s="7"/>
    </row>
    <row r="469" customHeight="1" spans="1:17">
      <c r="A469" s="9"/>
      <c r="B469" s="7"/>
      <c r="C469" s="7"/>
      <c r="D469" s="167"/>
      <c r="E469" s="167"/>
      <c r="F469" s="167"/>
      <c r="G469" s="167"/>
      <c r="H469" s="167"/>
      <c r="I469" s="167"/>
      <c r="J469" s="167"/>
      <c r="K469" s="167"/>
      <c r="L469" s="167"/>
      <c r="M469" s="167"/>
      <c r="N469" s="167"/>
      <c r="O469" s="167"/>
      <c r="P469" s="167"/>
      <c r="Q469" s="7"/>
    </row>
    <row r="470" customHeight="1" spans="1:17">
      <c r="A470" s="9"/>
      <c r="B470" s="7"/>
      <c r="C470" s="7"/>
      <c r="D470" s="167"/>
      <c r="E470" s="167"/>
      <c r="F470" s="167"/>
      <c r="G470" s="167"/>
      <c r="H470" s="167"/>
      <c r="I470" s="167"/>
      <c r="J470" s="167"/>
      <c r="K470" s="167"/>
      <c r="L470" s="167"/>
      <c r="M470" s="167"/>
      <c r="N470" s="167"/>
      <c r="O470" s="167"/>
      <c r="P470" s="167"/>
      <c r="Q470" s="7"/>
    </row>
    <row r="471" customHeight="1" spans="1:17">
      <c r="A471" s="9"/>
      <c r="B471" s="7"/>
      <c r="C471" s="7"/>
      <c r="D471" s="167"/>
      <c r="E471" s="167"/>
      <c r="F471" s="167"/>
      <c r="G471" s="167"/>
      <c r="H471" s="167"/>
      <c r="I471" s="167"/>
      <c r="J471" s="167"/>
      <c r="K471" s="167"/>
      <c r="L471" s="167"/>
      <c r="M471" s="167"/>
      <c r="N471" s="167"/>
      <c r="O471" s="167"/>
      <c r="P471" s="167"/>
      <c r="Q471" s="7"/>
    </row>
    <row r="472" customHeight="1" spans="1:17">
      <c r="A472" s="9"/>
      <c r="B472" s="7"/>
      <c r="C472" s="7"/>
      <c r="D472" s="167"/>
      <c r="E472" s="167"/>
      <c r="F472" s="167"/>
      <c r="G472" s="167"/>
      <c r="H472" s="167"/>
      <c r="I472" s="167"/>
      <c r="J472" s="167"/>
      <c r="K472" s="167"/>
      <c r="L472" s="167"/>
      <c r="M472" s="167"/>
      <c r="N472" s="167"/>
      <c r="O472" s="167"/>
      <c r="P472" s="167"/>
      <c r="Q472" s="7"/>
    </row>
    <row r="473" customHeight="1" spans="1:17">
      <c r="A473" s="9"/>
      <c r="B473" s="7"/>
      <c r="C473" s="7"/>
      <c r="D473" s="167"/>
      <c r="E473" s="167"/>
      <c r="F473" s="167"/>
      <c r="G473" s="167"/>
      <c r="H473" s="167"/>
      <c r="I473" s="167"/>
      <c r="J473" s="167"/>
      <c r="K473" s="167"/>
      <c r="L473" s="167"/>
      <c r="M473" s="167"/>
      <c r="N473" s="167"/>
      <c r="O473" s="167"/>
      <c r="P473" s="167"/>
      <c r="Q473" s="7"/>
    </row>
    <row r="474" customHeight="1" spans="1:17">
      <c r="A474" s="9"/>
      <c r="B474" s="7"/>
      <c r="C474" s="7"/>
      <c r="D474" s="167"/>
      <c r="E474" s="167"/>
      <c r="F474" s="167"/>
      <c r="G474" s="167"/>
      <c r="H474" s="167"/>
      <c r="I474" s="167"/>
      <c r="J474" s="167"/>
      <c r="K474" s="167"/>
      <c r="L474" s="167"/>
      <c r="M474" s="167"/>
      <c r="N474" s="167"/>
      <c r="O474" s="167"/>
      <c r="P474" s="167"/>
      <c r="Q474" s="7"/>
    </row>
    <row r="475" customHeight="1" spans="1:17">
      <c r="A475" s="9"/>
      <c r="B475" s="7"/>
      <c r="C475" s="7"/>
      <c r="D475" s="167"/>
      <c r="E475" s="167"/>
      <c r="F475" s="167"/>
      <c r="G475" s="167"/>
      <c r="H475" s="167"/>
      <c r="I475" s="167"/>
      <c r="J475" s="167"/>
      <c r="K475" s="167"/>
      <c r="L475" s="167"/>
      <c r="M475" s="167"/>
      <c r="N475" s="167"/>
      <c r="O475" s="167"/>
      <c r="P475" s="167"/>
      <c r="Q475" s="7"/>
    </row>
    <row r="476" customHeight="1" spans="1:17">
      <c r="A476" s="9"/>
      <c r="B476" s="7"/>
      <c r="C476" s="7"/>
      <c r="D476" s="167"/>
      <c r="E476" s="167"/>
      <c r="F476" s="167"/>
      <c r="G476" s="167"/>
      <c r="H476" s="167"/>
      <c r="I476" s="167"/>
      <c r="J476" s="167"/>
      <c r="K476" s="167"/>
      <c r="L476" s="167"/>
      <c r="M476" s="167"/>
      <c r="N476" s="167"/>
      <c r="O476" s="167"/>
      <c r="P476" s="167"/>
      <c r="Q476" s="7"/>
    </row>
    <row r="477" customHeight="1" spans="1:17">
      <c r="A477" s="9"/>
      <c r="B477" s="7"/>
      <c r="C477" s="7"/>
      <c r="D477" s="167"/>
      <c r="E477" s="167"/>
      <c r="F477" s="167"/>
      <c r="G477" s="167"/>
      <c r="H477" s="167"/>
      <c r="I477" s="167"/>
      <c r="J477" s="167"/>
      <c r="K477" s="167"/>
      <c r="L477" s="167"/>
      <c r="M477" s="167"/>
      <c r="N477" s="167"/>
      <c r="O477" s="167"/>
      <c r="P477" s="167"/>
      <c r="Q477" s="7"/>
    </row>
    <row r="478" customHeight="1" spans="1:17">
      <c r="A478" s="9"/>
      <c r="B478" s="7"/>
      <c r="C478" s="7"/>
      <c r="D478" s="167"/>
      <c r="E478" s="167"/>
      <c r="F478" s="167"/>
      <c r="G478" s="167"/>
      <c r="H478" s="167"/>
      <c r="I478" s="167"/>
      <c r="J478" s="167"/>
      <c r="K478" s="167"/>
      <c r="L478" s="167"/>
      <c r="M478" s="167"/>
      <c r="N478" s="167"/>
      <c r="O478" s="167"/>
      <c r="P478" s="167"/>
      <c r="Q478" s="7"/>
    </row>
    <row r="479" customHeight="1" spans="1:17">
      <c r="A479" s="9"/>
      <c r="B479" s="7"/>
      <c r="C479" s="7"/>
      <c r="D479" s="167"/>
      <c r="E479" s="167"/>
      <c r="F479" s="167"/>
      <c r="G479" s="167"/>
      <c r="H479" s="167"/>
      <c r="I479" s="167"/>
      <c r="J479" s="167"/>
      <c r="K479" s="167"/>
      <c r="L479" s="167"/>
      <c r="M479" s="167"/>
      <c r="N479" s="167"/>
      <c r="O479" s="167"/>
      <c r="P479" s="167"/>
      <c r="Q479" s="7"/>
    </row>
    <row r="480" customHeight="1" spans="1:17">
      <c r="A480" s="9"/>
      <c r="B480" s="7"/>
      <c r="C480" s="7"/>
      <c r="D480" s="167"/>
      <c r="E480" s="167"/>
      <c r="F480" s="167"/>
      <c r="G480" s="167"/>
      <c r="H480" s="167"/>
      <c r="I480" s="167"/>
      <c r="J480" s="167"/>
      <c r="K480" s="167"/>
      <c r="L480" s="167"/>
      <c r="M480" s="167"/>
      <c r="N480" s="167"/>
      <c r="O480" s="167"/>
      <c r="P480" s="167"/>
      <c r="Q480" s="7"/>
    </row>
    <row r="481" customHeight="1" spans="1:17">
      <c r="A481" s="9"/>
      <c r="B481" s="7"/>
      <c r="C481" s="7"/>
      <c r="D481" s="167"/>
      <c r="E481" s="167"/>
      <c r="F481" s="167"/>
      <c r="G481" s="167"/>
      <c r="H481" s="167"/>
      <c r="I481" s="167"/>
      <c r="J481" s="167"/>
      <c r="K481" s="167"/>
      <c r="L481" s="167"/>
      <c r="M481" s="167"/>
      <c r="N481" s="167"/>
      <c r="O481" s="167"/>
      <c r="P481" s="167"/>
      <c r="Q481" s="7"/>
    </row>
    <row r="482" customHeight="1" spans="1:17">
      <c r="A482" s="9"/>
      <c r="B482" s="7"/>
      <c r="C482" s="7"/>
      <c r="D482" s="167"/>
      <c r="E482" s="167"/>
      <c r="F482" s="167"/>
      <c r="G482" s="167"/>
      <c r="H482" s="167"/>
      <c r="I482" s="167"/>
      <c r="J482" s="167"/>
      <c r="K482" s="167"/>
      <c r="L482" s="167"/>
      <c r="M482" s="167"/>
      <c r="N482" s="167"/>
      <c r="O482" s="167"/>
      <c r="P482" s="167"/>
      <c r="Q482" s="7"/>
    </row>
    <row r="483" customHeight="1" spans="1:17">
      <c r="A483" s="9"/>
      <c r="B483" s="7"/>
      <c r="C483" s="7"/>
      <c r="D483" s="167"/>
      <c r="E483" s="167"/>
      <c r="F483" s="167"/>
      <c r="G483" s="167"/>
      <c r="H483" s="167"/>
      <c r="I483" s="167"/>
      <c r="J483" s="167"/>
      <c r="K483" s="167"/>
      <c r="L483" s="167"/>
      <c r="M483" s="167"/>
      <c r="N483" s="167"/>
      <c r="O483" s="167"/>
      <c r="P483" s="167"/>
      <c r="Q483" s="7"/>
    </row>
    <row r="484" customHeight="1" spans="1:17">
      <c r="A484" s="9"/>
      <c r="B484" s="7"/>
      <c r="C484" s="7"/>
      <c r="D484" s="167"/>
      <c r="E484" s="167"/>
      <c r="F484" s="167"/>
      <c r="G484" s="167"/>
      <c r="H484" s="167"/>
      <c r="I484" s="167"/>
      <c r="J484" s="167"/>
      <c r="K484" s="167"/>
      <c r="L484" s="167"/>
      <c r="M484" s="167"/>
      <c r="N484" s="167"/>
      <c r="O484" s="167"/>
      <c r="P484" s="167"/>
      <c r="Q484" s="7"/>
    </row>
    <row r="485" customHeight="1" spans="1:17">
      <c r="A485" s="9"/>
      <c r="B485" s="7"/>
      <c r="C485" s="7"/>
      <c r="D485" s="167"/>
      <c r="E485" s="167"/>
      <c r="F485" s="167"/>
      <c r="G485" s="167"/>
      <c r="H485" s="167"/>
      <c r="I485" s="167"/>
      <c r="J485" s="167"/>
      <c r="K485" s="167"/>
      <c r="L485" s="167"/>
      <c r="M485" s="167"/>
      <c r="N485" s="167"/>
      <c r="O485" s="167"/>
      <c r="P485" s="167"/>
      <c r="Q485" s="7"/>
    </row>
    <row r="486" customHeight="1" spans="1:17">
      <c r="A486" s="9"/>
      <c r="B486" s="7"/>
      <c r="C486" s="7"/>
      <c r="D486" s="167"/>
      <c r="E486" s="167"/>
      <c r="F486" s="167"/>
      <c r="G486" s="167"/>
      <c r="H486" s="167"/>
      <c r="I486" s="167"/>
      <c r="J486" s="167"/>
      <c r="K486" s="167"/>
      <c r="L486" s="167"/>
      <c r="M486" s="167"/>
      <c r="N486" s="167"/>
      <c r="O486" s="167"/>
      <c r="P486" s="167"/>
      <c r="Q486" s="7"/>
    </row>
    <row r="487" customHeight="1" spans="1:17">
      <c r="A487" s="9"/>
      <c r="B487" s="7"/>
      <c r="C487" s="7"/>
      <c r="D487" s="167"/>
      <c r="E487" s="167"/>
      <c r="F487" s="167"/>
      <c r="G487" s="167"/>
      <c r="H487" s="167"/>
      <c r="I487" s="167"/>
      <c r="J487" s="167"/>
      <c r="K487" s="167"/>
      <c r="L487" s="167"/>
      <c r="M487" s="167"/>
      <c r="N487" s="167"/>
      <c r="O487" s="167"/>
      <c r="P487" s="167"/>
      <c r="Q487" s="7"/>
    </row>
    <row r="488" customHeight="1" spans="1:17">
      <c r="A488" s="9"/>
      <c r="B488" s="7"/>
      <c r="C488" s="7"/>
      <c r="D488" s="167"/>
      <c r="E488" s="167"/>
      <c r="F488" s="167"/>
      <c r="G488" s="167"/>
      <c r="H488" s="167"/>
      <c r="I488" s="167"/>
      <c r="J488" s="167"/>
      <c r="K488" s="167"/>
      <c r="L488" s="167"/>
      <c r="M488" s="167"/>
      <c r="N488" s="167"/>
      <c r="O488" s="167"/>
      <c r="P488" s="167"/>
      <c r="Q488" s="7"/>
    </row>
    <row r="489" customHeight="1" spans="1:17">
      <c r="A489" s="9"/>
      <c r="B489" s="7"/>
      <c r="C489" s="7"/>
      <c r="D489" s="167"/>
      <c r="E489" s="167"/>
      <c r="F489" s="167"/>
      <c r="G489" s="167"/>
      <c r="H489" s="167"/>
      <c r="I489" s="167"/>
      <c r="J489" s="167"/>
      <c r="K489" s="167"/>
      <c r="L489" s="167"/>
      <c r="M489" s="167"/>
      <c r="N489" s="167"/>
      <c r="O489" s="167"/>
      <c r="P489" s="167"/>
      <c r="Q489" s="7"/>
    </row>
    <row r="490" customHeight="1" spans="1:17">
      <c r="A490" s="9"/>
      <c r="B490" s="7"/>
      <c r="C490" s="7"/>
      <c r="D490" s="167"/>
      <c r="E490" s="167"/>
      <c r="F490" s="167"/>
      <c r="G490" s="167"/>
      <c r="H490" s="167"/>
      <c r="I490" s="167"/>
      <c r="J490" s="167"/>
      <c r="K490" s="167"/>
      <c r="L490" s="167"/>
      <c r="M490" s="167"/>
      <c r="N490" s="167"/>
      <c r="O490" s="167"/>
      <c r="P490" s="167"/>
      <c r="Q490" s="7"/>
    </row>
    <row r="491" customHeight="1" spans="1:17">
      <c r="A491" s="9"/>
      <c r="B491" s="7"/>
      <c r="C491" s="7"/>
      <c r="D491" s="167"/>
      <c r="E491" s="167"/>
      <c r="F491" s="167"/>
      <c r="G491" s="167"/>
      <c r="H491" s="167"/>
      <c r="I491" s="167"/>
      <c r="J491" s="167"/>
      <c r="K491" s="167"/>
      <c r="L491" s="167"/>
      <c r="M491" s="167"/>
      <c r="N491" s="167"/>
      <c r="O491" s="167"/>
      <c r="P491" s="167"/>
      <c r="Q491" s="7"/>
    </row>
    <row r="492" customHeight="1" spans="1:17">
      <c r="A492" s="9"/>
      <c r="B492" s="7"/>
      <c r="C492" s="7"/>
      <c r="D492" s="167"/>
      <c r="E492" s="167"/>
      <c r="F492" s="167"/>
      <c r="G492" s="167"/>
      <c r="H492" s="167"/>
      <c r="I492" s="167"/>
      <c r="J492" s="167"/>
      <c r="K492" s="167"/>
      <c r="L492" s="167"/>
      <c r="M492" s="167"/>
      <c r="N492" s="167"/>
      <c r="O492" s="167"/>
      <c r="P492" s="167"/>
      <c r="Q492" s="7"/>
    </row>
    <row r="493" customHeight="1" spans="1:17">
      <c r="A493" s="9"/>
      <c r="B493" s="7"/>
      <c r="C493" s="7"/>
      <c r="D493" s="167"/>
      <c r="E493" s="167"/>
      <c r="F493" s="167"/>
      <c r="G493" s="167"/>
      <c r="H493" s="167"/>
      <c r="I493" s="167"/>
      <c r="J493" s="167"/>
      <c r="K493" s="167"/>
      <c r="L493" s="167"/>
      <c r="M493" s="167"/>
      <c r="N493" s="167"/>
      <c r="O493" s="167"/>
      <c r="P493" s="167"/>
      <c r="Q493" s="7"/>
    </row>
    <row r="494" customHeight="1" spans="1:17">
      <c r="A494" s="9"/>
      <c r="B494" s="7"/>
      <c r="C494" s="7"/>
      <c r="D494" s="167"/>
      <c r="E494" s="167"/>
      <c r="F494" s="167"/>
      <c r="G494" s="167"/>
      <c r="H494" s="167"/>
      <c r="I494" s="167"/>
      <c r="J494" s="167"/>
      <c r="K494" s="167"/>
      <c r="L494" s="167"/>
      <c r="M494" s="167"/>
      <c r="N494" s="167"/>
      <c r="O494" s="167"/>
      <c r="P494" s="167"/>
      <c r="Q494" s="7"/>
    </row>
    <row r="495" customHeight="1" spans="1:17">
      <c r="A495" s="9"/>
      <c r="B495" s="7"/>
      <c r="C495" s="7"/>
      <c r="D495" s="167"/>
      <c r="E495" s="167"/>
      <c r="F495" s="167"/>
      <c r="G495" s="167"/>
      <c r="H495" s="167"/>
      <c r="I495" s="167"/>
      <c r="J495" s="167"/>
      <c r="K495" s="167"/>
      <c r="L495" s="167"/>
      <c r="M495" s="167"/>
      <c r="N495" s="167"/>
      <c r="O495" s="167"/>
      <c r="P495" s="167"/>
      <c r="Q495" s="7"/>
    </row>
    <row r="496" customHeight="1" spans="1:17">
      <c r="A496" s="9"/>
      <c r="B496" s="7"/>
      <c r="C496" s="7"/>
      <c r="D496" s="167"/>
      <c r="E496" s="167"/>
      <c r="F496" s="167"/>
      <c r="G496" s="167"/>
      <c r="H496" s="167"/>
      <c r="I496" s="167"/>
      <c r="J496" s="167"/>
      <c r="K496" s="167"/>
      <c r="L496" s="167"/>
      <c r="M496" s="167"/>
      <c r="N496" s="167"/>
      <c r="O496" s="167"/>
      <c r="P496" s="167"/>
      <c r="Q496" s="7"/>
    </row>
    <row r="497" customHeight="1" spans="1:17">
      <c r="A497" s="9"/>
      <c r="B497" s="7"/>
      <c r="C497" s="7"/>
      <c r="D497" s="167"/>
      <c r="E497" s="167"/>
      <c r="F497" s="167"/>
      <c r="G497" s="167"/>
      <c r="H497" s="167"/>
      <c r="I497" s="167"/>
      <c r="J497" s="167"/>
      <c r="K497" s="167"/>
      <c r="L497" s="167"/>
      <c r="M497" s="167"/>
      <c r="N497" s="167"/>
      <c r="O497" s="167"/>
      <c r="P497" s="167"/>
      <c r="Q497" s="7"/>
    </row>
    <row r="498" customHeight="1" spans="1:17">
      <c r="A498" s="9"/>
      <c r="B498" s="7"/>
      <c r="C498" s="7"/>
      <c r="D498" s="167"/>
      <c r="E498" s="167"/>
      <c r="F498" s="167"/>
      <c r="G498" s="167"/>
      <c r="H498" s="167"/>
      <c r="I498" s="167"/>
      <c r="J498" s="167"/>
      <c r="K498" s="167"/>
      <c r="L498" s="167"/>
      <c r="M498" s="167"/>
      <c r="N498" s="167"/>
      <c r="O498" s="167"/>
      <c r="P498" s="167"/>
      <c r="Q498" s="7"/>
    </row>
    <row r="499" customHeight="1" spans="1:17">
      <c r="A499" s="9"/>
      <c r="B499" s="7"/>
      <c r="C499" s="7"/>
      <c r="D499" s="167"/>
      <c r="E499" s="167"/>
      <c r="F499" s="167"/>
      <c r="G499" s="167"/>
      <c r="H499" s="167"/>
      <c r="I499" s="167"/>
      <c r="J499" s="167"/>
      <c r="K499" s="167"/>
      <c r="L499" s="167"/>
      <c r="M499" s="167"/>
      <c r="N499" s="167"/>
      <c r="O499" s="167"/>
      <c r="P499" s="167"/>
      <c r="Q499" s="7"/>
    </row>
    <row r="500" customHeight="1" spans="1:17">
      <c r="A500" s="9"/>
      <c r="B500" s="7"/>
      <c r="C500" s="7"/>
      <c r="D500" s="167"/>
      <c r="E500" s="167"/>
      <c r="F500" s="167"/>
      <c r="G500" s="167"/>
      <c r="H500" s="167"/>
      <c r="I500" s="167"/>
      <c r="J500" s="167"/>
      <c r="K500" s="167"/>
      <c r="L500" s="167"/>
      <c r="M500" s="167"/>
      <c r="N500" s="167"/>
      <c r="O500" s="167"/>
      <c r="P500" s="167"/>
      <c r="Q500" s="7"/>
    </row>
    <row r="501" customHeight="1" spans="1:17">
      <c r="A501" s="9"/>
      <c r="B501" s="7"/>
      <c r="C501" s="7"/>
      <c r="D501" s="167"/>
      <c r="E501" s="167"/>
      <c r="F501" s="167"/>
      <c r="G501" s="167"/>
      <c r="H501" s="167"/>
      <c r="I501" s="167"/>
      <c r="J501" s="167"/>
      <c r="K501" s="167"/>
      <c r="L501" s="167"/>
      <c r="M501" s="167"/>
      <c r="N501" s="167"/>
      <c r="O501" s="167"/>
      <c r="P501" s="167"/>
      <c r="Q501" s="7"/>
    </row>
    <row r="502" customHeight="1" spans="1:17">
      <c r="A502" s="9"/>
      <c r="B502" s="7"/>
      <c r="C502" s="7"/>
      <c r="D502" s="167"/>
      <c r="E502" s="167"/>
      <c r="F502" s="167"/>
      <c r="G502" s="167"/>
      <c r="H502" s="167"/>
      <c r="I502" s="167"/>
      <c r="J502" s="167"/>
      <c r="K502" s="167"/>
      <c r="L502" s="167"/>
      <c r="M502" s="167"/>
      <c r="N502" s="167"/>
      <c r="O502" s="167"/>
      <c r="P502" s="167"/>
      <c r="Q502" s="7"/>
    </row>
    <row r="503" customHeight="1" spans="1:17">
      <c r="A503" s="9"/>
      <c r="B503" s="7"/>
      <c r="C503" s="7"/>
      <c r="D503" s="167"/>
      <c r="E503" s="167"/>
      <c r="F503" s="167"/>
      <c r="G503" s="167"/>
      <c r="H503" s="167"/>
      <c r="I503" s="167"/>
      <c r="J503" s="167"/>
      <c r="K503" s="167"/>
      <c r="L503" s="167"/>
      <c r="M503" s="167"/>
      <c r="N503" s="167"/>
      <c r="O503" s="167"/>
      <c r="P503" s="167"/>
      <c r="Q503" s="7"/>
    </row>
    <row r="504" customHeight="1" spans="1:17">
      <c r="A504" s="9"/>
      <c r="B504" s="7"/>
      <c r="C504" s="7"/>
      <c r="D504" s="167"/>
      <c r="E504" s="167"/>
      <c r="F504" s="167"/>
      <c r="G504" s="167"/>
      <c r="H504" s="167"/>
      <c r="I504" s="167"/>
      <c r="J504" s="167"/>
      <c r="K504" s="167"/>
      <c r="L504" s="167"/>
      <c r="M504" s="167"/>
      <c r="N504" s="167"/>
      <c r="O504" s="167"/>
      <c r="P504" s="167"/>
      <c r="Q504" s="7"/>
    </row>
    <row r="505" customHeight="1" spans="1:17">
      <c r="A505" s="9"/>
      <c r="B505" s="7"/>
      <c r="C505" s="7"/>
      <c r="D505" s="167"/>
      <c r="E505" s="167"/>
      <c r="F505" s="167"/>
      <c r="G505" s="167"/>
      <c r="H505" s="167"/>
      <c r="I505" s="167"/>
      <c r="J505" s="167"/>
      <c r="K505" s="167"/>
      <c r="L505" s="167"/>
      <c r="M505" s="167"/>
      <c r="N505" s="167"/>
      <c r="O505" s="167"/>
      <c r="P505" s="167"/>
      <c r="Q505" s="7"/>
    </row>
    <row r="506" customHeight="1" spans="1:17">
      <c r="A506" s="9"/>
      <c r="B506" s="7"/>
      <c r="C506" s="7"/>
      <c r="D506" s="167"/>
      <c r="E506" s="167"/>
      <c r="F506" s="167"/>
      <c r="G506" s="167"/>
      <c r="H506" s="167"/>
      <c r="I506" s="167"/>
      <c r="J506" s="167"/>
      <c r="K506" s="167"/>
      <c r="L506" s="167"/>
      <c r="M506" s="167"/>
      <c r="N506" s="167"/>
      <c r="O506" s="167"/>
      <c r="P506" s="167"/>
      <c r="Q506" s="7"/>
    </row>
    <row r="507" customHeight="1" spans="1:17">
      <c r="A507" s="9"/>
      <c r="B507" s="7"/>
      <c r="C507" s="7"/>
      <c r="D507" s="167"/>
      <c r="E507" s="167"/>
      <c r="F507" s="167"/>
      <c r="G507" s="167"/>
      <c r="H507" s="167"/>
      <c r="I507" s="167"/>
      <c r="J507" s="167"/>
      <c r="K507" s="167"/>
      <c r="L507" s="167"/>
      <c r="M507" s="167"/>
      <c r="N507" s="167"/>
      <c r="O507" s="167"/>
      <c r="P507" s="167"/>
      <c r="Q507" s="7"/>
    </row>
    <row r="508" customHeight="1" spans="1:17">
      <c r="A508" s="9"/>
      <c r="B508" s="7"/>
      <c r="C508" s="7"/>
      <c r="D508" s="167"/>
      <c r="E508" s="167"/>
      <c r="F508" s="167"/>
      <c r="G508" s="167"/>
      <c r="H508" s="167"/>
      <c r="I508" s="167"/>
      <c r="J508" s="167"/>
      <c r="K508" s="167"/>
      <c r="L508" s="167"/>
      <c r="M508" s="167"/>
      <c r="N508" s="167"/>
      <c r="O508" s="167"/>
      <c r="P508" s="167"/>
      <c r="Q508" s="7"/>
    </row>
    <row r="509" customHeight="1" spans="1:17">
      <c r="A509" s="9"/>
      <c r="B509" s="7"/>
      <c r="C509" s="7"/>
      <c r="D509" s="167"/>
      <c r="E509" s="167"/>
      <c r="F509" s="167"/>
      <c r="G509" s="167"/>
      <c r="H509" s="167"/>
      <c r="I509" s="167"/>
      <c r="J509" s="167"/>
      <c r="K509" s="167"/>
      <c r="L509" s="167"/>
      <c r="M509" s="167"/>
      <c r="N509" s="167"/>
      <c r="O509" s="167"/>
      <c r="P509" s="167"/>
      <c r="Q509" s="7"/>
    </row>
    <row r="510" customHeight="1" spans="1:17">
      <c r="A510" s="9"/>
      <c r="B510" s="7"/>
      <c r="C510" s="7"/>
      <c r="D510" s="167"/>
      <c r="E510" s="167"/>
      <c r="F510" s="167"/>
      <c r="G510" s="167"/>
      <c r="H510" s="167"/>
      <c r="I510" s="167"/>
      <c r="J510" s="167"/>
      <c r="K510" s="167"/>
      <c r="L510" s="167"/>
      <c r="M510" s="167"/>
      <c r="N510" s="167"/>
      <c r="O510" s="167"/>
      <c r="P510" s="167"/>
      <c r="Q510" s="7"/>
    </row>
    <row r="511" customHeight="1" spans="1:17">
      <c r="A511" s="9"/>
      <c r="B511" s="7"/>
      <c r="C511" s="7"/>
      <c r="D511" s="167"/>
      <c r="E511" s="167"/>
      <c r="F511" s="167"/>
      <c r="G511" s="167"/>
      <c r="H511" s="167"/>
      <c r="I511" s="167"/>
      <c r="J511" s="167"/>
      <c r="K511" s="167"/>
      <c r="L511" s="167"/>
      <c r="M511" s="167"/>
      <c r="N511" s="167"/>
      <c r="O511" s="167"/>
      <c r="P511" s="167"/>
      <c r="Q511" s="7"/>
    </row>
    <row r="512" customHeight="1" spans="1:17">
      <c r="A512" s="9"/>
      <c r="B512" s="7"/>
      <c r="C512" s="7"/>
      <c r="D512" s="167"/>
      <c r="E512" s="167"/>
      <c r="F512" s="167"/>
      <c r="G512" s="167"/>
      <c r="H512" s="167"/>
      <c r="I512" s="167"/>
      <c r="J512" s="167"/>
      <c r="K512" s="167"/>
      <c r="L512" s="167"/>
      <c r="M512" s="167"/>
      <c r="N512" s="167"/>
      <c r="O512" s="167"/>
      <c r="P512" s="167"/>
      <c r="Q512" s="7"/>
    </row>
    <row r="513" customHeight="1" spans="1:17">
      <c r="A513" s="9"/>
      <c r="B513" s="7"/>
      <c r="C513" s="7"/>
      <c r="D513" s="167"/>
      <c r="E513" s="167"/>
      <c r="F513" s="167"/>
      <c r="G513" s="167"/>
      <c r="H513" s="167"/>
      <c r="I513" s="167"/>
      <c r="J513" s="167"/>
      <c r="K513" s="167"/>
      <c r="L513" s="167"/>
      <c r="M513" s="167"/>
      <c r="N513" s="167"/>
      <c r="O513" s="167"/>
      <c r="P513" s="167"/>
      <c r="Q513" s="7"/>
    </row>
    <row r="514" customHeight="1" spans="1:17">
      <c r="A514" s="9"/>
      <c r="B514" s="7"/>
      <c r="C514" s="7"/>
      <c r="D514" s="167"/>
      <c r="E514" s="167"/>
      <c r="F514" s="167"/>
      <c r="G514" s="167"/>
      <c r="H514" s="167"/>
      <c r="I514" s="167"/>
      <c r="J514" s="167"/>
      <c r="K514" s="167"/>
      <c r="L514" s="167"/>
      <c r="M514" s="167"/>
      <c r="N514" s="167"/>
      <c r="O514" s="167"/>
      <c r="P514" s="167"/>
      <c r="Q514" s="7"/>
    </row>
    <row r="515" customHeight="1" spans="1:17">
      <c r="A515" s="9"/>
      <c r="B515" s="7"/>
      <c r="C515" s="7"/>
      <c r="D515" s="167"/>
      <c r="E515" s="167"/>
      <c r="F515" s="167"/>
      <c r="G515" s="167"/>
      <c r="H515" s="167"/>
      <c r="I515" s="167"/>
      <c r="J515" s="167"/>
      <c r="K515" s="167"/>
      <c r="L515" s="167"/>
      <c r="M515" s="167"/>
      <c r="N515" s="167"/>
      <c r="O515" s="167"/>
      <c r="P515" s="167"/>
      <c r="Q515" s="7"/>
    </row>
    <row r="516" customHeight="1" spans="1:17">
      <c r="A516" s="9"/>
      <c r="B516" s="7"/>
      <c r="C516" s="7"/>
      <c r="D516" s="167"/>
      <c r="E516" s="167"/>
      <c r="F516" s="167"/>
      <c r="G516" s="167"/>
      <c r="H516" s="167"/>
      <c r="I516" s="167"/>
      <c r="J516" s="167"/>
      <c r="K516" s="167"/>
      <c r="L516" s="167"/>
      <c r="M516" s="167"/>
      <c r="N516" s="167"/>
      <c r="O516" s="167"/>
      <c r="P516" s="167"/>
      <c r="Q516" s="7"/>
    </row>
    <row r="517" customHeight="1" spans="1:17">
      <c r="A517" s="9"/>
      <c r="B517" s="7"/>
      <c r="C517" s="7"/>
      <c r="D517" s="167"/>
      <c r="E517" s="167"/>
      <c r="F517" s="167"/>
      <c r="G517" s="167"/>
      <c r="H517" s="167"/>
      <c r="I517" s="167"/>
      <c r="J517" s="167"/>
      <c r="K517" s="167"/>
      <c r="L517" s="167"/>
      <c r="M517" s="167"/>
      <c r="N517" s="167"/>
      <c r="O517" s="167"/>
      <c r="P517" s="167"/>
      <c r="Q517" s="7"/>
    </row>
    <row r="518" customHeight="1" spans="1:17">
      <c r="A518" s="9"/>
      <c r="B518" s="7"/>
      <c r="C518" s="7"/>
      <c r="D518" s="167"/>
      <c r="E518" s="167"/>
      <c r="F518" s="167"/>
      <c r="G518" s="167"/>
      <c r="H518" s="167"/>
      <c r="I518" s="167"/>
      <c r="J518" s="167"/>
      <c r="K518" s="167"/>
      <c r="L518" s="167"/>
      <c r="M518" s="167"/>
      <c r="N518" s="167"/>
      <c r="O518" s="167"/>
      <c r="P518" s="167"/>
      <c r="Q518" s="7"/>
    </row>
    <row r="519" customHeight="1" spans="1:17">
      <c r="A519" s="9"/>
      <c r="B519" s="7"/>
      <c r="C519" s="7"/>
      <c r="D519" s="167"/>
      <c r="E519" s="167"/>
      <c r="F519" s="167"/>
      <c r="G519" s="167"/>
      <c r="H519" s="167"/>
      <c r="I519" s="167"/>
      <c r="J519" s="167"/>
      <c r="K519" s="167"/>
      <c r="L519" s="167"/>
      <c r="M519" s="167"/>
      <c r="N519" s="167"/>
      <c r="O519" s="167"/>
      <c r="P519" s="167"/>
      <c r="Q519" s="7"/>
    </row>
    <row r="520" customHeight="1" spans="1:17">
      <c r="A520" s="9"/>
      <c r="B520" s="7"/>
      <c r="C520" s="7"/>
      <c r="D520" s="167"/>
      <c r="E520" s="167"/>
      <c r="F520" s="167"/>
      <c r="G520" s="167"/>
      <c r="H520" s="167"/>
      <c r="I520" s="167"/>
      <c r="J520" s="167"/>
      <c r="K520" s="167"/>
      <c r="L520" s="167"/>
      <c r="M520" s="167"/>
      <c r="N520" s="167"/>
      <c r="O520" s="167"/>
      <c r="P520" s="167"/>
      <c r="Q520" s="7"/>
    </row>
    <row r="521" customHeight="1" spans="1:17">
      <c r="A521" s="9"/>
      <c r="B521" s="7"/>
      <c r="C521" s="7"/>
      <c r="D521" s="167"/>
      <c r="E521" s="167"/>
      <c r="F521" s="167"/>
      <c r="G521" s="167"/>
      <c r="H521" s="167"/>
      <c r="I521" s="167"/>
      <c r="J521" s="167"/>
      <c r="K521" s="167"/>
      <c r="L521" s="167"/>
      <c r="M521" s="167"/>
      <c r="N521" s="167"/>
      <c r="O521" s="167"/>
      <c r="P521" s="167"/>
      <c r="Q521" s="7"/>
    </row>
    <row r="522" customHeight="1" spans="1:17">
      <c r="A522" s="9"/>
      <c r="B522" s="7"/>
      <c r="C522" s="7"/>
      <c r="D522" s="167"/>
      <c r="E522" s="167"/>
      <c r="F522" s="167"/>
      <c r="G522" s="167"/>
      <c r="H522" s="167"/>
      <c r="I522" s="167"/>
      <c r="J522" s="167"/>
      <c r="K522" s="167"/>
      <c r="L522" s="167"/>
      <c r="M522" s="167"/>
      <c r="N522" s="167"/>
      <c r="O522" s="167"/>
      <c r="P522" s="167"/>
      <c r="Q522" s="7"/>
    </row>
    <row r="523" customHeight="1" spans="1:17">
      <c r="A523" s="9"/>
      <c r="B523" s="7"/>
      <c r="C523" s="7"/>
      <c r="D523" s="167"/>
      <c r="E523" s="167"/>
      <c r="F523" s="167"/>
      <c r="G523" s="167"/>
      <c r="H523" s="167"/>
      <c r="I523" s="167"/>
      <c r="J523" s="167"/>
      <c r="K523" s="167"/>
      <c r="L523" s="167"/>
      <c r="M523" s="167"/>
      <c r="N523" s="167"/>
      <c r="O523" s="167"/>
      <c r="P523" s="167"/>
      <c r="Q523" s="7"/>
    </row>
    <row r="524" customHeight="1" spans="1:17">
      <c r="A524" s="9"/>
      <c r="B524" s="7"/>
      <c r="C524" s="7"/>
      <c r="D524" s="167"/>
      <c r="E524" s="167"/>
      <c r="F524" s="167"/>
      <c r="G524" s="167"/>
      <c r="H524" s="167"/>
      <c r="I524" s="167"/>
      <c r="J524" s="167"/>
      <c r="K524" s="167"/>
      <c r="L524" s="167"/>
      <c r="M524" s="167"/>
      <c r="N524" s="167"/>
      <c r="O524" s="167"/>
      <c r="P524" s="167"/>
      <c r="Q524" s="7"/>
    </row>
    <row r="525" customHeight="1" spans="1:17">
      <c r="A525" s="9"/>
      <c r="B525" s="7"/>
      <c r="C525" s="7"/>
      <c r="D525" s="167"/>
      <c r="E525" s="167"/>
      <c r="F525" s="167"/>
      <c r="G525" s="167"/>
      <c r="H525" s="167"/>
      <c r="I525" s="167"/>
      <c r="J525" s="167"/>
      <c r="K525" s="167"/>
      <c r="L525" s="167"/>
      <c r="M525" s="167"/>
      <c r="N525" s="167"/>
      <c r="O525" s="167"/>
      <c r="P525" s="167"/>
      <c r="Q525" s="7"/>
    </row>
    <row r="526" customHeight="1" spans="1:17">
      <c r="A526" s="9"/>
      <c r="B526" s="7"/>
      <c r="C526" s="7"/>
      <c r="D526" s="167"/>
      <c r="E526" s="167"/>
      <c r="F526" s="167"/>
      <c r="G526" s="167"/>
      <c r="H526" s="167"/>
      <c r="I526" s="167"/>
      <c r="J526" s="167"/>
      <c r="K526" s="167"/>
      <c r="L526" s="167"/>
      <c r="M526" s="167"/>
      <c r="N526" s="167"/>
      <c r="O526" s="167"/>
      <c r="P526" s="167"/>
      <c r="Q526" s="7"/>
    </row>
    <row r="527" customHeight="1" spans="1:17">
      <c r="A527" s="9"/>
      <c r="B527" s="7"/>
      <c r="C527" s="7"/>
      <c r="D527" s="167"/>
      <c r="E527" s="167"/>
      <c r="F527" s="167"/>
      <c r="G527" s="167"/>
      <c r="H527" s="167"/>
      <c r="I527" s="167"/>
      <c r="J527" s="167"/>
      <c r="K527" s="167"/>
      <c r="L527" s="167"/>
      <c r="M527" s="167"/>
      <c r="N527" s="167"/>
      <c r="O527" s="167"/>
      <c r="P527" s="167"/>
      <c r="Q527" s="7"/>
    </row>
    <row r="528" customHeight="1" spans="1:17">
      <c r="A528" s="9"/>
      <c r="B528" s="7"/>
      <c r="C528" s="7"/>
      <c r="D528" s="167"/>
      <c r="E528" s="167"/>
      <c r="F528" s="167"/>
      <c r="G528" s="167"/>
      <c r="H528" s="167"/>
      <c r="I528" s="167"/>
      <c r="J528" s="167"/>
      <c r="K528" s="167"/>
      <c r="L528" s="167"/>
      <c r="M528" s="167"/>
      <c r="N528" s="167"/>
      <c r="O528" s="167"/>
      <c r="P528" s="167"/>
      <c r="Q528" s="7"/>
    </row>
    <row r="529" customHeight="1" spans="1:17">
      <c r="A529" s="9"/>
      <c r="B529" s="7"/>
      <c r="C529" s="7"/>
      <c r="D529" s="167"/>
      <c r="E529" s="167"/>
      <c r="F529" s="167"/>
      <c r="G529" s="167"/>
      <c r="H529" s="167"/>
      <c r="I529" s="167"/>
      <c r="J529" s="167"/>
      <c r="K529" s="167"/>
      <c r="L529" s="167"/>
      <c r="M529" s="167"/>
      <c r="N529" s="167"/>
      <c r="O529" s="167"/>
      <c r="P529" s="167"/>
      <c r="Q529" s="7"/>
    </row>
    <row r="530" customHeight="1" spans="1:17">
      <c r="A530" s="9"/>
      <c r="B530" s="7"/>
      <c r="C530" s="7"/>
      <c r="D530" s="167"/>
      <c r="E530" s="167"/>
      <c r="F530" s="167"/>
      <c r="G530" s="167"/>
      <c r="H530" s="167"/>
      <c r="I530" s="167"/>
      <c r="J530" s="167"/>
      <c r="K530" s="167"/>
      <c r="L530" s="167"/>
      <c r="M530" s="167"/>
      <c r="N530" s="167"/>
      <c r="O530" s="167"/>
      <c r="P530" s="167"/>
      <c r="Q530" s="7"/>
    </row>
    <row r="531" customHeight="1" spans="1:17">
      <c r="A531" s="9"/>
      <c r="B531" s="7"/>
      <c r="C531" s="7"/>
      <c r="D531" s="167"/>
      <c r="E531" s="167"/>
      <c r="F531" s="167"/>
      <c r="G531" s="167"/>
      <c r="H531" s="167"/>
      <c r="I531" s="167"/>
      <c r="J531" s="167"/>
      <c r="K531" s="167"/>
      <c r="L531" s="167"/>
      <c r="M531" s="167"/>
      <c r="N531" s="167"/>
      <c r="O531" s="167"/>
      <c r="P531" s="167"/>
      <c r="Q531" s="7"/>
    </row>
    <row r="532" customHeight="1" spans="1:17">
      <c r="A532" s="9"/>
      <c r="B532" s="7"/>
      <c r="C532" s="7"/>
      <c r="D532" s="167"/>
      <c r="E532" s="167"/>
      <c r="F532" s="167"/>
      <c r="G532" s="167"/>
      <c r="H532" s="167"/>
      <c r="I532" s="167"/>
      <c r="J532" s="167"/>
      <c r="K532" s="167"/>
      <c r="L532" s="167"/>
      <c r="M532" s="167"/>
      <c r="N532" s="167"/>
      <c r="O532" s="167"/>
      <c r="P532" s="167"/>
      <c r="Q532" s="7"/>
    </row>
    <row r="533" customHeight="1" spans="1:17">
      <c r="A533" s="9"/>
      <c r="B533" s="7"/>
      <c r="C533" s="7"/>
      <c r="D533" s="167"/>
      <c r="E533" s="167"/>
      <c r="F533" s="167"/>
      <c r="G533" s="167"/>
      <c r="H533" s="167"/>
      <c r="I533" s="167"/>
      <c r="J533" s="167"/>
      <c r="K533" s="167"/>
      <c r="L533" s="167"/>
      <c r="M533" s="167"/>
      <c r="N533" s="167"/>
      <c r="O533" s="167"/>
      <c r="P533" s="167"/>
      <c r="Q533" s="7"/>
    </row>
    <row r="534" customHeight="1" spans="1:17">
      <c r="A534" s="9"/>
      <c r="B534" s="7"/>
      <c r="C534" s="7"/>
      <c r="D534" s="167"/>
      <c r="E534" s="167"/>
      <c r="F534" s="167"/>
      <c r="G534" s="167"/>
      <c r="H534" s="167"/>
      <c r="I534" s="167"/>
      <c r="J534" s="167"/>
      <c r="K534" s="167"/>
      <c r="L534" s="167"/>
      <c r="M534" s="167"/>
      <c r="N534" s="167"/>
      <c r="O534" s="167"/>
      <c r="P534" s="167"/>
      <c r="Q534" s="7"/>
    </row>
    <row r="535" customHeight="1" spans="1:17">
      <c r="A535" s="9"/>
      <c r="B535" s="7"/>
      <c r="C535" s="7"/>
      <c r="D535" s="167"/>
      <c r="E535" s="167"/>
      <c r="F535" s="167"/>
      <c r="G535" s="167"/>
      <c r="H535" s="167"/>
      <c r="I535" s="167"/>
      <c r="J535" s="167"/>
      <c r="K535" s="167"/>
      <c r="L535" s="167"/>
      <c r="M535" s="167"/>
      <c r="N535" s="167"/>
      <c r="O535" s="167"/>
      <c r="P535" s="167"/>
      <c r="Q535" s="7"/>
    </row>
    <row r="536" customHeight="1" spans="1:17">
      <c r="A536" s="9"/>
      <c r="B536" s="7"/>
      <c r="C536" s="7"/>
      <c r="D536" s="167"/>
      <c r="E536" s="167"/>
      <c r="F536" s="167"/>
      <c r="G536" s="167"/>
      <c r="H536" s="167"/>
      <c r="I536" s="167"/>
      <c r="J536" s="167"/>
      <c r="K536" s="167"/>
      <c r="L536" s="167"/>
      <c r="M536" s="167"/>
      <c r="N536" s="167"/>
      <c r="O536" s="167"/>
      <c r="P536" s="167"/>
      <c r="Q536" s="7"/>
    </row>
    <row r="537" customHeight="1" spans="1:17">
      <c r="A537" s="9"/>
      <c r="B537" s="7"/>
      <c r="C537" s="7"/>
      <c r="D537" s="167"/>
      <c r="E537" s="167"/>
      <c r="F537" s="167"/>
      <c r="G537" s="167"/>
      <c r="H537" s="167"/>
      <c r="I537" s="167"/>
      <c r="J537" s="167"/>
      <c r="K537" s="167"/>
      <c r="L537" s="167"/>
      <c r="M537" s="167"/>
      <c r="N537" s="167"/>
      <c r="O537" s="167"/>
      <c r="P537" s="167"/>
      <c r="Q537" s="7"/>
    </row>
    <row r="538" customHeight="1" spans="1:17">
      <c r="A538" s="9"/>
      <c r="B538" s="7"/>
      <c r="C538" s="7"/>
      <c r="D538" s="167"/>
      <c r="E538" s="167"/>
      <c r="F538" s="167"/>
      <c r="G538" s="167"/>
      <c r="H538" s="167"/>
      <c r="I538" s="167"/>
      <c r="J538" s="167"/>
      <c r="K538" s="167"/>
      <c r="L538" s="167"/>
      <c r="M538" s="167"/>
      <c r="N538" s="167"/>
      <c r="O538" s="167"/>
      <c r="P538" s="167"/>
      <c r="Q538" s="7"/>
    </row>
    <row r="539" customHeight="1" spans="1:17">
      <c r="A539" s="9"/>
      <c r="B539" s="7"/>
      <c r="C539" s="7"/>
      <c r="D539" s="167"/>
      <c r="E539" s="167"/>
      <c r="F539" s="167"/>
      <c r="G539" s="167"/>
      <c r="H539" s="167"/>
      <c r="I539" s="167"/>
      <c r="J539" s="167"/>
      <c r="K539" s="167"/>
      <c r="L539" s="167"/>
      <c r="M539" s="167"/>
      <c r="N539" s="167"/>
      <c r="O539" s="167"/>
      <c r="P539" s="167"/>
      <c r="Q539" s="7"/>
    </row>
    <row r="540" customHeight="1" spans="1:17">
      <c r="A540" s="9"/>
      <c r="B540" s="7"/>
      <c r="C540" s="7"/>
      <c r="D540" s="167"/>
      <c r="E540" s="167"/>
      <c r="F540" s="167"/>
      <c r="G540" s="167"/>
      <c r="H540" s="167"/>
      <c r="I540" s="167"/>
      <c r="J540" s="167"/>
      <c r="K540" s="167"/>
      <c r="L540" s="167"/>
      <c r="M540" s="167"/>
      <c r="N540" s="167"/>
      <c r="O540" s="167"/>
      <c r="P540" s="167"/>
      <c r="Q540" s="7"/>
    </row>
    <row r="541" customHeight="1" spans="1:17">
      <c r="A541" s="9"/>
      <c r="B541" s="7"/>
      <c r="C541" s="7"/>
      <c r="D541" s="167"/>
      <c r="E541" s="167"/>
      <c r="F541" s="167"/>
      <c r="G541" s="167"/>
      <c r="H541" s="167"/>
      <c r="I541" s="167"/>
      <c r="J541" s="167"/>
      <c r="K541" s="167"/>
      <c r="L541" s="167"/>
      <c r="M541" s="167"/>
      <c r="N541" s="167"/>
      <c r="O541" s="167"/>
      <c r="P541" s="167"/>
      <c r="Q541" s="7"/>
    </row>
    <row r="542" customHeight="1" spans="1:17">
      <c r="A542" s="9"/>
      <c r="B542" s="7"/>
      <c r="C542" s="7"/>
      <c r="D542" s="167"/>
      <c r="E542" s="167"/>
      <c r="F542" s="167"/>
      <c r="G542" s="167"/>
      <c r="H542" s="167"/>
      <c r="I542" s="167"/>
      <c r="J542" s="167"/>
      <c r="K542" s="167"/>
      <c r="L542" s="167"/>
      <c r="M542" s="167"/>
      <c r="N542" s="167"/>
      <c r="O542" s="167"/>
      <c r="P542" s="167"/>
      <c r="Q542" s="7"/>
    </row>
    <row r="543" customHeight="1" spans="1:17">
      <c r="A543" s="9"/>
      <c r="B543" s="7"/>
      <c r="C543" s="7"/>
      <c r="D543" s="167"/>
      <c r="E543" s="167"/>
      <c r="F543" s="167"/>
      <c r="G543" s="167"/>
      <c r="H543" s="167"/>
      <c r="I543" s="167"/>
      <c r="J543" s="167"/>
      <c r="K543" s="167"/>
      <c r="L543" s="167"/>
      <c r="M543" s="167"/>
      <c r="N543" s="167"/>
      <c r="O543" s="167"/>
      <c r="P543" s="167"/>
      <c r="Q543" s="7"/>
    </row>
    <row r="544" customHeight="1" spans="1:17">
      <c r="A544" s="9"/>
      <c r="B544" s="7"/>
      <c r="C544" s="7"/>
      <c r="D544" s="167"/>
      <c r="E544" s="167"/>
      <c r="F544" s="167"/>
      <c r="G544" s="167"/>
      <c r="H544" s="167"/>
      <c r="I544" s="167"/>
      <c r="J544" s="167"/>
      <c r="K544" s="167"/>
      <c r="L544" s="167"/>
      <c r="M544" s="167"/>
      <c r="N544" s="167"/>
      <c r="O544" s="167"/>
      <c r="P544" s="167"/>
      <c r="Q544" s="7"/>
    </row>
    <row r="545" customHeight="1" spans="1:17">
      <c r="A545" s="9"/>
      <c r="B545" s="7"/>
      <c r="C545" s="7"/>
      <c r="D545" s="167"/>
      <c r="E545" s="167"/>
      <c r="F545" s="167"/>
      <c r="G545" s="167"/>
      <c r="H545" s="167"/>
      <c r="I545" s="167"/>
      <c r="J545" s="167"/>
      <c r="K545" s="167"/>
      <c r="L545" s="167"/>
      <c r="M545" s="167"/>
      <c r="N545" s="167"/>
      <c r="O545" s="167"/>
      <c r="P545" s="167"/>
      <c r="Q545" s="7"/>
    </row>
    <row r="546" customHeight="1" spans="1:17">
      <c r="A546" s="9"/>
      <c r="B546" s="7"/>
      <c r="C546" s="7"/>
      <c r="D546" s="167"/>
      <c r="E546" s="167"/>
      <c r="F546" s="167"/>
      <c r="G546" s="167"/>
      <c r="H546" s="167"/>
      <c r="I546" s="167"/>
      <c r="J546" s="167"/>
      <c r="K546" s="167"/>
      <c r="L546" s="167"/>
      <c r="M546" s="167"/>
      <c r="N546" s="167"/>
      <c r="O546" s="167"/>
      <c r="P546" s="167"/>
      <c r="Q546" s="7"/>
    </row>
    <row r="547" customHeight="1" spans="1:17">
      <c r="A547" s="9"/>
      <c r="B547" s="7"/>
      <c r="C547" s="7"/>
      <c r="D547" s="167"/>
      <c r="E547" s="167"/>
      <c r="F547" s="167"/>
      <c r="G547" s="167"/>
      <c r="H547" s="167"/>
      <c r="I547" s="167"/>
      <c r="J547" s="167"/>
      <c r="K547" s="167"/>
      <c r="L547" s="167"/>
      <c r="M547" s="167"/>
      <c r="N547" s="167"/>
      <c r="O547" s="167"/>
      <c r="P547" s="167"/>
      <c r="Q547" s="7"/>
    </row>
    <row r="548" customHeight="1" spans="1:17">
      <c r="A548" s="9"/>
      <c r="B548" s="7"/>
      <c r="C548" s="7"/>
      <c r="D548" s="167"/>
      <c r="E548" s="167"/>
      <c r="F548" s="167"/>
      <c r="G548" s="167"/>
      <c r="H548" s="167"/>
      <c r="I548" s="167"/>
      <c r="J548" s="167"/>
      <c r="K548" s="167"/>
      <c r="L548" s="167"/>
      <c r="M548" s="167"/>
      <c r="N548" s="167"/>
      <c r="O548" s="167"/>
      <c r="P548" s="167"/>
      <c r="Q548" s="7"/>
    </row>
    <row r="549" customHeight="1" spans="1:17">
      <c r="A549" s="9"/>
      <c r="B549" s="7"/>
      <c r="C549" s="7"/>
      <c r="D549" s="167"/>
      <c r="E549" s="167"/>
      <c r="F549" s="167"/>
      <c r="G549" s="167"/>
      <c r="H549" s="167"/>
      <c r="I549" s="167"/>
      <c r="J549" s="167"/>
      <c r="K549" s="167"/>
      <c r="L549" s="167"/>
      <c r="M549" s="167"/>
      <c r="N549" s="167"/>
      <c r="O549" s="167"/>
      <c r="P549" s="167"/>
      <c r="Q549" s="7"/>
    </row>
    <row r="550" customHeight="1" spans="1:17">
      <c r="A550" s="9"/>
      <c r="B550" s="7"/>
      <c r="C550" s="7"/>
      <c r="D550" s="167"/>
      <c r="E550" s="167"/>
      <c r="F550" s="167"/>
      <c r="G550" s="167"/>
      <c r="H550" s="167"/>
      <c r="I550" s="167"/>
      <c r="J550" s="167"/>
      <c r="K550" s="167"/>
      <c r="L550" s="167"/>
      <c r="M550" s="167"/>
      <c r="N550" s="167"/>
      <c r="O550" s="167"/>
      <c r="P550" s="167"/>
      <c r="Q550" s="7"/>
    </row>
    <row r="551" customHeight="1" spans="1:17">
      <c r="A551" s="9"/>
      <c r="B551" s="7"/>
      <c r="C551" s="7"/>
      <c r="D551" s="167"/>
      <c r="E551" s="167"/>
      <c r="F551" s="167"/>
      <c r="G551" s="167"/>
      <c r="H551" s="167"/>
      <c r="I551" s="167"/>
      <c r="J551" s="167"/>
      <c r="K551" s="167"/>
      <c r="L551" s="167"/>
      <c r="M551" s="167"/>
      <c r="N551" s="167"/>
      <c r="O551" s="167"/>
      <c r="P551" s="167"/>
      <c r="Q551" s="7"/>
    </row>
    <row r="552" customHeight="1" spans="1:17">
      <c r="A552" s="9"/>
      <c r="B552" s="7"/>
      <c r="C552" s="7"/>
      <c r="D552" s="167"/>
      <c r="E552" s="167"/>
      <c r="F552" s="167"/>
      <c r="G552" s="167"/>
      <c r="H552" s="167"/>
      <c r="I552" s="167"/>
      <c r="J552" s="167"/>
      <c r="K552" s="167"/>
      <c r="L552" s="167"/>
      <c r="M552" s="167"/>
      <c r="N552" s="167"/>
      <c r="O552" s="167"/>
      <c r="P552" s="167"/>
      <c r="Q552" s="7"/>
    </row>
    <row r="553" customHeight="1" spans="1:17">
      <c r="A553" s="9"/>
      <c r="B553" s="7"/>
      <c r="C553" s="7"/>
      <c r="D553" s="167"/>
      <c r="E553" s="167"/>
      <c r="F553" s="167"/>
      <c r="G553" s="167"/>
      <c r="H553" s="167"/>
      <c r="I553" s="167"/>
      <c r="J553" s="167"/>
      <c r="K553" s="167"/>
      <c r="L553" s="167"/>
      <c r="M553" s="167"/>
      <c r="N553" s="167"/>
      <c r="O553" s="167"/>
      <c r="P553" s="167"/>
      <c r="Q553" s="7"/>
    </row>
    <row r="554" customHeight="1" spans="1:17">
      <c r="A554" s="9"/>
      <c r="B554" s="7"/>
      <c r="C554" s="7"/>
      <c r="D554" s="167"/>
      <c r="E554" s="167"/>
      <c r="F554" s="167"/>
      <c r="G554" s="167"/>
      <c r="H554" s="167"/>
      <c r="I554" s="167"/>
      <c r="J554" s="167"/>
      <c r="K554" s="167"/>
      <c r="L554" s="167"/>
      <c r="M554" s="167"/>
      <c r="N554" s="167"/>
      <c r="O554" s="167"/>
      <c r="P554" s="167"/>
      <c r="Q554" s="7"/>
    </row>
    <row r="555" customHeight="1" spans="1:17">
      <c r="A555" s="9"/>
      <c r="B555" s="7"/>
      <c r="C555" s="7"/>
      <c r="D555" s="167"/>
      <c r="E555" s="167"/>
      <c r="F555" s="167"/>
      <c r="G555" s="167"/>
      <c r="H555" s="167"/>
      <c r="I555" s="167"/>
      <c r="J555" s="167"/>
      <c r="K555" s="167"/>
      <c r="L555" s="167"/>
      <c r="M555" s="167"/>
      <c r="N555" s="167"/>
      <c r="O555" s="167"/>
      <c r="P555" s="167"/>
      <c r="Q555" s="7"/>
    </row>
    <row r="556" customHeight="1" spans="1:17">
      <c r="A556" s="9"/>
      <c r="B556" s="7"/>
      <c r="C556" s="7"/>
      <c r="D556" s="167"/>
      <c r="E556" s="167"/>
      <c r="F556" s="167"/>
      <c r="G556" s="167"/>
      <c r="H556" s="167"/>
      <c r="I556" s="167"/>
      <c r="J556" s="167"/>
      <c r="K556" s="167"/>
      <c r="L556" s="167"/>
      <c r="M556" s="167"/>
      <c r="N556" s="167"/>
      <c r="O556" s="167"/>
      <c r="P556" s="167"/>
      <c r="Q556" s="7"/>
    </row>
    <row r="557" customHeight="1" spans="1:17">
      <c r="A557" s="9"/>
      <c r="B557" s="7"/>
      <c r="C557" s="7"/>
      <c r="D557" s="167"/>
      <c r="E557" s="167"/>
      <c r="F557" s="167"/>
      <c r="G557" s="167"/>
      <c r="H557" s="167"/>
      <c r="I557" s="167"/>
      <c r="J557" s="167"/>
      <c r="K557" s="167"/>
      <c r="L557" s="167"/>
      <c r="M557" s="167"/>
      <c r="N557" s="167"/>
      <c r="O557" s="167"/>
      <c r="P557" s="167"/>
      <c r="Q557" s="7"/>
    </row>
    <row r="558" customHeight="1" spans="1:17">
      <c r="A558" s="9"/>
      <c r="B558" s="7"/>
      <c r="C558" s="7"/>
      <c r="D558" s="167"/>
      <c r="E558" s="167"/>
      <c r="F558" s="167"/>
      <c r="G558" s="167"/>
      <c r="H558" s="167"/>
      <c r="I558" s="167"/>
      <c r="J558" s="167"/>
      <c r="K558" s="167"/>
      <c r="L558" s="167"/>
      <c r="M558" s="167"/>
      <c r="N558" s="167"/>
      <c r="O558" s="167"/>
      <c r="P558" s="167"/>
      <c r="Q558" s="7"/>
    </row>
    <row r="559" customHeight="1" spans="1:17">
      <c r="A559" s="9"/>
      <c r="B559" s="7"/>
      <c r="C559" s="7"/>
      <c r="D559" s="167"/>
      <c r="E559" s="167"/>
      <c r="F559" s="167"/>
      <c r="G559" s="167"/>
      <c r="H559" s="167"/>
      <c r="I559" s="167"/>
      <c r="J559" s="167"/>
      <c r="K559" s="167"/>
      <c r="L559" s="167"/>
      <c r="M559" s="167"/>
      <c r="N559" s="167"/>
      <c r="O559" s="167"/>
      <c r="P559" s="167"/>
      <c r="Q559" s="7"/>
    </row>
    <row r="560" customHeight="1" spans="1:17">
      <c r="A560" s="9"/>
      <c r="B560" s="7"/>
      <c r="C560" s="7"/>
      <c r="D560" s="167"/>
      <c r="E560" s="167"/>
      <c r="F560" s="167"/>
      <c r="G560" s="167"/>
      <c r="H560" s="167"/>
      <c r="I560" s="167"/>
      <c r="J560" s="167"/>
      <c r="K560" s="167"/>
      <c r="L560" s="167"/>
      <c r="M560" s="167"/>
      <c r="N560" s="167"/>
      <c r="O560" s="167"/>
      <c r="P560" s="167"/>
      <c r="Q560" s="7"/>
    </row>
    <row r="561" customHeight="1" spans="1:17">
      <c r="A561" s="9"/>
      <c r="B561" s="7"/>
      <c r="C561" s="7"/>
      <c r="D561" s="167"/>
      <c r="E561" s="167"/>
      <c r="F561" s="167"/>
      <c r="G561" s="167"/>
      <c r="H561" s="167"/>
      <c r="I561" s="167"/>
      <c r="J561" s="167"/>
      <c r="K561" s="167"/>
      <c r="L561" s="167"/>
      <c r="M561" s="167"/>
      <c r="N561" s="167"/>
      <c r="O561" s="167"/>
      <c r="P561" s="167"/>
      <c r="Q561" s="7"/>
    </row>
    <row r="562" customHeight="1" spans="1:17">
      <c r="A562" s="9"/>
      <c r="B562" s="7"/>
      <c r="C562" s="7"/>
      <c r="D562" s="167"/>
      <c r="E562" s="167"/>
      <c r="F562" s="167"/>
      <c r="G562" s="167"/>
      <c r="H562" s="167"/>
      <c r="I562" s="167"/>
      <c r="J562" s="167"/>
      <c r="K562" s="167"/>
      <c r="L562" s="167"/>
      <c r="M562" s="167"/>
      <c r="N562" s="167"/>
      <c r="O562" s="167"/>
      <c r="P562" s="167"/>
      <c r="Q562" s="7"/>
    </row>
    <row r="563" customHeight="1" spans="1:17">
      <c r="A563" s="9"/>
      <c r="B563" s="7"/>
      <c r="C563" s="7"/>
      <c r="D563" s="167"/>
      <c r="E563" s="167"/>
      <c r="F563" s="167"/>
      <c r="G563" s="167"/>
      <c r="H563" s="167"/>
      <c r="I563" s="167"/>
      <c r="J563" s="167"/>
      <c r="K563" s="167"/>
      <c r="L563" s="167"/>
      <c r="M563" s="167"/>
      <c r="N563" s="167"/>
      <c r="O563" s="167"/>
      <c r="P563" s="167"/>
      <c r="Q563" s="7"/>
    </row>
    <row r="564" customHeight="1" spans="1:17">
      <c r="A564" s="9"/>
      <c r="B564" s="7"/>
      <c r="C564" s="7"/>
      <c r="D564" s="167"/>
      <c r="E564" s="167"/>
      <c r="F564" s="167"/>
      <c r="G564" s="167"/>
      <c r="H564" s="167"/>
      <c r="I564" s="167"/>
      <c r="J564" s="167"/>
      <c r="K564" s="167"/>
      <c r="L564" s="167"/>
      <c r="M564" s="167"/>
      <c r="N564" s="167"/>
      <c r="O564" s="167"/>
      <c r="P564" s="167"/>
      <c r="Q564" s="7"/>
    </row>
    <row r="565" customHeight="1" spans="1:17">
      <c r="A565" s="9"/>
      <c r="B565" s="7"/>
      <c r="C565" s="7"/>
      <c r="D565" s="167"/>
      <c r="E565" s="167"/>
      <c r="F565" s="167"/>
      <c r="G565" s="167"/>
      <c r="H565" s="167"/>
      <c r="I565" s="167"/>
      <c r="J565" s="167"/>
      <c r="K565" s="167"/>
      <c r="L565" s="167"/>
      <c r="M565" s="167"/>
      <c r="N565" s="167"/>
      <c r="O565" s="167"/>
      <c r="P565" s="167"/>
      <c r="Q565" s="7"/>
    </row>
    <row r="566" customHeight="1" spans="1:17">
      <c r="A566" s="9"/>
      <c r="B566" s="7"/>
      <c r="C566" s="7"/>
      <c r="D566" s="167"/>
      <c r="E566" s="167"/>
      <c r="F566" s="167"/>
      <c r="G566" s="167"/>
      <c r="H566" s="167"/>
      <c r="I566" s="167"/>
      <c r="J566" s="167"/>
      <c r="K566" s="167"/>
      <c r="L566" s="167"/>
      <c r="M566" s="167"/>
      <c r="N566" s="167"/>
      <c r="O566" s="167"/>
      <c r="P566" s="167"/>
      <c r="Q566" s="7"/>
    </row>
    <row r="567" customHeight="1" spans="1:17">
      <c r="A567" s="9"/>
      <c r="B567" s="7"/>
      <c r="C567" s="7"/>
      <c r="D567" s="167"/>
      <c r="E567" s="167"/>
      <c r="F567" s="167"/>
      <c r="G567" s="167"/>
      <c r="H567" s="167"/>
      <c r="I567" s="167"/>
      <c r="J567" s="167"/>
      <c r="K567" s="167"/>
      <c r="L567" s="167"/>
      <c r="M567" s="167"/>
      <c r="N567" s="167"/>
      <c r="O567" s="167"/>
      <c r="P567" s="167"/>
      <c r="Q567" s="7"/>
    </row>
    <row r="568" customHeight="1" spans="1:17">
      <c r="A568" s="9"/>
      <c r="B568" s="7"/>
      <c r="C568" s="7"/>
      <c r="D568" s="167"/>
      <c r="E568" s="167"/>
      <c r="F568" s="167"/>
      <c r="G568" s="167"/>
      <c r="H568" s="167"/>
      <c r="I568" s="167"/>
      <c r="J568" s="167"/>
      <c r="K568" s="167"/>
      <c r="L568" s="167"/>
      <c r="M568" s="167"/>
      <c r="N568" s="167"/>
      <c r="O568" s="167"/>
      <c r="P568" s="167"/>
      <c r="Q568" s="7"/>
    </row>
    <row r="569" customHeight="1" spans="1:17">
      <c r="A569" s="9"/>
      <c r="B569" s="7"/>
      <c r="C569" s="7"/>
      <c r="D569" s="167"/>
      <c r="E569" s="167"/>
      <c r="F569" s="167"/>
      <c r="G569" s="167"/>
      <c r="H569" s="167"/>
      <c r="I569" s="167"/>
      <c r="J569" s="167"/>
      <c r="K569" s="167"/>
      <c r="L569" s="167"/>
      <c r="M569" s="167"/>
      <c r="N569" s="167"/>
      <c r="O569" s="167"/>
      <c r="P569" s="167"/>
      <c r="Q569" s="7"/>
    </row>
    <row r="570" customHeight="1" spans="1:17">
      <c r="A570" s="9"/>
      <c r="B570" s="7"/>
      <c r="C570" s="7"/>
      <c r="D570" s="167"/>
      <c r="E570" s="167"/>
      <c r="F570" s="167"/>
      <c r="G570" s="167"/>
      <c r="H570" s="167"/>
      <c r="I570" s="167"/>
      <c r="J570" s="167"/>
      <c r="K570" s="167"/>
      <c r="L570" s="167"/>
      <c r="M570" s="167"/>
      <c r="N570" s="167"/>
      <c r="O570" s="167"/>
      <c r="P570" s="167"/>
      <c r="Q570" s="7"/>
    </row>
    <row r="571" customHeight="1" spans="1:17">
      <c r="A571" s="9"/>
      <c r="B571" s="7"/>
      <c r="C571" s="7"/>
      <c r="D571" s="167"/>
      <c r="E571" s="167"/>
      <c r="F571" s="167"/>
      <c r="G571" s="167"/>
      <c r="H571" s="167"/>
      <c r="I571" s="167"/>
      <c r="J571" s="167"/>
      <c r="K571" s="167"/>
      <c r="L571" s="167"/>
      <c r="M571" s="167"/>
      <c r="N571" s="167"/>
      <c r="O571" s="167"/>
      <c r="P571" s="167"/>
      <c r="Q571" s="7"/>
    </row>
    <row r="572" customHeight="1" spans="1:17">
      <c r="A572" s="9"/>
      <c r="B572" s="7"/>
      <c r="C572" s="7"/>
      <c r="D572" s="167"/>
      <c r="E572" s="167"/>
      <c r="F572" s="167"/>
      <c r="G572" s="167"/>
      <c r="H572" s="167"/>
      <c r="I572" s="167"/>
      <c r="J572" s="167"/>
      <c r="K572" s="167"/>
      <c r="L572" s="167"/>
      <c r="M572" s="167"/>
      <c r="N572" s="167"/>
      <c r="O572" s="167"/>
      <c r="P572" s="167"/>
      <c r="Q572" s="7"/>
    </row>
    <row r="573" customHeight="1" spans="1:17">
      <c r="A573" s="9"/>
      <c r="B573" s="7"/>
      <c r="C573" s="7"/>
      <c r="D573" s="167"/>
      <c r="E573" s="167"/>
      <c r="F573" s="167"/>
      <c r="G573" s="167"/>
      <c r="H573" s="167"/>
      <c r="I573" s="167"/>
      <c r="J573" s="167"/>
      <c r="K573" s="167"/>
      <c r="L573" s="167"/>
      <c r="M573" s="167"/>
      <c r="N573" s="167"/>
      <c r="O573" s="167"/>
      <c r="P573" s="167"/>
      <c r="Q573" s="7"/>
    </row>
    <row r="574" customHeight="1" spans="1:17">
      <c r="A574" s="9"/>
      <c r="B574" s="7"/>
      <c r="C574" s="7"/>
      <c r="D574" s="167"/>
      <c r="E574" s="167"/>
      <c r="F574" s="167"/>
      <c r="G574" s="167"/>
      <c r="H574" s="167"/>
      <c r="I574" s="167"/>
      <c r="J574" s="167"/>
      <c r="K574" s="167"/>
      <c r="L574" s="167"/>
      <c r="M574" s="167"/>
      <c r="N574" s="167"/>
      <c r="O574" s="167"/>
      <c r="P574" s="167"/>
      <c r="Q574" s="7"/>
    </row>
    <row r="575" customHeight="1" spans="1:17">
      <c r="A575" s="9"/>
      <c r="B575" s="7"/>
      <c r="C575" s="7"/>
      <c r="D575" s="167"/>
      <c r="E575" s="167"/>
      <c r="F575" s="167"/>
      <c r="G575" s="167"/>
      <c r="H575" s="167"/>
      <c r="I575" s="167"/>
      <c r="J575" s="167"/>
      <c r="K575" s="167"/>
      <c r="L575" s="167"/>
      <c r="M575" s="167"/>
      <c r="N575" s="167"/>
      <c r="O575" s="167"/>
      <c r="P575" s="167"/>
      <c r="Q575" s="7"/>
    </row>
    <row r="576" customHeight="1" spans="1:17">
      <c r="A576" s="9"/>
      <c r="B576" s="7"/>
      <c r="C576" s="7"/>
      <c r="D576" s="167"/>
      <c r="E576" s="167"/>
      <c r="F576" s="167"/>
      <c r="G576" s="167"/>
      <c r="H576" s="167"/>
      <c r="I576" s="167"/>
      <c r="J576" s="167"/>
      <c r="K576" s="167"/>
      <c r="L576" s="167"/>
      <c r="M576" s="167"/>
      <c r="N576" s="167"/>
      <c r="O576" s="167"/>
      <c r="P576" s="167"/>
      <c r="Q576" s="7"/>
    </row>
    <row r="577" customHeight="1" spans="1:17">
      <c r="A577" s="9"/>
      <c r="B577" s="7"/>
      <c r="C577" s="7"/>
      <c r="D577" s="167"/>
      <c r="E577" s="167"/>
      <c r="F577" s="167"/>
      <c r="G577" s="167"/>
      <c r="H577" s="167"/>
      <c r="I577" s="167"/>
      <c r="J577" s="167"/>
      <c r="K577" s="167"/>
      <c r="L577" s="167"/>
      <c r="M577" s="167"/>
      <c r="N577" s="167"/>
      <c r="O577" s="167"/>
      <c r="P577" s="167"/>
      <c r="Q577" s="7"/>
    </row>
    <row r="578" customHeight="1" spans="1:17">
      <c r="A578" s="9"/>
      <c r="B578" s="7"/>
      <c r="C578" s="7"/>
      <c r="D578" s="167"/>
      <c r="E578" s="167"/>
      <c r="F578" s="167"/>
      <c r="G578" s="167"/>
      <c r="H578" s="167"/>
      <c r="I578" s="167"/>
      <c r="J578" s="167"/>
      <c r="K578" s="167"/>
      <c r="L578" s="167"/>
      <c r="M578" s="167"/>
      <c r="N578" s="167"/>
      <c r="O578" s="167"/>
      <c r="P578" s="167"/>
      <c r="Q578" s="7"/>
    </row>
    <row r="579" customHeight="1" spans="1:17">
      <c r="A579" s="9"/>
      <c r="B579" s="7"/>
      <c r="C579" s="7"/>
      <c r="D579" s="167"/>
      <c r="E579" s="167"/>
      <c r="F579" s="167"/>
      <c r="G579" s="167"/>
      <c r="H579" s="167"/>
      <c r="I579" s="167"/>
      <c r="J579" s="167"/>
      <c r="K579" s="167"/>
      <c r="L579" s="167"/>
      <c r="M579" s="167"/>
      <c r="N579" s="167"/>
      <c r="O579" s="167"/>
      <c r="P579" s="167"/>
      <c r="Q579" s="7"/>
    </row>
    <row r="580" customHeight="1" spans="1:17">
      <c r="A580" s="9"/>
      <c r="B580" s="7"/>
      <c r="C580" s="7"/>
      <c r="D580" s="167"/>
      <c r="E580" s="167"/>
      <c r="F580" s="167"/>
      <c r="G580" s="167"/>
      <c r="H580" s="167"/>
      <c r="I580" s="167"/>
      <c r="J580" s="167"/>
      <c r="K580" s="167"/>
      <c r="L580" s="167"/>
      <c r="M580" s="167"/>
      <c r="N580" s="167"/>
      <c r="O580" s="167"/>
      <c r="P580" s="167"/>
      <c r="Q580" s="7"/>
    </row>
    <row r="581" customHeight="1" spans="1:17">
      <c r="A581" s="9"/>
      <c r="B581" s="7"/>
      <c r="C581" s="7"/>
      <c r="D581" s="167"/>
      <c r="E581" s="167"/>
      <c r="F581" s="167"/>
      <c r="G581" s="167"/>
      <c r="H581" s="167"/>
      <c r="I581" s="167"/>
      <c r="J581" s="167"/>
      <c r="K581" s="167"/>
      <c r="L581" s="167"/>
      <c r="M581" s="167"/>
      <c r="N581" s="167"/>
      <c r="O581" s="167"/>
      <c r="P581" s="167"/>
      <c r="Q581" s="7"/>
    </row>
    <row r="582" customHeight="1" spans="1:17">
      <c r="A582" s="9"/>
      <c r="B582" s="7"/>
      <c r="C582" s="7"/>
      <c r="D582" s="167"/>
      <c r="E582" s="167"/>
      <c r="F582" s="167"/>
      <c r="G582" s="167"/>
      <c r="H582" s="167"/>
      <c r="I582" s="167"/>
      <c r="J582" s="167"/>
      <c r="K582" s="167"/>
      <c r="L582" s="167"/>
      <c r="M582" s="167"/>
      <c r="N582" s="167"/>
      <c r="O582" s="167"/>
      <c r="P582" s="167"/>
      <c r="Q582" s="7"/>
    </row>
    <row r="583" customHeight="1" spans="1:17">
      <c r="A583" s="9"/>
      <c r="B583" s="7"/>
      <c r="C583" s="7"/>
      <c r="D583" s="167"/>
      <c r="E583" s="167"/>
      <c r="F583" s="167"/>
      <c r="G583" s="167"/>
      <c r="H583" s="167"/>
      <c r="I583" s="167"/>
      <c r="J583" s="167"/>
      <c r="K583" s="167"/>
      <c r="L583" s="167"/>
      <c r="M583" s="167"/>
      <c r="N583" s="167"/>
      <c r="O583" s="167"/>
      <c r="P583" s="167"/>
      <c r="Q583" s="7"/>
    </row>
    <row r="584" customHeight="1" spans="1:17">
      <c r="A584" s="9"/>
      <c r="B584" s="7"/>
      <c r="C584" s="7"/>
      <c r="D584" s="167"/>
      <c r="E584" s="167"/>
      <c r="F584" s="167"/>
      <c r="G584" s="167"/>
      <c r="H584" s="167"/>
      <c r="I584" s="167"/>
      <c r="J584" s="167"/>
      <c r="K584" s="167"/>
      <c r="L584" s="167"/>
      <c r="M584" s="167"/>
      <c r="N584" s="167"/>
      <c r="O584" s="167"/>
      <c r="P584" s="167"/>
      <c r="Q584" s="7"/>
    </row>
    <row r="585" customHeight="1" spans="1:17">
      <c r="A585" s="9"/>
      <c r="B585" s="7"/>
      <c r="C585" s="7"/>
      <c r="D585" s="167"/>
      <c r="E585" s="167"/>
      <c r="F585" s="167"/>
      <c r="G585" s="167"/>
      <c r="H585" s="167"/>
      <c r="I585" s="167"/>
      <c r="J585" s="167"/>
      <c r="K585" s="167"/>
      <c r="L585" s="167"/>
      <c r="M585" s="167"/>
      <c r="N585" s="167"/>
      <c r="O585" s="167"/>
      <c r="P585" s="167"/>
      <c r="Q585" s="7"/>
    </row>
    <row r="586" customHeight="1" spans="1:17">
      <c r="A586" s="9"/>
      <c r="B586" s="7"/>
      <c r="C586" s="7"/>
      <c r="D586" s="167"/>
      <c r="E586" s="167"/>
      <c r="F586" s="167"/>
      <c r="G586" s="167"/>
      <c r="H586" s="167"/>
      <c r="I586" s="167"/>
      <c r="J586" s="167"/>
      <c r="K586" s="167"/>
      <c r="L586" s="167"/>
      <c r="M586" s="167"/>
      <c r="N586" s="167"/>
      <c r="O586" s="167"/>
      <c r="P586" s="167"/>
      <c r="Q586" s="7"/>
    </row>
    <row r="587" customHeight="1" spans="1:17">
      <c r="A587" s="9"/>
      <c r="B587" s="7"/>
      <c r="C587" s="7"/>
      <c r="D587" s="167"/>
      <c r="E587" s="167"/>
      <c r="F587" s="167"/>
      <c r="G587" s="167"/>
      <c r="H587" s="167"/>
      <c r="I587" s="167"/>
      <c r="J587" s="167"/>
      <c r="K587" s="167"/>
      <c r="L587" s="167"/>
      <c r="M587" s="167"/>
      <c r="N587" s="167"/>
      <c r="O587" s="167"/>
      <c r="P587" s="167"/>
      <c r="Q587" s="7"/>
    </row>
    <row r="588" customHeight="1" spans="1:17">
      <c r="A588" s="9"/>
      <c r="B588" s="7"/>
      <c r="C588" s="7"/>
      <c r="D588" s="167"/>
      <c r="E588" s="167"/>
      <c r="F588" s="167"/>
      <c r="G588" s="167"/>
      <c r="H588" s="167"/>
      <c r="I588" s="167"/>
      <c r="J588" s="167"/>
      <c r="K588" s="167"/>
      <c r="L588" s="167"/>
      <c r="M588" s="167"/>
      <c r="N588" s="167"/>
      <c r="O588" s="167"/>
      <c r="P588" s="167"/>
      <c r="Q588" s="7"/>
    </row>
    <row r="589" customHeight="1" spans="1:17">
      <c r="A589" s="9"/>
      <c r="B589" s="7"/>
      <c r="C589" s="7"/>
      <c r="D589" s="167"/>
      <c r="E589" s="167"/>
      <c r="F589" s="167"/>
      <c r="G589" s="167"/>
      <c r="H589" s="167"/>
      <c r="I589" s="167"/>
      <c r="J589" s="167"/>
      <c r="K589" s="167"/>
      <c r="L589" s="167"/>
      <c r="M589" s="167"/>
      <c r="N589" s="167"/>
      <c r="O589" s="167"/>
      <c r="P589" s="167"/>
      <c r="Q589" s="7"/>
    </row>
    <row r="590" customHeight="1" spans="1:17">
      <c r="A590" s="9"/>
      <c r="B590" s="7"/>
      <c r="C590" s="7"/>
      <c r="D590" s="167"/>
      <c r="E590" s="167"/>
      <c r="F590" s="167"/>
      <c r="G590" s="167"/>
      <c r="H590" s="167"/>
      <c r="I590" s="167"/>
      <c r="J590" s="167"/>
      <c r="K590" s="167"/>
      <c r="L590" s="167"/>
      <c r="M590" s="167"/>
      <c r="N590" s="167"/>
      <c r="O590" s="167"/>
      <c r="P590" s="167"/>
      <c r="Q590" s="7"/>
    </row>
    <row r="591" customHeight="1" spans="1:17">
      <c r="A591" s="9"/>
      <c r="B591" s="7"/>
      <c r="C591" s="7"/>
      <c r="D591" s="167"/>
      <c r="E591" s="167"/>
      <c r="F591" s="167"/>
      <c r="G591" s="167"/>
      <c r="H591" s="167"/>
      <c r="I591" s="167"/>
      <c r="J591" s="167"/>
      <c r="K591" s="167"/>
      <c r="L591" s="167"/>
      <c r="M591" s="167"/>
      <c r="N591" s="167"/>
      <c r="O591" s="167"/>
      <c r="P591" s="167"/>
      <c r="Q591" s="7"/>
    </row>
    <row r="592" customHeight="1" spans="1:17">
      <c r="A592" s="9"/>
      <c r="B592" s="7"/>
      <c r="C592" s="7"/>
      <c r="D592" s="167"/>
      <c r="E592" s="167"/>
      <c r="F592" s="167"/>
      <c r="G592" s="167"/>
      <c r="H592" s="167"/>
      <c r="I592" s="167"/>
      <c r="J592" s="167"/>
      <c r="K592" s="167"/>
      <c r="L592" s="167"/>
      <c r="M592" s="167"/>
      <c r="N592" s="167"/>
      <c r="O592" s="167"/>
      <c r="P592" s="167"/>
      <c r="Q592" s="7"/>
    </row>
    <row r="593" customHeight="1" spans="1:17">
      <c r="A593" s="9"/>
      <c r="B593" s="7"/>
      <c r="C593" s="7"/>
      <c r="D593" s="167"/>
      <c r="E593" s="167"/>
      <c r="F593" s="167"/>
      <c r="G593" s="167"/>
      <c r="H593" s="167"/>
      <c r="I593" s="167"/>
      <c r="J593" s="167"/>
      <c r="K593" s="167"/>
      <c r="L593" s="167"/>
      <c r="M593" s="167"/>
      <c r="N593" s="167"/>
      <c r="O593" s="167"/>
      <c r="P593" s="167"/>
      <c r="Q593" s="7"/>
    </row>
    <row r="594" customHeight="1" spans="1:17">
      <c r="A594" s="9"/>
      <c r="B594" s="7"/>
      <c r="C594" s="7"/>
      <c r="D594" s="167"/>
      <c r="E594" s="167"/>
      <c r="F594" s="167"/>
      <c r="G594" s="167"/>
      <c r="H594" s="167"/>
      <c r="I594" s="167"/>
      <c r="J594" s="167"/>
      <c r="K594" s="167"/>
      <c r="L594" s="167"/>
      <c r="M594" s="167"/>
      <c r="N594" s="167"/>
      <c r="O594" s="167"/>
      <c r="P594" s="167"/>
      <c r="Q594" s="7"/>
    </row>
    <row r="595" customHeight="1" spans="1:17">
      <c r="A595" s="9"/>
      <c r="B595" s="7"/>
      <c r="C595" s="7"/>
      <c r="D595" s="167"/>
      <c r="E595" s="167"/>
      <c r="F595" s="167"/>
      <c r="G595" s="167"/>
      <c r="H595" s="167"/>
      <c r="I595" s="167"/>
      <c r="J595" s="167"/>
      <c r="K595" s="167"/>
      <c r="L595" s="167"/>
      <c r="M595" s="167"/>
      <c r="N595" s="167"/>
      <c r="O595" s="167"/>
      <c r="P595" s="167"/>
      <c r="Q595" s="7"/>
    </row>
    <row r="596" customHeight="1" spans="1:17">
      <c r="A596" s="9"/>
      <c r="B596" s="7"/>
      <c r="C596" s="7"/>
      <c r="D596" s="167"/>
      <c r="E596" s="167"/>
      <c r="F596" s="167"/>
      <c r="G596" s="167"/>
      <c r="H596" s="167"/>
      <c r="I596" s="167"/>
      <c r="J596" s="167"/>
      <c r="K596" s="167"/>
      <c r="L596" s="167"/>
      <c r="M596" s="167"/>
      <c r="N596" s="167"/>
      <c r="O596" s="167"/>
      <c r="P596" s="167"/>
      <c r="Q596" s="7"/>
    </row>
    <row r="597" customHeight="1" spans="1:17">
      <c r="A597" s="9"/>
      <c r="B597" s="7"/>
      <c r="C597" s="7"/>
      <c r="D597" s="167"/>
      <c r="E597" s="167"/>
      <c r="F597" s="167"/>
      <c r="G597" s="167"/>
      <c r="H597" s="167"/>
      <c r="I597" s="167"/>
      <c r="J597" s="167"/>
      <c r="K597" s="167"/>
      <c r="L597" s="167"/>
      <c r="M597" s="167"/>
      <c r="N597" s="167"/>
      <c r="O597" s="167"/>
      <c r="P597" s="167"/>
      <c r="Q597" s="7"/>
    </row>
    <row r="598" customHeight="1" spans="1:17">
      <c r="A598" s="9"/>
      <c r="B598" s="7"/>
      <c r="C598" s="7"/>
      <c r="D598" s="167"/>
      <c r="E598" s="167"/>
      <c r="F598" s="167"/>
      <c r="G598" s="167"/>
      <c r="H598" s="167"/>
      <c r="I598" s="167"/>
      <c r="J598" s="167"/>
      <c r="K598" s="167"/>
      <c r="L598" s="167"/>
      <c r="M598" s="167"/>
      <c r="N598" s="167"/>
      <c r="O598" s="167"/>
      <c r="P598" s="167"/>
      <c r="Q598" s="7"/>
    </row>
    <row r="599" customHeight="1" spans="1:17">
      <c r="A599" s="9"/>
      <c r="B599" s="7"/>
      <c r="C599" s="7"/>
      <c r="D599" s="167"/>
      <c r="E599" s="167"/>
      <c r="F599" s="167"/>
      <c r="G599" s="167"/>
      <c r="H599" s="167"/>
      <c r="I599" s="167"/>
      <c r="J599" s="167"/>
      <c r="K599" s="167"/>
      <c r="L599" s="167"/>
      <c r="M599" s="167"/>
      <c r="N599" s="167"/>
      <c r="O599" s="167"/>
      <c r="P599" s="167"/>
      <c r="Q599" s="7"/>
    </row>
    <row r="600" customHeight="1" spans="1:17">
      <c r="A600" s="9"/>
      <c r="B600" s="7"/>
      <c r="C600" s="7"/>
      <c r="D600" s="167"/>
      <c r="E600" s="167"/>
      <c r="F600" s="167"/>
      <c r="G600" s="167"/>
      <c r="H600" s="167"/>
      <c r="I600" s="167"/>
      <c r="J600" s="167"/>
      <c r="K600" s="167"/>
      <c r="L600" s="167"/>
      <c r="M600" s="167"/>
      <c r="N600" s="167"/>
      <c r="O600" s="167"/>
      <c r="P600" s="167"/>
      <c r="Q600" s="7"/>
    </row>
    <row r="601" customHeight="1" spans="1:17">
      <c r="A601" s="9"/>
      <c r="B601" s="7"/>
      <c r="C601" s="7"/>
      <c r="D601" s="167"/>
      <c r="E601" s="167"/>
      <c r="F601" s="167"/>
      <c r="G601" s="167"/>
      <c r="H601" s="167"/>
      <c r="I601" s="167"/>
      <c r="J601" s="167"/>
      <c r="K601" s="167"/>
      <c r="L601" s="167"/>
      <c r="M601" s="167"/>
      <c r="N601" s="167"/>
      <c r="O601" s="167"/>
      <c r="P601" s="167"/>
      <c r="Q601" s="7"/>
    </row>
    <row r="602" customHeight="1" spans="1:17">
      <c r="A602" s="9"/>
      <c r="B602" s="7"/>
      <c r="C602" s="7"/>
      <c r="D602" s="167"/>
      <c r="E602" s="167"/>
      <c r="F602" s="167"/>
      <c r="G602" s="167"/>
      <c r="H602" s="167"/>
      <c r="I602" s="167"/>
      <c r="J602" s="167"/>
      <c r="K602" s="167"/>
      <c r="L602" s="167"/>
      <c r="M602" s="167"/>
      <c r="N602" s="167"/>
      <c r="O602" s="167"/>
      <c r="P602" s="167"/>
      <c r="Q602" s="7"/>
    </row>
    <row r="603" customHeight="1" spans="1:17">
      <c r="A603" s="9"/>
      <c r="B603" s="7"/>
      <c r="C603" s="7"/>
      <c r="D603" s="167"/>
      <c r="E603" s="167"/>
      <c r="F603" s="167"/>
      <c r="G603" s="167"/>
      <c r="H603" s="167"/>
      <c r="I603" s="167"/>
      <c r="J603" s="167"/>
      <c r="K603" s="167"/>
      <c r="L603" s="167"/>
      <c r="M603" s="167"/>
      <c r="N603" s="167"/>
      <c r="O603" s="167"/>
      <c r="P603" s="167"/>
      <c r="Q603" s="7"/>
    </row>
    <row r="604" customHeight="1" spans="1:17">
      <c r="A604" s="9"/>
      <c r="B604" s="7"/>
      <c r="C604" s="7"/>
      <c r="D604" s="167"/>
      <c r="E604" s="167"/>
      <c r="F604" s="167"/>
      <c r="G604" s="167"/>
      <c r="H604" s="167"/>
      <c r="I604" s="167"/>
      <c r="J604" s="167"/>
      <c r="K604" s="167"/>
      <c r="L604" s="167"/>
      <c r="M604" s="167"/>
      <c r="N604" s="167"/>
      <c r="O604" s="167"/>
      <c r="P604" s="167"/>
      <c r="Q604" s="7"/>
    </row>
    <row r="605" customHeight="1" spans="1:17">
      <c r="A605" s="9"/>
      <c r="B605" s="7"/>
      <c r="C605" s="7"/>
      <c r="D605" s="167"/>
      <c r="E605" s="167"/>
      <c r="F605" s="167"/>
      <c r="G605" s="167"/>
      <c r="H605" s="167"/>
      <c r="I605" s="167"/>
      <c r="J605" s="167"/>
      <c r="K605" s="167"/>
      <c r="L605" s="167"/>
      <c r="M605" s="167"/>
      <c r="N605" s="167"/>
      <c r="O605" s="167"/>
      <c r="P605" s="167"/>
      <c r="Q605" s="7"/>
    </row>
    <row r="606" customHeight="1" spans="1:17">
      <c r="A606" s="9"/>
      <c r="B606" s="7"/>
      <c r="C606" s="7"/>
      <c r="D606" s="167"/>
      <c r="E606" s="167"/>
      <c r="F606" s="167"/>
      <c r="G606" s="167"/>
      <c r="H606" s="167"/>
      <c r="I606" s="167"/>
      <c r="J606" s="167"/>
      <c r="K606" s="167"/>
      <c r="L606" s="167"/>
      <c r="M606" s="167"/>
      <c r="N606" s="167"/>
      <c r="O606" s="167"/>
      <c r="P606" s="167"/>
      <c r="Q606" s="7"/>
    </row>
    <row r="607" customHeight="1" spans="1:17">
      <c r="A607" s="9"/>
      <c r="B607" s="7"/>
      <c r="C607" s="7"/>
      <c r="D607" s="167"/>
      <c r="E607" s="167"/>
      <c r="F607" s="167"/>
      <c r="G607" s="167"/>
      <c r="H607" s="167"/>
      <c r="I607" s="167"/>
      <c r="J607" s="167"/>
      <c r="K607" s="167"/>
      <c r="L607" s="167"/>
      <c r="M607" s="167"/>
      <c r="N607" s="167"/>
      <c r="O607" s="167"/>
      <c r="P607" s="167"/>
      <c r="Q607" s="7"/>
    </row>
    <row r="608" customHeight="1" spans="1:17">
      <c r="A608" s="9"/>
      <c r="B608" s="7"/>
      <c r="C608" s="7"/>
      <c r="D608" s="167"/>
      <c r="E608" s="167"/>
      <c r="F608" s="167"/>
      <c r="G608" s="167"/>
      <c r="H608" s="167"/>
      <c r="I608" s="167"/>
      <c r="J608" s="167"/>
      <c r="K608" s="167"/>
      <c r="L608" s="167"/>
      <c r="M608" s="167"/>
      <c r="N608" s="167"/>
      <c r="O608" s="167"/>
      <c r="P608" s="167"/>
      <c r="Q608" s="7"/>
    </row>
    <row r="609" customHeight="1" spans="1:17">
      <c r="A609" s="9"/>
      <c r="B609" s="7"/>
      <c r="C609" s="7"/>
      <c r="D609" s="167"/>
      <c r="E609" s="167"/>
      <c r="F609" s="167"/>
      <c r="G609" s="167"/>
      <c r="H609" s="167"/>
      <c r="I609" s="167"/>
      <c r="J609" s="167"/>
      <c r="K609" s="167"/>
      <c r="L609" s="167"/>
      <c r="M609" s="167"/>
      <c r="N609" s="167"/>
      <c r="O609" s="167"/>
      <c r="P609" s="167"/>
      <c r="Q609" s="7"/>
    </row>
    <row r="610" customHeight="1" spans="1:17">
      <c r="A610" s="9"/>
      <c r="B610" s="7"/>
      <c r="C610" s="7"/>
      <c r="D610" s="167"/>
      <c r="E610" s="167"/>
      <c r="F610" s="167"/>
      <c r="G610" s="167"/>
      <c r="H610" s="167"/>
      <c r="I610" s="167"/>
      <c r="J610" s="167"/>
      <c r="K610" s="167"/>
      <c r="L610" s="167"/>
      <c r="M610" s="167"/>
      <c r="N610" s="167"/>
      <c r="O610" s="167"/>
      <c r="P610" s="167"/>
      <c r="Q610" s="7"/>
    </row>
    <row r="611" customHeight="1" spans="1:17">
      <c r="A611" s="9"/>
      <c r="B611" s="7"/>
      <c r="C611" s="7"/>
      <c r="D611" s="167"/>
      <c r="E611" s="167"/>
      <c r="F611" s="167"/>
      <c r="G611" s="167"/>
      <c r="H611" s="167"/>
      <c r="I611" s="167"/>
      <c r="J611" s="167"/>
      <c r="K611" s="167"/>
      <c r="L611" s="167"/>
      <c r="M611" s="167"/>
      <c r="N611" s="167"/>
      <c r="O611" s="167"/>
      <c r="P611" s="167"/>
      <c r="Q611" s="7"/>
    </row>
    <row r="612" customHeight="1" spans="1:17">
      <c r="A612" s="9"/>
      <c r="B612" s="7"/>
      <c r="C612" s="7"/>
      <c r="D612" s="167"/>
      <c r="E612" s="167"/>
      <c r="F612" s="167"/>
      <c r="G612" s="167"/>
      <c r="H612" s="167"/>
      <c r="I612" s="167"/>
      <c r="J612" s="167"/>
      <c r="K612" s="167"/>
      <c r="L612" s="167"/>
      <c r="M612" s="167"/>
      <c r="N612" s="167"/>
      <c r="O612" s="167"/>
      <c r="P612" s="167"/>
      <c r="Q612" s="7"/>
    </row>
    <row r="613" customHeight="1" spans="1:17">
      <c r="A613" s="9"/>
      <c r="B613" s="7"/>
      <c r="C613" s="7"/>
      <c r="D613" s="167"/>
      <c r="E613" s="167"/>
      <c r="F613" s="167"/>
      <c r="G613" s="167"/>
      <c r="H613" s="167"/>
      <c r="I613" s="167"/>
      <c r="J613" s="167"/>
      <c r="K613" s="167"/>
      <c r="L613" s="167"/>
      <c r="M613" s="167"/>
      <c r="N613" s="167"/>
      <c r="O613" s="167"/>
      <c r="P613" s="167"/>
      <c r="Q613" s="7"/>
    </row>
    <row r="614" customHeight="1" spans="1:17">
      <c r="A614" s="9"/>
      <c r="B614" s="7"/>
      <c r="C614" s="7"/>
      <c r="D614" s="167"/>
      <c r="E614" s="167"/>
      <c r="F614" s="167"/>
      <c r="G614" s="167"/>
      <c r="H614" s="167"/>
      <c r="I614" s="167"/>
      <c r="J614" s="167"/>
      <c r="K614" s="167"/>
      <c r="L614" s="167"/>
      <c r="M614" s="167"/>
      <c r="N614" s="167"/>
      <c r="O614" s="167"/>
      <c r="P614" s="167"/>
      <c r="Q614" s="7"/>
    </row>
    <row r="615" customHeight="1" spans="1:17">
      <c r="A615" s="9"/>
      <c r="B615" s="7"/>
      <c r="C615" s="7"/>
      <c r="D615" s="167"/>
      <c r="E615" s="167"/>
      <c r="F615" s="167"/>
      <c r="G615" s="167"/>
      <c r="H615" s="167"/>
      <c r="I615" s="167"/>
      <c r="J615" s="167"/>
      <c r="K615" s="167"/>
      <c r="L615" s="167"/>
      <c r="M615" s="167"/>
      <c r="N615" s="167"/>
      <c r="O615" s="167"/>
      <c r="P615" s="167"/>
      <c r="Q615" s="7"/>
    </row>
    <row r="616" customHeight="1" spans="1:17">
      <c r="A616" s="9"/>
      <c r="B616" s="7"/>
      <c r="C616" s="7"/>
      <c r="D616" s="167"/>
      <c r="E616" s="167"/>
      <c r="F616" s="167"/>
      <c r="G616" s="167"/>
      <c r="H616" s="167"/>
      <c r="I616" s="167"/>
      <c r="J616" s="167"/>
      <c r="K616" s="167"/>
      <c r="L616" s="167"/>
      <c r="M616" s="167"/>
      <c r="N616" s="167"/>
      <c r="O616" s="167"/>
      <c r="P616" s="167"/>
      <c r="Q616" s="7"/>
    </row>
    <row r="617" customHeight="1" spans="1:17">
      <c r="A617" s="9"/>
      <c r="B617" s="7"/>
      <c r="C617" s="7"/>
      <c r="D617" s="167"/>
      <c r="E617" s="167"/>
      <c r="F617" s="167"/>
      <c r="G617" s="167"/>
      <c r="H617" s="167"/>
      <c r="I617" s="167"/>
      <c r="J617" s="167"/>
      <c r="K617" s="167"/>
      <c r="L617" s="167"/>
      <c r="M617" s="167"/>
      <c r="N617" s="167"/>
      <c r="O617" s="167"/>
      <c r="P617" s="167"/>
      <c r="Q617" s="7"/>
    </row>
    <row r="618" customHeight="1" spans="1:17">
      <c r="A618" s="9"/>
      <c r="B618" s="7"/>
      <c r="C618" s="7"/>
      <c r="D618" s="167"/>
      <c r="E618" s="167"/>
      <c r="F618" s="167"/>
      <c r="G618" s="167"/>
      <c r="H618" s="167"/>
      <c r="I618" s="167"/>
      <c r="J618" s="167"/>
      <c r="K618" s="167"/>
      <c r="L618" s="167"/>
      <c r="M618" s="167"/>
      <c r="N618" s="167"/>
      <c r="O618" s="167"/>
      <c r="P618" s="167"/>
      <c r="Q618" s="7"/>
    </row>
    <row r="619" customHeight="1" spans="1:17">
      <c r="A619" s="9"/>
      <c r="B619" s="7"/>
      <c r="C619" s="7"/>
      <c r="D619" s="167"/>
      <c r="E619" s="167"/>
      <c r="F619" s="167"/>
      <c r="G619" s="167"/>
      <c r="H619" s="167"/>
      <c r="I619" s="167"/>
      <c r="J619" s="167"/>
      <c r="K619" s="167"/>
      <c r="L619" s="167"/>
      <c r="M619" s="167"/>
      <c r="N619" s="167"/>
      <c r="O619" s="167"/>
      <c r="P619" s="167"/>
      <c r="Q619" s="7"/>
    </row>
    <row r="620" customHeight="1" spans="1:17">
      <c r="A620" s="9"/>
      <c r="B620" s="7"/>
      <c r="C620" s="7"/>
      <c r="D620" s="167"/>
      <c r="E620" s="167"/>
      <c r="F620" s="167"/>
      <c r="G620" s="167"/>
      <c r="H620" s="167"/>
      <c r="I620" s="167"/>
      <c r="J620" s="167"/>
      <c r="K620" s="167"/>
      <c r="L620" s="167"/>
      <c r="M620" s="167"/>
      <c r="N620" s="167"/>
      <c r="O620" s="167"/>
      <c r="P620" s="167"/>
      <c r="Q620" s="7"/>
    </row>
    <row r="621" customHeight="1" spans="1:17">
      <c r="A621" s="9"/>
      <c r="B621" s="7"/>
      <c r="C621" s="7"/>
      <c r="D621" s="167"/>
      <c r="E621" s="167"/>
      <c r="F621" s="167"/>
      <c r="G621" s="167"/>
      <c r="H621" s="167"/>
      <c r="I621" s="167"/>
      <c r="J621" s="167"/>
      <c r="K621" s="167"/>
      <c r="L621" s="167"/>
      <c r="M621" s="167"/>
      <c r="N621" s="167"/>
      <c r="O621" s="167"/>
      <c r="P621" s="167"/>
      <c r="Q621" s="7"/>
    </row>
    <row r="622" customHeight="1" spans="1:17">
      <c r="A622" s="9"/>
      <c r="B622" s="7"/>
      <c r="C622" s="7"/>
      <c r="D622" s="167"/>
      <c r="E622" s="167"/>
      <c r="F622" s="167"/>
      <c r="G622" s="167"/>
      <c r="H622" s="167"/>
      <c r="I622" s="167"/>
      <c r="J622" s="167"/>
      <c r="K622" s="167"/>
      <c r="L622" s="167"/>
      <c r="M622" s="167"/>
      <c r="N622" s="167"/>
      <c r="O622" s="167"/>
      <c r="P622" s="167"/>
      <c r="Q622" s="7"/>
    </row>
    <row r="623" customHeight="1" spans="1:17">
      <c r="A623" s="9"/>
      <c r="B623" s="7"/>
      <c r="C623" s="7"/>
      <c r="D623" s="167"/>
      <c r="E623" s="167"/>
      <c r="F623" s="167"/>
      <c r="G623" s="167"/>
      <c r="H623" s="167"/>
      <c r="I623" s="167"/>
      <c r="J623" s="167"/>
      <c r="K623" s="167"/>
      <c r="L623" s="167"/>
      <c r="M623" s="167"/>
      <c r="N623" s="167"/>
      <c r="O623" s="167"/>
      <c r="P623" s="167"/>
      <c r="Q623" s="7"/>
    </row>
    <row r="624" customHeight="1" spans="1:17">
      <c r="A624" s="9"/>
      <c r="B624" s="7"/>
      <c r="C624" s="7"/>
      <c r="D624" s="167"/>
      <c r="E624" s="167"/>
      <c r="F624" s="167"/>
      <c r="G624" s="167"/>
      <c r="H624" s="167"/>
      <c r="I624" s="167"/>
      <c r="J624" s="167"/>
      <c r="K624" s="167"/>
      <c r="L624" s="167"/>
      <c r="M624" s="167"/>
      <c r="N624" s="167"/>
      <c r="O624" s="167"/>
      <c r="P624" s="167"/>
      <c r="Q624" s="7"/>
    </row>
    <row r="625" customHeight="1" spans="1:17">
      <c r="A625" s="9"/>
      <c r="B625" s="7"/>
      <c r="C625" s="7"/>
      <c r="D625" s="167"/>
      <c r="E625" s="167"/>
      <c r="F625" s="167"/>
      <c r="G625" s="167"/>
      <c r="H625" s="167"/>
      <c r="I625" s="167"/>
      <c r="J625" s="167"/>
      <c r="K625" s="167"/>
      <c r="L625" s="167"/>
      <c r="M625" s="167"/>
      <c r="N625" s="167"/>
      <c r="O625" s="167"/>
      <c r="P625" s="167"/>
      <c r="Q625" s="7"/>
    </row>
    <row r="626" customHeight="1" spans="1:17">
      <c r="A626" s="9"/>
      <c r="B626" s="7"/>
      <c r="C626" s="7"/>
      <c r="D626" s="167"/>
      <c r="E626" s="167"/>
      <c r="F626" s="167"/>
      <c r="G626" s="167"/>
      <c r="H626" s="167"/>
      <c r="I626" s="167"/>
      <c r="J626" s="167"/>
      <c r="K626" s="167"/>
      <c r="L626" s="167"/>
      <c r="M626" s="167"/>
      <c r="N626" s="167"/>
      <c r="O626" s="167"/>
      <c r="P626" s="167"/>
      <c r="Q626" s="7"/>
    </row>
    <row r="627" customHeight="1" spans="1:17">
      <c r="A627" s="9"/>
      <c r="B627" s="7"/>
      <c r="C627" s="7"/>
      <c r="D627" s="167"/>
      <c r="E627" s="167"/>
      <c r="F627" s="167"/>
      <c r="G627" s="167"/>
      <c r="H627" s="167"/>
      <c r="I627" s="167"/>
      <c r="J627" s="167"/>
      <c r="K627" s="167"/>
      <c r="L627" s="167"/>
      <c r="M627" s="167"/>
      <c r="N627" s="167"/>
      <c r="O627" s="167"/>
      <c r="P627" s="167"/>
      <c r="Q627" s="7"/>
    </row>
    <row r="628" customHeight="1" spans="1:17">
      <c r="A628" s="9"/>
      <c r="B628" s="7"/>
      <c r="C628" s="7"/>
      <c r="D628" s="167"/>
      <c r="E628" s="167"/>
      <c r="F628" s="167"/>
      <c r="G628" s="167"/>
      <c r="H628" s="167"/>
      <c r="I628" s="167"/>
      <c r="J628" s="167"/>
      <c r="K628" s="167"/>
      <c r="L628" s="167"/>
      <c r="M628" s="167"/>
      <c r="N628" s="167"/>
      <c r="O628" s="167"/>
      <c r="P628" s="167"/>
      <c r="Q628" s="7"/>
    </row>
    <row r="629" customHeight="1" spans="1:17">
      <c r="A629" s="9"/>
      <c r="B629" s="7"/>
      <c r="C629" s="7"/>
      <c r="D629" s="167"/>
      <c r="E629" s="167"/>
      <c r="F629" s="167"/>
      <c r="G629" s="167"/>
      <c r="H629" s="167"/>
      <c r="I629" s="167"/>
      <c r="J629" s="167"/>
      <c r="K629" s="167"/>
      <c r="L629" s="167"/>
      <c r="M629" s="167"/>
      <c r="N629" s="167"/>
      <c r="O629" s="167"/>
      <c r="P629" s="167"/>
      <c r="Q629" s="7"/>
    </row>
    <row r="630" customHeight="1" spans="1:17">
      <c r="A630" s="9"/>
      <c r="B630" s="7"/>
      <c r="C630" s="7"/>
      <c r="D630" s="167"/>
      <c r="E630" s="167"/>
      <c r="F630" s="167"/>
      <c r="G630" s="167"/>
      <c r="H630" s="167"/>
      <c r="I630" s="167"/>
      <c r="J630" s="167"/>
      <c r="K630" s="167"/>
      <c r="L630" s="167"/>
      <c r="M630" s="167"/>
      <c r="N630" s="167"/>
      <c r="O630" s="167"/>
      <c r="P630" s="167"/>
      <c r="Q630" s="7"/>
    </row>
    <row r="631" customHeight="1" spans="1:17">
      <c r="A631" s="9"/>
      <c r="B631" s="7"/>
      <c r="C631" s="7"/>
      <c r="D631" s="167"/>
      <c r="E631" s="167"/>
      <c r="F631" s="167"/>
      <c r="G631" s="167"/>
      <c r="H631" s="167"/>
      <c r="I631" s="167"/>
      <c r="J631" s="167"/>
      <c r="K631" s="167"/>
      <c r="L631" s="167"/>
      <c r="M631" s="167"/>
      <c r="N631" s="167"/>
      <c r="O631" s="167"/>
      <c r="P631" s="167"/>
      <c r="Q631" s="7"/>
    </row>
    <row r="632" customHeight="1" spans="1:17">
      <c r="A632" s="9"/>
      <c r="B632" s="7"/>
      <c r="C632" s="7"/>
      <c r="D632" s="167"/>
      <c r="E632" s="167"/>
      <c r="F632" s="167"/>
      <c r="G632" s="167"/>
      <c r="H632" s="167"/>
      <c r="I632" s="167"/>
      <c r="J632" s="167"/>
      <c r="K632" s="167"/>
      <c r="L632" s="167"/>
      <c r="M632" s="167"/>
      <c r="N632" s="167"/>
      <c r="O632" s="167"/>
      <c r="P632" s="167"/>
      <c r="Q632" s="7"/>
    </row>
    <row r="633" customHeight="1" spans="1:17">
      <c r="A633" s="9"/>
      <c r="B633" s="7"/>
      <c r="C633" s="7"/>
      <c r="D633" s="167"/>
      <c r="E633" s="167"/>
      <c r="F633" s="167"/>
      <c r="G633" s="167"/>
      <c r="H633" s="167"/>
      <c r="I633" s="167"/>
      <c r="J633" s="167"/>
      <c r="K633" s="167"/>
      <c r="L633" s="167"/>
      <c r="M633" s="167"/>
      <c r="N633" s="167"/>
      <c r="O633" s="167"/>
      <c r="P633" s="167"/>
      <c r="Q633" s="7"/>
    </row>
    <row r="634" customHeight="1" spans="1:17">
      <c r="A634" s="9"/>
      <c r="B634" s="7"/>
      <c r="C634" s="7"/>
      <c r="D634" s="167"/>
      <c r="E634" s="167"/>
      <c r="F634" s="167"/>
      <c r="G634" s="167"/>
      <c r="H634" s="167"/>
      <c r="I634" s="167"/>
      <c r="J634" s="167"/>
      <c r="K634" s="167"/>
      <c r="L634" s="167"/>
      <c r="M634" s="167"/>
      <c r="N634" s="167"/>
      <c r="O634" s="167"/>
      <c r="P634" s="167"/>
      <c r="Q634" s="7"/>
    </row>
    <row r="635" customHeight="1" spans="1:17">
      <c r="A635" s="9"/>
      <c r="B635" s="7"/>
      <c r="C635" s="7"/>
      <c r="D635" s="167"/>
      <c r="E635" s="167"/>
      <c r="F635" s="167"/>
      <c r="G635" s="167"/>
      <c r="H635" s="167"/>
      <c r="I635" s="167"/>
      <c r="J635" s="167"/>
      <c r="K635" s="167"/>
      <c r="L635" s="167"/>
      <c r="M635" s="167"/>
      <c r="N635" s="167"/>
      <c r="O635" s="167"/>
      <c r="P635" s="167"/>
      <c r="Q635" s="7"/>
    </row>
    <row r="636" customHeight="1" spans="1:17">
      <c r="A636" s="9"/>
      <c r="B636" s="7"/>
      <c r="C636" s="7"/>
      <c r="D636" s="167"/>
      <c r="E636" s="167"/>
      <c r="F636" s="167"/>
      <c r="G636" s="167"/>
      <c r="H636" s="167"/>
      <c r="I636" s="167"/>
      <c r="J636" s="167"/>
      <c r="K636" s="167"/>
      <c r="L636" s="167"/>
      <c r="M636" s="167"/>
      <c r="N636" s="167"/>
      <c r="O636" s="167"/>
      <c r="P636" s="167"/>
      <c r="Q636" s="7"/>
    </row>
    <row r="637" customHeight="1" spans="1:17">
      <c r="A637" s="9"/>
      <c r="B637" s="7"/>
      <c r="C637" s="7"/>
      <c r="D637" s="167"/>
      <c r="E637" s="167"/>
      <c r="F637" s="167"/>
      <c r="G637" s="167"/>
      <c r="H637" s="167"/>
      <c r="I637" s="167"/>
      <c r="J637" s="167"/>
      <c r="K637" s="167"/>
      <c r="L637" s="167"/>
      <c r="M637" s="167"/>
      <c r="N637" s="167"/>
      <c r="O637" s="167"/>
      <c r="P637" s="167"/>
      <c r="Q637" s="7"/>
    </row>
    <row r="638" customHeight="1" spans="1:17">
      <c r="A638" s="9"/>
      <c r="B638" s="7"/>
      <c r="C638" s="7"/>
      <c r="D638" s="167"/>
      <c r="E638" s="167"/>
      <c r="F638" s="167"/>
      <c r="G638" s="167"/>
      <c r="H638" s="167"/>
      <c r="I638" s="167"/>
      <c r="J638" s="167"/>
      <c r="K638" s="167"/>
      <c r="L638" s="167"/>
      <c r="M638" s="167"/>
      <c r="N638" s="167"/>
      <c r="O638" s="167"/>
      <c r="P638" s="167"/>
      <c r="Q638" s="7"/>
    </row>
    <row r="639" customHeight="1" spans="1:17">
      <c r="A639" s="9"/>
      <c r="B639" s="7"/>
      <c r="C639" s="7"/>
      <c r="D639" s="167"/>
      <c r="E639" s="167"/>
      <c r="F639" s="167"/>
      <c r="G639" s="167"/>
      <c r="H639" s="167"/>
      <c r="I639" s="167"/>
      <c r="J639" s="167"/>
      <c r="K639" s="167"/>
      <c r="L639" s="167"/>
      <c r="M639" s="167"/>
      <c r="N639" s="167"/>
      <c r="O639" s="167"/>
      <c r="P639" s="167"/>
      <c r="Q639" s="7"/>
    </row>
    <row r="640" customHeight="1" spans="1:17">
      <c r="A640" s="9"/>
      <c r="B640" s="7"/>
      <c r="C640" s="7"/>
      <c r="D640" s="167"/>
      <c r="E640" s="167"/>
      <c r="F640" s="167"/>
      <c r="G640" s="167"/>
      <c r="H640" s="167"/>
      <c r="I640" s="167"/>
      <c r="J640" s="167"/>
      <c r="K640" s="167"/>
      <c r="L640" s="167"/>
      <c r="M640" s="167"/>
      <c r="N640" s="167"/>
      <c r="O640" s="167"/>
      <c r="P640" s="167"/>
      <c r="Q640" s="7"/>
    </row>
    <row r="641" customHeight="1" spans="1:17">
      <c r="A641" s="9"/>
      <c r="B641" s="7"/>
      <c r="C641" s="7"/>
      <c r="D641" s="167"/>
      <c r="E641" s="167"/>
      <c r="F641" s="167"/>
      <c r="G641" s="167"/>
      <c r="H641" s="167"/>
      <c r="I641" s="167"/>
      <c r="J641" s="167"/>
      <c r="K641" s="167"/>
      <c r="L641" s="167"/>
      <c r="M641" s="167"/>
      <c r="N641" s="167"/>
      <c r="O641" s="167"/>
      <c r="P641" s="167"/>
      <c r="Q641" s="7"/>
    </row>
    <row r="642" customHeight="1" spans="1:17">
      <c r="A642" s="9"/>
      <c r="B642" s="7"/>
      <c r="C642" s="7"/>
      <c r="D642" s="167"/>
      <c r="E642" s="167"/>
      <c r="F642" s="167"/>
      <c r="G642" s="167"/>
      <c r="H642" s="167"/>
      <c r="I642" s="167"/>
      <c r="J642" s="167"/>
      <c r="K642" s="167"/>
      <c r="L642" s="167"/>
      <c r="M642" s="167"/>
      <c r="N642" s="167"/>
      <c r="O642" s="167"/>
      <c r="P642" s="167"/>
      <c r="Q642" s="7"/>
    </row>
    <row r="643" customHeight="1" spans="1:17">
      <c r="A643" s="9"/>
      <c r="B643" s="7"/>
      <c r="C643" s="7"/>
      <c r="D643" s="167"/>
      <c r="E643" s="167"/>
      <c r="F643" s="167"/>
      <c r="G643" s="167"/>
      <c r="H643" s="167"/>
      <c r="I643" s="167"/>
      <c r="J643" s="167"/>
      <c r="K643" s="167"/>
      <c r="L643" s="167"/>
      <c r="M643" s="167"/>
      <c r="N643" s="167"/>
      <c r="O643" s="167"/>
      <c r="P643" s="167"/>
      <c r="Q643" s="7"/>
    </row>
    <row r="644" customHeight="1" spans="1:17">
      <c r="A644" s="9"/>
      <c r="B644" s="7"/>
      <c r="C644" s="7"/>
      <c r="D644" s="167"/>
      <c r="E644" s="167"/>
      <c r="F644" s="167"/>
      <c r="G644" s="167"/>
      <c r="H644" s="167"/>
      <c r="I644" s="167"/>
      <c r="J644" s="167"/>
      <c r="K644" s="167"/>
      <c r="L644" s="167"/>
      <c r="M644" s="167"/>
      <c r="N644" s="167"/>
      <c r="O644" s="167"/>
      <c r="P644" s="167"/>
      <c r="Q644" s="7"/>
    </row>
    <row r="645" customHeight="1" spans="1:17">
      <c r="A645" s="9"/>
      <c r="B645" s="7"/>
      <c r="C645" s="7"/>
      <c r="D645" s="167"/>
      <c r="E645" s="167"/>
      <c r="F645" s="167"/>
      <c r="G645" s="167"/>
      <c r="H645" s="167"/>
      <c r="I645" s="167"/>
      <c r="J645" s="167"/>
      <c r="K645" s="167"/>
      <c r="L645" s="167"/>
      <c r="M645" s="167"/>
      <c r="N645" s="167"/>
      <c r="O645" s="167"/>
      <c r="P645" s="167"/>
      <c r="Q645" s="7"/>
    </row>
    <row r="646" customHeight="1" spans="1:17">
      <c r="A646" s="9"/>
      <c r="B646" s="7"/>
      <c r="C646" s="7"/>
      <c r="D646" s="167"/>
      <c r="E646" s="167"/>
      <c r="F646" s="167"/>
      <c r="G646" s="167"/>
      <c r="H646" s="167"/>
      <c r="I646" s="167"/>
      <c r="J646" s="167"/>
      <c r="K646" s="167"/>
      <c r="L646" s="167"/>
      <c r="M646" s="167"/>
      <c r="N646" s="167"/>
      <c r="O646" s="167"/>
      <c r="P646" s="167"/>
      <c r="Q646" s="7"/>
    </row>
    <row r="647" customHeight="1" spans="1:17">
      <c r="A647" s="9"/>
      <c r="B647" s="7"/>
      <c r="C647" s="7"/>
      <c r="D647" s="167"/>
      <c r="E647" s="167"/>
      <c r="F647" s="167"/>
      <c r="G647" s="167"/>
      <c r="H647" s="167"/>
      <c r="I647" s="167"/>
      <c r="J647" s="167"/>
      <c r="K647" s="167"/>
      <c r="L647" s="167"/>
      <c r="M647" s="167"/>
      <c r="N647" s="167"/>
      <c r="O647" s="167"/>
      <c r="P647" s="167"/>
      <c r="Q647" s="7"/>
    </row>
    <row r="648" customHeight="1" spans="1:17">
      <c r="A648" s="9"/>
      <c r="B648" s="7"/>
      <c r="C648" s="7"/>
      <c r="D648" s="167"/>
      <c r="E648" s="167"/>
      <c r="F648" s="167"/>
      <c r="G648" s="167"/>
      <c r="H648" s="167"/>
      <c r="I648" s="167"/>
      <c r="J648" s="167"/>
      <c r="K648" s="167"/>
      <c r="L648" s="167"/>
      <c r="M648" s="167"/>
      <c r="N648" s="167"/>
      <c r="O648" s="167"/>
      <c r="P648" s="167"/>
      <c r="Q648" s="7"/>
    </row>
    <row r="649" customHeight="1" spans="1:17">
      <c r="A649" s="9"/>
      <c r="B649" s="7"/>
      <c r="C649" s="7"/>
      <c r="D649" s="167"/>
      <c r="E649" s="167"/>
      <c r="F649" s="167"/>
      <c r="G649" s="167"/>
      <c r="H649" s="167"/>
      <c r="I649" s="167"/>
      <c r="J649" s="167"/>
      <c r="K649" s="167"/>
      <c r="L649" s="167"/>
      <c r="M649" s="167"/>
      <c r="N649" s="167"/>
      <c r="O649" s="167"/>
      <c r="P649" s="167"/>
      <c r="Q649" s="7"/>
    </row>
    <row r="650" customHeight="1" spans="1:17">
      <c r="A650" s="9"/>
      <c r="B650" s="7"/>
      <c r="C650" s="7"/>
      <c r="D650" s="167"/>
      <c r="E650" s="167"/>
      <c r="F650" s="167"/>
      <c r="G650" s="167"/>
      <c r="H650" s="167"/>
      <c r="I650" s="167"/>
      <c r="J650" s="167"/>
      <c r="K650" s="167"/>
      <c r="L650" s="167"/>
      <c r="M650" s="167"/>
      <c r="N650" s="167"/>
      <c r="O650" s="167"/>
      <c r="P650" s="167"/>
      <c r="Q650" s="7"/>
    </row>
    <row r="651" customHeight="1" spans="1:17">
      <c r="A651" s="9"/>
      <c r="B651" s="7"/>
      <c r="C651" s="7"/>
      <c r="D651" s="167"/>
      <c r="E651" s="167"/>
      <c r="F651" s="167"/>
      <c r="G651" s="167"/>
      <c r="H651" s="167"/>
      <c r="I651" s="167"/>
      <c r="J651" s="167"/>
      <c r="K651" s="167"/>
      <c r="L651" s="167"/>
      <c r="M651" s="167"/>
      <c r="N651" s="167"/>
      <c r="O651" s="167"/>
      <c r="P651" s="167"/>
      <c r="Q651" s="7"/>
    </row>
    <row r="652" customHeight="1" spans="1:17">
      <c r="A652" s="9"/>
      <c r="B652" s="7"/>
      <c r="C652" s="7"/>
      <c r="D652" s="167"/>
      <c r="E652" s="167"/>
      <c r="F652" s="167"/>
      <c r="G652" s="167"/>
      <c r="H652" s="167"/>
      <c r="I652" s="167"/>
      <c r="J652" s="167"/>
      <c r="K652" s="167"/>
      <c r="L652" s="167"/>
      <c r="M652" s="167"/>
      <c r="N652" s="167"/>
      <c r="O652" s="167"/>
      <c r="P652" s="167"/>
      <c r="Q652" s="7"/>
    </row>
    <row r="653" customHeight="1" spans="1:17">
      <c r="A653" s="9"/>
      <c r="B653" s="7"/>
      <c r="C653" s="7"/>
      <c r="D653" s="167"/>
      <c r="E653" s="167"/>
      <c r="F653" s="167"/>
      <c r="G653" s="167"/>
      <c r="H653" s="167"/>
      <c r="I653" s="167"/>
      <c r="J653" s="167"/>
      <c r="K653" s="167"/>
      <c r="L653" s="167"/>
      <c r="M653" s="167"/>
      <c r="N653" s="167"/>
      <c r="O653" s="167"/>
      <c r="P653" s="167"/>
      <c r="Q653" s="7"/>
    </row>
    <row r="654" customHeight="1" spans="1:17">
      <c r="A654" s="9"/>
      <c r="B654" s="7"/>
      <c r="C654" s="7"/>
      <c r="D654" s="167"/>
      <c r="E654" s="167"/>
      <c r="F654" s="167"/>
      <c r="G654" s="167"/>
      <c r="H654" s="167"/>
      <c r="I654" s="167"/>
      <c r="J654" s="167"/>
      <c r="K654" s="167"/>
      <c r="L654" s="167"/>
      <c r="M654" s="167"/>
      <c r="N654" s="167"/>
      <c r="O654" s="167"/>
      <c r="P654" s="167"/>
      <c r="Q654" s="7"/>
    </row>
    <row r="655" customHeight="1" spans="1:17">
      <c r="A655" s="9"/>
      <c r="B655" s="7"/>
      <c r="C655" s="7"/>
      <c r="D655" s="167"/>
      <c r="E655" s="167"/>
      <c r="F655" s="167"/>
      <c r="G655" s="167"/>
      <c r="H655" s="167"/>
      <c r="I655" s="167"/>
      <c r="J655" s="167"/>
      <c r="K655" s="167"/>
      <c r="L655" s="167"/>
      <c r="M655" s="167"/>
      <c r="N655" s="167"/>
      <c r="O655" s="167"/>
      <c r="P655" s="167"/>
      <c r="Q655" s="7"/>
    </row>
    <row r="656" customHeight="1" spans="1:17">
      <c r="A656" s="9"/>
      <c r="B656" s="7"/>
      <c r="C656" s="7"/>
      <c r="D656" s="167"/>
      <c r="E656" s="167"/>
      <c r="F656" s="167"/>
      <c r="G656" s="167"/>
      <c r="H656" s="167"/>
      <c r="I656" s="167"/>
      <c r="J656" s="167"/>
      <c r="K656" s="167"/>
      <c r="L656" s="167"/>
      <c r="M656" s="167"/>
      <c r="N656" s="167"/>
      <c r="O656" s="167"/>
      <c r="P656" s="167"/>
      <c r="Q656" s="7"/>
    </row>
    <row r="657" customHeight="1" spans="1:17">
      <c r="A657" s="9"/>
      <c r="B657" s="7"/>
      <c r="C657" s="7"/>
      <c r="D657" s="167"/>
      <c r="E657" s="167"/>
      <c r="F657" s="167"/>
      <c r="G657" s="167"/>
      <c r="H657" s="167"/>
      <c r="I657" s="167"/>
      <c r="J657" s="167"/>
      <c r="K657" s="167"/>
      <c r="L657" s="167"/>
      <c r="M657" s="167"/>
      <c r="N657" s="167"/>
      <c r="O657" s="167"/>
      <c r="P657" s="167"/>
      <c r="Q657" s="7"/>
    </row>
    <row r="658" customHeight="1" spans="1:17">
      <c r="A658" s="9"/>
      <c r="B658" s="7"/>
      <c r="C658" s="7"/>
      <c r="D658" s="167"/>
      <c r="E658" s="167"/>
      <c r="F658" s="167"/>
      <c r="G658" s="167"/>
      <c r="H658" s="167"/>
      <c r="I658" s="167"/>
      <c r="J658" s="167"/>
      <c r="K658" s="167"/>
      <c r="L658" s="167"/>
      <c r="M658" s="167"/>
      <c r="N658" s="167"/>
      <c r="O658" s="167"/>
      <c r="P658" s="167"/>
      <c r="Q658" s="7"/>
    </row>
    <row r="659" customHeight="1" spans="1:17">
      <c r="A659" s="9"/>
      <c r="B659" s="7"/>
      <c r="C659" s="7"/>
      <c r="D659" s="167"/>
      <c r="E659" s="167"/>
      <c r="F659" s="167"/>
      <c r="G659" s="167"/>
      <c r="H659" s="167"/>
      <c r="I659" s="167"/>
      <c r="J659" s="167"/>
      <c r="K659" s="167"/>
      <c r="L659" s="167"/>
      <c r="M659" s="167"/>
      <c r="N659" s="167"/>
      <c r="O659" s="167"/>
      <c r="P659" s="167"/>
      <c r="Q659" s="7"/>
    </row>
    <row r="660" customHeight="1" spans="1:17">
      <c r="A660" s="9"/>
      <c r="B660" s="7"/>
      <c r="C660" s="7"/>
      <c r="D660" s="167"/>
      <c r="E660" s="167"/>
      <c r="F660" s="167"/>
      <c r="G660" s="167"/>
      <c r="H660" s="167"/>
      <c r="I660" s="167"/>
      <c r="J660" s="167"/>
      <c r="K660" s="167"/>
      <c r="L660" s="167"/>
      <c r="M660" s="167"/>
      <c r="N660" s="167"/>
      <c r="O660" s="167"/>
      <c r="P660" s="167"/>
      <c r="Q660" s="7"/>
    </row>
    <row r="661" customHeight="1" spans="1:17">
      <c r="A661" s="9"/>
      <c r="B661" s="7"/>
      <c r="C661" s="7"/>
      <c r="D661" s="167"/>
      <c r="E661" s="167"/>
      <c r="F661" s="167"/>
      <c r="G661" s="167"/>
      <c r="H661" s="167"/>
      <c r="I661" s="167"/>
      <c r="J661" s="167"/>
      <c r="K661" s="167"/>
      <c r="L661" s="167"/>
      <c r="M661" s="167"/>
      <c r="N661" s="167"/>
      <c r="O661" s="167"/>
      <c r="P661" s="167"/>
      <c r="Q661" s="7"/>
    </row>
    <row r="662" customHeight="1" spans="1:17">
      <c r="A662" s="9"/>
      <c r="B662" s="7"/>
      <c r="C662" s="7"/>
      <c r="D662" s="167"/>
      <c r="E662" s="167"/>
      <c r="F662" s="167"/>
      <c r="G662" s="167"/>
      <c r="H662" s="167"/>
      <c r="I662" s="167"/>
      <c r="J662" s="167"/>
      <c r="K662" s="167"/>
      <c r="L662" s="167"/>
      <c r="M662" s="167"/>
      <c r="N662" s="167"/>
      <c r="O662" s="167"/>
      <c r="P662" s="167"/>
      <c r="Q662" s="7"/>
    </row>
    <row r="663" customHeight="1" spans="1:17">
      <c r="A663" s="9"/>
      <c r="B663" s="7"/>
      <c r="C663" s="7"/>
      <c r="D663" s="167"/>
      <c r="E663" s="167"/>
      <c r="F663" s="167"/>
      <c r="G663" s="167"/>
      <c r="H663" s="167"/>
      <c r="I663" s="167"/>
      <c r="J663" s="167"/>
      <c r="K663" s="167"/>
      <c r="L663" s="167"/>
      <c r="M663" s="167"/>
      <c r="N663" s="167"/>
      <c r="O663" s="167"/>
      <c r="P663" s="167"/>
      <c r="Q663" s="7"/>
    </row>
    <row r="664" customHeight="1" spans="1:17">
      <c r="A664" s="9"/>
      <c r="B664" s="7"/>
      <c r="C664" s="7"/>
      <c r="D664" s="167"/>
      <c r="E664" s="167"/>
      <c r="F664" s="167"/>
      <c r="G664" s="167"/>
      <c r="H664" s="167"/>
      <c r="I664" s="167"/>
      <c r="J664" s="167"/>
      <c r="K664" s="167"/>
      <c r="L664" s="167"/>
      <c r="M664" s="167"/>
      <c r="N664" s="167"/>
      <c r="O664" s="167"/>
      <c r="P664" s="167"/>
      <c r="Q664" s="7"/>
    </row>
    <row r="665" customHeight="1" spans="1:17">
      <c r="A665" s="9"/>
      <c r="B665" s="7"/>
      <c r="C665" s="7"/>
      <c r="D665" s="167"/>
      <c r="E665" s="167"/>
      <c r="F665" s="167"/>
      <c r="G665" s="167"/>
      <c r="H665" s="167"/>
      <c r="I665" s="167"/>
      <c r="J665" s="167"/>
      <c r="K665" s="167"/>
      <c r="L665" s="167"/>
      <c r="M665" s="167"/>
      <c r="N665" s="167"/>
      <c r="O665" s="167"/>
      <c r="P665" s="167"/>
      <c r="Q665" s="7"/>
    </row>
    <row r="666" customHeight="1" spans="1:17">
      <c r="A666" s="9"/>
      <c r="B666" s="7"/>
      <c r="C666" s="7"/>
      <c r="D666" s="167"/>
      <c r="E666" s="167"/>
      <c r="F666" s="167"/>
      <c r="G666" s="167"/>
      <c r="H666" s="167"/>
      <c r="I666" s="167"/>
      <c r="J666" s="167"/>
      <c r="K666" s="167"/>
      <c r="L666" s="167"/>
      <c r="M666" s="167"/>
      <c r="N666" s="167"/>
      <c r="O666" s="167"/>
      <c r="P666" s="167"/>
      <c r="Q666" s="7"/>
    </row>
    <row r="667" customHeight="1" spans="1:17">
      <c r="A667" s="9"/>
      <c r="B667" s="7"/>
      <c r="C667" s="7"/>
      <c r="D667" s="167"/>
      <c r="E667" s="167"/>
      <c r="F667" s="167"/>
      <c r="G667" s="167"/>
      <c r="H667" s="167"/>
      <c r="I667" s="167"/>
      <c r="J667" s="167"/>
      <c r="K667" s="167"/>
      <c r="L667" s="167"/>
      <c r="M667" s="167"/>
      <c r="N667" s="167"/>
      <c r="O667" s="167"/>
      <c r="P667" s="167"/>
      <c r="Q667" s="7"/>
    </row>
    <row r="668" customHeight="1" spans="1:17">
      <c r="A668" s="9"/>
      <c r="B668" s="7"/>
      <c r="C668" s="7"/>
      <c r="D668" s="167"/>
      <c r="E668" s="167"/>
      <c r="F668" s="167"/>
      <c r="G668" s="167"/>
      <c r="H668" s="167"/>
      <c r="I668" s="167"/>
      <c r="J668" s="167"/>
      <c r="K668" s="167"/>
      <c r="L668" s="167"/>
      <c r="M668" s="167"/>
      <c r="N668" s="167"/>
      <c r="O668" s="167"/>
      <c r="P668" s="167"/>
      <c r="Q668" s="7"/>
    </row>
    <row r="669" customHeight="1" spans="1:17">
      <c r="A669" s="9"/>
      <c r="B669" s="7"/>
      <c r="C669" s="7"/>
      <c r="D669" s="167"/>
      <c r="E669" s="167"/>
      <c r="F669" s="167"/>
      <c r="G669" s="167"/>
      <c r="H669" s="167"/>
      <c r="I669" s="167"/>
      <c r="J669" s="167"/>
      <c r="K669" s="167"/>
      <c r="L669" s="167"/>
      <c r="M669" s="167"/>
      <c r="N669" s="167"/>
      <c r="O669" s="167"/>
      <c r="P669" s="167"/>
      <c r="Q669" s="7"/>
    </row>
    <row r="670" customHeight="1" spans="1:17">
      <c r="A670" s="9"/>
      <c r="B670" s="7"/>
      <c r="C670" s="7"/>
      <c r="D670" s="167"/>
      <c r="E670" s="167"/>
      <c r="F670" s="167"/>
      <c r="G670" s="167"/>
      <c r="H670" s="167"/>
      <c r="I670" s="167"/>
      <c r="J670" s="167"/>
      <c r="K670" s="167"/>
      <c r="L670" s="167"/>
      <c r="M670" s="167"/>
      <c r="N670" s="167"/>
      <c r="O670" s="167"/>
      <c r="P670" s="167"/>
      <c r="Q670" s="7"/>
    </row>
    <row r="671" customHeight="1" spans="1:17">
      <c r="A671" s="9"/>
      <c r="B671" s="7"/>
      <c r="C671" s="7"/>
      <c r="D671" s="167"/>
      <c r="E671" s="167"/>
      <c r="F671" s="167"/>
      <c r="G671" s="167"/>
      <c r="H671" s="167"/>
      <c r="I671" s="167"/>
      <c r="J671" s="167"/>
      <c r="K671" s="167"/>
      <c r="L671" s="167"/>
      <c r="M671" s="167"/>
      <c r="N671" s="167"/>
      <c r="O671" s="167"/>
      <c r="P671" s="167"/>
      <c r="Q671" s="7"/>
    </row>
    <row r="672" customHeight="1" spans="1:17">
      <c r="A672" s="9"/>
      <c r="B672" s="7"/>
      <c r="C672" s="7"/>
      <c r="D672" s="167"/>
      <c r="E672" s="167"/>
      <c r="F672" s="167"/>
      <c r="G672" s="167"/>
      <c r="H672" s="167"/>
      <c r="I672" s="167"/>
      <c r="J672" s="167"/>
      <c r="K672" s="167"/>
      <c r="L672" s="167"/>
      <c r="M672" s="167"/>
      <c r="N672" s="167"/>
      <c r="O672" s="167"/>
      <c r="P672" s="167"/>
      <c r="Q672" s="7"/>
    </row>
    <row r="673" customHeight="1" spans="1:17">
      <c r="A673" s="9"/>
      <c r="B673" s="7"/>
      <c r="C673" s="7"/>
      <c r="D673" s="167"/>
      <c r="E673" s="167"/>
      <c r="F673" s="167"/>
      <c r="G673" s="167"/>
      <c r="H673" s="167"/>
      <c r="I673" s="167"/>
      <c r="J673" s="167"/>
      <c r="K673" s="167"/>
      <c r="L673" s="167"/>
      <c r="M673" s="167"/>
      <c r="N673" s="167"/>
      <c r="O673" s="167"/>
      <c r="P673" s="167"/>
      <c r="Q673" s="7"/>
    </row>
    <row r="674" customHeight="1" spans="1:17">
      <c r="A674" s="9"/>
      <c r="B674" s="7"/>
      <c r="C674" s="7"/>
      <c r="D674" s="167"/>
      <c r="E674" s="167"/>
      <c r="F674" s="167"/>
      <c r="G674" s="167"/>
      <c r="H674" s="167"/>
      <c r="I674" s="167"/>
      <c r="J674" s="167"/>
      <c r="K674" s="167"/>
      <c r="L674" s="167"/>
      <c r="M674" s="167"/>
      <c r="N674" s="167"/>
      <c r="O674" s="167"/>
      <c r="P674" s="167"/>
      <c r="Q674" s="7"/>
    </row>
    <row r="675" customHeight="1" spans="1:17">
      <c r="A675" s="9"/>
      <c r="B675" s="7"/>
      <c r="C675" s="7"/>
      <c r="D675" s="167"/>
      <c r="E675" s="167"/>
      <c r="F675" s="167"/>
      <c r="G675" s="167"/>
      <c r="H675" s="167"/>
      <c r="I675" s="167"/>
      <c r="J675" s="167"/>
      <c r="K675" s="167"/>
      <c r="L675" s="167"/>
      <c r="M675" s="167"/>
      <c r="N675" s="167"/>
      <c r="O675" s="167"/>
      <c r="P675" s="167"/>
      <c r="Q675" s="7"/>
    </row>
    <row r="676" customHeight="1" spans="1:17">
      <c r="A676" s="9"/>
      <c r="B676" s="7"/>
      <c r="C676" s="7"/>
      <c r="D676" s="167"/>
      <c r="E676" s="167"/>
      <c r="F676" s="167"/>
      <c r="G676" s="167"/>
      <c r="H676" s="167"/>
      <c r="I676" s="167"/>
      <c r="J676" s="167"/>
      <c r="K676" s="167"/>
      <c r="L676" s="167"/>
      <c r="M676" s="167"/>
      <c r="N676" s="167"/>
      <c r="O676" s="167"/>
      <c r="P676" s="167"/>
      <c r="Q676" s="7"/>
    </row>
    <row r="677" customHeight="1" spans="1:17">
      <c r="A677" s="9"/>
      <c r="B677" s="7"/>
      <c r="C677" s="7"/>
      <c r="D677" s="167"/>
      <c r="E677" s="167"/>
      <c r="F677" s="167"/>
      <c r="G677" s="167"/>
      <c r="H677" s="167"/>
      <c r="I677" s="167"/>
      <c r="J677" s="167"/>
      <c r="K677" s="167"/>
      <c r="L677" s="167"/>
      <c r="M677" s="167"/>
      <c r="N677" s="167"/>
      <c r="O677" s="167"/>
      <c r="P677" s="167"/>
      <c r="Q677" s="7"/>
    </row>
    <row r="678" customHeight="1" spans="1:17">
      <c r="A678" s="9"/>
      <c r="B678" s="7"/>
      <c r="C678" s="7"/>
      <c r="D678" s="167"/>
      <c r="E678" s="167"/>
      <c r="F678" s="167"/>
      <c r="G678" s="167"/>
      <c r="H678" s="167"/>
      <c r="I678" s="167"/>
      <c r="J678" s="167"/>
      <c r="K678" s="167"/>
      <c r="L678" s="167"/>
      <c r="M678" s="167"/>
      <c r="N678" s="167"/>
      <c r="O678" s="167"/>
      <c r="P678" s="167"/>
      <c r="Q678" s="7"/>
    </row>
    <row r="679" customHeight="1" spans="1:17">
      <c r="A679" s="9"/>
      <c r="B679" s="7"/>
      <c r="C679" s="7"/>
      <c r="D679" s="167"/>
      <c r="E679" s="167"/>
      <c r="F679" s="167"/>
      <c r="G679" s="167"/>
      <c r="H679" s="167"/>
      <c r="I679" s="167"/>
      <c r="J679" s="167"/>
      <c r="K679" s="167"/>
      <c r="L679" s="167"/>
      <c r="M679" s="167"/>
      <c r="N679" s="167"/>
      <c r="O679" s="167"/>
      <c r="P679" s="167"/>
      <c r="Q679" s="7"/>
    </row>
    <row r="680" customHeight="1" spans="1:17">
      <c r="A680" s="9"/>
      <c r="B680" s="7"/>
      <c r="C680" s="7"/>
      <c r="D680" s="167"/>
      <c r="E680" s="167"/>
      <c r="F680" s="167"/>
      <c r="G680" s="167"/>
      <c r="H680" s="167"/>
      <c r="I680" s="167"/>
      <c r="J680" s="167"/>
      <c r="K680" s="167"/>
      <c r="L680" s="167"/>
      <c r="M680" s="167"/>
      <c r="N680" s="167"/>
      <c r="O680" s="167"/>
      <c r="P680" s="167"/>
      <c r="Q680" s="7"/>
    </row>
    <row r="681" customHeight="1" spans="1:17">
      <c r="A681" s="9"/>
      <c r="B681" s="7"/>
      <c r="C681" s="7"/>
      <c r="D681" s="167"/>
      <c r="E681" s="167"/>
      <c r="F681" s="167"/>
      <c r="G681" s="167"/>
      <c r="H681" s="167"/>
      <c r="I681" s="167"/>
      <c r="J681" s="167"/>
      <c r="K681" s="167"/>
      <c r="L681" s="167"/>
      <c r="M681" s="167"/>
      <c r="N681" s="167"/>
      <c r="O681" s="167"/>
      <c r="P681" s="167"/>
      <c r="Q681" s="7"/>
    </row>
    <row r="682" customHeight="1" spans="1:17">
      <c r="A682" s="9"/>
      <c r="B682" s="7"/>
      <c r="C682" s="7"/>
      <c r="D682" s="167"/>
      <c r="E682" s="167"/>
      <c r="F682" s="167"/>
      <c r="G682" s="167"/>
      <c r="H682" s="167"/>
      <c r="I682" s="167"/>
      <c r="J682" s="167"/>
      <c r="K682" s="167"/>
      <c r="L682" s="167"/>
      <c r="M682" s="167"/>
      <c r="N682" s="167"/>
      <c r="O682" s="167"/>
      <c r="P682" s="167"/>
      <c r="Q682" s="7"/>
    </row>
    <row r="683" customHeight="1" spans="1:17">
      <c r="A683" s="9"/>
      <c r="B683" s="7"/>
      <c r="C683" s="7"/>
      <c r="D683" s="167"/>
      <c r="E683" s="167"/>
      <c r="F683" s="167"/>
      <c r="G683" s="167"/>
      <c r="H683" s="167"/>
      <c r="I683" s="167"/>
      <c r="J683" s="167"/>
      <c r="K683" s="167"/>
      <c r="L683" s="167"/>
      <c r="M683" s="167"/>
      <c r="N683" s="167"/>
      <c r="O683" s="167"/>
      <c r="P683" s="167"/>
      <c r="Q683" s="7"/>
    </row>
    <row r="684" customHeight="1" spans="1:17">
      <c r="A684" s="9"/>
      <c r="B684" s="7"/>
      <c r="C684" s="7"/>
      <c r="D684" s="167"/>
      <c r="E684" s="167"/>
      <c r="F684" s="167"/>
      <c r="G684" s="167"/>
      <c r="H684" s="167"/>
      <c r="I684" s="167"/>
      <c r="J684" s="167"/>
      <c r="K684" s="167"/>
      <c r="L684" s="167"/>
      <c r="M684" s="167"/>
      <c r="N684" s="167"/>
      <c r="O684" s="167"/>
      <c r="P684" s="167"/>
      <c r="Q684" s="7"/>
    </row>
    <row r="685" customHeight="1" spans="1:17">
      <c r="A685" s="9"/>
      <c r="B685" s="7"/>
      <c r="C685" s="7"/>
      <c r="D685" s="167"/>
      <c r="E685" s="167"/>
      <c r="F685" s="167"/>
      <c r="G685" s="167"/>
      <c r="H685" s="167"/>
      <c r="I685" s="167"/>
      <c r="J685" s="167"/>
      <c r="K685" s="167"/>
      <c r="L685" s="167"/>
      <c r="M685" s="167"/>
      <c r="N685" s="167"/>
      <c r="O685" s="167"/>
      <c r="P685" s="167"/>
      <c r="Q685" s="7"/>
    </row>
    <row r="686" customHeight="1" spans="1:17">
      <c r="A686" s="9"/>
      <c r="B686" s="7"/>
      <c r="C686" s="7"/>
      <c r="D686" s="167"/>
      <c r="E686" s="167"/>
      <c r="F686" s="167"/>
      <c r="G686" s="167"/>
      <c r="H686" s="167"/>
      <c r="I686" s="167"/>
      <c r="J686" s="167"/>
      <c r="K686" s="167"/>
      <c r="L686" s="167"/>
      <c r="M686" s="167"/>
      <c r="N686" s="167"/>
      <c r="O686" s="167"/>
      <c r="P686" s="167"/>
      <c r="Q686" s="7"/>
    </row>
    <row r="687" customHeight="1" spans="1:17">
      <c r="A687" s="9"/>
      <c r="B687" s="7"/>
      <c r="C687" s="7"/>
      <c r="D687" s="167"/>
      <c r="E687" s="167"/>
      <c r="F687" s="167"/>
      <c r="G687" s="167"/>
      <c r="H687" s="167"/>
      <c r="I687" s="167"/>
      <c r="J687" s="167"/>
      <c r="K687" s="167"/>
      <c r="L687" s="167"/>
      <c r="M687" s="167"/>
      <c r="N687" s="167"/>
      <c r="O687" s="167"/>
      <c r="P687" s="167"/>
      <c r="Q687" s="7"/>
    </row>
    <row r="688" customHeight="1" spans="1:17">
      <c r="A688" s="9"/>
      <c r="B688" s="7"/>
      <c r="C688" s="7"/>
      <c r="D688" s="167"/>
      <c r="E688" s="167"/>
      <c r="F688" s="167"/>
      <c r="G688" s="167"/>
      <c r="H688" s="167"/>
      <c r="I688" s="167"/>
      <c r="J688" s="167"/>
      <c r="K688" s="167"/>
      <c r="L688" s="167"/>
      <c r="M688" s="167"/>
      <c r="N688" s="167"/>
      <c r="O688" s="167"/>
      <c r="P688" s="167"/>
      <c r="Q688" s="7"/>
    </row>
    <row r="689" customHeight="1" spans="1:17">
      <c r="A689" s="9"/>
      <c r="B689" s="7"/>
      <c r="C689" s="7"/>
      <c r="D689" s="167"/>
      <c r="E689" s="167"/>
      <c r="F689" s="167"/>
      <c r="G689" s="167"/>
      <c r="H689" s="167"/>
      <c r="I689" s="167"/>
      <c r="J689" s="167"/>
      <c r="K689" s="167"/>
      <c r="L689" s="167"/>
      <c r="M689" s="167"/>
      <c r="N689" s="167"/>
      <c r="O689" s="167"/>
      <c r="P689" s="167"/>
      <c r="Q689" s="7"/>
    </row>
    <row r="690" customHeight="1" spans="1:17">
      <c r="A690" s="9"/>
      <c r="B690" s="7"/>
      <c r="C690" s="7"/>
      <c r="D690" s="167"/>
      <c r="E690" s="167"/>
      <c r="F690" s="167"/>
      <c r="G690" s="167"/>
      <c r="H690" s="167"/>
      <c r="I690" s="167"/>
      <c r="J690" s="167"/>
      <c r="K690" s="167"/>
      <c r="L690" s="167"/>
      <c r="M690" s="167"/>
      <c r="N690" s="167"/>
      <c r="O690" s="167"/>
      <c r="P690" s="167"/>
      <c r="Q690" s="7"/>
    </row>
    <row r="691" customHeight="1" spans="1:17">
      <c r="A691" s="9"/>
      <c r="B691" s="7"/>
      <c r="C691" s="7"/>
      <c r="D691" s="167"/>
      <c r="E691" s="167"/>
      <c r="F691" s="167"/>
      <c r="G691" s="167"/>
      <c r="H691" s="167"/>
      <c r="I691" s="167"/>
      <c r="J691" s="167"/>
      <c r="K691" s="167"/>
      <c r="L691" s="167"/>
      <c r="M691" s="167"/>
      <c r="N691" s="167"/>
      <c r="O691" s="167"/>
      <c r="P691" s="167"/>
      <c r="Q691" s="7"/>
    </row>
    <row r="692" customHeight="1" spans="1:17">
      <c r="A692" s="9"/>
      <c r="B692" s="7"/>
      <c r="C692" s="7"/>
      <c r="D692" s="167"/>
      <c r="E692" s="167"/>
      <c r="F692" s="167"/>
      <c r="G692" s="167"/>
      <c r="H692" s="167"/>
      <c r="I692" s="167"/>
      <c r="J692" s="167"/>
      <c r="K692" s="167"/>
      <c r="L692" s="167"/>
      <c r="M692" s="167"/>
      <c r="N692" s="167"/>
      <c r="O692" s="167"/>
      <c r="P692" s="167"/>
      <c r="Q692" s="7"/>
    </row>
    <row r="693" customHeight="1" spans="1:17">
      <c r="A693" s="9"/>
      <c r="B693" s="7"/>
      <c r="C693" s="7"/>
      <c r="D693" s="167"/>
      <c r="E693" s="167"/>
      <c r="F693" s="167"/>
      <c r="G693" s="167"/>
      <c r="H693" s="167"/>
      <c r="I693" s="167"/>
      <c r="J693" s="167"/>
      <c r="K693" s="167"/>
      <c r="L693" s="167"/>
      <c r="M693" s="167"/>
      <c r="N693" s="167"/>
      <c r="O693" s="167"/>
      <c r="P693" s="167"/>
      <c r="Q693" s="7"/>
    </row>
    <row r="694" customHeight="1" spans="1:17">
      <c r="A694" s="9"/>
      <c r="B694" s="7"/>
      <c r="C694" s="7"/>
      <c r="D694" s="167"/>
      <c r="E694" s="167"/>
      <c r="F694" s="167"/>
      <c r="G694" s="167"/>
      <c r="H694" s="167"/>
      <c r="I694" s="167"/>
      <c r="J694" s="167"/>
      <c r="K694" s="167"/>
      <c r="L694" s="167"/>
      <c r="M694" s="167"/>
      <c r="N694" s="167"/>
      <c r="O694" s="167"/>
      <c r="P694" s="167"/>
      <c r="Q694" s="7"/>
    </row>
    <row r="695" customHeight="1" spans="1:17">
      <c r="A695" s="9"/>
      <c r="B695" s="7"/>
      <c r="C695" s="7"/>
      <c r="D695" s="167"/>
      <c r="E695" s="167"/>
      <c r="F695" s="167"/>
      <c r="G695" s="167"/>
      <c r="H695" s="167"/>
      <c r="I695" s="167"/>
      <c r="J695" s="167"/>
      <c r="K695" s="167"/>
      <c r="L695" s="167"/>
      <c r="M695" s="167"/>
      <c r="N695" s="167"/>
      <c r="O695" s="167"/>
      <c r="P695" s="167"/>
      <c r="Q695" s="7"/>
    </row>
    <row r="696" customHeight="1" spans="1:17">
      <c r="A696" s="9"/>
      <c r="B696" s="7"/>
      <c r="C696" s="7"/>
      <c r="D696" s="167"/>
      <c r="E696" s="167"/>
      <c r="F696" s="167"/>
      <c r="G696" s="167"/>
      <c r="H696" s="167"/>
      <c r="I696" s="167"/>
      <c r="J696" s="167"/>
      <c r="K696" s="167"/>
      <c r="L696" s="167"/>
      <c r="M696" s="167"/>
      <c r="N696" s="167"/>
      <c r="O696" s="167"/>
      <c r="P696" s="167"/>
      <c r="Q696" s="7"/>
    </row>
    <row r="697" customHeight="1" spans="1:17">
      <c r="A697" s="9"/>
      <c r="B697" s="7"/>
      <c r="C697" s="7"/>
      <c r="D697" s="167"/>
      <c r="E697" s="167"/>
      <c r="F697" s="167"/>
      <c r="G697" s="167"/>
      <c r="H697" s="167"/>
      <c r="I697" s="167"/>
      <c r="J697" s="167"/>
      <c r="K697" s="167"/>
      <c r="L697" s="167"/>
      <c r="M697" s="167"/>
      <c r="N697" s="167"/>
      <c r="O697" s="167"/>
      <c r="P697" s="167"/>
      <c r="Q697" s="7"/>
    </row>
    <row r="698" customHeight="1" spans="1:17">
      <c r="A698" s="9"/>
      <c r="B698" s="7"/>
      <c r="C698" s="7"/>
      <c r="D698" s="167"/>
      <c r="E698" s="167"/>
      <c r="F698" s="167"/>
      <c r="G698" s="167"/>
      <c r="H698" s="167"/>
      <c r="I698" s="167"/>
      <c r="J698" s="167"/>
      <c r="K698" s="167"/>
      <c r="L698" s="167"/>
      <c r="M698" s="167"/>
      <c r="N698" s="167"/>
      <c r="O698" s="167"/>
      <c r="P698" s="167"/>
      <c r="Q698" s="7"/>
    </row>
    <row r="699" customHeight="1" spans="1:17">
      <c r="A699" s="9"/>
      <c r="B699" s="7"/>
      <c r="C699" s="7"/>
      <c r="D699" s="167"/>
      <c r="E699" s="167"/>
      <c r="F699" s="167"/>
      <c r="G699" s="167"/>
      <c r="H699" s="167"/>
      <c r="I699" s="167"/>
      <c r="J699" s="167"/>
      <c r="K699" s="167"/>
      <c r="L699" s="167"/>
      <c r="M699" s="167"/>
      <c r="N699" s="167"/>
      <c r="O699" s="167"/>
      <c r="P699" s="167"/>
      <c r="Q699" s="7"/>
    </row>
    <row r="700" customHeight="1" spans="1:17">
      <c r="A700" s="9"/>
      <c r="B700" s="7"/>
      <c r="C700" s="7"/>
      <c r="D700" s="167"/>
      <c r="E700" s="167"/>
      <c r="F700" s="167"/>
      <c r="G700" s="167"/>
      <c r="H700" s="167"/>
      <c r="I700" s="167"/>
      <c r="J700" s="167"/>
      <c r="K700" s="167"/>
      <c r="L700" s="167"/>
      <c r="M700" s="167"/>
      <c r="N700" s="167"/>
      <c r="O700" s="167"/>
      <c r="P700" s="167"/>
      <c r="Q700" s="7"/>
    </row>
    <row r="701" customHeight="1" spans="1:17">
      <c r="A701" s="9"/>
      <c r="B701" s="7"/>
      <c r="C701" s="7"/>
      <c r="D701" s="167"/>
      <c r="E701" s="167"/>
      <c r="F701" s="167"/>
      <c r="G701" s="167"/>
      <c r="H701" s="167"/>
      <c r="I701" s="167"/>
      <c r="J701" s="167"/>
      <c r="K701" s="167"/>
      <c r="L701" s="167"/>
      <c r="M701" s="167"/>
      <c r="N701" s="167"/>
      <c r="O701" s="167"/>
      <c r="P701" s="167"/>
      <c r="Q701" s="7"/>
    </row>
    <row r="702" customHeight="1" spans="1:17">
      <c r="A702" s="9"/>
      <c r="B702" s="7"/>
      <c r="C702" s="7"/>
      <c r="D702" s="167"/>
      <c r="E702" s="167"/>
      <c r="F702" s="167"/>
      <c r="G702" s="167"/>
      <c r="H702" s="167"/>
      <c r="I702" s="167"/>
      <c r="J702" s="167"/>
      <c r="K702" s="167"/>
      <c r="L702" s="167"/>
      <c r="M702" s="167"/>
      <c r="N702" s="167"/>
      <c r="O702" s="167"/>
      <c r="P702" s="167"/>
      <c r="Q702" s="7"/>
    </row>
    <row r="703" customHeight="1" spans="1:17">
      <c r="A703" s="9"/>
      <c r="B703" s="7"/>
      <c r="C703" s="7"/>
      <c r="D703" s="167"/>
      <c r="E703" s="167"/>
      <c r="F703" s="167"/>
      <c r="G703" s="167"/>
      <c r="H703" s="167"/>
      <c r="I703" s="167"/>
      <c r="J703" s="167"/>
      <c r="K703" s="167"/>
      <c r="L703" s="167"/>
      <c r="M703" s="167"/>
      <c r="N703" s="167"/>
      <c r="O703" s="167"/>
      <c r="P703" s="167"/>
      <c r="Q703" s="7"/>
    </row>
    <row r="704" customHeight="1" spans="1:17">
      <c r="A704" s="9"/>
      <c r="B704" s="7"/>
      <c r="C704" s="7"/>
      <c r="D704" s="167"/>
      <c r="E704" s="167"/>
      <c r="F704" s="167"/>
      <c r="G704" s="167"/>
      <c r="H704" s="167"/>
      <c r="I704" s="167"/>
      <c r="J704" s="167"/>
      <c r="K704" s="167"/>
      <c r="L704" s="167"/>
      <c r="M704" s="167"/>
      <c r="N704" s="167"/>
      <c r="O704" s="167"/>
      <c r="P704" s="167"/>
      <c r="Q704" s="7"/>
    </row>
    <row r="705" customHeight="1" spans="1:17">
      <c r="A705" s="9"/>
      <c r="B705" s="7"/>
      <c r="C705" s="7"/>
      <c r="D705" s="167"/>
      <c r="E705" s="167"/>
      <c r="F705" s="167"/>
      <c r="G705" s="167"/>
      <c r="H705" s="167"/>
      <c r="I705" s="167"/>
      <c r="J705" s="167"/>
      <c r="K705" s="167"/>
      <c r="L705" s="167"/>
      <c r="M705" s="167"/>
      <c r="N705" s="167"/>
      <c r="O705" s="167"/>
      <c r="P705" s="167"/>
      <c r="Q705" s="7"/>
    </row>
    <row r="706" customHeight="1" spans="1:17">
      <c r="A706" s="9"/>
      <c r="B706" s="7"/>
      <c r="C706" s="7"/>
      <c r="D706" s="167"/>
      <c r="E706" s="167"/>
      <c r="F706" s="167"/>
      <c r="G706" s="167"/>
      <c r="H706" s="167"/>
      <c r="I706" s="167"/>
      <c r="J706" s="167"/>
      <c r="K706" s="167"/>
      <c r="L706" s="167"/>
      <c r="M706" s="167"/>
      <c r="N706" s="167"/>
      <c r="O706" s="167"/>
      <c r="P706" s="167"/>
      <c r="Q706" s="7"/>
    </row>
    <row r="707" customHeight="1" spans="1:17">
      <c r="A707" s="9"/>
      <c r="B707" s="7"/>
      <c r="C707" s="7"/>
      <c r="D707" s="167"/>
      <c r="E707" s="167"/>
      <c r="F707" s="167"/>
      <c r="G707" s="167"/>
      <c r="H707" s="167"/>
      <c r="I707" s="167"/>
      <c r="J707" s="167"/>
      <c r="K707" s="167"/>
      <c r="L707" s="167"/>
      <c r="M707" s="167"/>
      <c r="N707" s="167"/>
      <c r="O707" s="167"/>
      <c r="P707" s="167"/>
      <c r="Q707" s="7"/>
    </row>
    <row r="708" customHeight="1" spans="1:17">
      <c r="A708" s="9"/>
      <c r="B708" s="7"/>
      <c r="C708" s="7"/>
      <c r="D708" s="167"/>
      <c r="E708" s="167"/>
      <c r="F708" s="167"/>
      <c r="G708" s="167"/>
      <c r="H708" s="167"/>
      <c r="I708" s="167"/>
      <c r="J708" s="167"/>
      <c r="K708" s="167"/>
      <c r="L708" s="167"/>
      <c r="M708" s="167"/>
      <c r="N708" s="167"/>
      <c r="O708" s="167"/>
      <c r="P708" s="167"/>
      <c r="Q708" s="7"/>
    </row>
    <row r="709" customHeight="1" spans="1:17">
      <c r="A709" s="9"/>
      <c r="B709" s="7"/>
      <c r="C709" s="7"/>
      <c r="D709" s="167"/>
      <c r="E709" s="167"/>
      <c r="F709" s="167"/>
      <c r="G709" s="167"/>
      <c r="H709" s="167"/>
      <c r="I709" s="167"/>
      <c r="J709" s="167"/>
      <c r="K709" s="167"/>
      <c r="L709" s="167"/>
      <c r="M709" s="167"/>
      <c r="N709" s="167"/>
      <c r="O709" s="167"/>
      <c r="P709" s="167"/>
      <c r="Q709" s="7"/>
    </row>
    <row r="710" customHeight="1" spans="1:17">
      <c r="A710" s="9"/>
      <c r="B710" s="7"/>
      <c r="C710" s="7"/>
      <c r="D710" s="167"/>
      <c r="E710" s="167"/>
      <c r="F710" s="167"/>
      <c r="G710" s="167"/>
      <c r="H710" s="167"/>
      <c r="I710" s="167"/>
      <c r="J710" s="167"/>
      <c r="K710" s="167"/>
      <c r="L710" s="167"/>
      <c r="M710" s="167"/>
      <c r="N710" s="167"/>
      <c r="O710" s="167"/>
      <c r="P710" s="167"/>
      <c r="Q710" s="7"/>
    </row>
    <row r="711" customHeight="1" spans="1:17">
      <c r="A711" s="9"/>
      <c r="B711" s="7"/>
      <c r="C711" s="7"/>
      <c r="D711" s="167"/>
      <c r="E711" s="167"/>
      <c r="F711" s="167"/>
      <c r="G711" s="167"/>
      <c r="H711" s="167"/>
      <c r="I711" s="167"/>
      <c r="J711" s="167"/>
      <c r="K711" s="167"/>
      <c r="L711" s="167"/>
      <c r="M711" s="167"/>
      <c r="N711" s="167"/>
      <c r="O711" s="167"/>
      <c r="P711" s="167"/>
      <c r="Q711" s="7"/>
    </row>
    <row r="712" customHeight="1" spans="1:17">
      <c r="A712" s="9"/>
      <c r="B712" s="7"/>
      <c r="C712" s="7"/>
      <c r="D712" s="167"/>
      <c r="E712" s="167"/>
      <c r="F712" s="167"/>
      <c r="G712" s="167"/>
      <c r="H712" s="167"/>
      <c r="I712" s="167"/>
      <c r="J712" s="167"/>
      <c r="K712" s="167"/>
      <c r="L712" s="167"/>
      <c r="M712" s="167"/>
      <c r="N712" s="167"/>
      <c r="O712" s="167"/>
      <c r="P712" s="167"/>
      <c r="Q712" s="7"/>
    </row>
    <row r="713" customHeight="1" spans="1:17">
      <c r="A713" s="9"/>
      <c r="B713" s="7"/>
      <c r="C713" s="7"/>
      <c r="D713" s="167"/>
      <c r="E713" s="167"/>
      <c r="F713" s="167"/>
      <c r="G713" s="167"/>
      <c r="H713" s="167"/>
      <c r="I713" s="167"/>
      <c r="J713" s="167"/>
      <c r="K713" s="167"/>
      <c r="L713" s="167"/>
      <c r="M713" s="167"/>
      <c r="N713" s="167"/>
      <c r="O713" s="167"/>
      <c r="P713" s="167"/>
      <c r="Q713" s="7"/>
    </row>
    <row r="714" customHeight="1" spans="1:17">
      <c r="A714" s="9"/>
      <c r="B714" s="7"/>
      <c r="C714" s="7"/>
      <c r="D714" s="167"/>
      <c r="E714" s="167"/>
      <c r="F714" s="167"/>
      <c r="G714" s="167"/>
      <c r="H714" s="167"/>
      <c r="I714" s="167"/>
      <c r="J714" s="167"/>
      <c r="K714" s="167"/>
      <c r="L714" s="167"/>
      <c r="M714" s="167"/>
      <c r="N714" s="167"/>
      <c r="O714" s="167"/>
      <c r="P714" s="167"/>
      <c r="Q714" s="7"/>
    </row>
    <row r="715" customHeight="1" spans="1:17">
      <c r="A715" s="9"/>
      <c r="B715" s="7"/>
      <c r="C715" s="7"/>
      <c r="D715" s="167"/>
      <c r="E715" s="167"/>
      <c r="F715" s="167"/>
      <c r="G715" s="167"/>
      <c r="H715" s="167"/>
      <c r="I715" s="167"/>
      <c r="J715" s="167"/>
      <c r="K715" s="167"/>
      <c r="L715" s="167"/>
      <c r="M715" s="167"/>
      <c r="N715" s="167"/>
      <c r="O715" s="167"/>
      <c r="P715" s="167"/>
      <c r="Q715" s="7"/>
    </row>
    <row r="716" customHeight="1" spans="1:17">
      <c r="A716" s="9"/>
      <c r="B716" s="7"/>
      <c r="C716" s="7"/>
      <c r="D716" s="167"/>
      <c r="E716" s="167"/>
      <c r="F716" s="167"/>
      <c r="G716" s="167"/>
      <c r="H716" s="167"/>
      <c r="I716" s="167"/>
      <c r="J716" s="167"/>
      <c r="K716" s="167"/>
      <c r="L716" s="167"/>
      <c r="M716" s="167"/>
      <c r="N716" s="167"/>
      <c r="O716" s="167"/>
      <c r="P716" s="167"/>
      <c r="Q716" s="7"/>
    </row>
    <row r="717" customHeight="1" spans="1:17">
      <c r="A717" s="9"/>
      <c r="B717" s="7"/>
      <c r="C717" s="7"/>
      <c r="D717" s="167"/>
      <c r="E717" s="167"/>
      <c r="F717" s="167"/>
      <c r="G717" s="167"/>
      <c r="H717" s="167"/>
      <c r="I717" s="167"/>
      <c r="J717" s="167"/>
      <c r="K717" s="167"/>
      <c r="L717" s="167"/>
      <c r="M717" s="167"/>
      <c r="N717" s="167"/>
      <c r="O717" s="167"/>
      <c r="P717" s="167"/>
      <c r="Q717" s="7"/>
    </row>
    <row r="718" customHeight="1" spans="1:17">
      <c r="A718" s="9"/>
      <c r="B718" s="7"/>
      <c r="C718" s="7"/>
      <c r="D718" s="167"/>
      <c r="E718" s="167"/>
      <c r="F718" s="167"/>
      <c r="G718" s="167"/>
      <c r="H718" s="167"/>
      <c r="I718" s="167"/>
      <c r="J718" s="167"/>
      <c r="K718" s="167"/>
      <c r="L718" s="167"/>
      <c r="M718" s="167"/>
      <c r="N718" s="167"/>
      <c r="O718" s="167"/>
      <c r="P718" s="167"/>
      <c r="Q718" s="7"/>
    </row>
    <row r="719" customHeight="1" spans="1:17">
      <c r="A719" s="9"/>
      <c r="B719" s="7"/>
      <c r="C719" s="7"/>
      <c r="D719" s="167"/>
      <c r="E719" s="167"/>
      <c r="F719" s="167"/>
      <c r="G719" s="167"/>
      <c r="H719" s="167"/>
      <c r="I719" s="167"/>
      <c r="J719" s="167"/>
      <c r="K719" s="167"/>
      <c r="L719" s="167"/>
      <c r="M719" s="167"/>
      <c r="N719" s="167"/>
      <c r="O719" s="167"/>
      <c r="P719" s="167"/>
      <c r="Q719" s="7"/>
    </row>
    <row r="720" customHeight="1" spans="1:17">
      <c r="A720" s="9"/>
      <c r="B720" s="7"/>
      <c r="C720" s="7"/>
      <c r="D720" s="167"/>
      <c r="E720" s="167"/>
      <c r="F720" s="167"/>
      <c r="G720" s="167"/>
      <c r="H720" s="167"/>
      <c r="I720" s="167"/>
      <c r="J720" s="167"/>
      <c r="K720" s="167"/>
      <c r="L720" s="167"/>
      <c r="M720" s="167"/>
      <c r="N720" s="167"/>
      <c r="O720" s="167"/>
      <c r="P720" s="167"/>
      <c r="Q720" s="7"/>
    </row>
    <row r="721" customHeight="1" spans="1:17">
      <c r="A721" s="9"/>
      <c r="B721" s="7"/>
      <c r="C721" s="7"/>
      <c r="D721" s="167"/>
      <c r="E721" s="167"/>
      <c r="F721" s="167"/>
      <c r="G721" s="167"/>
      <c r="H721" s="167"/>
      <c r="I721" s="167"/>
      <c r="J721" s="167"/>
      <c r="K721" s="167"/>
      <c r="L721" s="167"/>
      <c r="M721" s="167"/>
      <c r="N721" s="167"/>
      <c r="O721" s="167"/>
      <c r="P721" s="167"/>
      <c r="Q721" s="7"/>
    </row>
    <row r="722" customHeight="1" spans="1:17">
      <c r="A722" s="9"/>
      <c r="B722" s="7"/>
      <c r="C722" s="7"/>
      <c r="D722" s="167"/>
      <c r="E722" s="167"/>
      <c r="F722" s="167"/>
      <c r="G722" s="167"/>
      <c r="H722" s="167"/>
      <c r="I722" s="167"/>
      <c r="J722" s="167"/>
      <c r="K722" s="167"/>
      <c r="L722" s="167"/>
      <c r="M722" s="167"/>
      <c r="N722" s="167"/>
      <c r="O722" s="167"/>
      <c r="P722" s="167"/>
      <c r="Q722" s="7"/>
    </row>
    <row r="723" customHeight="1" spans="1:17">
      <c r="A723" s="9"/>
      <c r="B723" s="7"/>
      <c r="C723" s="7"/>
      <c r="D723" s="167"/>
      <c r="E723" s="167"/>
      <c r="F723" s="167"/>
      <c r="G723" s="167"/>
      <c r="H723" s="167"/>
      <c r="I723" s="167"/>
      <c r="J723" s="167"/>
      <c r="K723" s="167"/>
      <c r="L723" s="167"/>
      <c r="M723" s="167"/>
      <c r="N723" s="167"/>
      <c r="O723" s="167"/>
      <c r="P723" s="167"/>
      <c r="Q723" s="7"/>
    </row>
    <row r="724" customHeight="1" spans="1:17">
      <c r="A724" s="9"/>
      <c r="B724" s="7"/>
      <c r="C724" s="7"/>
      <c r="D724" s="167"/>
      <c r="E724" s="167"/>
      <c r="F724" s="167"/>
      <c r="G724" s="167"/>
      <c r="H724" s="167"/>
      <c r="I724" s="167"/>
      <c r="J724" s="167"/>
      <c r="K724" s="167"/>
      <c r="L724" s="167"/>
      <c r="M724" s="167"/>
      <c r="N724" s="167"/>
      <c r="O724" s="167"/>
      <c r="P724" s="167"/>
      <c r="Q724" s="7"/>
    </row>
    <row r="725" customHeight="1" spans="1:17">
      <c r="A725" s="9"/>
      <c r="B725" s="7"/>
      <c r="C725" s="7"/>
      <c r="D725" s="167"/>
      <c r="E725" s="167"/>
      <c r="F725" s="167"/>
      <c r="G725" s="167"/>
      <c r="H725" s="167"/>
      <c r="I725" s="167"/>
      <c r="J725" s="167"/>
      <c r="K725" s="167"/>
      <c r="L725" s="167"/>
      <c r="M725" s="167"/>
      <c r="N725" s="167"/>
      <c r="O725" s="167"/>
      <c r="P725" s="167"/>
      <c r="Q725" s="7"/>
    </row>
    <row r="726" customHeight="1" spans="1:17">
      <c r="A726" s="9"/>
      <c r="B726" s="7"/>
      <c r="C726" s="7"/>
      <c r="D726" s="167"/>
      <c r="E726" s="167"/>
      <c r="F726" s="167"/>
      <c r="G726" s="167"/>
      <c r="H726" s="167"/>
      <c r="I726" s="167"/>
      <c r="J726" s="167"/>
      <c r="K726" s="167"/>
      <c r="L726" s="167"/>
      <c r="M726" s="167"/>
      <c r="N726" s="167"/>
      <c r="O726" s="167"/>
      <c r="P726" s="167"/>
      <c r="Q726" s="7"/>
    </row>
    <row r="727" customHeight="1" spans="1:17">
      <c r="A727" s="9"/>
      <c r="B727" s="7"/>
      <c r="C727" s="7"/>
      <c r="D727" s="167"/>
      <c r="E727" s="167"/>
      <c r="F727" s="167"/>
      <c r="G727" s="167"/>
      <c r="H727" s="167"/>
      <c r="I727" s="167"/>
      <c r="J727" s="167"/>
      <c r="K727" s="167"/>
      <c r="L727" s="167"/>
      <c r="M727" s="167"/>
      <c r="N727" s="167"/>
      <c r="O727" s="167"/>
      <c r="P727" s="167"/>
      <c r="Q727" s="7"/>
    </row>
    <row r="728" customHeight="1" spans="1:17">
      <c r="A728" s="9"/>
      <c r="B728" s="7"/>
      <c r="C728" s="7"/>
      <c r="D728" s="167"/>
      <c r="E728" s="167"/>
      <c r="F728" s="167"/>
      <c r="G728" s="167"/>
      <c r="H728" s="167"/>
      <c r="I728" s="167"/>
      <c r="J728" s="167"/>
      <c r="K728" s="167"/>
      <c r="L728" s="167"/>
      <c r="M728" s="167"/>
      <c r="N728" s="167"/>
      <c r="O728" s="167"/>
      <c r="P728" s="167"/>
      <c r="Q728" s="7"/>
    </row>
    <row r="729" customHeight="1" spans="1:17">
      <c r="A729" s="9"/>
      <c r="B729" s="7"/>
      <c r="C729" s="7"/>
      <c r="D729" s="167"/>
      <c r="E729" s="167"/>
      <c r="F729" s="167"/>
      <c r="G729" s="167"/>
      <c r="H729" s="167"/>
      <c r="I729" s="167"/>
      <c r="J729" s="167"/>
      <c r="K729" s="167"/>
      <c r="L729" s="167"/>
      <c r="M729" s="167"/>
      <c r="N729" s="167"/>
      <c r="O729" s="167"/>
      <c r="P729" s="167"/>
      <c r="Q729" s="7"/>
    </row>
    <row r="730" customHeight="1" spans="1:17">
      <c r="A730" s="9"/>
      <c r="B730" s="7"/>
      <c r="C730" s="7"/>
      <c r="D730" s="167"/>
      <c r="E730" s="167"/>
      <c r="F730" s="167"/>
      <c r="G730" s="167"/>
      <c r="H730" s="167"/>
      <c r="I730" s="167"/>
      <c r="J730" s="167"/>
      <c r="K730" s="167"/>
      <c r="L730" s="167"/>
      <c r="M730" s="167"/>
      <c r="N730" s="167"/>
      <c r="O730" s="167"/>
      <c r="P730" s="167"/>
      <c r="Q730" s="7"/>
    </row>
    <row r="731" customHeight="1" spans="1:17">
      <c r="A731" s="9"/>
      <c r="B731" s="7"/>
      <c r="C731" s="7"/>
      <c r="D731" s="167"/>
      <c r="E731" s="167"/>
      <c r="F731" s="167"/>
      <c r="G731" s="167"/>
      <c r="H731" s="167"/>
      <c r="I731" s="167"/>
      <c r="J731" s="167"/>
      <c r="K731" s="167"/>
      <c r="L731" s="167"/>
      <c r="M731" s="167"/>
      <c r="N731" s="167"/>
      <c r="O731" s="167"/>
      <c r="P731" s="167"/>
      <c r="Q731" s="7"/>
    </row>
    <row r="732" customHeight="1" spans="1:17">
      <c r="A732" s="9"/>
      <c r="B732" s="7"/>
      <c r="C732" s="7"/>
      <c r="D732" s="167"/>
      <c r="E732" s="167"/>
      <c r="F732" s="167"/>
      <c r="G732" s="167"/>
      <c r="H732" s="167"/>
      <c r="I732" s="167"/>
      <c r="J732" s="167"/>
      <c r="K732" s="167"/>
      <c r="L732" s="167"/>
      <c r="M732" s="167"/>
      <c r="N732" s="167"/>
      <c r="O732" s="167"/>
      <c r="P732" s="167"/>
      <c r="Q732" s="7"/>
    </row>
    <row r="733" customHeight="1" spans="1:17">
      <c r="A733" s="9"/>
      <c r="B733" s="7"/>
      <c r="C733" s="7"/>
      <c r="D733" s="167"/>
      <c r="E733" s="167"/>
      <c r="F733" s="167"/>
      <c r="G733" s="167"/>
      <c r="H733" s="167"/>
      <c r="I733" s="167"/>
      <c r="J733" s="167"/>
      <c r="K733" s="167"/>
      <c r="L733" s="167"/>
      <c r="M733" s="167"/>
      <c r="N733" s="167"/>
      <c r="O733" s="167"/>
      <c r="P733" s="167"/>
      <c r="Q733" s="7"/>
    </row>
    <row r="734" customHeight="1" spans="1:17">
      <c r="A734" s="9"/>
      <c r="B734" s="7"/>
      <c r="C734" s="7"/>
      <c r="D734" s="167"/>
      <c r="E734" s="167"/>
      <c r="F734" s="167"/>
      <c r="G734" s="167"/>
      <c r="H734" s="167"/>
      <c r="I734" s="167"/>
      <c r="J734" s="167"/>
      <c r="K734" s="167"/>
      <c r="L734" s="167"/>
      <c r="M734" s="167"/>
      <c r="N734" s="167"/>
      <c r="O734" s="167"/>
      <c r="P734" s="167"/>
      <c r="Q734" s="7"/>
    </row>
    <row r="735" customHeight="1" spans="1:17">
      <c r="A735" s="9"/>
      <c r="B735" s="7"/>
      <c r="C735" s="7"/>
      <c r="D735" s="167"/>
      <c r="E735" s="167"/>
      <c r="F735" s="167"/>
      <c r="G735" s="167"/>
      <c r="H735" s="167"/>
      <c r="I735" s="167"/>
      <c r="J735" s="167"/>
      <c r="K735" s="167"/>
      <c r="L735" s="167"/>
      <c r="M735" s="167"/>
      <c r="N735" s="167"/>
      <c r="O735" s="167"/>
      <c r="P735" s="167"/>
      <c r="Q735" s="7"/>
    </row>
    <row r="736" customHeight="1" spans="1:17">
      <c r="A736" s="9"/>
      <c r="B736" s="7"/>
      <c r="C736" s="7"/>
      <c r="D736" s="167"/>
      <c r="E736" s="167"/>
      <c r="F736" s="167"/>
      <c r="G736" s="167"/>
      <c r="H736" s="167"/>
      <c r="I736" s="167"/>
      <c r="J736" s="167"/>
      <c r="K736" s="167"/>
      <c r="L736" s="167"/>
      <c r="M736" s="167"/>
      <c r="N736" s="167"/>
      <c r="O736" s="167"/>
      <c r="P736" s="167"/>
      <c r="Q736" s="7"/>
    </row>
    <row r="737" customHeight="1" spans="1:17">
      <c r="A737" s="9"/>
      <c r="B737" s="7"/>
      <c r="C737" s="7"/>
      <c r="D737" s="167"/>
      <c r="E737" s="167"/>
      <c r="F737" s="167"/>
      <c r="G737" s="167"/>
      <c r="H737" s="167"/>
      <c r="I737" s="167"/>
      <c r="J737" s="167"/>
      <c r="K737" s="167"/>
      <c r="L737" s="167"/>
      <c r="M737" s="167"/>
      <c r="N737" s="167"/>
      <c r="O737" s="167"/>
      <c r="P737" s="167"/>
      <c r="Q737" s="7"/>
    </row>
    <row r="738" customHeight="1" spans="1:17">
      <c r="A738" s="9"/>
      <c r="B738" s="7"/>
      <c r="C738" s="7"/>
      <c r="D738" s="167"/>
      <c r="E738" s="167"/>
      <c r="F738" s="167"/>
      <c r="G738" s="167"/>
      <c r="H738" s="167"/>
      <c r="I738" s="167"/>
      <c r="J738" s="167"/>
      <c r="K738" s="167"/>
      <c r="L738" s="167"/>
      <c r="M738" s="167"/>
      <c r="N738" s="167"/>
      <c r="O738" s="167"/>
      <c r="P738" s="167"/>
      <c r="Q738" s="7"/>
    </row>
    <row r="739" customHeight="1" spans="1:17">
      <c r="A739" s="9"/>
      <c r="B739" s="7"/>
      <c r="C739" s="7"/>
      <c r="D739" s="167"/>
      <c r="E739" s="167"/>
      <c r="F739" s="167"/>
      <c r="G739" s="167"/>
      <c r="H739" s="167"/>
      <c r="I739" s="167"/>
      <c r="J739" s="167"/>
      <c r="K739" s="167"/>
      <c r="L739" s="167"/>
      <c r="M739" s="167"/>
      <c r="N739" s="167"/>
      <c r="O739" s="167"/>
      <c r="P739" s="167"/>
      <c r="Q739" s="7"/>
    </row>
    <row r="740" customHeight="1" spans="1:17">
      <c r="A740" s="9"/>
      <c r="B740" s="7"/>
      <c r="C740" s="7"/>
      <c r="D740" s="167"/>
      <c r="E740" s="167"/>
      <c r="F740" s="167"/>
      <c r="G740" s="167"/>
      <c r="H740" s="167"/>
      <c r="I740" s="167"/>
      <c r="J740" s="167"/>
      <c r="K740" s="167"/>
      <c r="L740" s="167"/>
      <c r="M740" s="167"/>
      <c r="N740" s="167"/>
      <c r="O740" s="167"/>
      <c r="P740" s="167"/>
      <c r="Q740" s="7"/>
    </row>
    <row r="741" customHeight="1" spans="1:17">
      <c r="A741" s="9"/>
      <c r="B741" s="7"/>
      <c r="C741" s="7"/>
      <c r="D741" s="167"/>
      <c r="E741" s="167"/>
      <c r="F741" s="167"/>
      <c r="G741" s="167"/>
      <c r="H741" s="167"/>
      <c r="I741" s="167"/>
      <c r="J741" s="167"/>
      <c r="K741" s="167"/>
      <c r="L741" s="167"/>
      <c r="M741" s="167"/>
      <c r="N741" s="167"/>
      <c r="O741" s="167"/>
      <c r="P741" s="167"/>
      <c r="Q741" s="7"/>
    </row>
    <row r="742" customHeight="1" spans="1:17">
      <c r="A742" s="9"/>
      <c r="B742" s="7"/>
      <c r="C742" s="7"/>
      <c r="D742" s="167"/>
      <c r="E742" s="167"/>
      <c r="F742" s="167"/>
      <c r="G742" s="167"/>
      <c r="H742" s="167"/>
      <c r="I742" s="167"/>
      <c r="J742" s="167"/>
      <c r="K742" s="167"/>
      <c r="L742" s="167"/>
      <c r="M742" s="167"/>
      <c r="N742" s="167"/>
      <c r="O742" s="167"/>
      <c r="P742" s="167"/>
      <c r="Q742" s="7"/>
    </row>
    <row r="743" customHeight="1" spans="1:17">
      <c r="A743" s="9"/>
      <c r="B743" s="7"/>
      <c r="C743" s="7"/>
      <c r="D743" s="167"/>
      <c r="E743" s="167"/>
      <c r="F743" s="167"/>
      <c r="G743" s="167"/>
      <c r="H743" s="167"/>
      <c r="I743" s="167"/>
      <c r="J743" s="167"/>
      <c r="K743" s="167"/>
      <c r="L743" s="167"/>
      <c r="M743" s="167"/>
      <c r="N743" s="167"/>
      <c r="O743" s="167"/>
      <c r="P743" s="167"/>
      <c r="Q743" s="7"/>
    </row>
    <row r="744" customHeight="1" spans="1:17">
      <c r="A744" s="9"/>
      <c r="B744" s="7"/>
      <c r="C744" s="7"/>
      <c r="D744" s="167"/>
      <c r="E744" s="167"/>
      <c r="F744" s="167"/>
      <c r="G744" s="167"/>
      <c r="H744" s="167"/>
      <c r="I744" s="167"/>
      <c r="J744" s="167"/>
      <c r="K744" s="167"/>
      <c r="L744" s="167"/>
      <c r="M744" s="167"/>
      <c r="N744" s="167"/>
      <c r="O744" s="167"/>
      <c r="P744" s="167"/>
      <c r="Q744" s="7"/>
    </row>
    <row r="745" customHeight="1" spans="1:17">
      <c r="A745" s="9"/>
      <c r="B745" s="7"/>
      <c r="C745" s="7"/>
      <c r="D745" s="167"/>
      <c r="E745" s="167"/>
      <c r="F745" s="167"/>
      <c r="G745" s="167"/>
      <c r="H745" s="167"/>
      <c r="I745" s="167"/>
      <c r="J745" s="167"/>
      <c r="K745" s="167"/>
      <c r="L745" s="167"/>
      <c r="M745" s="167"/>
      <c r="N745" s="167"/>
      <c r="O745" s="167"/>
      <c r="P745" s="167"/>
      <c r="Q745" s="7"/>
    </row>
    <row r="746" customHeight="1" spans="1:17">
      <c r="A746" s="9"/>
      <c r="B746" s="7"/>
      <c r="C746" s="7"/>
      <c r="D746" s="167"/>
      <c r="E746" s="167"/>
      <c r="F746" s="167"/>
      <c r="G746" s="167"/>
      <c r="H746" s="167"/>
      <c r="I746" s="167"/>
      <c r="J746" s="167"/>
      <c r="K746" s="167"/>
      <c r="L746" s="167"/>
      <c r="M746" s="167"/>
      <c r="N746" s="167"/>
      <c r="O746" s="167"/>
      <c r="P746" s="167"/>
      <c r="Q746" s="7"/>
    </row>
    <row r="747" customHeight="1" spans="1:17">
      <c r="A747" s="9"/>
      <c r="B747" s="7"/>
      <c r="C747" s="7"/>
      <c r="D747" s="167"/>
      <c r="E747" s="167"/>
      <c r="F747" s="167"/>
      <c r="G747" s="167"/>
      <c r="H747" s="167"/>
      <c r="I747" s="167"/>
      <c r="J747" s="167"/>
      <c r="K747" s="167"/>
      <c r="L747" s="167"/>
      <c r="M747" s="167"/>
      <c r="N747" s="167"/>
      <c r="O747" s="167"/>
      <c r="P747" s="167"/>
      <c r="Q747" s="7"/>
    </row>
    <row r="748" customHeight="1" spans="1:17">
      <c r="A748" s="9"/>
      <c r="B748" s="7"/>
      <c r="C748" s="7"/>
      <c r="D748" s="167"/>
      <c r="E748" s="167"/>
      <c r="F748" s="167"/>
      <c r="G748" s="167"/>
      <c r="H748" s="167"/>
      <c r="I748" s="167"/>
      <c r="J748" s="167"/>
      <c r="K748" s="167"/>
      <c r="L748" s="167"/>
      <c r="M748" s="167"/>
      <c r="N748" s="167"/>
      <c r="O748" s="167"/>
      <c r="P748" s="167"/>
      <c r="Q748" s="7"/>
    </row>
    <row r="749" customHeight="1" spans="1:17">
      <c r="A749" s="9"/>
      <c r="B749" s="7"/>
      <c r="C749" s="7"/>
      <c r="D749" s="167"/>
      <c r="E749" s="167"/>
      <c r="F749" s="167"/>
      <c r="G749" s="167"/>
      <c r="H749" s="167"/>
      <c r="I749" s="167"/>
      <c r="J749" s="167"/>
      <c r="K749" s="167"/>
      <c r="L749" s="167"/>
      <c r="M749" s="167"/>
      <c r="N749" s="167"/>
      <c r="O749" s="167"/>
      <c r="P749" s="167"/>
      <c r="Q749" s="7"/>
    </row>
    <row r="750" customHeight="1" spans="1:17">
      <c r="A750" s="9"/>
      <c r="B750" s="7"/>
      <c r="C750" s="7"/>
      <c r="D750" s="167"/>
      <c r="E750" s="167"/>
      <c r="F750" s="167"/>
      <c r="G750" s="167"/>
      <c r="H750" s="167"/>
      <c r="I750" s="167"/>
      <c r="J750" s="167"/>
      <c r="K750" s="167"/>
      <c r="L750" s="167"/>
      <c r="M750" s="167"/>
      <c r="N750" s="167"/>
      <c r="O750" s="167"/>
      <c r="P750" s="167"/>
      <c r="Q750" s="7"/>
    </row>
    <row r="751" customHeight="1" spans="1:17">
      <c r="A751" s="9"/>
      <c r="B751" s="7"/>
      <c r="C751" s="7"/>
      <c r="D751" s="167"/>
      <c r="E751" s="167"/>
      <c r="F751" s="167"/>
      <c r="G751" s="167"/>
      <c r="H751" s="167"/>
      <c r="I751" s="167"/>
      <c r="J751" s="167"/>
      <c r="K751" s="167"/>
      <c r="L751" s="167"/>
      <c r="M751" s="167"/>
      <c r="N751" s="167"/>
      <c r="O751" s="167"/>
      <c r="P751" s="167"/>
      <c r="Q751" s="7"/>
    </row>
    <row r="752" customHeight="1" spans="1:17">
      <c r="A752" s="9"/>
      <c r="B752" s="7"/>
      <c r="C752" s="7"/>
      <c r="D752" s="167"/>
      <c r="E752" s="167"/>
      <c r="F752" s="167"/>
      <c r="G752" s="167"/>
      <c r="H752" s="167"/>
      <c r="I752" s="167"/>
      <c r="J752" s="167"/>
      <c r="K752" s="167"/>
      <c r="L752" s="167"/>
      <c r="M752" s="167"/>
      <c r="N752" s="167"/>
      <c r="O752" s="167"/>
      <c r="P752" s="167"/>
      <c r="Q752" s="7"/>
    </row>
    <row r="753" customHeight="1" spans="1:17">
      <c r="A753" s="9"/>
      <c r="B753" s="7"/>
      <c r="C753" s="7"/>
      <c r="D753" s="167"/>
      <c r="E753" s="167"/>
      <c r="F753" s="167"/>
      <c r="G753" s="167"/>
      <c r="H753" s="167"/>
      <c r="I753" s="167"/>
      <c r="J753" s="167"/>
      <c r="K753" s="167"/>
      <c r="L753" s="167"/>
      <c r="M753" s="167"/>
      <c r="N753" s="167"/>
      <c r="O753" s="167"/>
      <c r="P753" s="167"/>
      <c r="Q753" s="7"/>
    </row>
    <row r="754" customHeight="1" spans="1:17">
      <c r="A754" s="9"/>
      <c r="B754" s="7"/>
      <c r="C754" s="7"/>
      <c r="D754" s="167"/>
      <c r="E754" s="167"/>
      <c r="F754" s="167"/>
      <c r="G754" s="167"/>
      <c r="H754" s="167"/>
      <c r="I754" s="167"/>
      <c r="J754" s="167"/>
      <c r="K754" s="167"/>
      <c r="L754" s="167"/>
      <c r="M754" s="167"/>
      <c r="N754" s="167"/>
      <c r="O754" s="167"/>
      <c r="P754" s="167"/>
      <c r="Q754" s="7"/>
    </row>
    <row r="755" customHeight="1" spans="1:17">
      <c r="A755" s="9"/>
      <c r="B755" s="7"/>
      <c r="C755" s="7"/>
      <c r="D755" s="167"/>
      <c r="E755" s="167"/>
      <c r="F755" s="167"/>
      <c r="G755" s="167"/>
      <c r="H755" s="167"/>
      <c r="I755" s="167"/>
      <c r="J755" s="167"/>
      <c r="K755" s="167"/>
      <c r="L755" s="167"/>
      <c r="M755" s="167"/>
      <c r="N755" s="167"/>
      <c r="O755" s="167"/>
      <c r="P755" s="167"/>
      <c r="Q755" s="7"/>
    </row>
    <row r="756" customHeight="1" spans="1:17">
      <c r="A756" s="9"/>
      <c r="B756" s="7"/>
      <c r="C756" s="7"/>
      <c r="D756" s="167"/>
      <c r="E756" s="167"/>
      <c r="F756" s="167"/>
      <c r="G756" s="167"/>
      <c r="H756" s="167"/>
      <c r="I756" s="167"/>
      <c r="J756" s="167"/>
      <c r="K756" s="167"/>
      <c r="L756" s="167"/>
      <c r="M756" s="167"/>
      <c r="N756" s="167"/>
      <c r="O756" s="167"/>
      <c r="P756" s="167"/>
      <c r="Q756" s="7"/>
    </row>
    <row r="757" customHeight="1" spans="1:17">
      <c r="A757" s="9"/>
      <c r="B757" s="7"/>
      <c r="C757" s="7"/>
      <c r="D757" s="167"/>
      <c r="E757" s="167"/>
      <c r="F757" s="167"/>
      <c r="G757" s="167"/>
      <c r="H757" s="167"/>
      <c r="I757" s="167"/>
      <c r="J757" s="167"/>
      <c r="K757" s="167"/>
      <c r="L757" s="167"/>
      <c r="M757" s="167"/>
      <c r="N757" s="167"/>
      <c r="O757" s="167"/>
      <c r="P757" s="167"/>
      <c r="Q757" s="7"/>
    </row>
    <row r="758" customHeight="1" spans="1:17">
      <c r="A758" s="9"/>
      <c r="B758" s="7"/>
      <c r="C758" s="7"/>
      <c r="D758" s="167"/>
      <c r="E758" s="167"/>
      <c r="F758" s="167"/>
      <c r="G758" s="167"/>
      <c r="H758" s="167"/>
      <c r="I758" s="167"/>
      <c r="J758" s="167"/>
      <c r="K758" s="167"/>
      <c r="L758" s="167"/>
      <c r="M758" s="167"/>
      <c r="N758" s="167"/>
      <c r="O758" s="167"/>
      <c r="P758" s="167"/>
      <c r="Q758" s="7"/>
    </row>
    <row r="759" customHeight="1" spans="1:17">
      <c r="A759" s="9"/>
      <c r="B759" s="7"/>
      <c r="C759" s="7"/>
      <c r="D759" s="167"/>
      <c r="E759" s="167"/>
      <c r="F759" s="167"/>
      <c r="G759" s="167"/>
      <c r="H759" s="167"/>
      <c r="I759" s="167"/>
      <c r="J759" s="167"/>
      <c r="K759" s="167"/>
      <c r="L759" s="167"/>
      <c r="M759" s="167"/>
      <c r="N759" s="167"/>
      <c r="O759" s="167"/>
      <c r="P759" s="167"/>
      <c r="Q759" s="7"/>
    </row>
    <row r="760" customHeight="1" spans="1:17">
      <c r="A760" s="9"/>
      <c r="B760" s="7"/>
      <c r="C760" s="7"/>
      <c r="D760" s="167"/>
      <c r="E760" s="167"/>
      <c r="F760" s="167"/>
      <c r="G760" s="167"/>
      <c r="H760" s="167"/>
      <c r="I760" s="167"/>
      <c r="J760" s="167"/>
      <c r="K760" s="167"/>
      <c r="L760" s="167"/>
      <c r="M760" s="167"/>
      <c r="N760" s="167"/>
      <c r="O760" s="167"/>
      <c r="P760" s="167"/>
      <c r="Q760" s="7"/>
    </row>
    <row r="761" customHeight="1" spans="1:17">
      <c r="A761" s="9"/>
      <c r="B761" s="7"/>
      <c r="C761" s="7"/>
      <c r="D761" s="167"/>
      <c r="E761" s="167"/>
      <c r="F761" s="167"/>
      <c r="G761" s="167"/>
      <c r="H761" s="167"/>
      <c r="I761" s="167"/>
      <c r="J761" s="167"/>
      <c r="K761" s="167"/>
      <c r="L761" s="167"/>
      <c r="M761" s="167"/>
      <c r="N761" s="167"/>
      <c r="O761" s="167"/>
      <c r="P761" s="167"/>
      <c r="Q761" s="7"/>
    </row>
    <row r="762" customHeight="1" spans="1:17">
      <c r="A762" s="9"/>
      <c r="B762" s="7"/>
      <c r="C762" s="7"/>
      <c r="D762" s="167"/>
      <c r="E762" s="167"/>
      <c r="F762" s="167"/>
      <c r="G762" s="167"/>
      <c r="H762" s="167"/>
      <c r="I762" s="167"/>
      <c r="J762" s="167"/>
      <c r="K762" s="167"/>
      <c r="L762" s="167"/>
      <c r="M762" s="167"/>
      <c r="N762" s="167"/>
      <c r="O762" s="167"/>
      <c r="P762" s="167"/>
      <c r="Q762" s="7"/>
    </row>
    <row r="763" customHeight="1" spans="1:17">
      <c r="A763" s="9"/>
      <c r="B763" s="7"/>
      <c r="C763" s="7"/>
      <c r="D763" s="167"/>
      <c r="E763" s="167"/>
      <c r="F763" s="167"/>
      <c r="G763" s="167"/>
      <c r="H763" s="167"/>
      <c r="I763" s="167"/>
      <c r="J763" s="167"/>
      <c r="K763" s="167"/>
      <c r="L763" s="167"/>
      <c r="M763" s="167"/>
      <c r="N763" s="167"/>
      <c r="O763" s="167"/>
      <c r="P763" s="167"/>
      <c r="Q763" s="7"/>
    </row>
    <row r="764" customHeight="1" spans="1:17">
      <c r="A764" s="9"/>
      <c r="B764" s="7"/>
      <c r="C764" s="7"/>
      <c r="D764" s="167"/>
      <c r="E764" s="167"/>
      <c r="F764" s="167"/>
      <c r="G764" s="167"/>
      <c r="H764" s="167"/>
      <c r="I764" s="167"/>
      <c r="J764" s="167"/>
      <c r="K764" s="167"/>
      <c r="L764" s="167"/>
      <c r="M764" s="167"/>
      <c r="N764" s="167"/>
      <c r="O764" s="167"/>
      <c r="P764" s="167"/>
      <c r="Q764" s="7"/>
    </row>
    <row r="765" customHeight="1" spans="1:17">
      <c r="A765" s="9"/>
      <c r="B765" s="7"/>
      <c r="C765" s="7"/>
      <c r="D765" s="167"/>
      <c r="E765" s="167"/>
      <c r="F765" s="167"/>
      <c r="G765" s="167"/>
      <c r="H765" s="167"/>
      <c r="I765" s="167"/>
      <c r="J765" s="167"/>
      <c r="K765" s="167"/>
      <c r="L765" s="167"/>
      <c r="M765" s="167"/>
      <c r="N765" s="167"/>
      <c r="O765" s="167"/>
      <c r="P765" s="167"/>
      <c r="Q765" s="7"/>
    </row>
    <row r="766" customHeight="1" spans="1:17">
      <c r="A766" s="9"/>
      <c r="B766" s="7"/>
      <c r="C766" s="7"/>
      <c r="D766" s="167"/>
      <c r="E766" s="167"/>
      <c r="F766" s="167"/>
      <c r="G766" s="167"/>
      <c r="H766" s="167"/>
      <c r="I766" s="167"/>
      <c r="J766" s="167"/>
      <c r="K766" s="167"/>
      <c r="L766" s="167"/>
      <c r="M766" s="167"/>
      <c r="N766" s="167"/>
      <c r="O766" s="167"/>
      <c r="P766" s="167"/>
      <c r="Q766" s="7"/>
    </row>
    <row r="767" customHeight="1" spans="1:17">
      <c r="A767" s="9"/>
      <c r="B767" s="7"/>
      <c r="C767" s="7"/>
      <c r="D767" s="167"/>
      <c r="E767" s="167"/>
      <c r="F767" s="167"/>
      <c r="G767" s="167"/>
      <c r="H767" s="167"/>
      <c r="I767" s="167"/>
      <c r="J767" s="167"/>
      <c r="K767" s="167"/>
      <c r="L767" s="167"/>
      <c r="M767" s="167"/>
      <c r="N767" s="167"/>
      <c r="O767" s="167"/>
      <c r="P767" s="167"/>
      <c r="Q767" s="7"/>
    </row>
    <row r="768" customHeight="1" spans="1:17">
      <c r="A768" s="9"/>
      <c r="B768" s="7"/>
      <c r="C768" s="7"/>
      <c r="D768" s="167"/>
      <c r="E768" s="167"/>
      <c r="F768" s="167"/>
      <c r="G768" s="167"/>
      <c r="H768" s="167"/>
      <c r="I768" s="167"/>
      <c r="J768" s="167"/>
      <c r="K768" s="167"/>
      <c r="L768" s="167"/>
      <c r="M768" s="167"/>
      <c r="N768" s="167"/>
      <c r="O768" s="167"/>
      <c r="P768" s="167"/>
      <c r="Q768" s="7"/>
    </row>
    <row r="769" customHeight="1" spans="1:17">
      <c r="A769" s="9"/>
      <c r="B769" s="7"/>
      <c r="C769" s="7"/>
      <c r="D769" s="167"/>
      <c r="E769" s="167"/>
      <c r="F769" s="167"/>
      <c r="G769" s="167"/>
      <c r="H769" s="167"/>
      <c r="I769" s="167"/>
      <c r="J769" s="167"/>
      <c r="K769" s="167"/>
      <c r="L769" s="167"/>
      <c r="M769" s="167"/>
      <c r="N769" s="167"/>
      <c r="O769" s="167"/>
      <c r="P769" s="167"/>
      <c r="Q769" s="7"/>
    </row>
    <row r="770" customHeight="1" spans="1:17">
      <c r="A770" s="9"/>
      <c r="B770" s="7"/>
      <c r="C770" s="7"/>
      <c r="D770" s="167"/>
      <c r="E770" s="167"/>
      <c r="F770" s="167"/>
      <c r="G770" s="167"/>
      <c r="H770" s="167"/>
      <c r="I770" s="167"/>
      <c r="J770" s="167"/>
      <c r="K770" s="167"/>
      <c r="L770" s="167"/>
      <c r="M770" s="167"/>
      <c r="N770" s="167"/>
      <c r="O770" s="167"/>
      <c r="P770" s="167"/>
      <c r="Q770" s="7"/>
    </row>
    <row r="771" customHeight="1" spans="1:17">
      <c r="A771" s="9"/>
      <c r="B771" s="7"/>
      <c r="C771" s="7"/>
      <c r="D771" s="167"/>
      <c r="E771" s="167"/>
      <c r="F771" s="167"/>
      <c r="G771" s="167"/>
      <c r="H771" s="167"/>
      <c r="I771" s="167"/>
      <c r="J771" s="167"/>
      <c r="K771" s="167"/>
      <c r="L771" s="167"/>
      <c r="M771" s="167"/>
      <c r="N771" s="167"/>
      <c r="O771" s="167"/>
      <c r="P771" s="167"/>
      <c r="Q771" s="7"/>
    </row>
    <row r="772" customHeight="1" spans="1:17">
      <c r="A772" s="9"/>
      <c r="B772" s="7"/>
      <c r="C772" s="7"/>
      <c r="D772" s="167"/>
      <c r="E772" s="167"/>
      <c r="F772" s="167"/>
      <c r="G772" s="167"/>
      <c r="H772" s="167"/>
      <c r="I772" s="167"/>
      <c r="J772" s="167"/>
      <c r="K772" s="167"/>
      <c r="L772" s="167"/>
      <c r="M772" s="167"/>
      <c r="N772" s="167"/>
      <c r="O772" s="167"/>
      <c r="P772" s="167"/>
      <c r="Q772" s="7"/>
    </row>
    <row r="773" customHeight="1" spans="1:17">
      <c r="A773" s="9"/>
      <c r="B773" s="7"/>
      <c r="C773" s="7"/>
      <c r="D773" s="167"/>
      <c r="E773" s="167"/>
      <c r="F773" s="167"/>
      <c r="G773" s="167"/>
      <c r="H773" s="167"/>
      <c r="I773" s="167"/>
      <c r="J773" s="167"/>
      <c r="K773" s="167"/>
      <c r="L773" s="167"/>
      <c r="M773" s="167"/>
      <c r="N773" s="167"/>
      <c r="O773" s="167"/>
      <c r="P773" s="167"/>
      <c r="Q773" s="7"/>
    </row>
    <row r="774" customHeight="1" spans="1:17">
      <c r="A774" s="9"/>
      <c r="B774" s="7"/>
      <c r="C774" s="7"/>
      <c r="D774" s="167"/>
      <c r="E774" s="167"/>
      <c r="F774" s="167"/>
      <c r="G774" s="167"/>
      <c r="H774" s="167"/>
      <c r="I774" s="167"/>
      <c r="J774" s="167"/>
      <c r="K774" s="167"/>
      <c r="L774" s="167"/>
      <c r="M774" s="167"/>
      <c r="N774" s="167"/>
      <c r="O774" s="167"/>
      <c r="P774" s="167"/>
      <c r="Q774" s="7"/>
    </row>
    <row r="775" customHeight="1" spans="1:17">
      <c r="A775" s="9"/>
      <c r="B775" s="7"/>
      <c r="C775" s="7"/>
      <c r="D775" s="167"/>
      <c r="E775" s="167"/>
      <c r="F775" s="167"/>
      <c r="G775" s="167"/>
      <c r="H775" s="167"/>
      <c r="I775" s="167"/>
      <c r="J775" s="167"/>
      <c r="K775" s="167"/>
      <c r="L775" s="167"/>
      <c r="M775" s="167"/>
      <c r="N775" s="167"/>
      <c r="O775" s="167"/>
      <c r="P775" s="167"/>
      <c r="Q775" s="7"/>
    </row>
    <row r="776" customHeight="1" spans="1:17">
      <c r="A776" s="9"/>
      <c r="B776" s="7"/>
      <c r="C776" s="7"/>
      <c r="D776" s="167"/>
      <c r="E776" s="167"/>
      <c r="F776" s="167"/>
      <c r="G776" s="167"/>
      <c r="H776" s="167"/>
      <c r="I776" s="167"/>
      <c r="J776" s="167"/>
      <c r="K776" s="167"/>
      <c r="L776" s="167"/>
      <c r="M776" s="167"/>
      <c r="N776" s="167"/>
      <c r="O776" s="167"/>
      <c r="P776" s="167"/>
      <c r="Q776" s="7"/>
    </row>
    <row r="777" customHeight="1" spans="1:17">
      <c r="A777" s="9"/>
      <c r="B777" s="7"/>
      <c r="C777" s="7"/>
      <c r="D777" s="167"/>
      <c r="E777" s="167"/>
      <c r="F777" s="167"/>
      <c r="G777" s="167"/>
      <c r="H777" s="167"/>
      <c r="I777" s="167"/>
      <c r="J777" s="167"/>
      <c r="K777" s="167"/>
      <c r="L777" s="167"/>
      <c r="M777" s="167"/>
      <c r="N777" s="167"/>
      <c r="O777" s="167"/>
      <c r="P777" s="167"/>
      <c r="Q777" s="7"/>
    </row>
    <row r="778" customHeight="1" spans="1:17">
      <c r="A778" s="9"/>
      <c r="B778" s="7"/>
      <c r="C778" s="7"/>
      <c r="D778" s="167"/>
      <c r="E778" s="167"/>
      <c r="F778" s="167"/>
      <c r="G778" s="167"/>
      <c r="H778" s="167"/>
      <c r="I778" s="167"/>
      <c r="J778" s="167"/>
      <c r="K778" s="167"/>
      <c r="L778" s="167"/>
      <c r="M778" s="167"/>
      <c r="N778" s="167"/>
      <c r="O778" s="167"/>
      <c r="P778" s="167"/>
      <c r="Q778" s="7"/>
    </row>
    <row r="779" customHeight="1" spans="1:17">
      <c r="A779" s="9"/>
      <c r="B779" s="7"/>
      <c r="C779" s="7"/>
      <c r="D779" s="167"/>
      <c r="E779" s="167"/>
      <c r="F779" s="167"/>
      <c r="G779" s="167"/>
      <c r="H779" s="167"/>
      <c r="I779" s="167"/>
      <c r="J779" s="167"/>
      <c r="K779" s="167"/>
      <c r="L779" s="167"/>
      <c r="M779" s="167"/>
      <c r="N779" s="167"/>
      <c r="O779" s="167"/>
      <c r="P779" s="167"/>
      <c r="Q779" s="7"/>
    </row>
    <row r="780" customHeight="1" spans="1:17">
      <c r="A780" s="9"/>
      <c r="B780" s="7"/>
      <c r="C780" s="7"/>
      <c r="D780" s="167"/>
      <c r="E780" s="167"/>
      <c r="F780" s="167"/>
      <c r="G780" s="167"/>
      <c r="H780" s="167"/>
      <c r="I780" s="167"/>
      <c r="J780" s="167"/>
      <c r="K780" s="167"/>
      <c r="L780" s="167"/>
      <c r="M780" s="167"/>
      <c r="N780" s="167"/>
      <c r="O780" s="167"/>
      <c r="P780" s="167"/>
      <c r="Q780" s="7"/>
    </row>
    <row r="781" customHeight="1" spans="1:17">
      <c r="A781" s="9"/>
      <c r="B781" s="7"/>
      <c r="C781" s="7"/>
      <c r="D781" s="167"/>
      <c r="E781" s="167"/>
      <c r="F781" s="167"/>
      <c r="G781" s="167"/>
      <c r="H781" s="167"/>
      <c r="I781" s="167"/>
      <c r="J781" s="167"/>
      <c r="K781" s="167"/>
      <c r="L781" s="167"/>
      <c r="M781" s="167"/>
      <c r="N781" s="167"/>
      <c r="O781" s="167"/>
      <c r="P781" s="167"/>
      <c r="Q781" s="7"/>
    </row>
    <row r="782" customHeight="1" spans="1:17">
      <c r="A782" s="9"/>
      <c r="B782" s="7"/>
      <c r="C782" s="7"/>
      <c r="D782" s="167"/>
      <c r="E782" s="167"/>
      <c r="F782" s="167"/>
      <c r="G782" s="167"/>
      <c r="H782" s="167"/>
      <c r="I782" s="167"/>
      <c r="J782" s="167"/>
      <c r="K782" s="167"/>
      <c r="L782" s="167"/>
      <c r="M782" s="167"/>
      <c r="N782" s="167"/>
      <c r="O782" s="167"/>
      <c r="P782" s="167"/>
      <c r="Q782" s="7"/>
    </row>
    <row r="783" customHeight="1" spans="1:17">
      <c r="A783" s="9"/>
      <c r="B783" s="7"/>
      <c r="C783" s="7"/>
      <c r="D783" s="167"/>
      <c r="E783" s="167"/>
      <c r="F783" s="167"/>
      <c r="G783" s="167"/>
      <c r="H783" s="167"/>
      <c r="I783" s="167"/>
      <c r="J783" s="167"/>
      <c r="K783" s="167"/>
      <c r="L783" s="167"/>
      <c r="M783" s="167"/>
      <c r="N783" s="167"/>
      <c r="O783" s="167"/>
      <c r="P783" s="167"/>
      <c r="Q783" s="7"/>
    </row>
    <row r="784" customHeight="1" spans="1:17">
      <c r="A784" s="9"/>
      <c r="B784" s="7"/>
      <c r="C784" s="7"/>
      <c r="D784" s="167"/>
      <c r="E784" s="167"/>
      <c r="F784" s="167"/>
      <c r="G784" s="167"/>
      <c r="H784" s="167"/>
      <c r="I784" s="167"/>
      <c r="J784" s="167"/>
      <c r="K784" s="167"/>
      <c r="L784" s="167"/>
      <c r="M784" s="167"/>
      <c r="N784" s="167"/>
      <c r="O784" s="167"/>
      <c r="P784" s="167"/>
      <c r="Q784" s="7"/>
    </row>
    <row r="785" customHeight="1" spans="1:17">
      <c r="A785" s="9"/>
      <c r="B785" s="7"/>
      <c r="C785" s="7"/>
      <c r="D785" s="167"/>
      <c r="E785" s="167"/>
      <c r="F785" s="167"/>
      <c r="G785" s="167"/>
      <c r="H785" s="167"/>
      <c r="I785" s="167"/>
      <c r="J785" s="167"/>
      <c r="K785" s="167"/>
      <c r="L785" s="167"/>
      <c r="M785" s="167"/>
      <c r="N785" s="167"/>
      <c r="O785" s="167"/>
      <c r="P785" s="167"/>
      <c r="Q785" s="7"/>
    </row>
    <row r="786" customHeight="1" spans="1:17">
      <c r="A786" s="9"/>
      <c r="B786" s="7"/>
      <c r="C786" s="7"/>
      <c r="D786" s="167"/>
      <c r="E786" s="167"/>
      <c r="F786" s="167"/>
      <c r="G786" s="167"/>
      <c r="H786" s="167"/>
      <c r="I786" s="167"/>
      <c r="J786" s="167"/>
      <c r="K786" s="167"/>
      <c r="L786" s="167"/>
      <c r="M786" s="167"/>
      <c r="N786" s="167"/>
      <c r="O786" s="167"/>
      <c r="P786" s="167"/>
      <c r="Q786" s="7"/>
    </row>
    <row r="787" customHeight="1" spans="1:17">
      <c r="A787" s="9"/>
      <c r="B787" s="7"/>
      <c r="C787" s="7"/>
      <c r="D787" s="167"/>
      <c r="E787" s="167"/>
      <c r="F787" s="167"/>
      <c r="G787" s="167"/>
      <c r="H787" s="167"/>
      <c r="I787" s="167"/>
      <c r="J787" s="167"/>
      <c r="K787" s="167"/>
      <c r="L787" s="167"/>
      <c r="M787" s="167"/>
      <c r="N787" s="167"/>
      <c r="O787" s="167"/>
      <c r="P787" s="167"/>
      <c r="Q787" s="7"/>
    </row>
    <row r="788" customHeight="1" spans="1:17">
      <c r="A788" s="9"/>
      <c r="B788" s="7"/>
      <c r="C788" s="7"/>
      <c r="D788" s="167"/>
      <c r="E788" s="167"/>
      <c r="F788" s="167"/>
      <c r="G788" s="167"/>
      <c r="H788" s="167"/>
      <c r="I788" s="167"/>
      <c r="J788" s="167"/>
      <c r="K788" s="167"/>
      <c r="L788" s="167"/>
      <c r="M788" s="167"/>
      <c r="N788" s="167"/>
      <c r="O788" s="167"/>
      <c r="P788" s="167"/>
      <c r="Q788" s="7"/>
    </row>
    <row r="789" customHeight="1" spans="1:17">
      <c r="A789" s="9"/>
      <c r="B789" s="7"/>
      <c r="C789" s="7"/>
      <c r="D789" s="167"/>
      <c r="E789" s="167"/>
      <c r="F789" s="167"/>
      <c r="G789" s="167"/>
      <c r="H789" s="167"/>
      <c r="I789" s="167"/>
      <c r="J789" s="167"/>
      <c r="K789" s="167"/>
      <c r="L789" s="167"/>
      <c r="M789" s="167"/>
      <c r="N789" s="167"/>
      <c r="O789" s="167"/>
      <c r="P789" s="167"/>
      <c r="Q789" s="7"/>
    </row>
    <row r="790" customHeight="1" spans="1:17">
      <c r="A790" s="9"/>
      <c r="B790" s="7"/>
      <c r="C790" s="7"/>
      <c r="D790" s="167"/>
      <c r="E790" s="167"/>
      <c r="F790" s="167"/>
      <c r="G790" s="167"/>
      <c r="H790" s="167"/>
      <c r="I790" s="167"/>
      <c r="J790" s="167"/>
      <c r="K790" s="167"/>
      <c r="L790" s="167"/>
      <c r="M790" s="167"/>
      <c r="N790" s="167"/>
      <c r="O790" s="167"/>
      <c r="P790" s="167"/>
      <c r="Q790" s="7"/>
    </row>
    <row r="791" customHeight="1" spans="1:17">
      <c r="A791" s="9"/>
      <c r="B791" s="7"/>
      <c r="C791" s="7"/>
      <c r="D791" s="167"/>
      <c r="E791" s="167"/>
      <c r="F791" s="167"/>
      <c r="G791" s="167"/>
      <c r="H791" s="167"/>
      <c r="I791" s="167"/>
      <c r="J791" s="167"/>
      <c r="K791" s="167"/>
      <c r="L791" s="167"/>
      <c r="M791" s="167"/>
      <c r="N791" s="167"/>
      <c r="O791" s="167"/>
      <c r="P791" s="167"/>
      <c r="Q791" s="7"/>
    </row>
    <row r="792" customHeight="1" spans="1:17">
      <c r="A792" s="9"/>
      <c r="B792" s="7"/>
      <c r="C792" s="7"/>
      <c r="D792" s="167"/>
      <c r="E792" s="167"/>
      <c r="F792" s="167"/>
      <c r="G792" s="167"/>
      <c r="H792" s="167"/>
      <c r="I792" s="167"/>
      <c r="J792" s="167"/>
      <c r="K792" s="167"/>
      <c r="L792" s="167"/>
      <c r="M792" s="167"/>
      <c r="N792" s="167"/>
      <c r="O792" s="167"/>
      <c r="P792" s="167"/>
      <c r="Q792" s="7"/>
    </row>
    <row r="793" customHeight="1" spans="1:17">
      <c r="A793" s="9"/>
      <c r="B793" s="7"/>
      <c r="C793" s="7"/>
      <c r="D793" s="167"/>
      <c r="E793" s="167"/>
      <c r="F793" s="167"/>
      <c r="G793" s="167"/>
      <c r="H793" s="167"/>
      <c r="I793" s="167"/>
      <c r="J793" s="167"/>
      <c r="K793" s="167"/>
      <c r="L793" s="167"/>
      <c r="M793" s="167"/>
      <c r="N793" s="167"/>
      <c r="O793" s="167"/>
      <c r="P793" s="167"/>
      <c r="Q793" s="7"/>
    </row>
    <row r="794" customHeight="1" spans="1:17">
      <c r="A794" s="9"/>
      <c r="B794" s="7"/>
      <c r="C794" s="7"/>
      <c r="D794" s="167"/>
      <c r="E794" s="167"/>
      <c r="F794" s="167"/>
      <c r="G794" s="167"/>
      <c r="H794" s="167"/>
      <c r="I794" s="167"/>
      <c r="J794" s="167"/>
      <c r="K794" s="167"/>
      <c r="L794" s="167"/>
      <c r="M794" s="167"/>
      <c r="N794" s="167"/>
      <c r="O794" s="167"/>
      <c r="P794" s="167"/>
      <c r="Q794" s="7"/>
    </row>
    <row r="795" customHeight="1" spans="1:17">
      <c r="A795" s="9"/>
      <c r="B795" s="7"/>
      <c r="C795" s="7"/>
      <c r="D795" s="167"/>
      <c r="E795" s="167"/>
      <c r="F795" s="167"/>
      <c r="G795" s="167"/>
      <c r="H795" s="167"/>
      <c r="I795" s="167"/>
      <c r="J795" s="167"/>
      <c r="K795" s="167"/>
      <c r="L795" s="167"/>
      <c r="M795" s="167"/>
      <c r="N795" s="167"/>
      <c r="O795" s="167"/>
      <c r="P795" s="167"/>
      <c r="Q795" s="7"/>
    </row>
    <row r="796" customHeight="1" spans="1:17">
      <c r="A796" s="9"/>
      <c r="B796" s="7"/>
      <c r="C796" s="7"/>
      <c r="D796" s="167"/>
      <c r="E796" s="167"/>
      <c r="F796" s="167"/>
      <c r="G796" s="167"/>
      <c r="H796" s="167"/>
      <c r="I796" s="167"/>
      <c r="J796" s="167"/>
      <c r="K796" s="167"/>
      <c r="L796" s="167"/>
      <c r="M796" s="167"/>
      <c r="N796" s="167"/>
      <c r="O796" s="167"/>
      <c r="P796" s="167"/>
      <c r="Q796" s="7"/>
    </row>
    <row r="797" customHeight="1" spans="1:17">
      <c r="A797" s="9"/>
      <c r="B797" s="7"/>
      <c r="C797" s="7"/>
      <c r="D797" s="167"/>
      <c r="E797" s="167"/>
      <c r="F797" s="167"/>
      <c r="G797" s="167"/>
      <c r="H797" s="167"/>
      <c r="I797" s="167"/>
      <c r="J797" s="167"/>
      <c r="K797" s="167"/>
      <c r="L797" s="167"/>
      <c r="M797" s="167"/>
      <c r="N797" s="167"/>
      <c r="O797" s="167"/>
      <c r="P797" s="167"/>
      <c r="Q797" s="7"/>
    </row>
    <row r="798" customHeight="1" spans="1:17">
      <c r="A798" s="9"/>
      <c r="B798" s="7"/>
      <c r="C798" s="7"/>
      <c r="D798" s="167"/>
      <c r="E798" s="167"/>
      <c r="F798" s="167"/>
      <c r="G798" s="167"/>
      <c r="H798" s="167"/>
      <c r="I798" s="167"/>
      <c r="J798" s="167"/>
      <c r="K798" s="167"/>
      <c r="L798" s="167"/>
      <c r="M798" s="167"/>
      <c r="N798" s="167"/>
      <c r="O798" s="167"/>
      <c r="P798" s="167"/>
      <c r="Q798" s="7"/>
    </row>
    <row r="799" customHeight="1" spans="1:17">
      <c r="A799" s="9"/>
      <c r="B799" s="7"/>
      <c r="C799" s="7"/>
      <c r="D799" s="167"/>
      <c r="E799" s="167"/>
      <c r="F799" s="167"/>
      <c r="G799" s="167"/>
      <c r="H799" s="167"/>
      <c r="I799" s="167"/>
      <c r="J799" s="167"/>
      <c r="K799" s="167"/>
      <c r="L799" s="167"/>
      <c r="M799" s="167"/>
      <c r="N799" s="167"/>
      <c r="O799" s="167"/>
      <c r="P799" s="167"/>
      <c r="Q799" s="7"/>
    </row>
    <row r="800" customHeight="1" spans="1:17">
      <c r="A800" s="9"/>
      <c r="B800" s="7"/>
      <c r="C800" s="7"/>
      <c r="D800" s="167"/>
      <c r="E800" s="167"/>
      <c r="F800" s="167"/>
      <c r="G800" s="167"/>
      <c r="H800" s="167"/>
      <c r="I800" s="167"/>
      <c r="J800" s="167"/>
      <c r="K800" s="167"/>
      <c r="L800" s="167"/>
      <c r="M800" s="167"/>
      <c r="N800" s="167"/>
      <c r="O800" s="167"/>
      <c r="P800" s="167"/>
      <c r="Q800" s="7"/>
    </row>
    <row r="801" customHeight="1" spans="1:17">
      <c r="A801" s="9"/>
      <c r="B801" s="7"/>
      <c r="C801" s="7"/>
      <c r="D801" s="167"/>
      <c r="E801" s="167"/>
      <c r="F801" s="167"/>
      <c r="G801" s="167"/>
      <c r="H801" s="167"/>
      <c r="I801" s="167"/>
      <c r="J801" s="167"/>
      <c r="K801" s="167"/>
      <c r="L801" s="167"/>
      <c r="M801" s="167"/>
      <c r="N801" s="167"/>
      <c r="O801" s="167"/>
      <c r="P801" s="167"/>
      <c r="Q801" s="7"/>
    </row>
    <row r="802" customHeight="1" spans="1:17">
      <c r="A802" s="9"/>
      <c r="B802" s="7"/>
      <c r="C802" s="7"/>
      <c r="D802" s="167"/>
      <c r="E802" s="167"/>
      <c r="F802" s="167"/>
      <c r="G802" s="167"/>
      <c r="H802" s="167"/>
      <c r="I802" s="167"/>
      <c r="J802" s="167"/>
      <c r="K802" s="167"/>
      <c r="L802" s="167"/>
      <c r="M802" s="167"/>
      <c r="N802" s="167"/>
      <c r="O802" s="167"/>
      <c r="P802" s="167"/>
      <c r="Q802" s="7"/>
    </row>
    <row r="803" customHeight="1" spans="1:17">
      <c r="A803" s="9"/>
      <c r="B803" s="7"/>
      <c r="C803" s="7"/>
      <c r="D803" s="167"/>
      <c r="E803" s="167"/>
      <c r="F803" s="167"/>
      <c r="G803" s="167"/>
      <c r="H803" s="167"/>
      <c r="I803" s="167"/>
      <c r="J803" s="167"/>
      <c r="K803" s="167"/>
      <c r="L803" s="167"/>
      <c r="M803" s="167"/>
      <c r="N803" s="167"/>
      <c r="O803" s="167"/>
      <c r="P803" s="167"/>
      <c r="Q803" s="7"/>
    </row>
    <row r="804" customHeight="1" spans="1:17">
      <c r="A804" s="9"/>
      <c r="B804" s="7"/>
      <c r="C804" s="7"/>
      <c r="D804" s="167"/>
      <c r="E804" s="167"/>
      <c r="F804" s="167"/>
      <c r="G804" s="167"/>
      <c r="H804" s="167"/>
      <c r="I804" s="167"/>
      <c r="J804" s="167"/>
      <c r="K804" s="167"/>
      <c r="L804" s="167"/>
      <c r="M804" s="167"/>
      <c r="N804" s="167"/>
      <c r="O804" s="167"/>
      <c r="P804" s="167"/>
      <c r="Q804" s="7"/>
    </row>
    <row r="805" customHeight="1" spans="1:17">
      <c r="A805" s="9"/>
      <c r="B805" s="7"/>
      <c r="C805" s="7"/>
      <c r="D805" s="167"/>
      <c r="E805" s="167"/>
      <c r="F805" s="167"/>
      <c r="G805" s="167"/>
      <c r="H805" s="167"/>
      <c r="I805" s="167"/>
      <c r="J805" s="167"/>
      <c r="K805" s="167"/>
      <c r="L805" s="167"/>
      <c r="M805" s="167"/>
      <c r="N805" s="167"/>
      <c r="O805" s="167"/>
      <c r="P805" s="167"/>
      <c r="Q805" s="7"/>
    </row>
    <row r="806" customHeight="1" spans="1:17">
      <c r="A806" s="9"/>
      <c r="B806" s="7"/>
      <c r="C806" s="7"/>
      <c r="D806" s="167"/>
      <c r="E806" s="167"/>
      <c r="F806" s="167"/>
      <c r="G806" s="167"/>
      <c r="H806" s="167"/>
      <c r="I806" s="167"/>
      <c r="J806" s="167"/>
      <c r="K806" s="167"/>
      <c r="L806" s="167"/>
      <c r="M806" s="167"/>
      <c r="N806" s="167"/>
      <c r="O806" s="167"/>
      <c r="P806" s="167"/>
      <c r="Q806" s="7"/>
    </row>
    <row r="807" customHeight="1" spans="1:17">
      <c r="A807" s="9"/>
      <c r="B807" s="7"/>
      <c r="C807" s="7"/>
      <c r="D807" s="167"/>
      <c r="E807" s="167"/>
      <c r="F807" s="167"/>
      <c r="G807" s="167"/>
      <c r="H807" s="167"/>
      <c r="I807" s="167"/>
      <c r="J807" s="167"/>
      <c r="K807" s="167"/>
      <c r="L807" s="167"/>
      <c r="M807" s="167"/>
      <c r="N807" s="167"/>
      <c r="O807" s="167"/>
      <c r="P807" s="167"/>
      <c r="Q807" s="7"/>
    </row>
    <row r="808" customHeight="1" spans="1:17">
      <c r="A808" s="9"/>
      <c r="B808" s="7"/>
      <c r="C808" s="7"/>
      <c r="D808" s="167"/>
      <c r="E808" s="167"/>
      <c r="F808" s="167"/>
      <c r="G808" s="167"/>
      <c r="H808" s="167"/>
      <c r="I808" s="167"/>
      <c r="J808" s="167"/>
      <c r="K808" s="167"/>
      <c r="L808" s="167"/>
      <c r="M808" s="167"/>
      <c r="N808" s="167"/>
      <c r="O808" s="167"/>
      <c r="P808" s="167"/>
      <c r="Q808" s="7"/>
    </row>
    <row r="809" customHeight="1" spans="1:17">
      <c r="A809" s="9"/>
      <c r="B809" s="7"/>
      <c r="C809" s="7"/>
      <c r="D809" s="167"/>
      <c r="E809" s="167"/>
      <c r="F809" s="167"/>
      <c r="G809" s="167"/>
      <c r="H809" s="167"/>
      <c r="I809" s="167"/>
      <c r="J809" s="167"/>
      <c r="K809" s="167"/>
      <c r="L809" s="167"/>
      <c r="M809" s="167"/>
      <c r="N809" s="167"/>
      <c r="O809" s="167"/>
      <c r="P809" s="167"/>
      <c r="Q809" s="7"/>
    </row>
    <row r="810" customHeight="1" spans="1:17">
      <c r="A810" s="9"/>
      <c r="B810" s="7"/>
      <c r="C810" s="7"/>
      <c r="D810" s="167"/>
      <c r="E810" s="167"/>
      <c r="F810" s="167"/>
      <c r="G810" s="167"/>
      <c r="H810" s="167"/>
      <c r="I810" s="167"/>
      <c r="J810" s="167"/>
      <c r="K810" s="167"/>
      <c r="L810" s="167"/>
      <c r="M810" s="167"/>
      <c r="N810" s="167"/>
      <c r="O810" s="167"/>
      <c r="P810" s="167"/>
      <c r="Q810" s="7"/>
    </row>
    <row r="811" customHeight="1" spans="1:17">
      <c r="A811" s="9"/>
      <c r="B811" s="7"/>
      <c r="C811" s="7"/>
      <c r="D811" s="167"/>
      <c r="E811" s="167"/>
      <c r="F811" s="167"/>
      <c r="G811" s="167"/>
      <c r="H811" s="167"/>
      <c r="I811" s="167"/>
      <c r="J811" s="167"/>
      <c r="K811" s="167"/>
      <c r="L811" s="167"/>
      <c r="M811" s="167"/>
      <c r="N811" s="167"/>
      <c r="O811" s="167"/>
      <c r="P811" s="167"/>
      <c r="Q811" s="7"/>
    </row>
    <row r="812" customHeight="1" spans="1:17">
      <c r="A812" s="9"/>
      <c r="B812" s="7"/>
      <c r="C812" s="7"/>
      <c r="D812" s="167"/>
      <c r="E812" s="167"/>
      <c r="F812" s="167"/>
      <c r="G812" s="167"/>
      <c r="H812" s="167"/>
      <c r="I812" s="167"/>
      <c r="J812" s="167"/>
      <c r="K812" s="167"/>
      <c r="L812" s="167"/>
      <c r="M812" s="167"/>
      <c r="N812" s="167"/>
      <c r="O812" s="167"/>
      <c r="P812" s="167"/>
      <c r="Q812" s="7"/>
    </row>
    <row r="813" customHeight="1" spans="1:17">
      <c r="A813" s="9"/>
      <c r="B813" s="7"/>
      <c r="C813" s="7"/>
      <c r="D813" s="167"/>
      <c r="E813" s="167"/>
      <c r="F813" s="167"/>
      <c r="G813" s="167"/>
      <c r="H813" s="167"/>
      <c r="I813" s="167"/>
      <c r="J813" s="167"/>
      <c r="K813" s="167"/>
      <c r="L813" s="167"/>
      <c r="M813" s="167"/>
      <c r="N813" s="167"/>
      <c r="O813" s="167"/>
      <c r="P813" s="167"/>
      <c r="Q813" s="7"/>
    </row>
    <row r="814" customHeight="1" spans="1:17">
      <c r="A814" s="9"/>
      <c r="B814" s="7"/>
      <c r="C814" s="7"/>
      <c r="D814" s="167"/>
      <c r="E814" s="167"/>
      <c r="F814" s="167"/>
      <c r="G814" s="167"/>
      <c r="H814" s="167"/>
      <c r="I814" s="167"/>
      <c r="J814" s="167"/>
      <c r="K814" s="167"/>
      <c r="L814" s="167"/>
      <c r="M814" s="167"/>
      <c r="N814" s="167"/>
      <c r="O814" s="167"/>
      <c r="P814" s="167"/>
      <c r="Q814" s="7"/>
    </row>
    <row r="815" customHeight="1" spans="1:17">
      <c r="A815" s="9"/>
      <c r="B815" s="7"/>
      <c r="C815" s="7"/>
      <c r="D815" s="167"/>
      <c r="E815" s="167"/>
      <c r="F815" s="167"/>
      <c r="G815" s="167"/>
      <c r="H815" s="167"/>
      <c r="I815" s="167"/>
      <c r="J815" s="167"/>
      <c r="K815" s="167"/>
      <c r="L815" s="167"/>
      <c r="M815" s="167"/>
      <c r="N815" s="167"/>
      <c r="O815" s="167"/>
      <c r="P815" s="167"/>
      <c r="Q815" s="7"/>
    </row>
    <row r="816" customHeight="1" spans="1:17">
      <c r="A816" s="9"/>
      <c r="B816" s="7"/>
      <c r="C816" s="7"/>
      <c r="D816" s="167"/>
      <c r="E816" s="167"/>
      <c r="F816" s="167"/>
      <c r="G816" s="167"/>
      <c r="H816" s="167"/>
      <c r="I816" s="167"/>
      <c r="J816" s="167"/>
      <c r="K816" s="167"/>
      <c r="L816" s="167"/>
      <c r="M816" s="167"/>
      <c r="N816" s="167"/>
      <c r="O816" s="167"/>
      <c r="P816" s="167"/>
      <c r="Q816" s="7"/>
    </row>
    <row r="817" customHeight="1" spans="1:17">
      <c r="A817" s="9"/>
      <c r="B817" s="7"/>
      <c r="C817" s="7"/>
      <c r="D817" s="167"/>
      <c r="E817" s="167"/>
      <c r="F817" s="167"/>
      <c r="G817" s="167"/>
      <c r="H817" s="167"/>
      <c r="I817" s="167"/>
      <c r="J817" s="167"/>
      <c r="K817" s="167"/>
      <c r="L817" s="167"/>
      <c r="M817" s="167"/>
      <c r="N817" s="167"/>
      <c r="O817" s="167"/>
      <c r="P817" s="167"/>
      <c r="Q817" s="7"/>
    </row>
    <row r="818" customHeight="1" spans="1:17">
      <c r="A818" s="9"/>
      <c r="B818" s="7"/>
      <c r="C818" s="7"/>
      <c r="D818" s="167"/>
      <c r="E818" s="167"/>
      <c r="F818" s="167"/>
      <c r="G818" s="167"/>
      <c r="H818" s="167"/>
      <c r="I818" s="167"/>
      <c r="J818" s="167"/>
      <c r="K818" s="167"/>
      <c r="L818" s="167"/>
      <c r="M818" s="167"/>
      <c r="N818" s="167"/>
      <c r="O818" s="167"/>
      <c r="P818" s="167"/>
      <c r="Q818" s="7"/>
    </row>
    <row r="819" customHeight="1" spans="1:17">
      <c r="A819" s="9"/>
      <c r="B819" s="7"/>
      <c r="C819" s="7"/>
      <c r="D819" s="167"/>
      <c r="E819" s="167"/>
      <c r="F819" s="167"/>
      <c r="G819" s="167"/>
      <c r="H819" s="167"/>
      <c r="I819" s="167"/>
      <c r="J819" s="167"/>
      <c r="K819" s="167"/>
      <c r="L819" s="167"/>
      <c r="M819" s="167"/>
      <c r="N819" s="167"/>
      <c r="O819" s="167"/>
      <c r="P819" s="167"/>
      <c r="Q819" s="7"/>
    </row>
    <row r="820" customHeight="1" spans="1:17">
      <c r="A820" s="9"/>
      <c r="B820" s="7"/>
      <c r="C820" s="7"/>
      <c r="D820" s="167"/>
      <c r="E820" s="167"/>
      <c r="F820" s="167"/>
      <c r="G820" s="167"/>
      <c r="H820" s="167"/>
      <c r="I820" s="167"/>
      <c r="J820" s="167"/>
      <c r="K820" s="167"/>
      <c r="L820" s="167"/>
      <c r="M820" s="167"/>
      <c r="N820" s="167"/>
      <c r="O820" s="167"/>
      <c r="P820" s="167"/>
      <c r="Q820" s="7"/>
    </row>
    <row r="821" customHeight="1" spans="1:17">
      <c r="A821" s="9"/>
      <c r="B821" s="7"/>
      <c r="C821" s="7"/>
      <c r="D821" s="167"/>
      <c r="E821" s="167"/>
      <c r="F821" s="167"/>
      <c r="G821" s="167"/>
      <c r="H821" s="167"/>
      <c r="I821" s="167"/>
      <c r="J821" s="167"/>
      <c r="K821" s="167"/>
      <c r="L821" s="167"/>
      <c r="M821" s="167"/>
      <c r="N821" s="167"/>
      <c r="O821" s="167"/>
      <c r="P821" s="167"/>
      <c r="Q821" s="7"/>
    </row>
    <row r="822" customHeight="1" spans="1:17">
      <c r="A822" s="9"/>
      <c r="B822" s="7"/>
      <c r="C822" s="7"/>
      <c r="D822" s="167"/>
      <c r="E822" s="167"/>
      <c r="F822" s="167"/>
      <c r="G822" s="167"/>
      <c r="H822" s="167"/>
      <c r="I822" s="167"/>
      <c r="J822" s="167"/>
      <c r="K822" s="167"/>
      <c r="L822" s="167"/>
      <c r="M822" s="167"/>
      <c r="N822" s="167"/>
      <c r="O822" s="167"/>
      <c r="P822" s="167"/>
      <c r="Q822" s="7"/>
    </row>
    <row r="823" customHeight="1" spans="1:17">
      <c r="A823" s="9"/>
      <c r="B823" s="7"/>
      <c r="C823" s="7"/>
      <c r="D823" s="167"/>
      <c r="E823" s="167"/>
      <c r="F823" s="167"/>
      <c r="G823" s="167"/>
      <c r="H823" s="167"/>
      <c r="I823" s="167"/>
      <c r="J823" s="167"/>
      <c r="K823" s="167"/>
      <c r="L823" s="167"/>
      <c r="M823" s="167"/>
      <c r="N823" s="167"/>
      <c r="O823" s="167"/>
      <c r="P823" s="167"/>
      <c r="Q823" s="7"/>
    </row>
    <row r="824" customHeight="1" spans="1:17">
      <c r="A824" s="9"/>
      <c r="B824" s="7"/>
      <c r="C824" s="7"/>
      <c r="D824" s="167"/>
      <c r="E824" s="167"/>
      <c r="F824" s="167"/>
      <c r="G824" s="167"/>
      <c r="H824" s="167"/>
      <c r="I824" s="167"/>
      <c r="J824" s="167"/>
      <c r="K824" s="167"/>
      <c r="L824" s="167"/>
      <c r="M824" s="167"/>
      <c r="N824" s="167"/>
      <c r="O824" s="167"/>
      <c r="P824" s="167"/>
      <c r="Q824" s="7"/>
    </row>
    <row r="825" customHeight="1" spans="1:17">
      <c r="A825" s="9"/>
      <c r="B825" s="7"/>
      <c r="C825" s="7"/>
      <c r="D825" s="167"/>
      <c r="E825" s="167"/>
      <c r="F825" s="167"/>
      <c r="G825" s="167"/>
      <c r="H825" s="167"/>
      <c r="I825" s="167"/>
      <c r="J825" s="167"/>
      <c r="K825" s="167"/>
      <c r="L825" s="167"/>
      <c r="M825" s="167"/>
      <c r="N825" s="167"/>
      <c r="O825" s="167"/>
      <c r="P825" s="167"/>
      <c r="Q825" s="7"/>
    </row>
    <row r="826" customHeight="1" spans="1:17">
      <c r="A826" s="9"/>
      <c r="B826" s="7"/>
      <c r="C826" s="7"/>
      <c r="D826" s="167"/>
      <c r="E826" s="167"/>
      <c r="F826" s="167"/>
      <c r="G826" s="167"/>
      <c r="H826" s="167"/>
      <c r="I826" s="167"/>
      <c r="J826" s="167"/>
      <c r="K826" s="167"/>
      <c r="L826" s="167"/>
      <c r="M826" s="167"/>
      <c r="N826" s="167"/>
      <c r="O826" s="167"/>
      <c r="P826" s="167"/>
      <c r="Q826" s="7"/>
    </row>
    <row r="827" customHeight="1" spans="1:17">
      <c r="A827" s="9"/>
      <c r="B827" s="7"/>
      <c r="C827" s="7"/>
      <c r="D827" s="167"/>
      <c r="E827" s="167"/>
      <c r="F827" s="167"/>
      <c r="G827" s="167"/>
      <c r="H827" s="167"/>
      <c r="I827" s="167"/>
      <c r="J827" s="167"/>
      <c r="K827" s="167"/>
      <c r="L827" s="167"/>
      <c r="M827" s="167"/>
      <c r="N827" s="167"/>
      <c r="O827" s="167"/>
      <c r="P827" s="167"/>
      <c r="Q827" s="7"/>
    </row>
    <row r="828" customHeight="1" spans="1:17">
      <c r="A828" s="9"/>
      <c r="B828" s="7"/>
      <c r="C828" s="7"/>
      <c r="D828" s="167"/>
      <c r="E828" s="167"/>
      <c r="F828" s="167"/>
      <c r="G828" s="167"/>
      <c r="H828" s="167"/>
      <c r="I828" s="167"/>
      <c r="J828" s="167"/>
      <c r="K828" s="167"/>
      <c r="L828" s="167"/>
      <c r="M828" s="167"/>
      <c r="N828" s="167"/>
      <c r="O828" s="167"/>
      <c r="P828" s="167"/>
      <c r="Q828" s="7"/>
    </row>
    <row r="829" customHeight="1" spans="1:17">
      <c r="A829" s="9"/>
      <c r="B829" s="7"/>
      <c r="C829" s="7"/>
      <c r="D829" s="167"/>
      <c r="E829" s="167"/>
      <c r="F829" s="167"/>
      <c r="G829" s="167"/>
      <c r="H829" s="167"/>
      <c r="I829" s="167"/>
      <c r="J829" s="167"/>
      <c r="K829" s="167"/>
      <c r="L829" s="167"/>
      <c r="M829" s="167"/>
      <c r="N829" s="167"/>
      <c r="O829" s="167"/>
      <c r="P829" s="167"/>
      <c r="Q829" s="7"/>
    </row>
    <row r="830" customHeight="1" spans="1:17">
      <c r="A830" s="9"/>
      <c r="B830" s="7"/>
      <c r="C830" s="7"/>
      <c r="D830" s="167"/>
      <c r="E830" s="167"/>
      <c r="F830" s="167"/>
      <c r="G830" s="167"/>
      <c r="H830" s="167"/>
      <c r="I830" s="167"/>
      <c r="J830" s="167"/>
      <c r="K830" s="167"/>
      <c r="L830" s="167"/>
      <c r="M830" s="167"/>
      <c r="N830" s="167"/>
      <c r="O830" s="167"/>
      <c r="P830" s="167"/>
      <c r="Q830" s="7"/>
    </row>
    <row r="831" customHeight="1" spans="1:17">
      <c r="A831" s="9"/>
      <c r="B831" s="7"/>
      <c r="C831" s="7"/>
      <c r="D831" s="167"/>
      <c r="E831" s="167"/>
      <c r="F831" s="167"/>
      <c r="G831" s="167"/>
      <c r="H831" s="167"/>
      <c r="I831" s="167"/>
      <c r="J831" s="167"/>
      <c r="K831" s="167"/>
      <c r="L831" s="167"/>
      <c r="M831" s="167"/>
      <c r="N831" s="167"/>
      <c r="O831" s="167"/>
      <c r="P831" s="167"/>
      <c r="Q831" s="7"/>
    </row>
    <row r="832" customHeight="1" spans="1:17">
      <c r="A832" s="9"/>
      <c r="B832" s="7"/>
      <c r="C832" s="7"/>
      <c r="D832" s="167"/>
      <c r="E832" s="167"/>
      <c r="F832" s="167"/>
      <c r="G832" s="167"/>
      <c r="H832" s="167"/>
      <c r="I832" s="167"/>
      <c r="J832" s="167"/>
      <c r="K832" s="167"/>
      <c r="L832" s="167"/>
      <c r="M832" s="167"/>
      <c r="N832" s="167"/>
      <c r="O832" s="167"/>
      <c r="P832" s="167"/>
      <c r="Q832" s="7"/>
    </row>
    <row r="833" customHeight="1" spans="1:17">
      <c r="A833" s="9"/>
      <c r="B833" s="7"/>
      <c r="C833" s="7"/>
      <c r="D833" s="167"/>
      <c r="E833" s="167"/>
      <c r="F833" s="167"/>
      <c r="G833" s="167"/>
      <c r="H833" s="167"/>
      <c r="I833" s="167"/>
      <c r="J833" s="167"/>
      <c r="K833" s="167"/>
      <c r="L833" s="167"/>
      <c r="M833" s="167"/>
      <c r="N833" s="167"/>
      <c r="O833" s="167"/>
      <c r="P833" s="167"/>
      <c r="Q833" s="7"/>
    </row>
    <row r="834" customHeight="1" spans="1:17">
      <c r="A834" s="9"/>
      <c r="B834" s="7"/>
      <c r="C834" s="7"/>
      <c r="D834" s="167"/>
      <c r="E834" s="167"/>
      <c r="F834" s="167"/>
      <c r="G834" s="167"/>
      <c r="H834" s="167"/>
      <c r="I834" s="167"/>
      <c r="J834" s="167"/>
      <c r="K834" s="167"/>
      <c r="L834" s="167"/>
      <c r="M834" s="167"/>
      <c r="N834" s="167"/>
      <c r="O834" s="167"/>
      <c r="P834" s="167"/>
      <c r="Q834" s="7"/>
    </row>
    <row r="835" customHeight="1" spans="1:17">
      <c r="A835" s="9"/>
      <c r="B835" s="7"/>
      <c r="C835" s="7"/>
      <c r="D835" s="167"/>
      <c r="E835" s="167"/>
      <c r="F835" s="167"/>
      <c r="G835" s="167"/>
      <c r="H835" s="167"/>
      <c r="I835" s="167"/>
      <c r="J835" s="167"/>
      <c r="K835" s="167"/>
      <c r="L835" s="167"/>
      <c r="M835" s="167"/>
      <c r="N835" s="167"/>
      <c r="O835" s="167"/>
      <c r="P835" s="167"/>
      <c r="Q835" s="7"/>
    </row>
    <row r="836" customHeight="1" spans="1:17">
      <c r="A836" s="9"/>
      <c r="B836" s="7"/>
      <c r="C836" s="7"/>
      <c r="D836" s="167"/>
      <c r="E836" s="167"/>
      <c r="F836" s="167"/>
      <c r="G836" s="167"/>
      <c r="H836" s="167"/>
      <c r="I836" s="167"/>
      <c r="J836" s="167"/>
      <c r="K836" s="167"/>
      <c r="L836" s="167"/>
      <c r="M836" s="167"/>
      <c r="N836" s="167"/>
      <c r="O836" s="167"/>
      <c r="P836" s="167"/>
      <c r="Q836" s="7"/>
    </row>
    <row r="837" customHeight="1" spans="1:17">
      <c r="A837" s="9"/>
      <c r="B837" s="7"/>
      <c r="C837" s="7"/>
      <c r="D837" s="167"/>
      <c r="E837" s="167"/>
      <c r="F837" s="167"/>
      <c r="G837" s="167"/>
      <c r="H837" s="167"/>
      <c r="I837" s="167"/>
      <c r="J837" s="167"/>
      <c r="K837" s="167"/>
      <c r="L837" s="167"/>
      <c r="M837" s="167"/>
      <c r="N837" s="167"/>
      <c r="O837" s="167"/>
      <c r="P837" s="167"/>
      <c r="Q837" s="7"/>
    </row>
    <row r="838" customHeight="1" spans="1:17">
      <c r="A838" s="9"/>
      <c r="B838" s="7"/>
      <c r="C838" s="7"/>
      <c r="D838" s="167"/>
      <c r="E838" s="167"/>
      <c r="F838" s="167"/>
      <c r="G838" s="167"/>
      <c r="H838" s="167"/>
      <c r="I838" s="167"/>
      <c r="J838" s="167"/>
      <c r="K838" s="167"/>
      <c r="L838" s="167"/>
      <c r="M838" s="167"/>
      <c r="N838" s="167"/>
      <c r="O838" s="167"/>
      <c r="P838" s="167"/>
      <c r="Q838" s="7"/>
    </row>
    <row r="839" customHeight="1" spans="1:17">
      <c r="A839" s="9"/>
      <c r="B839" s="7"/>
      <c r="C839" s="7"/>
      <c r="D839" s="167"/>
      <c r="E839" s="167"/>
      <c r="F839" s="167"/>
      <c r="G839" s="167"/>
      <c r="H839" s="167"/>
      <c r="I839" s="167"/>
      <c r="J839" s="167"/>
      <c r="K839" s="167"/>
      <c r="L839" s="167"/>
      <c r="M839" s="167"/>
      <c r="N839" s="167"/>
      <c r="O839" s="167"/>
      <c r="P839" s="167"/>
      <c r="Q839" s="7"/>
    </row>
    <row r="840" customHeight="1" spans="1:17">
      <c r="A840" s="9"/>
      <c r="B840" s="7"/>
      <c r="C840" s="7"/>
      <c r="D840" s="167"/>
      <c r="E840" s="167"/>
      <c r="F840" s="167"/>
      <c r="G840" s="167"/>
      <c r="H840" s="167"/>
      <c r="I840" s="167"/>
      <c r="J840" s="167"/>
      <c r="K840" s="167"/>
      <c r="L840" s="167"/>
      <c r="M840" s="167"/>
      <c r="N840" s="167"/>
      <c r="O840" s="167"/>
      <c r="P840" s="167"/>
      <c r="Q840" s="7"/>
    </row>
    <row r="841" customHeight="1" spans="1:17">
      <c r="A841" s="9"/>
      <c r="B841" s="7"/>
      <c r="C841" s="7"/>
      <c r="D841" s="167"/>
      <c r="E841" s="167"/>
      <c r="F841" s="167"/>
      <c r="G841" s="167"/>
      <c r="H841" s="167"/>
      <c r="I841" s="167"/>
      <c r="J841" s="167"/>
      <c r="K841" s="167"/>
      <c r="L841" s="167"/>
      <c r="M841" s="167"/>
      <c r="N841" s="167"/>
      <c r="O841" s="167"/>
      <c r="P841" s="167"/>
      <c r="Q841" s="7"/>
    </row>
    <row r="842" customHeight="1" spans="1:17">
      <c r="A842" s="9"/>
      <c r="B842" s="7"/>
      <c r="C842" s="7"/>
      <c r="D842" s="167"/>
      <c r="E842" s="167"/>
      <c r="F842" s="167"/>
      <c r="G842" s="167"/>
      <c r="H842" s="167"/>
      <c r="I842" s="167"/>
      <c r="J842" s="167"/>
      <c r="K842" s="167"/>
      <c r="L842" s="167"/>
      <c r="M842" s="167"/>
      <c r="N842" s="167"/>
      <c r="O842" s="167"/>
      <c r="P842" s="167"/>
      <c r="Q842" s="7"/>
    </row>
    <row r="843" customHeight="1" spans="1:17">
      <c r="A843" s="9"/>
      <c r="B843" s="7"/>
      <c r="C843" s="7"/>
      <c r="D843" s="167"/>
      <c r="E843" s="167"/>
      <c r="F843" s="167"/>
      <c r="G843" s="167"/>
      <c r="H843" s="167"/>
      <c r="I843" s="167"/>
      <c r="J843" s="167"/>
      <c r="K843" s="167"/>
      <c r="L843" s="167"/>
      <c r="M843" s="167"/>
      <c r="N843" s="167"/>
      <c r="O843" s="167"/>
      <c r="P843" s="167"/>
      <c r="Q843" s="7"/>
    </row>
    <row r="844" customHeight="1" spans="1:17">
      <c r="A844" s="9"/>
      <c r="B844" s="7"/>
      <c r="C844" s="7"/>
      <c r="D844" s="167"/>
      <c r="E844" s="167"/>
      <c r="F844" s="167"/>
      <c r="G844" s="167"/>
      <c r="H844" s="167"/>
      <c r="I844" s="167"/>
      <c r="J844" s="167"/>
      <c r="K844" s="167"/>
      <c r="L844" s="167"/>
      <c r="M844" s="167"/>
      <c r="N844" s="167"/>
      <c r="O844" s="167"/>
      <c r="P844" s="167"/>
      <c r="Q844" s="7"/>
    </row>
    <row r="845" customHeight="1" spans="1:17">
      <c r="A845" s="9"/>
      <c r="B845" s="7"/>
      <c r="C845" s="7"/>
      <c r="D845" s="167"/>
      <c r="E845" s="167"/>
      <c r="F845" s="167"/>
      <c r="G845" s="167"/>
      <c r="H845" s="167"/>
      <c r="I845" s="167"/>
      <c r="J845" s="167"/>
      <c r="K845" s="167"/>
      <c r="L845" s="167"/>
      <c r="M845" s="167"/>
      <c r="N845" s="167"/>
      <c r="O845" s="167"/>
      <c r="P845" s="167"/>
      <c r="Q845" s="7"/>
    </row>
    <row r="846" customHeight="1" spans="1:17">
      <c r="A846" s="9"/>
      <c r="B846" s="7"/>
      <c r="C846" s="7"/>
      <c r="D846" s="167"/>
      <c r="E846" s="167"/>
      <c r="F846" s="167"/>
      <c r="G846" s="167"/>
      <c r="H846" s="167"/>
      <c r="I846" s="167"/>
      <c r="J846" s="167"/>
      <c r="K846" s="167"/>
      <c r="L846" s="167"/>
      <c r="M846" s="167"/>
      <c r="N846" s="167"/>
      <c r="O846" s="167"/>
      <c r="P846" s="167"/>
      <c r="Q846" s="7"/>
    </row>
    <row r="847" customHeight="1" spans="1:17">
      <c r="A847" s="9"/>
      <c r="B847" s="7"/>
      <c r="C847" s="7"/>
      <c r="D847" s="167"/>
      <c r="E847" s="167"/>
      <c r="F847" s="167"/>
      <c r="G847" s="167"/>
      <c r="H847" s="167"/>
      <c r="I847" s="167"/>
      <c r="J847" s="167"/>
      <c r="K847" s="167"/>
      <c r="L847" s="167"/>
      <c r="M847" s="167"/>
      <c r="N847" s="167"/>
      <c r="O847" s="167"/>
      <c r="P847" s="167"/>
      <c r="Q847" s="7"/>
    </row>
    <row r="848" customHeight="1" spans="1:17">
      <c r="A848" s="9"/>
      <c r="B848" s="7"/>
      <c r="C848" s="7"/>
      <c r="D848" s="167"/>
      <c r="E848" s="167"/>
      <c r="F848" s="167"/>
      <c r="G848" s="167"/>
      <c r="H848" s="167"/>
      <c r="I848" s="167"/>
      <c r="J848" s="167"/>
      <c r="K848" s="167"/>
      <c r="L848" s="167"/>
      <c r="M848" s="167"/>
      <c r="N848" s="167"/>
      <c r="O848" s="167"/>
      <c r="P848" s="167"/>
      <c r="Q848" s="7"/>
    </row>
    <row r="849" customHeight="1" spans="1:17">
      <c r="A849" s="9"/>
      <c r="B849" s="7"/>
      <c r="C849" s="7"/>
      <c r="D849" s="167"/>
      <c r="E849" s="167"/>
      <c r="F849" s="167"/>
      <c r="G849" s="167"/>
      <c r="H849" s="167"/>
      <c r="I849" s="167"/>
      <c r="J849" s="167"/>
      <c r="K849" s="167"/>
      <c r="L849" s="167"/>
      <c r="M849" s="167"/>
      <c r="N849" s="167"/>
      <c r="O849" s="167"/>
      <c r="P849" s="167"/>
      <c r="Q849" s="7"/>
    </row>
    <row r="850" customHeight="1" spans="1:17">
      <c r="A850" s="9"/>
      <c r="B850" s="7"/>
      <c r="C850" s="7"/>
      <c r="D850" s="167"/>
      <c r="E850" s="167"/>
      <c r="F850" s="167"/>
      <c r="G850" s="167"/>
      <c r="H850" s="167"/>
      <c r="I850" s="167"/>
      <c r="J850" s="167"/>
      <c r="K850" s="167"/>
      <c r="L850" s="167"/>
      <c r="M850" s="167"/>
      <c r="N850" s="167"/>
      <c r="O850" s="167"/>
      <c r="P850" s="167"/>
      <c r="Q850" s="7"/>
    </row>
    <row r="851" customHeight="1" spans="1:17">
      <c r="A851" s="9"/>
      <c r="B851" s="7"/>
      <c r="C851" s="7"/>
      <c r="D851" s="167"/>
      <c r="E851" s="167"/>
      <c r="F851" s="167"/>
      <c r="G851" s="167"/>
      <c r="H851" s="167"/>
      <c r="I851" s="167"/>
      <c r="J851" s="167"/>
      <c r="K851" s="167"/>
      <c r="L851" s="167"/>
      <c r="M851" s="167"/>
      <c r="N851" s="167"/>
      <c r="O851" s="167"/>
      <c r="P851" s="167"/>
      <c r="Q851" s="7"/>
    </row>
    <row r="852" customHeight="1" spans="1:17">
      <c r="A852" s="9"/>
      <c r="B852" s="7"/>
      <c r="C852" s="7"/>
      <c r="D852" s="167"/>
      <c r="E852" s="167"/>
      <c r="F852" s="167"/>
      <c r="G852" s="167"/>
      <c r="H852" s="167"/>
      <c r="I852" s="167"/>
      <c r="J852" s="167"/>
      <c r="K852" s="167"/>
      <c r="L852" s="167"/>
      <c r="M852" s="167"/>
      <c r="N852" s="167"/>
      <c r="O852" s="167"/>
      <c r="P852" s="167"/>
      <c r="Q852" s="7"/>
    </row>
    <row r="853" customHeight="1" spans="1:17">
      <c r="A853" s="9"/>
      <c r="B853" s="7"/>
      <c r="C853" s="7"/>
      <c r="D853" s="167"/>
      <c r="E853" s="167"/>
      <c r="F853" s="167"/>
      <c r="G853" s="167"/>
      <c r="H853" s="167"/>
      <c r="I853" s="167"/>
      <c r="J853" s="167"/>
      <c r="K853" s="167"/>
      <c r="L853" s="167"/>
      <c r="M853" s="167"/>
      <c r="N853" s="167"/>
      <c r="O853" s="167"/>
      <c r="P853" s="167"/>
      <c r="Q853" s="7"/>
    </row>
    <row r="854" customHeight="1" spans="1:17">
      <c r="A854" s="9"/>
      <c r="B854" s="7"/>
      <c r="C854" s="7"/>
      <c r="D854" s="167"/>
      <c r="E854" s="167"/>
      <c r="F854" s="167"/>
      <c r="G854" s="167"/>
      <c r="H854" s="167"/>
      <c r="I854" s="167"/>
      <c r="J854" s="167"/>
      <c r="K854" s="167"/>
      <c r="L854" s="167"/>
      <c r="M854" s="167"/>
      <c r="N854" s="167"/>
      <c r="O854" s="167"/>
      <c r="P854" s="167"/>
      <c r="Q854" s="7"/>
    </row>
    <row r="855" customHeight="1" spans="1:17">
      <c r="A855" s="9"/>
      <c r="B855" s="7"/>
      <c r="C855" s="7"/>
      <c r="D855" s="167"/>
      <c r="E855" s="167"/>
      <c r="F855" s="167"/>
      <c r="G855" s="167"/>
      <c r="H855" s="167"/>
      <c r="I855" s="167"/>
      <c r="J855" s="167"/>
      <c r="K855" s="167"/>
      <c r="L855" s="167"/>
      <c r="M855" s="167"/>
      <c r="N855" s="167"/>
      <c r="O855" s="167"/>
      <c r="P855" s="167"/>
      <c r="Q855" s="7"/>
    </row>
    <row r="856" customHeight="1" spans="1:17">
      <c r="A856" s="9"/>
      <c r="B856" s="7"/>
      <c r="C856" s="7"/>
      <c r="D856" s="167"/>
      <c r="E856" s="167"/>
      <c r="F856" s="167"/>
      <c r="G856" s="167"/>
      <c r="H856" s="167"/>
      <c r="I856" s="167"/>
      <c r="J856" s="167"/>
      <c r="K856" s="167"/>
      <c r="L856" s="167"/>
      <c r="M856" s="167"/>
      <c r="N856" s="167"/>
      <c r="O856" s="167"/>
      <c r="P856" s="167"/>
      <c r="Q856" s="7"/>
    </row>
    <row r="857" customHeight="1" spans="1:17">
      <c r="A857" s="9"/>
      <c r="B857" s="7"/>
      <c r="C857" s="7"/>
      <c r="D857" s="167"/>
      <c r="E857" s="167"/>
      <c r="F857" s="167"/>
      <c r="G857" s="167"/>
      <c r="H857" s="167"/>
      <c r="I857" s="167"/>
      <c r="J857" s="167"/>
      <c r="K857" s="167"/>
      <c r="L857" s="167"/>
      <c r="M857" s="167"/>
      <c r="N857" s="167"/>
      <c r="O857" s="167"/>
      <c r="P857" s="167"/>
      <c r="Q857" s="7"/>
    </row>
    <row r="858" customHeight="1" spans="1:17">
      <c r="A858" s="9"/>
      <c r="B858" s="7"/>
      <c r="C858" s="7"/>
      <c r="D858" s="167"/>
      <c r="E858" s="167"/>
      <c r="F858" s="167"/>
      <c r="G858" s="167"/>
      <c r="H858" s="167"/>
      <c r="I858" s="167"/>
      <c r="J858" s="167"/>
      <c r="K858" s="167"/>
      <c r="L858" s="167"/>
      <c r="M858" s="167"/>
      <c r="N858" s="167"/>
      <c r="O858" s="167"/>
      <c r="P858" s="167"/>
      <c r="Q858" s="7"/>
    </row>
    <row r="859" customHeight="1" spans="1:17">
      <c r="A859" s="9"/>
      <c r="B859" s="7"/>
      <c r="C859" s="7"/>
      <c r="D859" s="167"/>
      <c r="E859" s="167"/>
      <c r="F859" s="167"/>
      <c r="G859" s="167"/>
      <c r="H859" s="167"/>
      <c r="I859" s="167"/>
      <c r="J859" s="167"/>
      <c r="K859" s="167"/>
      <c r="L859" s="167"/>
      <c r="M859" s="167"/>
      <c r="N859" s="167"/>
      <c r="O859" s="167"/>
      <c r="P859" s="167"/>
      <c r="Q859" s="7"/>
    </row>
    <row r="860" customHeight="1" spans="1:17">
      <c r="A860" s="9"/>
      <c r="B860" s="7"/>
      <c r="C860" s="7"/>
      <c r="D860" s="167"/>
      <c r="E860" s="167"/>
      <c r="F860" s="167"/>
      <c r="G860" s="167"/>
      <c r="H860" s="167"/>
      <c r="I860" s="167"/>
      <c r="J860" s="167"/>
      <c r="K860" s="167"/>
      <c r="L860" s="167"/>
      <c r="M860" s="167"/>
      <c r="N860" s="167"/>
      <c r="O860" s="167"/>
      <c r="P860" s="167"/>
      <c r="Q860" s="7"/>
    </row>
    <row r="861" customHeight="1" spans="1:17">
      <c r="A861" s="9"/>
      <c r="B861" s="7"/>
      <c r="C861" s="7"/>
      <c r="D861" s="167"/>
      <c r="E861" s="167"/>
      <c r="F861" s="167"/>
      <c r="G861" s="167"/>
      <c r="H861" s="167"/>
      <c r="I861" s="167"/>
      <c r="J861" s="167"/>
      <c r="K861" s="167"/>
      <c r="L861" s="167"/>
      <c r="M861" s="167"/>
      <c r="N861" s="167"/>
      <c r="O861" s="167"/>
      <c r="P861" s="167"/>
      <c r="Q861" s="7"/>
    </row>
    <row r="862" customHeight="1" spans="1:17">
      <c r="A862" s="9"/>
      <c r="B862" s="7"/>
      <c r="C862" s="7"/>
      <c r="D862" s="167"/>
      <c r="E862" s="167"/>
      <c r="F862" s="167"/>
      <c r="G862" s="167"/>
      <c r="H862" s="167"/>
      <c r="I862" s="167"/>
      <c r="J862" s="167"/>
      <c r="K862" s="167"/>
      <c r="L862" s="167"/>
      <c r="M862" s="167"/>
      <c r="N862" s="167"/>
      <c r="O862" s="167"/>
      <c r="P862" s="167"/>
      <c r="Q862" s="7"/>
    </row>
    <row r="863" customHeight="1" spans="1:17">
      <c r="A863" s="9"/>
      <c r="B863" s="7"/>
      <c r="C863" s="7"/>
      <c r="D863" s="167"/>
      <c r="E863" s="167"/>
      <c r="F863" s="167"/>
      <c r="G863" s="167"/>
      <c r="H863" s="167"/>
      <c r="I863" s="167"/>
      <c r="J863" s="167"/>
      <c r="K863" s="167"/>
      <c r="L863" s="167"/>
      <c r="M863" s="167"/>
      <c r="N863" s="167"/>
      <c r="O863" s="167"/>
      <c r="P863" s="167"/>
      <c r="Q863" s="7"/>
    </row>
    <row r="864" customHeight="1" spans="1:17">
      <c r="A864" s="9"/>
      <c r="B864" s="7"/>
      <c r="C864" s="7"/>
      <c r="D864" s="167"/>
      <c r="E864" s="167"/>
      <c r="F864" s="167"/>
      <c r="G864" s="167"/>
      <c r="H864" s="167"/>
      <c r="I864" s="167"/>
      <c r="J864" s="167"/>
      <c r="K864" s="167"/>
      <c r="L864" s="167"/>
      <c r="M864" s="167"/>
      <c r="N864" s="167"/>
      <c r="O864" s="167"/>
      <c r="P864" s="167"/>
      <c r="Q864" s="7"/>
    </row>
    <row r="865" customHeight="1" spans="1:17">
      <c r="A865" s="9"/>
      <c r="B865" s="7"/>
      <c r="C865" s="7"/>
      <c r="D865" s="167"/>
      <c r="E865" s="167"/>
      <c r="F865" s="167"/>
      <c r="G865" s="167"/>
      <c r="H865" s="167"/>
      <c r="I865" s="167"/>
      <c r="J865" s="167"/>
      <c r="K865" s="167"/>
      <c r="L865" s="167"/>
      <c r="M865" s="167"/>
      <c r="N865" s="167"/>
      <c r="O865" s="167"/>
      <c r="P865" s="167"/>
      <c r="Q865" s="7"/>
    </row>
    <row r="866" customHeight="1" spans="1:17">
      <c r="A866" s="9"/>
      <c r="B866" s="7"/>
      <c r="C866" s="7"/>
      <c r="D866" s="167"/>
      <c r="E866" s="167"/>
      <c r="F866" s="167"/>
      <c r="G866" s="167"/>
      <c r="H866" s="167"/>
      <c r="I866" s="167"/>
      <c r="J866" s="167"/>
      <c r="K866" s="167"/>
      <c r="L866" s="167"/>
      <c r="M866" s="167"/>
      <c r="N866" s="167"/>
      <c r="O866" s="167"/>
      <c r="P866" s="167"/>
      <c r="Q866" s="7"/>
    </row>
    <row r="867" customHeight="1" spans="1:17">
      <c r="A867" s="9"/>
      <c r="B867" s="7"/>
      <c r="C867" s="7"/>
      <c r="D867" s="167"/>
      <c r="E867" s="167"/>
      <c r="F867" s="167"/>
      <c r="G867" s="167"/>
      <c r="H867" s="167"/>
      <c r="I867" s="167"/>
      <c r="J867" s="167"/>
      <c r="K867" s="167"/>
      <c r="L867" s="167"/>
      <c r="M867" s="167"/>
      <c r="N867" s="167"/>
      <c r="O867" s="167"/>
      <c r="P867" s="167"/>
      <c r="Q867" s="7"/>
    </row>
    <row r="868" customHeight="1" spans="1:17">
      <c r="A868" s="9"/>
      <c r="B868" s="7"/>
      <c r="C868" s="7"/>
      <c r="D868" s="167"/>
      <c r="E868" s="167"/>
      <c r="F868" s="167"/>
      <c r="G868" s="167"/>
      <c r="H868" s="167"/>
      <c r="I868" s="167"/>
      <c r="J868" s="167"/>
      <c r="K868" s="167"/>
      <c r="L868" s="167"/>
      <c r="M868" s="167"/>
      <c r="N868" s="167"/>
      <c r="O868" s="167"/>
      <c r="P868" s="167"/>
      <c r="Q868" s="7"/>
    </row>
    <row r="869" customHeight="1" spans="1:17">
      <c r="A869" s="9"/>
      <c r="B869" s="7"/>
      <c r="C869" s="7"/>
      <c r="D869" s="167"/>
      <c r="E869" s="167"/>
      <c r="F869" s="167"/>
      <c r="G869" s="167"/>
      <c r="H869" s="167"/>
      <c r="I869" s="167"/>
      <c r="J869" s="167"/>
      <c r="K869" s="167"/>
      <c r="L869" s="167"/>
      <c r="M869" s="167"/>
      <c r="N869" s="167"/>
      <c r="O869" s="167"/>
      <c r="P869" s="167"/>
      <c r="Q869" s="7"/>
    </row>
    <row r="870" customHeight="1" spans="1:17">
      <c r="A870" s="9"/>
      <c r="B870" s="7"/>
      <c r="C870" s="7"/>
      <c r="D870" s="167"/>
      <c r="E870" s="167"/>
      <c r="F870" s="167"/>
      <c r="G870" s="167"/>
      <c r="H870" s="167"/>
      <c r="I870" s="167"/>
      <c r="J870" s="167"/>
      <c r="K870" s="167"/>
      <c r="L870" s="167"/>
      <c r="M870" s="167"/>
      <c r="N870" s="167"/>
      <c r="O870" s="167"/>
      <c r="P870" s="167"/>
      <c r="Q870" s="7"/>
    </row>
    <row r="871" customHeight="1" spans="1:17">
      <c r="A871" s="9"/>
      <c r="B871" s="7"/>
      <c r="C871" s="7"/>
      <c r="D871" s="167"/>
      <c r="E871" s="167"/>
      <c r="F871" s="167"/>
      <c r="G871" s="167"/>
      <c r="H871" s="167"/>
      <c r="I871" s="167"/>
      <c r="J871" s="167"/>
      <c r="K871" s="167"/>
      <c r="L871" s="167"/>
      <c r="M871" s="167"/>
      <c r="N871" s="167"/>
      <c r="O871" s="167"/>
      <c r="P871" s="167"/>
      <c r="Q871" s="7"/>
    </row>
    <row r="872" customHeight="1" spans="1:17">
      <c r="A872" s="9"/>
      <c r="B872" s="7"/>
      <c r="C872" s="7"/>
      <c r="D872" s="167"/>
      <c r="E872" s="167"/>
      <c r="F872" s="167"/>
      <c r="G872" s="167"/>
      <c r="H872" s="167"/>
      <c r="I872" s="167"/>
      <c r="J872" s="167"/>
      <c r="K872" s="167"/>
      <c r="L872" s="167"/>
      <c r="M872" s="167"/>
      <c r="N872" s="167"/>
      <c r="O872" s="167"/>
      <c r="P872" s="167"/>
      <c r="Q872" s="7"/>
    </row>
    <row r="873" customHeight="1" spans="1:17">
      <c r="A873" s="9"/>
      <c r="B873" s="7"/>
      <c r="C873" s="7"/>
      <c r="D873" s="167"/>
      <c r="E873" s="167"/>
      <c r="F873" s="167"/>
      <c r="G873" s="167"/>
      <c r="H873" s="167"/>
      <c r="I873" s="167"/>
      <c r="J873" s="167"/>
      <c r="K873" s="167"/>
      <c r="L873" s="167"/>
      <c r="M873" s="167"/>
      <c r="N873" s="167"/>
      <c r="O873" s="167"/>
      <c r="P873" s="167"/>
      <c r="Q873" s="7"/>
    </row>
    <row r="874" customHeight="1" spans="1:17">
      <c r="A874" s="9"/>
      <c r="B874" s="7"/>
      <c r="C874" s="7"/>
      <c r="D874" s="167"/>
      <c r="E874" s="167"/>
      <c r="F874" s="167"/>
      <c r="G874" s="167"/>
      <c r="H874" s="167"/>
      <c r="I874" s="167"/>
      <c r="J874" s="167"/>
      <c r="K874" s="167"/>
      <c r="L874" s="167"/>
      <c r="M874" s="167"/>
      <c r="N874" s="167"/>
      <c r="O874" s="167"/>
      <c r="P874" s="167"/>
      <c r="Q874" s="7"/>
    </row>
    <row r="875" customHeight="1" spans="1:17">
      <c r="A875" s="9"/>
      <c r="B875" s="7"/>
      <c r="C875" s="7"/>
      <c r="D875" s="167"/>
      <c r="E875" s="167"/>
      <c r="F875" s="167"/>
      <c r="G875" s="167"/>
      <c r="H875" s="167"/>
      <c r="I875" s="167"/>
      <c r="J875" s="167"/>
      <c r="K875" s="167"/>
      <c r="L875" s="167"/>
      <c r="M875" s="167"/>
      <c r="N875" s="167"/>
      <c r="O875" s="167"/>
      <c r="P875" s="167"/>
      <c r="Q875" s="7"/>
    </row>
    <row r="876" customHeight="1" spans="1:17">
      <c r="A876" s="9"/>
      <c r="B876" s="7"/>
      <c r="C876" s="7"/>
      <c r="D876" s="167"/>
      <c r="E876" s="167"/>
      <c r="F876" s="167"/>
      <c r="G876" s="167"/>
      <c r="H876" s="167"/>
      <c r="I876" s="167"/>
      <c r="J876" s="167"/>
      <c r="K876" s="167"/>
      <c r="L876" s="167"/>
      <c r="M876" s="167"/>
      <c r="N876" s="167"/>
      <c r="O876" s="167"/>
      <c r="P876" s="167"/>
      <c r="Q876" s="7"/>
    </row>
    <row r="877" customHeight="1" spans="1:17">
      <c r="A877" s="9"/>
      <c r="B877" s="7"/>
      <c r="C877" s="7"/>
      <c r="D877" s="167"/>
      <c r="E877" s="167"/>
      <c r="F877" s="167"/>
      <c r="G877" s="167"/>
      <c r="H877" s="167"/>
      <c r="I877" s="167"/>
      <c r="J877" s="167"/>
      <c r="K877" s="167"/>
      <c r="L877" s="167"/>
      <c r="M877" s="167"/>
      <c r="N877" s="167"/>
      <c r="O877" s="167"/>
      <c r="P877" s="167"/>
      <c r="Q877" s="7"/>
    </row>
    <row r="878" customHeight="1" spans="1:17">
      <c r="A878" s="9"/>
      <c r="B878" s="7"/>
      <c r="C878" s="7"/>
      <c r="D878" s="167"/>
      <c r="E878" s="167"/>
      <c r="F878" s="167"/>
      <c r="G878" s="167"/>
      <c r="H878" s="167"/>
      <c r="I878" s="167"/>
      <c r="J878" s="167"/>
      <c r="K878" s="167"/>
      <c r="L878" s="167"/>
      <c r="M878" s="167"/>
      <c r="N878" s="167"/>
      <c r="O878" s="167"/>
      <c r="P878" s="167"/>
      <c r="Q878" s="7"/>
    </row>
    <row r="879" customHeight="1" spans="1:17">
      <c r="A879" s="9"/>
      <c r="B879" s="7"/>
      <c r="C879" s="7"/>
      <c r="D879" s="167"/>
      <c r="E879" s="167"/>
      <c r="F879" s="167"/>
      <c r="G879" s="167"/>
      <c r="H879" s="167"/>
      <c r="I879" s="167"/>
      <c r="J879" s="167"/>
      <c r="K879" s="167"/>
      <c r="L879" s="167"/>
      <c r="M879" s="167"/>
      <c r="N879" s="167"/>
      <c r="O879" s="167"/>
      <c r="P879" s="167"/>
      <c r="Q879" s="7"/>
    </row>
    <row r="880" customHeight="1" spans="1:17">
      <c r="A880" s="9"/>
      <c r="B880" s="7"/>
      <c r="C880" s="7"/>
      <c r="D880" s="167"/>
      <c r="E880" s="167"/>
      <c r="F880" s="167"/>
      <c r="G880" s="167"/>
      <c r="H880" s="167"/>
      <c r="I880" s="167"/>
      <c r="J880" s="167"/>
      <c r="K880" s="167"/>
      <c r="L880" s="167"/>
      <c r="M880" s="167"/>
      <c r="N880" s="167"/>
      <c r="O880" s="167"/>
      <c r="P880" s="167"/>
      <c r="Q880" s="7"/>
    </row>
    <row r="881" customHeight="1" spans="1:17">
      <c r="A881" s="9"/>
      <c r="B881" s="7"/>
      <c r="C881" s="7"/>
      <c r="D881" s="167"/>
      <c r="E881" s="167"/>
      <c r="F881" s="167"/>
      <c r="G881" s="167"/>
      <c r="H881" s="167"/>
      <c r="I881" s="167"/>
      <c r="J881" s="167"/>
      <c r="K881" s="167"/>
      <c r="L881" s="167"/>
      <c r="M881" s="167"/>
      <c r="N881" s="167"/>
      <c r="O881" s="167"/>
      <c r="P881" s="167"/>
      <c r="Q881" s="7"/>
    </row>
    <row r="882" customHeight="1" spans="1:17">
      <c r="A882" s="9"/>
      <c r="B882" s="7"/>
      <c r="C882" s="7"/>
      <c r="D882" s="167"/>
      <c r="E882" s="167"/>
      <c r="F882" s="167"/>
      <c r="G882" s="167"/>
      <c r="H882" s="167"/>
      <c r="I882" s="167"/>
      <c r="J882" s="167"/>
      <c r="K882" s="167"/>
      <c r="L882" s="167"/>
      <c r="M882" s="167"/>
      <c r="N882" s="167"/>
      <c r="O882" s="167"/>
      <c r="P882" s="167"/>
      <c r="Q882" s="7"/>
    </row>
    <row r="883" customHeight="1" spans="1:17">
      <c r="A883" s="9"/>
      <c r="B883" s="7"/>
      <c r="C883" s="7"/>
      <c r="D883" s="167"/>
      <c r="E883" s="167"/>
      <c r="F883" s="167"/>
      <c r="G883" s="167"/>
      <c r="H883" s="167"/>
      <c r="I883" s="167"/>
      <c r="J883" s="167"/>
      <c r="K883" s="167"/>
      <c r="L883" s="167"/>
      <c r="M883" s="167"/>
      <c r="N883" s="167"/>
      <c r="O883" s="167"/>
      <c r="P883" s="167"/>
      <c r="Q883" s="7"/>
    </row>
    <row r="884" customHeight="1" spans="1:17">
      <c r="A884" s="9"/>
      <c r="B884" s="7"/>
      <c r="C884" s="7"/>
      <c r="D884" s="167"/>
      <c r="E884" s="167"/>
      <c r="F884" s="167"/>
      <c r="G884" s="167"/>
      <c r="H884" s="167"/>
      <c r="I884" s="167"/>
      <c r="J884" s="167"/>
      <c r="K884" s="167"/>
      <c r="L884" s="167"/>
      <c r="M884" s="167"/>
      <c r="N884" s="167"/>
      <c r="O884" s="167"/>
      <c r="P884" s="167"/>
      <c r="Q884" s="7"/>
    </row>
    <row r="885" customHeight="1" spans="1:17">
      <c r="A885" s="9"/>
      <c r="B885" s="7"/>
      <c r="C885" s="7"/>
      <c r="D885" s="167"/>
      <c r="E885" s="167"/>
      <c r="F885" s="167"/>
      <c r="G885" s="167"/>
      <c r="H885" s="167"/>
      <c r="I885" s="167"/>
      <c r="J885" s="167"/>
      <c r="K885" s="167"/>
      <c r="L885" s="167"/>
      <c r="M885" s="167"/>
      <c r="N885" s="167"/>
      <c r="O885" s="167"/>
      <c r="P885" s="167"/>
      <c r="Q885" s="7"/>
    </row>
    <row r="886" customHeight="1" spans="1:17">
      <c r="A886" s="9"/>
      <c r="B886" s="7"/>
      <c r="C886" s="7"/>
      <c r="D886" s="167"/>
      <c r="E886" s="167"/>
      <c r="F886" s="167"/>
      <c r="G886" s="167"/>
      <c r="H886" s="167"/>
      <c r="I886" s="167"/>
      <c r="J886" s="167"/>
      <c r="K886" s="167"/>
      <c r="L886" s="167"/>
      <c r="M886" s="167"/>
      <c r="N886" s="167"/>
      <c r="O886" s="167"/>
      <c r="P886" s="167"/>
      <c r="Q886" s="7"/>
    </row>
    <row r="887" customHeight="1" spans="1:17">
      <c r="A887" s="9"/>
      <c r="B887" s="7"/>
      <c r="C887" s="7"/>
      <c r="D887" s="167"/>
      <c r="E887" s="167"/>
      <c r="F887" s="167"/>
      <c r="G887" s="167"/>
      <c r="H887" s="167"/>
      <c r="I887" s="167"/>
      <c r="J887" s="167"/>
      <c r="K887" s="167"/>
      <c r="L887" s="167"/>
      <c r="M887" s="167"/>
      <c r="N887" s="167"/>
      <c r="O887" s="167"/>
      <c r="P887" s="167"/>
      <c r="Q887" s="7"/>
    </row>
    <row r="888" customHeight="1" spans="1:17">
      <c r="A888" s="9"/>
      <c r="B888" s="7"/>
      <c r="C888" s="7"/>
      <c r="D888" s="167"/>
      <c r="E888" s="167"/>
      <c r="F888" s="167"/>
      <c r="G888" s="167"/>
      <c r="H888" s="167"/>
      <c r="I888" s="167"/>
      <c r="J888" s="167"/>
      <c r="K888" s="167"/>
      <c r="L888" s="167"/>
      <c r="M888" s="167"/>
      <c r="N888" s="167"/>
      <c r="O888" s="167"/>
      <c r="P888" s="167"/>
      <c r="Q888" s="7"/>
    </row>
    <row r="889" customHeight="1" spans="1:17">
      <c r="A889" s="9"/>
      <c r="B889" s="7"/>
      <c r="C889" s="7"/>
      <c r="D889" s="167"/>
      <c r="E889" s="167"/>
      <c r="F889" s="167"/>
      <c r="G889" s="167"/>
      <c r="H889" s="167"/>
      <c r="I889" s="167"/>
      <c r="J889" s="167"/>
      <c r="K889" s="167"/>
      <c r="L889" s="167"/>
      <c r="M889" s="167"/>
      <c r="N889" s="167"/>
      <c r="O889" s="167"/>
      <c r="P889" s="167"/>
      <c r="Q889" s="7"/>
    </row>
    <row r="890" customHeight="1" spans="1:17">
      <c r="A890" s="9"/>
      <c r="B890" s="7"/>
      <c r="C890" s="7"/>
      <c r="D890" s="167"/>
      <c r="E890" s="167"/>
      <c r="F890" s="167"/>
      <c r="G890" s="167"/>
      <c r="H890" s="167"/>
      <c r="I890" s="167"/>
      <c r="J890" s="167"/>
      <c r="K890" s="167"/>
      <c r="L890" s="167"/>
      <c r="M890" s="167"/>
      <c r="N890" s="167"/>
      <c r="O890" s="167"/>
      <c r="P890" s="167"/>
      <c r="Q890" s="7"/>
    </row>
    <row r="891" customHeight="1" spans="1:17">
      <c r="A891" s="9"/>
      <c r="B891" s="7"/>
      <c r="C891" s="7"/>
      <c r="D891" s="167"/>
      <c r="E891" s="167"/>
      <c r="F891" s="167"/>
      <c r="G891" s="167"/>
      <c r="H891" s="167"/>
      <c r="I891" s="167"/>
      <c r="J891" s="167"/>
      <c r="K891" s="167"/>
      <c r="L891" s="167"/>
      <c r="M891" s="167"/>
      <c r="N891" s="167"/>
      <c r="O891" s="167"/>
      <c r="P891" s="167"/>
      <c r="Q891" s="7"/>
    </row>
    <row r="892" customHeight="1" spans="1:17">
      <c r="A892" s="9"/>
      <c r="B892" s="7"/>
      <c r="C892" s="7"/>
      <c r="D892" s="167"/>
      <c r="E892" s="167"/>
      <c r="F892" s="167"/>
      <c r="G892" s="167"/>
      <c r="H892" s="167"/>
      <c r="I892" s="167"/>
      <c r="J892" s="167"/>
      <c r="K892" s="167"/>
      <c r="L892" s="167"/>
      <c r="M892" s="167"/>
      <c r="N892" s="167"/>
      <c r="O892" s="167"/>
      <c r="P892" s="167"/>
      <c r="Q892" s="7"/>
    </row>
    <row r="893" customHeight="1" spans="1:17">
      <c r="A893" s="9"/>
      <c r="B893" s="7"/>
      <c r="C893" s="7"/>
      <c r="D893" s="167"/>
      <c r="E893" s="167"/>
      <c r="F893" s="167"/>
      <c r="G893" s="167"/>
      <c r="H893" s="167"/>
      <c r="I893" s="167"/>
      <c r="J893" s="167"/>
      <c r="K893" s="167"/>
      <c r="L893" s="167"/>
      <c r="M893" s="167"/>
      <c r="N893" s="167"/>
      <c r="O893" s="167"/>
      <c r="P893" s="167"/>
      <c r="Q893" s="7"/>
    </row>
    <row r="894" customHeight="1" spans="1:17">
      <c r="A894" s="9"/>
      <c r="B894" s="7"/>
      <c r="C894" s="7"/>
      <c r="D894" s="167"/>
      <c r="E894" s="167"/>
      <c r="F894" s="167"/>
      <c r="G894" s="167"/>
      <c r="H894" s="167"/>
      <c r="I894" s="167"/>
      <c r="J894" s="167"/>
      <c r="K894" s="167"/>
      <c r="L894" s="167"/>
      <c r="M894" s="167"/>
      <c r="N894" s="167"/>
      <c r="O894" s="167"/>
      <c r="P894" s="167"/>
      <c r="Q894" s="7"/>
    </row>
    <row r="895" customHeight="1" spans="1:17">
      <c r="A895" s="9"/>
      <c r="B895" s="7"/>
      <c r="C895" s="7"/>
      <c r="D895" s="167"/>
      <c r="E895" s="167"/>
      <c r="F895" s="167"/>
      <c r="G895" s="167"/>
      <c r="H895" s="167"/>
      <c r="I895" s="167"/>
      <c r="J895" s="167"/>
      <c r="K895" s="167"/>
      <c r="L895" s="167"/>
      <c r="M895" s="167"/>
      <c r="N895" s="167"/>
      <c r="O895" s="167"/>
      <c r="P895" s="167"/>
      <c r="Q895" s="7"/>
    </row>
    <row r="896" customHeight="1" spans="1:17">
      <c r="A896" s="9"/>
      <c r="B896" s="7"/>
      <c r="C896" s="7"/>
      <c r="D896" s="167"/>
      <c r="E896" s="167"/>
      <c r="F896" s="167"/>
      <c r="G896" s="167"/>
      <c r="H896" s="167"/>
      <c r="I896" s="167"/>
      <c r="J896" s="167"/>
      <c r="K896" s="167"/>
      <c r="L896" s="167"/>
      <c r="M896" s="167"/>
      <c r="N896" s="167"/>
      <c r="O896" s="167"/>
      <c r="P896" s="167"/>
      <c r="Q896" s="7"/>
    </row>
    <row r="897" customHeight="1" spans="1:17">
      <c r="A897" s="9"/>
      <c r="B897" s="7"/>
      <c r="C897" s="7"/>
      <c r="D897" s="167"/>
      <c r="E897" s="167"/>
      <c r="F897" s="167"/>
      <c r="G897" s="167"/>
      <c r="H897" s="167"/>
      <c r="I897" s="167"/>
      <c r="J897" s="167"/>
      <c r="K897" s="167"/>
      <c r="L897" s="167"/>
      <c r="M897" s="167"/>
      <c r="N897" s="167"/>
      <c r="O897" s="167"/>
      <c r="P897" s="167"/>
      <c r="Q897" s="7"/>
    </row>
    <row r="898" customHeight="1" spans="1:17">
      <c r="A898" s="9"/>
      <c r="B898" s="7"/>
      <c r="C898" s="7"/>
      <c r="D898" s="167"/>
      <c r="E898" s="167"/>
      <c r="F898" s="167"/>
      <c r="G898" s="167"/>
      <c r="H898" s="167"/>
      <c r="I898" s="167"/>
      <c r="J898" s="167"/>
      <c r="K898" s="167"/>
      <c r="L898" s="167"/>
      <c r="M898" s="167"/>
      <c r="N898" s="167"/>
      <c r="O898" s="167"/>
      <c r="P898" s="167"/>
      <c r="Q898" s="7"/>
    </row>
    <row r="899" customHeight="1" spans="1:17">
      <c r="A899" s="9"/>
      <c r="B899" s="7"/>
      <c r="C899" s="7"/>
      <c r="D899" s="167"/>
      <c r="E899" s="167"/>
      <c r="F899" s="167"/>
      <c r="G899" s="167"/>
      <c r="H899" s="167"/>
      <c r="I899" s="167"/>
      <c r="J899" s="167"/>
      <c r="K899" s="167"/>
      <c r="L899" s="167"/>
      <c r="M899" s="167"/>
      <c r="N899" s="167"/>
      <c r="O899" s="167"/>
      <c r="P899" s="167"/>
      <c r="Q899" s="7"/>
    </row>
    <row r="900" customHeight="1" spans="1:17">
      <c r="A900" s="9"/>
      <c r="B900" s="7"/>
      <c r="C900" s="7"/>
      <c r="D900" s="167"/>
      <c r="E900" s="167"/>
      <c r="F900" s="167"/>
      <c r="G900" s="167"/>
      <c r="H900" s="167"/>
      <c r="I900" s="167"/>
      <c r="J900" s="167"/>
      <c r="K900" s="167"/>
      <c r="L900" s="167"/>
      <c r="M900" s="167"/>
      <c r="N900" s="167"/>
      <c r="O900" s="167"/>
      <c r="P900" s="167"/>
      <c r="Q900" s="7"/>
    </row>
    <row r="901" customHeight="1" spans="1:17">
      <c r="A901" s="9"/>
      <c r="B901" s="7"/>
      <c r="C901" s="7"/>
      <c r="D901" s="167"/>
      <c r="E901" s="167"/>
      <c r="F901" s="167"/>
      <c r="G901" s="167"/>
      <c r="H901" s="167"/>
      <c r="I901" s="167"/>
      <c r="J901" s="167"/>
      <c r="K901" s="167"/>
      <c r="L901" s="167"/>
      <c r="M901" s="167"/>
      <c r="N901" s="167"/>
      <c r="O901" s="167"/>
      <c r="P901" s="167"/>
      <c r="Q901" s="7"/>
    </row>
    <row r="902" customHeight="1" spans="1:17">
      <c r="A902" s="9"/>
      <c r="B902" s="7"/>
      <c r="C902" s="7"/>
      <c r="D902" s="167"/>
      <c r="E902" s="167"/>
      <c r="F902" s="167"/>
      <c r="G902" s="167"/>
      <c r="H902" s="167"/>
      <c r="I902" s="167"/>
      <c r="J902" s="167"/>
      <c r="K902" s="167"/>
      <c r="L902" s="167"/>
      <c r="M902" s="167"/>
      <c r="N902" s="167"/>
      <c r="O902" s="167"/>
      <c r="P902" s="167"/>
      <c r="Q902" s="7"/>
    </row>
    <row r="903" customHeight="1" spans="1:17">
      <c r="A903" s="9"/>
      <c r="B903" s="7"/>
      <c r="C903" s="7"/>
      <c r="D903" s="167"/>
      <c r="E903" s="167"/>
      <c r="F903" s="167"/>
      <c r="G903" s="167"/>
      <c r="H903" s="167"/>
      <c r="I903" s="167"/>
      <c r="J903" s="167"/>
      <c r="K903" s="167"/>
      <c r="L903" s="167"/>
      <c r="M903" s="167"/>
      <c r="N903" s="167"/>
      <c r="O903" s="167"/>
      <c r="P903" s="167"/>
      <c r="Q903" s="7"/>
    </row>
    <row r="904" customHeight="1" spans="1:17">
      <c r="A904" s="9"/>
      <c r="B904" s="7"/>
      <c r="C904" s="7"/>
      <c r="D904" s="167"/>
      <c r="E904" s="167"/>
      <c r="F904" s="167"/>
      <c r="G904" s="167"/>
      <c r="H904" s="167"/>
      <c r="I904" s="167"/>
      <c r="J904" s="167"/>
      <c r="K904" s="167"/>
      <c r="L904" s="167"/>
      <c r="M904" s="167"/>
      <c r="N904" s="167"/>
      <c r="O904" s="167"/>
      <c r="P904" s="167"/>
      <c r="Q904" s="7"/>
    </row>
    <row r="905" customHeight="1" spans="1:17">
      <c r="A905" s="9"/>
      <c r="B905" s="7"/>
      <c r="C905" s="7"/>
      <c r="D905" s="167"/>
      <c r="E905" s="167"/>
      <c r="F905" s="167"/>
      <c r="G905" s="167"/>
      <c r="H905" s="167"/>
      <c r="I905" s="167"/>
      <c r="J905" s="167"/>
      <c r="K905" s="167"/>
      <c r="L905" s="167"/>
      <c r="M905" s="167"/>
      <c r="N905" s="167"/>
      <c r="O905" s="167"/>
      <c r="P905" s="167"/>
      <c r="Q905" s="7"/>
    </row>
    <row r="906" customHeight="1" spans="1:17">
      <c r="A906" s="9"/>
      <c r="B906" s="7"/>
      <c r="C906" s="7"/>
      <c r="D906" s="167"/>
      <c r="E906" s="167"/>
      <c r="F906" s="167"/>
      <c r="G906" s="167"/>
      <c r="H906" s="167"/>
      <c r="I906" s="167"/>
      <c r="J906" s="167"/>
      <c r="K906" s="167"/>
      <c r="L906" s="167"/>
      <c r="M906" s="167"/>
      <c r="N906" s="167"/>
      <c r="O906" s="167"/>
      <c r="P906" s="167"/>
      <c r="Q906" s="7"/>
    </row>
    <row r="907" customHeight="1" spans="1:17">
      <c r="A907" s="9"/>
      <c r="B907" s="7"/>
      <c r="C907" s="7"/>
      <c r="D907" s="167"/>
      <c r="E907" s="167"/>
      <c r="F907" s="167"/>
      <c r="G907" s="167"/>
      <c r="H907" s="167"/>
      <c r="I907" s="167"/>
      <c r="J907" s="167"/>
      <c r="K907" s="167"/>
      <c r="L907" s="167"/>
      <c r="M907" s="167"/>
      <c r="N907" s="167"/>
      <c r="O907" s="167"/>
      <c r="P907" s="167"/>
      <c r="Q907" s="7"/>
    </row>
    <row r="908" customHeight="1" spans="1:17">
      <c r="A908" s="9"/>
      <c r="B908" s="7"/>
      <c r="C908" s="7"/>
      <c r="D908" s="167"/>
      <c r="E908" s="167"/>
      <c r="F908" s="167"/>
      <c r="G908" s="167"/>
      <c r="H908" s="167"/>
      <c r="I908" s="167"/>
      <c r="J908" s="167"/>
      <c r="K908" s="167"/>
      <c r="L908" s="167"/>
      <c r="M908" s="167"/>
      <c r="N908" s="167"/>
      <c r="O908" s="167"/>
      <c r="P908" s="167"/>
      <c r="Q908" s="7"/>
    </row>
    <row r="909" customHeight="1" spans="1:17">
      <c r="A909" s="9"/>
      <c r="B909" s="7"/>
      <c r="C909" s="7"/>
      <c r="D909" s="167"/>
      <c r="E909" s="167"/>
      <c r="F909" s="167"/>
      <c r="G909" s="167"/>
      <c r="H909" s="167"/>
      <c r="I909" s="167"/>
      <c r="J909" s="167"/>
      <c r="K909" s="167"/>
      <c r="L909" s="167"/>
      <c r="M909" s="167"/>
      <c r="N909" s="167"/>
      <c r="O909" s="167"/>
      <c r="P909" s="167"/>
      <c r="Q909" s="7"/>
    </row>
    <row r="910" customHeight="1" spans="1:17">
      <c r="A910" s="9"/>
      <c r="B910" s="7"/>
      <c r="C910" s="7"/>
      <c r="D910" s="167"/>
      <c r="E910" s="167"/>
      <c r="F910" s="167"/>
      <c r="G910" s="167"/>
      <c r="H910" s="167"/>
      <c r="I910" s="167"/>
      <c r="J910" s="167"/>
      <c r="K910" s="167"/>
      <c r="L910" s="167"/>
      <c r="M910" s="167"/>
      <c r="N910" s="167"/>
      <c r="O910" s="167"/>
      <c r="P910" s="167"/>
      <c r="Q910" s="7"/>
    </row>
    <row r="911" customHeight="1" spans="1:17">
      <c r="A911" s="9"/>
      <c r="B911" s="7"/>
      <c r="C911" s="7"/>
      <c r="D911" s="167"/>
      <c r="E911" s="167"/>
      <c r="F911" s="167"/>
      <c r="G911" s="167"/>
      <c r="H911" s="167"/>
      <c r="I911" s="167"/>
      <c r="J911" s="167"/>
      <c r="K911" s="167"/>
      <c r="L911" s="167"/>
      <c r="M911" s="167"/>
      <c r="N911" s="167"/>
      <c r="O911" s="167"/>
      <c r="P911" s="167"/>
      <c r="Q911" s="7"/>
    </row>
    <row r="912" customHeight="1" spans="1:17">
      <c r="A912" s="9"/>
      <c r="B912" s="7"/>
      <c r="C912" s="7"/>
      <c r="D912" s="167"/>
      <c r="E912" s="167"/>
      <c r="F912" s="167"/>
      <c r="G912" s="167"/>
      <c r="H912" s="167"/>
      <c r="I912" s="167"/>
      <c r="J912" s="167"/>
      <c r="K912" s="167"/>
      <c r="L912" s="167"/>
      <c r="M912" s="167"/>
      <c r="N912" s="167"/>
      <c r="O912" s="167"/>
      <c r="P912" s="167"/>
      <c r="Q912" s="7"/>
    </row>
    <row r="913" customHeight="1" spans="1:17">
      <c r="A913" s="9"/>
      <c r="B913" s="7"/>
      <c r="C913" s="7"/>
      <c r="D913" s="167"/>
      <c r="E913" s="167"/>
      <c r="F913" s="167"/>
      <c r="G913" s="167"/>
      <c r="H913" s="167"/>
      <c r="I913" s="167"/>
      <c r="J913" s="167"/>
      <c r="K913" s="167"/>
      <c r="L913" s="167"/>
      <c r="M913" s="167"/>
      <c r="N913" s="167"/>
      <c r="O913" s="167"/>
      <c r="P913" s="167"/>
      <c r="Q913" s="7"/>
    </row>
    <row r="914" customHeight="1" spans="1:17">
      <c r="A914" s="9"/>
      <c r="B914" s="7"/>
      <c r="C914" s="7"/>
      <c r="D914" s="167"/>
      <c r="E914" s="167"/>
      <c r="F914" s="167"/>
      <c r="G914" s="167"/>
      <c r="H914" s="167"/>
      <c r="I914" s="167"/>
      <c r="J914" s="167"/>
      <c r="K914" s="167"/>
      <c r="L914" s="167"/>
      <c r="M914" s="167"/>
      <c r="N914" s="167"/>
      <c r="O914" s="167"/>
      <c r="P914" s="167"/>
      <c r="Q914" s="7"/>
    </row>
    <row r="915" customHeight="1" spans="1:17">
      <c r="A915" s="9"/>
      <c r="B915" s="7"/>
      <c r="C915" s="7"/>
      <c r="D915" s="167"/>
      <c r="E915" s="167"/>
      <c r="F915" s="167"/>
      <c r="G915" s="167"/>
      <c r="H915" s="167"/>
      <c r="I915" s="167"/>
      <c r="J915" s="167"/>
      <c r="K915" s="167"/>
      <c r="L915" s="167"/>
      <c r="M915" s="167"/>
      <c r="N915" s="167"/>
      <c r="O915" s="167"/>
      <c r="P915" s="167"/>
      <c r="Q915" s="7"/>
    </row>
    <row r="916" customHeight="1" spans="1:17">
      <c r="A916" s="9"/>
      <c r="B916" s="7"/>
      <c r="C916" s="7"/>
      <c r="D916" s="167"/>
      <c r="E916" s="167"/>
      <c r="F916" s="167"/>
      <c r="G916" s="167"/>
      <c r="H916" s="167"/>
      <c r="I916" s="167"/>
      <c r="J916" s="167"/>
      <c r="K916" s="167"/>
      <c r="L916" s="167"/>
      <c r="M916" s="167"/>
      <c r="N916" s="167"/>
      <c r="O916" s="167"/>
      <c r="P916" s="167"/>
      <c r="Q916" s="7"/>
    </row>
    <row r="917" customHeight="1" spans="1:17">
      <c r="A917" s="9"/>
      <c r="B917" s="7"/>
      <c r="C917" s="7"/>
      <c r="D917" s="167"/>
      <c r="E917" s="167"/>
      <c r="F917" s="167"/>
      <c r="G917" s="167"/>
      <c r="H917" s="167"/>
      <c r="I917" s="167"/>
      <c r="J917" s="167"/>
      <c r="K917" s="167"/>
      <c r="L917" s="167"/>
      <c r="M917" s="167"/>
      <c r="N917" s="167"/>
      <c r="O917" s="167"/>
      <c r="P917" s="167"/>
      <c r="Q917" s="7"/>
    </row>
    <row r="918" customHeight="1" spans="1:17">
      <c r="A918" s="9"/>
      <c r="B918" s="7"/>
      <c r="C918" s="7"/>
      <c r="D918" s="167"/>
      <c r="E918" s="167"/>
      <c r="F918" s="167"/>
      <c r="G918" s="167"/>
      <c r="H918" s="167"/>
      <c r="I918" s="167"/>
      <c r="J918" s="167"/>
      <c r="K918" s="167"/>
      <c r="L918" s="167"/>
      <c r="M918" s="167"/>
      <c r="N918" s="167"/>
      <c r="O918" s="167"/>
      <c r="P918" s="167"/>
      <c r="Q918" s="7"/>
    </row>
    <row r="919" customHeight="1" spans="1:17">
      <c r="A919" s="9"/>
      <c r="B919" s="7"/>
      <c r="C919" s="7"/>
      <c r="D919" s="167"/>
      <c r="E919" s="167"/>
      <c r="F919" s="167"/>
      <c r="G919" s="167"/>
      <c r="H919" s="167"/>
      <c r="I919" s="167"/>
      <c r="J919" s="167"/>
      <c r="K919" s="167"/>
      <c r="L919" s="167"/>
      <c r="M919" s="167"/>
      <c r="N919" s="167"/>
      <c r="O919" s="167"/>
      <c r="P919" s="167"/>
      <c r="Q919" s="7"/>
    </row>
    <row r="920" customHeight="1" spans="1:17">
      <c r="A920" s="9"/>
      <c r="B920" s="7"/>
      <c r="C920" s="7"/>
      <c r="D920" s="167"/>
      <c r="E920" s="167"/>
      <c r="F920" s="167"/>
      <c r="G920" s="167"/>
      <c r="H920" s="167"/>
      <c r="I920" s="167"/>
      <c r="J920" s="167"/>
      <c r="K920" s="167"/>
      <c r="L920" s="167"/>
      <c r="M920" s="167"/>
      <c r="N920" s="167"/>
      <c r="O920" s="167"/>
      <c r="P920" s="167"/>
      <c r="Q920" s="7"/>
    </row>
    <row r="921" customHeight="1" spans="1:17">
      <c r="A921" s="9"/>
      <c r="B921" s="7"/>
      <c r="C921" s="7"/>
      <c r="D921" s="167"/>
      <c r="E921" s="167"/>
      <c r="F921" s="167"/>
      <c r="G921" s="167"/>
      <c r="H921" s="167"/>
      <c r="I921" s="167"/>
      <c r="J921" s="167"/>
      <c r="K921" s="167"/>
      <c r="L921" s="167"/>
      <c r="M921" s="167"/>
      <c r="N921" s="167"/>
      <c r="O921" s="167"/>
      <c r="P921" s="167"/>
      <c r="Q921" s="7"/>
    </row>
    <row r="922" customHeight="1" spans="1:17">
      <c r="A922" s="9"/>
      <c r="B922" s="7"/>
      <c r="C922" s="7"/>
      <c r="D922" s="167"/>
      <c r="E922" s="167"/>
      <c r="F922" s="167"/>
      <c r="G922" s="167"/>
      <c r="H922" s="167"/>
      <c r="I922" s="167"/>
      <c r="J922" s="167"/>
      <c r="K922" s="167"/>
      <c r="L922" s="167"/>
      <c r="M922" s="167"/>
      <c r="N922" s="167"/>
      <c r="O922" s="167"/>
      <c r="P922" s="167"/>
      <c r="Q922" s="7"/>
    </row>
    <row r="923" customHeight="1" spans="1:17">
      <c r="A923" s="9"/>
      <c r="B923" s="7"/>
      <c r="C923" s="7"/>
      <c r="D923" s="167"/>
      <c r="E923" s="167"/>
      <c r="F923" s="167"/>
      <c r="G923" s="167"/>
      <c r="H923" s="167"/>
      <c r="I923" s="167"/>
      <c r="J923" s="167"/>
      <c r="K923" s="167"/>
      <c r="L923" s="167"/>
      <c r="M923" s="167"/>
      <c r="N923" s="167"/>
      <c r="O923" s="167"/>
      <c r="P923" s="167"/>
      <c r="Q923" s="7"/>
    </row>
    <row r="924" customHeight="1" spans="1:17">
      <c r="A924" s="9"/>
      <c r="B924" s="7"/>
      <c r="C924" s="7"/>
      <c r="D924" s="167"/>
      <c r="E924" s="167"/>
      <c r="F924" s="167"/>
      <c r="G924" s="167"/>
      <c r="H924" s="167"/>
      <c r="I924" s="167"/>
      <c r="J924" s="167"/>
      <c r="K924" s="167"/>
      <c r="L924" s="167"/>
      <c r="M924" s="167"/>
      <c r="N924" s="167"/>
      <c r="O924" s="167"/>
      <c r="P924" s="167"/>
      <c r="Q924" s="7"/>
    </row>
    <row r="925" customHeight="1" spans="1:17">
      <c r="A925" s="9"/>
      <c r="B925" s="7"/>
      <c r="C925" s="7"/>
      <c r="D925" s="167"/>
      <c r="E925" s="167"/>
      <c r="F925" s="167"/>
      <c r="G925" s="167"/>
      <c r="H925" s="167"/>
      <c r="I925" s="167"/>
      <c r="J925" s="167"/>
      <c r="K925" s="167"/>
      <c r="L925" s="167"/>
      <c r="M925" s="167"/>
      <c r="N925" s="167"/>
      <c r="O925" s="167"/>
      <c r="P925" s="167"/>
      <c r="Q925" s="7"/>
    </row>
    <row r="926" customHeight="1" spans="1:17">
      <c r="A926" s="9"/>
      <c r="B926" s="7"/>
      <c r="C926" s="7"/>
      <c r="D926" s="167"/>
      <c r="E926" s="167"/>
      <c r="F926" s="167"/>
      <c r="G926" s="167"/>
      <c r="H926" s="167"/>
      <c r="I926" s="167"/>
      <c r="J926" s="167"/>
      <c r="K926" s="167"/>
      <c r="L926" s="167"/>
      <c r="M926" s="167"/>
      <c r="N926" s="167"/>
      <c r="O926" s="167"/>
      <c r="P926" s="167"/>
      <c r="Q926" s="7"/>
    </row>
    <row r="927" customHeight="1" spans="1:17">
      <c r="A927" s="9"/>
      <c r="B927" s="7"/>
      <c r="C927" s="7"/>
      <c r="D927" s="167"/>
      <c r="E927" s="167"/>
      <c r="F927" s="167"/>
      <c r="G927" s="167"/>
      <c r="H927" s="167"/>
      <c r="I927" s="167"/>
      <c r="J927" s="167"/>
      <c r="K927" s="167"/>
      <c r="L927" s="167"/>
      <c r="M927" s="167"/>
      <c r="N927" s="167"/>
      <c r="O927" s="167"/>
      <c r="P927" s="167"/>
      <c r="Q927" s="7"/>
    </row>
    <row r="928" customHeight="1" spans="1:17">
      <c r="A928" s="9"/>
      <c r="B928" s="7"/>
      <c r="C928" s="7"/>
      <c r="D928" s="167"/>
      <c r="E928" s="167"/>
      <c r="F928" s="167"/>
      <c r="G928" s="167"/>
      <c r="H928" s="167"/>
      <c r="I928" s="167"/>
      <c r="J928" s="167"/>
      <c r="K928" s="167"/>
      <c r="L928" s="167"/>
      <c r="M928" s="167"/>
      <c r="N928" s="167"/>
      <c r="O928" s="167"/>
      <c r="P928" s="167"/>
      <c r="Q928" s="7"/>
    </row>
    <row r="929" customHeight="1" spans="1:17">
      <c r="A929" s="9"/>
      <c r="B929" s="7"/>
      <c r="C929" s="7"/>
      <c r="D929" s="167"/>
      <c r="E929" s="167"/>
      <c r="F929" s="167"/>
      <c r="G929" s="167"/>
      <c r="H929" s="167"/>
      <c r="I929" s="167"/>
      <c r="J929" s="167"/>
      <c r="K929" s="167"/>
      <c r="L929" s="167"/>
      <c r="M929" s="167"/>
      <c r="N929" s="167"/>
      <c r="O929" s="167"/>
      <c r="P929" s="167"/>
      <c r="Q929" s="7"/>
    </row>
    <row r="930" customHeight="1" spans="1:17">
      <c r="A930" s="9"/>
      <c r="B930" s="7"/>
      <c r="C930" s="7"/>
      <c r="D930" s="167"/>
      <c r="E930" s="167"/>
      <c r="F930" s="167"/>
      <c r="G930" s="167"/>
      <c r="H930" s="167"/>
      <c r="I930" s="167"/>
      <c r="J930" s="167"/>
      <c r="K930" s="167"/>
      <c r="L930" s="167"/>
      <c r="M930" s="167"/>
      <c r="N930" s="167"/>
      <c r="O930" s="167"/>
      <c r="P930" s="167"/>
      <c r="Q930" s="7"/>
    </row>
    <row r="931" customHeight="1" spans="1:17">
      <c r="A931" s="9"/>
      <c r="B931" s="7"/>
      <c r="C931" s="7"/>
      <c r="D931" s="167"/>
      <c r="E931" s="167"/>
      <c r="F931" s="167"/>
      <c r="G931" s="167"/>
      <c r="H931" s="167"/>
      <c r="I931" s="167"/>
      <c r="J931" s="167"/>
      <c r="K931" s="167"/>
      <c r="L931" s="167"/>
      <c r="M931" s="167"/>
      <c r="N931" s="167"/>
      <c r="O931" s="167"/>
      <c r="P931" s="167"/>
      <c r="Q931" s="7"/>
    </row>
    <row r="932" customHeight="1" spans="1:17">
      <c r="A932" s="9"/>
      <c r="B932" s="7"/>
      <c r="C932" s="7"/>
      <c r="D932" s="167"/>
      <c r="E932" s="167"/>
      <c r="F932" s="167"/>
      <c r="G932" s="167"/>
      <c r="H932" s="167"/>
      <c r="I932" s="167"/>
      <c r="J932" s="167"/>
      <c r="K932" s="167"/>
      <c r="L932" s="167"/>
      <c r="M932" s="167"/>
      <c r="N932" s="167"/>
      <c r="O932" s="167"/>
      <c r="P932" s="167"/>
      <c r="Q932" s="7"/>
    </row>
    <row r="933" customHeight="1" spans="1:17">
      <c r="A933" s="9"/>
      <c r="B933" s="7"/>
      <c r="C933" s="7"/>
      <c r="D933" s="167"/>
      <c r="E933" s="167"/>
      <c r="F933" s="167"/>
      <c r="G933" s="167"/>
      <c r="H933" s="167"/>
      <c r="I933" s="167"/>
      <c r="J933" s="167"/>
      <c r="K933" s="167"/>
      <c r="L933" s="167"/>
      <c r="M933" s="167"/>
      <c r="N933" s="167"/>
      <c r="O933" s="167"/>
      <c r="P933" s="167"/>
      <c r="Q933" s="7"/>
    </row>
    <row r="934" customHeight="1" spans="1:17">
      <c r="A934" s="9"/>
      <c r="B934" s="7"/>
      <c r="C934" s="7"/>
      <c r="D934" s="167"/>
      <c r="E934" s="167"/>
      <c r="F934" s="167"/>
      <c r="G934" s="167"/>
      <c r="H934" s="167"/>
      <c r="I934" s="167"/>
      <c r="J934" s="167"/>
      <c r="K934" s="167"/>
      <c r="L934" s="167"/>
      <c r="M934" s="167"/>
      <c r="N934" s="167"/>
      <c r="O934" s="167"/>
      <c r="P934" s="167"/>
      <c r="Q934" s="7"/>
    </row>
    <row r="935" customHeight="1" spans="1:17">
      <c r="A935" s="9"/>
      <c r="B935" s="7"/>
      <c r="C935" s="7"/>
      <c r="D935" s="167"/>
      <c r="E935" s="167"/>
      <c r="F935" s="167"/>
      <c r="G935" s="167"/>
      <c r="H935" s="167"/>
      <c r="I935" s="167"/>
      <c r="J935" s="167"/>
      <c r="K935" s="167"/>
      <c r="L935" s="167"/>
      <c r="M935" s="167"/>
      <c r="N935" s="167"/>
      <c r="O935" s="167"/>
      <c r="P935" s="167"/>
      <c r="Q935" s="7"/>
    </row>
    <row r="936" customHeight="1" spans="1:17">
      <c r="A936" s="9"/>
      <c r="B936" s="7"/>
      <c r="C936" s="7"/>
      <c r="D936" s="167"/>
      <c r="E936" s="167"/>
      <c r="F936" s="167"/>
      <c r="G936" s="167"/>
      <c r="H936" s="167"/>
      <c r="I936" s="167"/>
      <c r="J936" s="167"/>
      <c r="K936" s="167"/>
      <c r="L936" s="167"/>
      <c r="M936" s="167"/>
      <c r="N936" s="167"/>
      <c r="O936" s="167"/>
      <c r="P936" s="167"/>
      <c r="Q936" s="7"/>
    </row>
    <row r="937" customHeight="1" spans="1:17">
      <c r="A937" s="9"/>
      <c r="B937" s="7"/>
      <c r="C937" s="7"/>
      <c r="D937" s="167"/>
      <c r="E937" s="167"/>
      <c r="F937" s="167"/>
      <c r="G937" s="167"/>
      <c r="H937" s="167"/>
      <c r="I937" s="167"/>
      <c r="J937" s="167"/>
      <c r="K937" s="167"/>
      <c r="L937" s="167"/>
      <c r="M937" s="167"/>
      <c r="N937" s="167"/>
      <c r="O937" s="167"/>
      <c r="P937" s="167"/>
      <c r="Q937" s="7"/>
    </row>
    <row r="938" customHeight="1" spans="1:17">
      <c r="A938" s="9"/>
      <c r="B938" s="7"/>
      <c r="C938" s="7"/>
      <c r="D938" s="167"/>
      <c r="E938" s="167"/>
      <c r="F938" s="167"/>
      <c r="G938" s="167"/>
      <c r="H938" s="167"/>
      <c r="I938" s="167"/>
      <c r="J938" s="167"/>
      <c r="K938" s="167"/>
      <c r="L938" s="167"/>
      <c r="M938" s="167"/>
      <c r="N938" s="167"/>
      <c r="O938" s="167"/>
      <c r="P938" s="167"/>
      <c r="Q938" s="7"/>
    </row>
    <row r="939" customHeight="1" spans="1:17">
      <c r="A939" s="9"/>
      <c r="B939" s="7"/>
      <c r="C939" s="7"/>
      <c r="D939" s="167"/>
      <c r="E939" s="167"/>
      <c r="F939" s="167"/>
      <c r="G939" s="167"/>
      <c r="H939" s="167"/>
      <c r="I939" s="167"/>
      <c r="J939" s="167"/>
      <c r="K939" s="167"/>
      <c r="L939" s="167"/>
      <c r="M939" s="167"/>
      <c r="N939" s="167"/>
      <c r="O939" s="167"/>
      <c r="P939" s="167"/>
      <c r="Q939" s="7"/>
    </row>
    <row r="940" customHeight="1" spans="1:17">
      <c r="A940" s="9"/>
      <c r="B940" s="7"/>
      <c r="C940" s="7"/>
      <c r="D940" s="167"/>
      <c r="E940" s="167"/>
      <c r="F940" s="167"/>
      <c r="G940" s="167"/>
      <c r="H940" s="167"/>
      <c r="I940" s="167"/>
      <c r="J940" s="167"/>
      <c r="K940" s="167"/>
      <c r="L940" s="167"/>
      <c r="M940" s="167"/>
      <c r="N940" s="167"/>
      <c r="O940" s="167"/>
      <c r="P940" s="167"/>
      <c r="Q940" s="7"/>
    </row>
    <row r="941" customHeight="1" spans="1:17">
      <c r="A941" s="9"/>
      <c r="B941" s="7"/>
      <c r="C941" s="7"/>
      <c r="D941" s="167"/>
      <c r="E941" s="167"/>
      <c r="F941" s="167"/>
      <c r="G941" s="167"/>
      <c r="H941" s="167"/>
      <c r="I941" s="167"/>
      <c r="J941" s="167"/>
      <c r="K941" s="167"/>
      <c r="L941" s="167"/>
      <c r="M941" s="167"/>
      <c r="N941" s="167"/>
      <c r="O941" s="167"/>
      <c r="P941" s="167"/>
      <c r="Q941" s="7"/>
    </row>
    <row r="942" customHeight="1" spans="1:17">
      <c r="A942" s="9"/>
      <c r="B942" s="7"/>
      <c r="C942" s="7"/>
      <c r="D942" s="167"/>
      <c r="E942" s="167"/>
      <c r="F942" s="167"/>
      <c r="G942" s="167"/>
      <c r="H942" s="167"/>
      <c r="I942" s="167"/>
      <c r="J942" s="167"/>
      <c r="K942" s="167"/>
      <c r="L942" s="167"/>
      <c r="M942" s="167"/>
      <c r="N942" s="167"/>
      <c r="O942" s="167"/>
      <c r="P942" s="167"/>
      <c r="Q942" s="7"/>
    </row>
    <row r="943" customHeight="1" spans="1:17">
      <c r="A943" s="9"/>
      <c r="B943" s="7"/>
      <c r="C943" s="7"/>
      <c r="D943" s="167"/>
      <c r="E943" s="167"/>
      <c r="F943" s="167"/>
      <c r="G943" s="167"/>
      <c r="H943" s="167"/>
      <c r="I943" s="167"/>
      <c r="J943" s="167"/>
      <c r="K943" s="167"/>
      <c r="L943" s="167"/>
      <c r="M943" s="167"/>
      <c r="N943" s="167"/>
      <c r="O943" s="167"/>
      <c r="P943" s="167"/>
      <c r="Q943" s="7"/>
    </row>
    <row r="944" customHeight="1" spans="1:17">
      <c r="A944" s="9"/>
      <c r="B944" s="7"/>
      <c r="C944" s="7"/>
      <c r="D944" s="167"/>
      <c r="E944" s="167"/>
      <c r="F944" s="167"/>
      <c r="G944" s="167"/>
      <c r="H944" s="167"/>
      <c r="I944" s="167"/>
      <c r="J944" s="167"/>
      <c r="K944" s="167"/>
      <c r="L944" s="167"/>
      <c r="M944" s="167"/>
      <c r="N944" s="167"/>
      <c r="O944" s="167"/>
      <c r="P944" s="167"/>
      <c r="Q944" s="7"/>
    </row>
    <row r="945" customHeight="1" spans="1:17">
      <c r="A945" s="9"/>
      <c r="B945" s="7"/>
      <c r="C945" s="7"/>
      <c r="D945" s="167"/>
      <c r="E945" s="167"/>
      <c r="F945" s="167"/>
      <c r="G945" s="167"/>
      <c r="H945" s="167"/>
      <c r="I945" s="167"/>
      <c r="J945" s="167"/>
      <c r="K945" s="167"/>
      <c r="L945" s="167"/>
      <c r="M945" s="167"/>
      <c r="N945" s="167"/>
      <c r="O945" s="167"/>
      <c r="P945" s="167"/>
      <c r="Q945" s="7"/>
    </row>
    <row r="946" customHeight="1" spans="1:17">
      <c r="A946" s="9"/>
      <c r="B946" s="7"/>
      <c r="C946" s="7"/>
      <c r="D946" s="167"/>
      <c r="E946" s="167"/>
      <c r="F946" s="167"/>
      <c r="G946" s="167"/>
      <c r="H946" s="167"/>
      <c r="I946" s="167"/>
      <c r="J946" s="167"/>
      <c r="K946" s="167"/>
      <c r="L946" s="167"/>
      <c r="M946" s="167"/>
      <c r="N946" s="167"/>
      <c r="O946" s="167"/>
      <c r="P946" s="167"/>
      <c r="Q946" s="7"/>
    </row>
    <row r="947" customHeight="1" spans="1:17">
      <c r="A947" s="9"/>
      <c r="B947" s="7"/>
      <c r="C947" s="7"/>
      <c r="D947" s="167"/>
      <c r="E947" s="167"/>
      <c r="F947" s="167"/>
      <c r="G947" s="167"/>
      <c r="H947" s="167"/>
      <c r="I947" s="167"/>
      <c r="J947" s="167"/>
      <c r="K947" s="167"/>
      <c r="L947" s="167"/>
      <c r="M947" s="167"/>
      <c r="N947" s="167"/>
      <c r="O947" s="167"/>
      <c r="P947" s="167"/>
      <c r="Q947" s="7"/>
    </row>
    <row r="948" customHeight="1" spans="1:17">
      <c r="A948" s="9"/>
      <c r="B948" s="7"/>
      <c r="C948" s="7"/>
      <c r="D948" s="167"/>
      <c r="E948" s="167"/>
      <c r="F948" s="167"/>
      <c r="G948" s="167"/>
      <c r="H948" s="167"/>
      <c r="I948" s="167"/>
      <c r="J948" s="167"/>
      <c r="K948" s="167"/>
      <c r="L948" s="167"/>
      <c r="M948" s="167"/>
      <c r="N948" s="167"/>
      <c r="O948" s="167"/>
      <c r="P948" s="167"/>
      <c r="Q948" s="7"/>
    </row>
    <row r="949" customHeight="1" spans="1:17">
      <c r="A949" s="9"/>
      <c r="B949" s="7"/>
      <c r="C949" s="7"/>
      <c r="D949" s="167"/>
      <c r="E949" s="167"/>
      <c r="F949" s="167"/>
      <c r="G949" s="167"/>
      <c r="H949" s="167"/>
      <c r="I949" s="167"/>
      <c r="J949" s="167"/>
      <c r="K949" s="167"/>
      <c r="L949" s="167"/>
      <c r="M949" s="167"/>
      <c r="N949" s="167"/>
      <c r="O949" s="167"/>
      <c r="P949" s="167"/>
      <c r="Q949" s="7"/>
    </row>
    <row r="950" customHeight="1" spans="1:17">
      <c r="A950" s="9"/>
      <c r="B950" s="7"/>
      <c r="C950" s="7"/>
      <c r="D950" s="167"/>
      <c r="E950" s="167"/>
      <c r="F950" s="167"/>
      <c r="G950" s="167"/>
      <c r="H950" s="167"/>
      <c r="I950" s="167"/>
      <c r="J950" s="167"/>
      <c r="K950" s="167"/>
      <c r="L950" s="167"/>
      <c r="M950" s="167"/>
      <c r="N950" s="167"/>
      <c r="O950" s="167"/>
      <c r="P950" s="167"/>
      <c r="Q950" s="7"/>
    </row>
    <row r="951" customHeight="1" spans="1:17">
      <c r="A951" s="9"/>
      <c r="B951" s="7"/>
      <c r="C951" s="7"/>
      <c r="D951" s="167"/>
      <c r="E951" s="167"/>
      <c r="F951" s="167"/>
      <c r="G951" s="167"/>
      <c r="H951" s="167"/>
      <c r="I951" s="167"/>
      <c r="J951" s="167"/>
      <c r="K951" s="167"/>
      <c r="L951" s="167"/>
      <c r="M951" s="167"/>
      <c r="N951" s="167"/>
      <c r="O951" s="167"/>
      <c r="P951" s="167"/>
      <c r="Q951" s="7"/>
    </row>
    <row r="952" customHeight="1" spans="1:17">
      <c r="A952" s="9"/>
      <c r="B952" s="7"/>
      <c r="C952" s="7"/>
      <c r="D952" s="167"/>
      <c r="E952" s="167"/>
      <c r="F952" s="167"/>
      <c r="G952" s="167"/>
      <c r="H952" s="167"/>
      <c r="I952" s="167"/>
      <c r="J952" s="167"/>
      <c r="K952" s="167"/>
      <c r="L952" s="167"/>
      <c r="M952" s="167"/>
      <c r="N952" s="167"/>
      <c r="O952" s="167"/>
      <c r="P952" s="167"/>
      <c r="Q952" s="7"/>
    </row>
    <row r="953" customHeight="1" spans="1:17">
      <c r="A953" s="9"/>
      <c r="B953" s="7"/>
      <c r="C953" s="7"/>
      <c r="D953" s="167"/>
      <c r="E953" s="167"/>
      <c r="F953" s="167"/>
      <c r="G953" s="167"/>
      <c r="H953" s="167"/>
      <c r="I953" s="167"/>
      <c r="J953" s="167"/>
      <c r="K953" s="167"/>
      <c r="L953" s="167"/>
      <c r="M953" s="167"/>
      <c r="N953" s="167"/>
      <c r="O953" s="167"/>
      <c r="P953" s="167"/>
      <c r="Q953" s="7"/>
    </row>
    <row r="954" customHeight="1" spans="1:17">
      <c r="A954" s="9"/>
      <c r="B954" s="7"/>
      <c r="C954" s="7"/>
      <c r="D954" s="167"/>
      <c r="E954" s="167"/>
      <c r="F954" s="167"/>
      <c r="G954" s="167"/>
      <c r="H954" s="167"/>
      <c r="I954" s="167"/>
      <c r="J954" s="167"/>
      <c r="K954" s="167"/>
      <c r="L954" s="167"/>
      <c r="M954" s="167"/>
      <c r="N954" s="167"/>
      <c r="O954" s="167"/>
      <c r="P954" s="167"/>
      <c r="Q954" s="7"/>
    </row>
    <row r="955" customHeight="1" spans="1:17">
      <c r="A955" s="9"/>
      <c r="B955" s="7"/>
      <c r="C955" s="7"/>
      <c r="D955" s="167"/>
      <c r="E955" s="167"/>
      <c r="F955" s="167"/>
      <c r="G955" s="167"/>
      <c r="H955" s="167"/>
      <c r="I955" s="167"/>
      <c r="J955" s="167"/>
      <c r="K955" s="167"/>
      <c r="L955" s="167"/>
      <c r="M955" s="167"/>
      <c r="N955" s="167"/>
      <c r="O955" s="167"/>
      <c r="P955" s="167"/>
      <c r="Q955" s="7"/>
    </row>
    <row r="956" customHeight="1" spans="1:17">
      <c r="A956" s="9"/>
      <c r="B956" s="7"/>
      <c r="C956" s="7"/>
      <c r="D956" s="167"/>
      <c r="E956" s="167"/>
      <c r="F956" s="167"/>
      <c r="G956" s="167"/>
      <c r="H956" s="167"/>
      <c r="I956" s="167"/>
      <c r="J956" s="167"/>
      <c r="K956" s="167"/>
      <c r="L956" s="167"/>
      <c r="M956" s="167"/>
      <c r="N956" s="167"/>
      <c r="O956" s="167"/>
      <c r="P956" s="167"/>
      <c r="Q956" s="7"/>
    </row>
    <row r="957" customHeight="1" spans="1:17">
      <c r="A957" s="9"/>
      <c r="B957" s="7"/>
      <c r="C957" s="7"/>
      <c r="D957" s="167"/>
      <c r="E957" s="167"/>
      <c r="F957" s="167"/>
      <c r="G957" s="167"/>
      <c r="H957" s="167"/>
      <c r="I957" s="167"/>
      <c r="J957" s="167"/>
      <c r="K957" s="167"/>
      <c r="L957" s="167"/>
      <c r="M957" s="167"/>
      <c r="N957" s="167"/>
      <c r="O957" s="167"/>
      <c r="P957" s="167"/>
      <c r="Q957" s="7"/>
    </row>
    <row r="958" customHeight="1" spans="1:17">
      <c r="A958" s="9"/>
      <c r="B958" s="7"/>
      <c r="C958" s="7"/>
      <c r="D958" s="167"/>
      <c r="E958" s="167"/>
      <c r="F958" s="167"/>
      <c r="G958" s="167"/>
      <c r="H958" s="167"/>
      <c r="I958" s="167"/>
      <c r="J958" s="167"/>
      <c r="K958" s="167"/>
      <c r="L958" s="167"/>
      <c r="M958" s="167"/>
      <c r="N958" s="167"/>
      <c r="O958" s="167"/>
      <c r="P958" s="167"/>
      <c r="Q958" s="7"/>
    </row>
    <row r="959" customHeight="1" spans="1:17">
      <c r="A959" s="9"/>
      <c r="B959" s="7"/>
      <c r="C959" s="7"/>
      <c r="D959" s="167"/>
      <c r="E959" s="167"/>
      <c r="F959" s="167"/>
      <c r="G959" s="167"/>
      <c r="H959" s="167"/>
      <c r="I959" s="167"/>
      <c r="J959" s="167"/>
      <c r="K959" s="167"/>
      <c r="L959" s="167"/>
      <c r="M959" s="167"/>
      <c r="N959" s="167"/>
      <c r="O959" s="167"/>
      <c r="P959" s="167"/>
      <c r="Q959" s="7"/>
    </row>
    <row r="960" customHeight="1" spans="1:17">
      <c r="A960" s="9"/>
      <c r="B960" s="7"/>
      <c r="C960" s="7"/>
      <c r="D960" s="167"/>
      <c r="E960" s="167"/>
      <c r="F960" s="167"/>
      <c r="G960" s="167"/>
      <c r="H960" s="167"/>
      <c r="I960" s="167"/>
      <c r="J960" s="167"/>
      <c r="K960" s="167"/>
      <c r="L960" s="167"/>
      <c r="M960" s="167"/>
      <c r="N960" s="167"/>
      <c r="O960" s="167"/>
      <c r="P960" s="167"/>
      <c r="Q960" s="7"/>
    </row>
    <row r="961" customHeight="1" spans="1:17">
      <c r="A961" s="9"/>
      <c r="B961" s="7"/>
      <c r="C961" s="7"/>
      <c r="D961" s="167"/>
      <c r="E961" s="167"/>
      <c r="F961" s="167"/>
      <c r="G961" s="167"/>
      <c r="H961" s="167"/>
      <c r="I961" s="167"/>
      <c r="J961" s="167"/>
      <c r="K961" s="167"/>
      <c r="L961" s="167"/>
      <c r="M961" s="167"/>
      <c r="N961" s="167"/>
      <c r="O961" s="167"/>
      <c r="P961" s="167"/>
      <c r="Q961" s="7"/>
    </row>
    <row r="962" customHeight="1" spans="1:17">
      <c r="A962" s="9"/>
      <c r="B962" s="7"/>
      <c r="C962" s="7"/>
      <c r="D962" s="167"/>
      <c r="E962" s="167"/>
      <c r="F962" s="167"/>
      <c r="G962" s="167"/>
      <c r="H962" s="167"/>
      <c r="I962" s="167"/>
      <c r="J962" s="167"/>
      <c r="K962" s="167"/>
      <c r="L962" s="167"/>
      <c r="M962" s="167"/>
      <c r="N962" s="167"/>
      <c r="O962" s="167"/>
      <c r="P962" s="167"/>
      <c r="Q962" s="7"/>
    </row>
    <row r="963" customHeight="1" spans="1:17">
      <c r="A963" s="9"/>
      <c r="B963" s="7"/>
      <c r="C963" s="7"/>
      <c r="D963" s="167"/>
      <c r="E963" s="167"/>
      <c r="F963" s="167"/>
      <c r="G963" s="167"/>
      <c r="H963" s="167"/>
      <c r="I963" s="167"/>
      <c r="J963" s="167"/>
      <c r="K963" s="167"/>
      <c r="L963" s="167"/>
      <c r="M963" s="167"/>
      <c r="N963" s="167"/>
      <c r="O963" s="167"/>
      <c r="P963" s="167"/>
      <c r="Q963" s="7"/>
    </row>
    <row r="964" customHeight="1" spans="1:17">
      <c r="A964" s="9"/>
      <c r="B964" s="7"/>
      <c r="C964" s="7"/>
      <c r="D964" s="167"/>
      <c r="E964" s="167"/>
      <c r="F964" s="167"/>
      <c r="G964" s="167"/>
      <c r="H964" s="167"/>
      <c r="I964" s="167"/>
      <c r="J964" s="167"/>
      <c r="K964" s="167"/>
      <c r="L964" s="167"/>
      <c r="M964" s="167"/>
      <c r="N964" s="167"/>
      <c r="O964" s="167"/>
      <c r="P964" s="167"/>
      <c r="Q964" s="7"/>
    </row>
    <row r="965" customHeight="1" spans="1:17">
      <c r="A965" s="9"/>
      <c r="B965" s="7"/>
      <c r="C965" s="7"/>
      <c r="D965" s="167"/>
      <c r="E965" s="167"/>
      <c r="F965" s="167"/>
      <c r="G965" s="167"/>
      <c r="H965" s="167"/>
      <c r="I965" s="167"/>
      <c r="J965" s="167"/>
      <c r="K965" s="167"/>
      <c r="L965" s="167"/>
      <c r="M965" s="167"/>
      <c r="N965" s="167"/>
      <c r="O965" s="167"/>
      <c r="P965" s="167"/>
      <c r="Q965" s="7"/>
    </row>
    <row r="966" customHeight="1" spans="1:17">
      <c r="A966" s="9"/>
      <c r="B966" s="7"/>
      <c r="C966" s="7"/>
      <c r="D966" s="167"/>
      <c r="E966" s="167"/>
      <c r="F966" s="167"/>
      <c r="G966" s="167"/>
      <c r="H966" s="167"/>
      <c r="I966" s="167"/>
      <c r="J966" s="167"/>
      <c r="K966" s="167"/>
      <c r="L966" s="167"/>
      <c r="M966" s="167"/>
      <c r="N966" s="167"/>
      <c r="O966" s="167"/>
      <c r="P966" s="167"/>
      <c r="Q966" s="7"/>
    </row>
    <row r="967" customHeight="1" spans="1:17">
      <c r="A967" s="9"/>
      <c r="B967" s="7"/>
      <c r="C967" s="7"/>
      <c r="D967" s="167"/>
      <c r="E967" s="167"/>
      <c r="F967" s="167"/>
      <c r="G967" s="167"/>
      <c r="H967" s="167"/>
      <c r="I967" s="167"/>
      <c r="J967" s="167"/>
      <c r="K967" s="167"/>
      <c r="L967" s="167"/>
      <c r="M967" s="167"/>
      <c r="N967" s="167"/>
      <c r="O967" s="167"/>
      <c r="P967" s="167"/>
      <c r="Q967" s="7"/>
    </row>
    <row r="968" customHeight="1" spans="1:17">
      <c r="A968" s="9"/>
      <c r="B968" s="7"/>
      <c r="C968" s="7"/>
      <c r="D968" s="167"/>
      <c r="E968" s="167"/>
      <c r="F968" s="167"/>
      <c r="G968" s="167"/>
      <c r="H968" s="167"/>
      <c r="I968" s="167"/>
      <c r="J968" s="167"/>
      <c r="K968" s="167"/>
      <c r="L968" s="167"/>
      <c r="M968" s="167"/>
      <c r="N968" s="167"/>
      <c r="O968" s="167"/>
      <c r="P968" s="167"/>
      <c r="Q968" s="7"/>
    </row>
    <row r="969" customHeight="1" spans="1:17">
      <c r="A969" s="9"/>
      <c r="B969" s="7"/>
      <c r="C969" s="7"/>
      <c r="D969" s="167"/>
      <c r="E969" s="167"/>
      <c r="F969" s="167"/>
      <c r="G969" s="167"/>
      <c r="H969" s="167"/>
      <c r="I969" s="167"/>
      <c r="J969" s="167"/>
      <c r="K969" s="167"/>
      <c r="L969" s="167"/>
      <c r="M969" s="167"/>
      <c r="N969" s="167"/>
      <c r="O969" s="167"/>
      <c r="P969" s="167"/>
      <c r="Q969" s="7"/>
    </row>
    <row r="970" customHeight="1" spans="1:17">
      <c r="A970" s="9"/>
      <c r="B970" s="7"/>
      <c r="C970" s="7"/>
      <c r="D970" s="167"/>
      <c r="E970" s="167"/>
      <c r="F970" s="167"/>
      <c r="G970" s="167"/>
      <c r="H970" s="167"/>
      <c r="I970" s="167"/>
      <c r="J970" s="167"/>
      <c r="K970" s="167"/>
      <c r="L970" s="167"/>
      <c r="M970" s="167"/>
      <c r="N970" s="167"/>
      <c r="O970" s="167"/>
      <c r="P970" s="167"/>
      <c r="Q970" s="7"/>
    </row>
    <row r="971" customHeight="1" spans="1:17">
      <c r="A971" s="9"/>
      <c r="B971" s="7"/>
      <c r="C971" s="7"/>
      <c r="D971" s="167"/>
      <c r="E971" s="167"/>
      <c r="F971" s="167"/>
      <c r="G971" s="167"/>
      <c r="H971" s="167"/>
      <c r="I971" s="167"/>
      <c r="J971" s="167"/>
      <c r="K971" s="167"/>
      <c r="L971" s="167"/>
      <c r="M971" s="167"/>
      <c r="N971" s="167"/>
      <c r="O971" s="167"/>
      <c r="P971" s="167"/>
      <c r="Q971" s="7"/>
    </row>
    <row r="972" customHeight="1" spans="1:17">
      <c r="A972" s="9"/>
      <c r="B972" s="7"/>
      <c r="C972" s="7"/>
      <c r="D972" s="167"/>
      <c r="E972" s="167"/>
      <c r="F972" s="167"/>
      <c r="G972" s="167"/>
      <c r="H972" s="167"/>
      <c r="I972" s="167"/>
      <c r="J972" s="167"/>
      <c r="K972" s="167"/>
      <c r="L972" s="167"/>
      <c r="M972" s="167"/>
      <c r="N972" s="167"/>
      <c r="O972" s="167"/>
      <c r="P972" s="167"/>
      <c r="Q972" s="7"/>
    </row>
    <row r="973" customHeight="1" spans="1:17">
      <c r="A973" s="9"/>
      <c r="B973" s="7"/>
      <c r="C973" s="7"/>
      <c r="D973" s="167"/>
      <c r="E973" s="167"/>
      <c r="F973" s="167"/>
      <c r="G973" s="167"/>
      <c r="H973" s="167"/>
      <c r="I973" s="167"/>
      <c r="J973" s="167"/>
      <c r="K973" s="167"/>
      <c r="L973" s="167"/>
      <c r="M973" s="167"/>
      <c r="N973" s="167"/>
      <c r="O973" s="167"/>
      <c r="P973" s="167"/>
      <c r="Q973" s="7"/>
    </row>
    <row r="974" customHeight="1" spans="1:17">
      <c r="A974" s="9"/>
      <c r="B974" s="7"/>
      <c r="C974" s="7"/>
      <c r="D974" s="167"/>
      <c r="E974" s="167"/>
      <c r="F974" s="167"/>
      <c r="G974" s="167"/>
      <c r="H974" s="167"/>
      <c r="I974" s="167"/>
      <c r="J974" s="167"/>
      <c r="K974" s="167"/>
      <c r="L974" s="167"/>
      <c r="M974" s="167"/>
      <c r="N974" s="167"/>
      <c r="O974" s="167"/>
      <c r="P974" s="167"/>
      <c r="Q974" s="7"/>
    </row>
    <row r="975" customHeight="1" spans="1:17">
      <c r="A975" s="9"/>
      <c r="B975" s="7"/>
      <c r="C975" s="7"/>
      <c r="D975" s="167"/>
      <c r="E975" s="167"/>
      <c r="F975" s="167"/>
      <c r="G975" s="167"/>
      <c r="H975" s="167"/>
      <c r="I975" s="167"/>
      <c r="J975" s="167"/>
      <c r="K975" s="167"/>
      <c r="L975" s="167"/>
      <c r="M975" s="167"/>
      <c r="N975" s="167"/>
      <c r="O975" s="167"/>
      <c r="P975" s="167"/>
      <c r="Q975" s="7"/>
    </row>
    <row r="976" customHeight="1" spans="1:17">
      <c r="A976" s="9"/>
      <c r="B976" s="7"/>
      <c r="C976" s="7"/>
      <c r="D976" s="167"/>
      <c r="E976" s="167"/>
      <c r="F976" s="167"/>
      <c r="G976" s="167"/>
      <c r="H976" s="167"/>
      <c r="I976" s="167"/>
      <c r="J976" s="167"/>
      <c r="K976" s="167"/>
      <c r="L976" s="167"/>
      <c r="M976" s="167"/>
      <c r="N976" s="167"/>
      <c r="O976" s="167"/>
      <c r="P976" s="167"/>
      <c r="Q976" s="7"/>
    </row>
    <row r="977" customHeight="1" spans="1:17">
      <c r="A977" s="9"/>
      <c r="B977" s="7"/>
      <c r="C977" s="7"/>
      <c r="D977" s="167"/>
      <c r="E977" s="167"/>
      <c r="F977" s="167"/>
      <c r="G977" s="167"/>
      <c r="H977" s="167"/>
      <c r="I977" s="167"/>
      <c r="J977" s="167"/>
      <c r="K977" s="167"/>
      <c r="L977" s="167"/>
      <c r="M977" s="167"/>
      <c r="N977" s="167"/>
      <c r="O977" s="167"/>
      <c r="P977" s="167"/>
      <c r="Q977" s="7"/>
    </row>
    <row r="978" customHeight="1" spans="1:17">
      <c r="A978" s="9"/>
      <c r="B978" s="7"/>
      <c r="C978" s="7"/>
      <c r="D978" s="167"/>
      <c r="E978" s="167"/>
      <c r="F978" s="167"/>
      <c r="G978" s="167"/>
      <c r="H978" s="167"/>
      <c r="I978" s="167"/>
      <c r="J978" s="167"/>
      <c r="K978" s="167"/>
      <c r="L978" s="167"/>
      <c r="M978" s="167"/>
      <c r="N978" s="167"/>
      <c r="O978" s="167"/>
      <c r="P978" s="167"/>
      <c r="Q978" s="7"/>
    </row>
    <row r="979" customHeight="1" spans="1:17">
      <c r="A979" s="9"/>
      <c r="B979" s="7"/>
      <c r="C979" s="7"/>
      <c r="D979" s="167"/>
      <c r="E979" s="167"/>
      <c r="F979" s="167"/>
      <c r="G979" s="167"/>
      <c r="H979" s="167"/>
      <c r="I979" s="167"/>
      <c r="J979" s="167"/>
      <c r="K979" s="167"/>
      <c r="L979" s="167"/>
      <c r="M979" s="167"/>
      <c r="N979" s="167"/>
      <c r="O979" s="167"/>
      <c r="P979" s="167"/>
      <c r="Q979" s="7"/>
    </row>
    <row r="980" customHeight="1" spans="1:17">
      <c r="A980" s="9"/>
      <c r="B980" s="7"/>
      <c r="C980" s="7"/>
      <c r="D980" s="167"/>
      <c r="E980" s="167"/>
      <c r="F980" s="167"/>
      <c r="G980" s="167"/>
      <c r="H980" s="167"/>
      <c r="I980" s="167"/>
      <c r="J980" s="167"/>
      <c r="K980" s="167"/>
      <c r="L980" s="167"/>
      <c r="M980" s="167"/>
      <c r="N980" s="167"/>
      <c r="O980" s="167"/>
      <c r="P980" s="167"/>
      <c r="Q980" s="7"/>
    </row>
    <row r="981" customHeight="1" spans="1:17">
      <c r="A981" s="9"/>
      <c r="B981" s="7"/>
      <c r="C981" s="7"/>
      <c r="D981" s="167"/>
      <c r="E981" s="167"/>
      <c r="F981" s="167"/>
      <c r="G981" s="167"/>
      <c r="H981" s="167"/>
      <c r="I981" s="167"/>
      <c r="J981" s="167"/>
      <c r="K981" s="167"/>
      <c r="L981" s="167"/>
      <c r="M981" s="167"/>
      <c r="N981" s="167"/>
      <c r="O981" s="167"/>
      <c r="P981" s="167"/>
      <c r="Q981" s="7"/>
    </row>
    <row r="982" customHeight="1" spans="1:17">
      <c r="A982" s="9"/>
      <c r="B982" s="7"/>
      <c r="C982" s="7"/>
      <c r="D982" s="167"/>
      <c r="E982" s="167"/>
      <c r="F982" s="167"/>
      <c r="G982" s="167"/>
      <c r="H982" s="167"/>
      <c r="I982" s="167"/>
      <c r="J982" s="167"/>
      <c r="K982" s="167"/>
      <c r="L982" s="167"/>
      <c r="M982" s="167"/>
      <c r="N982" s="167"/>
      <c r="O982" s="167"/>
      <c r="P982" s="167"/>
      <c r="Q982" s="7"/>
    </row>
    <row r="983" customHeight="1" spans="1:17">
      <c r="A983" s="9"/>
      <c r="B983" s="7"/>
      <c r="C983" s="7"/>
      <c r="D983" s="167"/>
      <c r="E983" s="167"/>
      <c r="F983" s="167"/>
      <c r="G983" s="167"/>
      <c r="H983" s="167"/>
      <c r="I983" s="167"/>
      <c r="J983" s="167"/>
      <c r="K983" s="167"/>
      <c r="L983" s="167"/>
      <c r="M983" s="167"/>
      <c r="N983" s="167"/>
      <c r="O983" s="167"/>
      <c r="P983" s="167"/>
      <c r="Q983" s="7"/>
    </row>
    <row r="984" customHeight="1" spans="1:17">
      <c r="A984" s="9"/>
      <c r="B984" s="7"/>
      <c r="C984" s="7"/>
      <c r="D984" s="167"/>
      <c r="E984" s="167"/>
      <c r="F984" s="167"/>
      <c r="G984" s="167"/>
      <c r="H984" s="167"/>
      <c r="I984" s="167"/>
      <c r="J984" s="167"/>
      <c r="K984" s="167"/>
      <c r="L984" s="167"/>
      <c r="M984" s="167"/>
      <c r="N984" s="167"/>
      <c r="O984" s="167"/>
      <c r="P984" s="167"/>
      <c r="Q984" s="7"/>
    </row>
    <row r="985" customHeight="1" spans="1:17">
      <c r="A985" s="9"/>
      <c r="B985" s="7"/>
      <c r="C985" s="7"/>
      <c r="D985" s="167"/>
      <c r="E985" s="167"/>
      <c r="F985" s="167"/>
      <c r="G985" s="167"/>
      <c r="H985" s="167"/>
      <c r="I985" s="167"/>
      <c r="J985" s="167"/>
      <c r="K985" s="167"/>
      <c r="L985" s="167"/>
      <c r="M985" s="167"/>
      <c r="N985" s="167"/>
      <c r="O985" s="167"/>
      <c r="P985" s="167"/>
      <c r="Q985" s="7"/>
    </row>
    <row r="986" customHeight="1" spans="1:17">
      <c r="A986" s="9"/>
      <c r="B986" s="7"/>
      <c r="C986" s="7"/>
      <c r="D986" s="167"/>
      <c r="E986" s="167"/>
      <c r="F986" s="167"/>
      <c r="G986" s="167"/>
      <c r="H986" s="167"/>
      <c r="I986" s="167"/>
      <c r="J986" s="167"/>
      <c r="K986" s="167"/>
      <c r="L986" s="167"/>
      <c r="M986" s="167"/>
      <c r="N986" s="167"/>
      <c r="O986" s="167"/>
      <c r="P986" s="167"/>
      <c r="Q986" s="7"/>
    </row>
    <row r="987" customHeight="1" spans="1:17">
      <c r="A987" s="9"/>
      <c r="B987" s="7"/>
      <c r="C987" s="7"/>
      <c r="D987" s="167"/>
      <c r="E987" s="167"/>
      <c r="F987" s="167"/>
      <c r="G987" s="167"/>
      <c r="H987" s="167"/>
      <c r="I987" s="167"/>
      <c r="J987" s="167"/>
      <c r="K987" s="167"/>
      <c r="L987" s="167"/>
      <c r="M987" s="167"/>
      <c r="N987" s="167"/>
      <c r="O987" s="167"/>
      <c r="P987" s="167"/>
      <c r="Q987" s="7"/>
    </row>
    <row r="988" customHeight="1" spans="1:17">
      <c r="A988" s="9"/>
      <c r="B988" s="7"/>
      <c r="C988" s="7"/>
      <c r="D988" s="167"/>
      <c r="E988" s="167"/>
      <c r="F988" s="167"/>
      <c r="G988" s="167"/>
      <c r="H988" s="167"/>
      <c r="I988" s="167"/>
      <c r="J988" s="167"/>
      <c r="K988" s="167"/>
      <c r="L988" s="167"/>
      <c r="M988" s="167"/>
      <c r="N988" s="167"/>
      <c r="O988" s="167"/>
      <c r="P988" s="167"/>
      <c r="Q988" s="7"/>
    </row>
    <row r="989" customHeight="1" spans="1:17">
      <c r="A989" s="9"/>
      <c r="B989" s="7"/>
      <c r="C989" s="7"/>
      <c r="D989" s="167"/>
      <c r="E989" s="167"/>
      <c r="F989" s="167"/>
      <c r="G989" s="167"/>
      <c r="H989" s="167"/>
      <c r="I989" s="167"/>
      <c r="J989" s="167"/>
      <c r="K989" s="167"/>
      <c r="L989" s="167"/>
      <c r="M989" s="167"/>
      <c r="N989" s="167"/>
      <c r="O989" s="167"/>
      <c r="P989" s="167"/>
      <c r="Q989" s="7"/>
    </row>
    <row r="990" customHeight="1" spans="1:17">
      <c r="A990" s="9"/>
      <c r="B990" s="7"/>
      <c r="C990" s="7"/>
      <c r="D990" s="167"/>
      <c r="E990" s="167"/>
      <c r="F990" s="167"/>
      <c r="G990" s="167"/>
      <c r="H990" s="167"/>
      <c r="I990" s="167"/>
      <c r="J990" s="167"/>
      <c r="K990" s="167"/>
      <c r="L990" s="167"/>
      <c r="M990" s="167"/>
      <c r="N990" s="167"/>
      <c r="O990" s="167"/>
      <c r="P990" s="167"/>
      <c r="Q990" s="7"/>
    </row>
    <row r="991" customHeight="1" spans="1:17">
      <c r="A991" s="9"/>
      <c r="B991" s="7"/>
      <c r="C991" s="7"/>
      <c r="D991" s="167"/>
      <c r="E991" s="167"/>
      <c r="F991" s="167"/>
      <c r="G991" s="167"/>
      <c r="H991" s="167"/>
      <c r="I991" s="167"/>
      <c r="J991" s="167"/>
      <c r="K991" s="167"/>
      <c r="L991" s="167"/>
      <c r="M991" s="167"/>
      <c r="N991" s="167"/>
      <c r="O991" s="167"/>
      <c r="P991" s="167"/>
      <c r="Q991" s="7"/>
    </row>
    <row r="992" customHeight="1" spans="1:17">
      <c r="A992" s="9"/>
      <c r="B992" s="7"/>
      <c r="C992" s="7"/>
      <c r="D992" s="167"/>
      <c r="E992" s="167"/>
      <c r="F992" s="167"/>
      <c r="G992" s="167"/>
      <c r="H992" s="167"/>
      <c r="I992" s="167"/>
      <c r="J992" s="167"/>
      <c r="K992" s="167"/>
      <c r="L992" s="167"/>
      <c r="M992" s="167"/>
      <c r="N992" s="167"/>
      <c r="O992" s="167"/>
      <c r="P992" s="167"/>
      <c r="Q992" s="7"/>
    </row>
    <row r="993" customHeight="1" spans="1:17">
      <c r="A993" s="9"/>
      <c r="B993" s="7"/>
      <c r="C993" s="7"/>
      <c r="D993" s="167"/>
      <c r="E993" s="167"/>
      <c r="F993" s="167"/>
      <c r="G993" s="167"/>
      <c r="H993" s="167"/>
      <c r="I993" s="167"/>
      <c r="J993" s="167"/>
      <c r="K993" s="167"/>
      <c r="L993" s="167"/>
      <c r="M993" s="167"/>
      <c r="N993" s="167"/>
      <c r="O993" s="167"/>
      <c r="P993" s="167"/>
      <c r="Q993" s="7"/>
    </row>
    <row r="994" customHeight="1" spans="1:17">
      <c r="A994" s="9"/>
      <c r="B994" s="7"/>
      <c r="C994" s="7"/>
      <c r="D994" s="167"/>
      <c r="E994" s="167"/>
      <c r="F994" s="167"/>
      <c r="G994" s="167"/>
      <c r="H994" s="167"/>
      <c r="I994" s="167"/>
      <c r="J994" s="167"/>
      <c r="K994" s="167"/>
      <c r="L994" s="167"/>
      <c r="M994" s="167"/>
      <c r="N994" s="167"/>
      <c r="O994" s="167"/>
      <c r="P994" s="167"/>
      <c r="Q994" s="7"/>
    </row>
    <row r="995" customHeight="1" spans="1:17">
      <c r="A995" s="9"/>
      <c r="B995" s="7"/>
      <c r="C995" s="7"/>
      <c r="D995" s="167"/>
      <c r="E995" s="167"/>
      <c r="F995" s="167"/>
      <c r="G995" s="167"/>
      <c r="H995" s="167"/>
      <c r="I995" s="167"/>
      <c r="J995" s="167"/>
      <c r="K995" s="167"/>
      <c r="L995" s="167"/>
      <c r="M995" s="167"/>
      <c r="N995" s="167"/>
      <c r="O995" s="167"/>
      <c r="P995" s="167"/>
      <c r="Q995" s="7"/>
    </row>
    <row r="996" customHeight="1" spans="1:17">
      <c r="A996" s="9"/>
      <c r="B996" s="7"/>
      <c r="C996" s="7"/>
      <c r="D996" s="167"/>
      <c r="E996" s="167"/>
      <c r="F996" s="167"/>
      <c r="G996" s="167"/>
      <c r="H996" s="167"/>
      <c r="I996" s="167"/>
      <c r="J996" s="167"/>
      <c r="K996" s="167"/>
      <c r="L996" s="167"/>
      <c r="M996" s="167"/>
      <c r="N996" s="167"/>
      <c r="O996" s="167"/>
      <c r="P996" s="167"/>
      <c r="Q996" s="7"/>
    </row>
    <row r="997" customHeight="1" spans="1:17">
      <c r="A997" s="9"/>
      <c r="B997" s="7"/>
      <c r="C997" s="7"/>
      <c r="D997" s="167"/>
      <c r="E997" s="167"/>
      <c r="F997" s="167"/>
      <c r="G997" s="167"/>
      <c r="H997" s="167"/>
      <c r="I997" s="167"/>
      <c r="J997" s="167"/>
      <c r="K997" s="167"/>
      <c r="L997" s="167"/>
      <c r="M997" s="167"/>
      <c r="N997" s="167"/>
      <c r="O997" s="167"/>
      <c r="P997" s="167"/>
      <c r="Q997" s="7"/>
    </row>
    <row r="998" customHeight="1" spans="1:17">
      <c r="A998" s="9"/>
      <c r="B998" s="7"/>
      <c r="C998" s="7"/>
      <c r="D998" s="167"/>
      <c r="E998" s="167"/>
      <c r="F998" s="167"/>
      <c r="G998" s="167"/>
      <c r="H998" s="167"/>
      <c r="I998" s="167"/>
      <c r="J998" s="167"/>
      <c r="K998" s="167"/>
      <c r="L998" s="167"/>
      <c r="M998" s="167"/>
      <c r="N998" s="167"/>
      <c r="O998" s="167"/>
      <c r="P998" s="167"/>
      <c r="Q998" s="7"/>
    </row>
    <row r="999" customHeight="1" spans="1:17">
      <c r="A999" s="9"/>
      <c r="B999" s="7"/>
      <c r="C999" s="7"/>
      <c r="D999" s="167"/>
      <c r="E999" s="167"/>
      <c r="F999" s="167"/>
      <c r="G999" s="167"/>
      <c r="H999" s="167"/>
      <c r="I999" s="167"/>
      <c r="J999" s="167"/>
      <c r="K999" s="167"/>
      <c r="L999" s="167"/>
      <c r="M999" s="167"/>
      <c r="N999" s="167"/>
      <c r="O999" s="167"/>
      <c r="P999" s="167"/>
      <c r="Q999" s="7"/>
    </row>
    <row r="1000" customHeight="1" spans="1:17">
      <c r="A1000" s="9"/>
      <c r="B1000" s="7"/>
      <c r="C1000" s="7"/>
      <c r="D1000" s="167"/>
      <c r="E1000" s="167"/>
      <c r="F1000" s="167"/>
      <c r="G1000" s="167"/>
      <c r="H1000" s="167"/>
      <c r="I1000" s="167"/>
      <c r="J1000" s="167"/>
      <c r="K1000" s="167"/>
      <c r="L1000" s="167"/>
      <c r="M1000" s="167"/>
      <c r="N1000" s="167"/>
      <c r="O1000" s="167"/>
      <c r="P1000" s="167"/>
      <c r="Q1000" s="7"/>
    </row>
    <row r="1001" customHeight="1" spans="1:17">
      <c r="A1001" s="9"/>
      <c r="B1001" s="7"/>
      <c r="C1001" s="7"/>
      <c r="D1001" s="167"/>
      <c r="E1001" s="167"/>
      <c r="F1001" s="167"/>
      <c r="G1001" s="167"/>
      <c r="H1001" s="167"/>
      <c r="I1001" s="167"/>
      <c r="J1001" s="167"/>
      <c r="K1001" s="167"/>
      <c r="L1001" s="167"/>
      <c r="M1001" s="167"/>
      <c r="N1001" s="167"/>
      <c r="O1001" s="167"/>
      <c r="P1001" s="167"/>
      <c r="Q1001" s="7"/>
    </row>
    <row r="1002" customHeight="1" spans="1:17">
      <c r="A1002" s="9"/>
      <c r="B1002" s="7"/>
      <c r="C1002" s="7"/>
      <c r="D1002" s="167"/>
      <c r="E1002" s="167"/>
      <c r="F1002" s="167"/>
      <c r="G1002" s="167"/>
      <c r="H1002" s="167"/>
      <c r="I1002" s="167"/>
      <c r="J1002" s="167"/>
      <c r="K1002" s="167"/>
      <c r="L1002" s="167"/>
      <c r="M1002" s="167"/>
      <c r="N1002" s="167"/>
      <c r="O1002" s="167"/>
      <c r="P1002" s="167"/>
      <c r="Q1002" s="7"/>
    </row>
    <row r="1003" customHeight="1" spans="1:17">
      <c r="A1003" s="9"/>
      <c r="B1003" s="7"/>
      <c r="C1003" s="7"/>
      <c r="D1003" s="167"/>
      <c r="E1003" s="167"/>
      <c r="F1003" s="167"/>
      <c r="G1003" s="167"/>
      <c r="H1003" s="167"/>
      <c r="I1003" s="167"/>
      <c r="J1003" s="167"/>
      <c r="K1003" s="167"/>
      <c r="L1003" s="167"/>
      <c r="M1003" s="167"/>
      <c r="N1003" s="167"/>
      <c r="O1003" s="167"/>
      <c r="P1003" s="167"/>
      <c r="Q1003" s="7"/>
    </row>
    <row r="1004" customHeight="1" spans="1:17">
      <c r="A1004" s="9"/>
      <c r="B1004" s="7"/>
      <c r="C1004" s="7"/>
      <c r="D1004" s="167"/>
      <c r="E1004" s="167"/>
      <c r="F1004" s="167"/>
      <c r="G1004" s="167"/>
      <c r="H1004" s="167"/>
      <c r="I1004" s="167"/>
      <c r="J1004" s="167"/>
      <c r="K1004" s="167"/>
      <c r="L1004" s="167"/>
      <c r="M1004" s="167"/>
      <c r="N1004" s="167"/>
      <c r="O1004" s="167"/>
      <c r="P1004" s="167"/>
      <c r="Q1004" s="7"/>
    </row>
    <row r="1005" customHeight="1" spans="1:17">
      <c r="A1005" s="9"/>
      <c r="B1005" s="7"/>
      <c r="C1005" s="7"/>
      <c r="D1005" s="167"/>
      <c r="E1005" s="167"/>
      <c r="F1005" s="167"/>
      <c r="G1005" s="167"/>
      <c r="H1005" s="167"/>
      <c r="I1005" s="167"/>
      <c r="J1005" s="167"/>
      <c r="K1005" s="167"/>
      <c r="L1005" s="167"/>
      <c r="M1005" s="167"/>
      <c r="N1005" s="167"/>
      <c r="O1005" s="167"/>
      <c r="P1005" s="167"/>
      <c r="Q1005" s="7"/>
    </row>
    <row r="1006" customHeight="1" spans="1:17">
      <c r="A1006" s="9"/>
      <c r="B1006" s="7"/>
      <c r="C1006" s="7"/>
      <c r="D1006" s="167"/>
      <c r="E1006" s="167"/>
      <c r="F1006" s="167"/>
      <c r="G1006" s="167"/>
      <c r="H1006" s="167"/>
      <c r="I1006" s="167"/>
      <c r="J1006" s="167"/>
      <c r="K1006" s="167"/>
      <c r="L1006" s="167"/>
      <c r="M1006" s="167"/>
      <c r="N1006" s="167"/>
      <c r="O1006" s="167"/>
      <c r="P1006" s="167"/>
      <c r="Q1006" s="7"/>
    </row>
    <row r="1007" customHeight="1" spans="1:17">
      <c r="A1007" s="9"/>
      <c r="B1007" s="7"/>
      <c r="C1007" s="7"/>
      <c r="D1007" s="167"/>
      <c r="E1007" s="167"/>
      <c r="F1007" s="167"/>
      <c r="G1007" s="167"/>
      <c r="H1007" s="167"/>
      <c r="I1007" s="167"/>
      <c r="J1007" s="167"/>
      <c r="K1007" s="167"/>
      <c r="L1007" s="167"/>
      <c r="M1007" s="167"/>
      <c r="N1007" s="167"/>
      <c r="O1007" s="167"/>
      <c r="P1007" s="167"/>
      <c r="Q1007" s="7"/>
    </row>
    <row r="1008" customHeight="1" spans="1:17">
      <c r="A1008" s="9"/>
      <c r="B1008" s="7"/>
      <c r="C1008" s="7"/>
      <c r="D1008" s="167"/>
      <c r="E1008" s="167"/>
      <c r="F1008" s="167"/>
      <c r="G1008" s="167"/>
      <c r="H1008" s="167"/>
      <c r="I1008" s="167"/>
      <c r="J1008" s="167"/>
      <c r="K1008" s="167"/>
      <c r="L1008" s="167"/>
      <c r="M1008" s="167"/>
      <c r="N1008" s="167"/>
      <c r="O1008" s="167"/>
      <c r="P1008" s="167"/>
      <c r="Q1008" s="7"/>
    </row>
    <row r="1009" customHeight="1" spans="1:17">
      <c r="A1009" s="9"/>
      <c r="B1009" s="7"/>
      <c r="C1009" s="7"/>
      <c r="D1009" s="167"/>
      <c r="E1009" s="167"/>
      <c r="F1009" s="167"/>
      <c r="G1009" s="167"/>
      <c r="H1009" s="167"/>
      <c r="I1009" s="167"/>
      <c r="J1009" s="167"/>
      <c r="K1009" s="167"/>
      <c r="L1009" s="167"/>
      <c r="M1009" s="167"/>
      <c r="N1009" s="167"/>
      <c r="O1009" s="167"/>
      <c r="P1009" s="167"/>
      <c r="Q1009" s="7"/>
    </row>
    <row r="1010" customHeight="1" spans="1:17">
      <c r="A1010" s="9"/>
      <c r="B1010" s="7"/>
      <c r="C1010" s="7"/>
      <c r="D1010" s="167"/>
      <c r="E1010" s="167"/>
      <c r="F1010" s="167"/>
      <c r="G1010" s="167"/>
      <c r="H1010" s="167"/>
      <c r="I1010" s="167"/>
      <c r="J1010" s="167"/>
      <c r="K1010" s="167"/>
      <c r="L1010" s="167"/>
      <c r="M1010" s="167"/>
      <c r="N1010" s="167"/>
      <c r="O1010" s="167"/>
      <c r="P1010" s="167"/>
      <c r="Q1010" s="7"/>
    </row>
    <row r="1011" customHeight="1" spans="1:17">
      <c r="A1011" s="9"/>
      <c r="B1011" s="7"/>
      <c r="C1011" s="7"/>
      <c r="D1011" s="167"/>
      <c r="E1011" s="167"/>
      <c r="F1011" s="167"/>
      <c r="G1011" s="167"/>
      <c r="H1011" s="167"/>
      <c r="I1011" s="167"/>
      <c r="J1011" s="167"/>
      <c r="K1011" s="167"/>
      <c r="L1011" s="167"/>
      <c r="M1011" s="167"/>
      <c r="N1011" s="167"/>
      <c r="O1011" s="167"/>
      <c r="P1011" s="167"/>
      <c r="Q1011" s="7"/>
    </row>
    <row r="1012" customHeight="1" spans="1:17">
      <c r="A1012" s="9"/>
      <c r="B1012" s="7"/>
      <c r="C1012" s="7"/>
      <c r="D1012" s="167"/>
      <c r="E1012" s="167"/>
      <c r="F1012" s="167"/>
      <c r="G1012" s="167"/>
      <c r="H1012" s="167"/>
      <c r="I1012" s="167"/>
      <c r="J1012" s="167"/>
      <c r="K1012" s="167"/>
      <c r="L1012" s="167"/>
      <c r="M1012" s="167"/>
      <c r="N1012" s="167"/>
      <c r="O1012" s="167"/>
      <c r="P1012" s="167"/>
      <c r="Q1012" s="7"/>
    </row>
    <row r="1013" customHeight="1" spans="1:17">
      <c r="A1013" s="9"/>
      <c r="B1013" s="7"/>
      <c r="C1013" s="7"/>
      <c r="D1013" s="167"/>
      <c r="E1013" s="167"/>
      <c r="F1013" s="167"/>
      <c r="G1013" s="167"/>
      <c r="H1013" s="167"/>
      <c r="I1013" s="167"/>
      <c r="J1013" s="167"/>
      <c r="K1013" s="167"/>
      <c r="L1013" s="167"/>
      <c r="M1013" s="167"/>
      <c r="N1013" s="167"/>
      <c r="O1013" s="167"/>
      <c r="P1013" s="167"/>
      <c r="Q1013" s="7"/>
    </row>
    <row r="1014" customHeight="1" spans="1:17">
      <c r="A1014" s="9"/>
      <c r="B1014" s="7"/>
      <c r="C1014" s="7"/>
      <c r="D1014" s="167"/>
      <c r="E1014" s="167"/>
      <c r="F1014" s="167"/>
      <c r="G1014" s="167"/>
      <c r="H1014" s="167"/>
      <c r="I1014" s="167"/>
      <c r="J1014" s="167"/>
      <c r="K1014" s="167"/>
      <c r="L1014" s="167"/>
      <c r="M1014" s="167"/>
      <c r="N1014" s="167"/>
      <c r="O1014" s="167"/>
      <c r="P1014" s="167"/>
      <c r="Q1014" s="7"/>
    </row>
    <row r="1015" customHeight="1" spans="1:17">
      <c r="A1015" s="9"/>
      <c r="B1015" s="7"/>
      <c r="C1015" s="7"/>
      <c r="D1015" s="167"/>
      <c r="E1015" s="167"/>
      <c r="F1015" s="167"/>
      <c r="G1015" s="167"/>
      <c r="H1015" s="167"/>
      <c r="I1015" s="167"/>
      <c r="J1015" s="167"/>
      <c r="K1015" s="167"/>
      <c r="L1015" s="167"/>
      <c r="M1015" s="167"/>
      <c r="N1015" s="167"/>
      <c r="O1015" s="167"/>
      <c r="P1015" s="167"/>
      <c r="Q1015" s="7"/>
    </row>
    <row r="1016" customHeight="1" spans="1:17">
      <c r="A1016" s="9"/>
      <c r="B1016" s="7"/>
      <c r="C1016" s="7"/>
      <c r="D1016" s="167"/>
      <c r="E1016" s="167"/>
      <c r="F1016" s="167"/>
      <c r="G1016" s="167"/>
      <c r="H1016" s="167"/>
      <c r="I1016" s="167"/>
      <c r="J1016" s="167"/>
      <c r="K1016" s="167"/>
      <c r="L1016" s="167"/>
      <c r="M1016" s="167"/>
      <c r="N1016" s="167"/>
      <c r="O1016" s="167"/>
      <c r="P1016" s="167"/>
      <c r="Q1016" s="7"/>
    </row>
    <row r="1017" customHeight="1" spans="1:17">
      <c r="A1017" s="9"/>
      <c r="B1017" s="7"/>
      <c r="C1017" s="7"/>
      <c r="D1017" s="167"/>
      <c r="E1017" s="167"/>
      <c r="F1017" s="167"/>
      <c r="G1017" s="167"/>
      <c r="H1017" s="167"/>
      <c r="I1017" s="167"/>
      <c r="J1017" s="167"/>
      <c r="K1017" s="167"/>
      <c r="L1017" s="167"/>
      <c r="M1017" s="167"/>
      <c r="N1017" s="167"/>
      <c r="O1017" s="167"/>
      <c r="P1017" s="167"/>
      <c r="Q1017" s="7"/>
    </row>
    <row r="1018" customHeight="1" spans="1:17">
      <c r="A1018" s="9"/>
      <c r="B1018" s="7"/>
      <c r="C1018" s="7"/>
      <c r="D1018" s="167"/>
      <c r="E1018" s="167"/>
      <c r="F1018" s="167"/>
      <c r="G1018" s="167"/>
      <c r="H1018" s="167"/>
      <c r="I1018" s="167"/>
      <c r="J1018" s="167"/>
      <c r="K1018" s="167"/>
      <c r="L1018" s="167"/>
      <c r="M1018" s="167"/>
      <c r="N1018" s="167"/>
      <c r="O1018" s="167"/>
      <c r="P1018" s="167"/>
      <c r="Q1018" s="7"/>
    </row>
    <row r="1019" customHeight="1" spans="1:17">
      <c r="A1019" s="9"/>
      <c r="B1019" s="7"/>
      <c r="C1019" s="7"/>
      <c r="D1019" s="167"/>
      <c r="E1019" s="167"/>
      <c r="F1019" s="167"/>
      <c r="G1019" s="167"/>
      <c r="H1019" s="167"/>
      <c r="I1019" s="167"/>
      <c r="J1019" s="167"/>
      <c r="K1019" s="167"/>
      <c r="L1019" s="167"/>
      <c r="M1019" s="167"/>
      <c r="N1019" s="167"/>
      <c r="O1019" s="167"/>
      <c r="P1019" s="167"/>
      <c r="Q1019" s="7"/>
    </row>
    <row r="1020" customHeight="1" spans="1:17">
      <c r="A1020" s="9"/>
      <c r="B1020" s="7"/>
      <c r="C1020" s="7"/>
      <c r="D1020" s="167"/>
      <c r="E1020" s="167"/>
      <c r="F1020" s="167"/>
      <c r="G1020" s="167"/>
      <c r="H1020" s="167"/>
      <c r="I1020" s="167"/>
      <c r="J1020" s="167"/>
      <c r="K1020" s="167"/>
      <c r="L1020" s="167"/>
      <c r="M1020" s="167"/>
      <c r="N1020" s="167"/>
      <c r="O1020" s="167"/>
      <c r="P1020" s="167"/>
      <c r="Q1020" s="7"/>
    </row>
    <row r="1021" customHeight="1" spans="1:17">
      <c r="A1021" s="9"/>
      <c r="B1021" s="7"/>
      <c r="C1021" s="7"/>
      <c r="D1021" s="167"/>
      <c r="E1021" s="167"/>
      <c r="F1021" s="167"/>
      <c r="G1021" s="167"/>
      <c r="H1021" s="167"/>
      <c r="I1021" s="167"/>
      <c r="J1021" s="167"/>
      <c r="K1021" s="167"/>
      <c r="L1021" s="167"/>
      <c r="M1021" s="167"/>
      <c r="N1021" s="167"/>
      <c r="O1021" s="167"/>
      <c r="P1021" s="167"/>
      <c r="Q1021" s="7"/>
    </row>
    <row r="1022" customHeight="1" spans="1:17">
      <c r="A1022" s="9"/>
      <c r="B1022" s="7"/>
      <c r="C1022" s="7"/>
      <c r="D1022" s="167"/>
      <c r="E1022" s="167"/>
      <c r="F1022" s="167"/>
      <c r="G1022" s="167"/>
      <c r="H1022" s="167"/>
      <c r="I1022" s="167"/>
      <c r="J1022" s="167"/>
      <c r="K1022" s="167"/>
      <c r="L1022" s="167"/>
      <c r="M1022" s="167"/>
      <c r="N1022" s="167"/>
      <c r="O1022" s="167"/>
      <c r="P1022" s="167"/>
      <c r="Q1022" s="7"/>
    </row>
    <row r="1023" customHeight="1" spans="1:17">
      <c r="A1023" s="9"/>
      <c r="B1023" s="7"/>
      <c r="C1023" s="7"/>
      <c r="D1023" s="167"/>
      <c r="E1023" s="167"/>
      <c r="F1023" s="167"/>
      <c r="G1023" s="167"/>
      <c r="H1023" s="167"/>
      <c r="I1023" s="167"/>
      <c r="J1023" s="167"/>
      <c r="K1023" s="167"/>
      <c r="L1023" s="167"/>
      <c r="M1023" s="167"/>
      <c r="N1023" s="167"/>
      <c r="O1023" s="167"/>
      <c r="P1023" s="167"/>
      <c r="Q1023" s="7"/>
    </row>
    <row r="1024" customHeight="1" spans="1:17">
      <c r="A1024" s="9"/>
      <c r="B1024" s="7"/>
      <c r="C1024" s="7"/>
      <c r="D1024" s="167"/>
      <c r="E1024" s="167"/>
      <c r="F1024" s="167"/>
      <c r="G1024" s="167"/>
      <c r="H1024" s="167"/>
      <c r="I1024" s="167"/>
      <c r="J1024" s="167"/>
      <c r="K1024" s="167"/>
      <c r="L1024" s="167"/>
      <c r="M1024" s="167"/>
      <c r="N1024" s="167"/>
      <c r="O1024" s="167"/>
      <c r="P1024" s="167"/>
      <c r="Q1024" s="7"/>
    </row>
    <row r="1025" customHeight="1" spans="1:17">
      <c r="A1025" s="9"/>
      <c r="B1025" s="7"/>
      <c r="C1025" s="7"/>
      <c r="D1025" s="167"/>
      <c r="E1025" s="167"/>
      <c r="F1025" s="167"/>
      <c r="G1025" s="167"/>
      <c r="H1025" s="167"/>
      <c r="I1025" s="167"/>
      <c r="J1025" s="167"/>
      <c r="K1025" s="167"/>
      <c r="L1025" s="167"/>
      <c r="M1025" s="167"/>
      <c r="N1025" s="167"/>
      <c r="O1025" s="167"/>
      <c r="P1025" s="167"/>
      <c r="Q1025" s="7"/>
    </row>
    <row r="1026" customHeight="1" spans="1:17">
      <c r="A1026" s="9"/>
      <c r="B1026" s="7"/>
      <c r="C1026" s="7"/>
      <c r="D1026" s="167"/>
      <c r="E1026" s="167"/>
      <c r="F1026" s="167"/>
      <c r="G1026" s="167"/>
      <c r="H1026" s="167"/>
      <c r="I1026" s="167"/>
      <c r="J1026" s="167"/>
      <c r="K1026" s="167"/>
      <c r="L1026" s="167"/>
      <c r="M1026" s="167"/>
      <c r="N1026" s="167"/>
      <c r="O1026" s="167"/>
      <c r="P1026" s="167"/>
      <c r="Q1026" s="7"/>
    </row>
    <row r="1027" customHeight="1" spans="1:17">
      <c r="A1027" s="9"/>
      <c r="B1027" s="7"/>
      <c r="C1027" s="7"/>
      <c r="D1027" s="167"/>
      <c r="E1027" s="167"/>
      <c r="F1027" s="167"/>
      <c r="G1027" s="167"/>
      <c r="H1027" s="167"/>
      <c r="I1027" s="167"/>
      <c r="J1027" s="167"/>
      <c r="K1027" s="167"/>
      <c r="L1027" s="167"/>
      <c r="M1027" s="167"/>
      <c r="N1027" s="167"/>
      <c r="O1027" s="167"/>
      <c r="P1027" s="167"/>
      <c r="Q1027" s="7"/>
    </row>
    <row r="1028" customHeight="1" spans="1:17">
      <c r="A1028" s="9"/>
      <c r="B1028" s="7"/>
      <c r="C1028" s="7"/>
      <c r="D1028" s="167"/>
      <c r="E1028" s="167"/>
      <c r="F1028" s="167"/>
      <c r="G1028" s="167"/>
      <c r="H1028" s="167"/>
      <c r="I1028" s="167"/>
      <c r="J1028" s="167"/>
      <c r="K1028" s="167"/>
      <c r="L1028" s="167"/>
      <c r="M1028" s="167"/>
      <c r="N1028" s="167"/>
      <c r="O1028" s="167"/>
      <c r="P1028" s="167"/>
      <c r="Q1028" s="7"/>
    </row>
    <row r="1029" customHeight="1" spans="1:17">
      <c r="A1029" s="9"/>
      <c r="B1029" s="7"/>
      <c r="C1029" s="7"/>
      <c r="D1029" s="167"/>
      <c r="E1029" s="167"/>
      <c r="F1029" s="167"/>
      <c r="G1029" s="167"/>
      <c r="H1029" s="167"/>
      <c r="I1029" s="167"/>
      <c r="J1029" s="167"/>
      <c r="K1029" s="167"/>
      <c r="L1029" s="167"/>
      <c r="M1029" s="167"/>
      <c r="N1029" s="167"/>
      <c r="O1029" s="167"/>
      <c r="P1029" s="167"/>
      <c r="Q1029" s="7"/>
    </row>
    <row r="1030" customHeight="1" spans="1:17">
      <c r="A1030" s="9"/>
      <c r="B1030" s="7"/>
      <c r="C1030" s="7"/>
      <c r="D1030" s="167"/>
      <c r="E1030" s="167"/>
      <c r="F1030" s="167"/>
      <c r="G1030" s="167"/>
      <c r="H1030" s="167"/>
      <c r="I1030" s="167"/>
      <c r="J1030" s="167"/>
      <c r="K1030" s="167"/>
      <c r="L1030" s="167"/>
      <c r="M1030" s="167"/>
      <c r="N1030" s="167"/>
      <c r="O1030" s="167"/>
      <c r="P1030" s="167"/>
      <c r="Q1030" s="7"/>
    </row>
    <row r="1031" customHeight="1" spans="1:17">
      <c r="A1031" s="9"/>
      <c r="B1031" s="7"/>
      <c r="C1031" s="7"/>
      <c r="D1031" s="167"/>
      <c r="E1031" s="167"/>
      <c r="F1031" s="167"/>
      <c r="G1031" s="167"/>
      <c r="H1031" s="167"/>
      <c r="I1031" s="167"/>
      <c r="J1031" s="167"/>
      <c r="K1031" s="167"/>
      <c r="L1031" s="167"/>
      <c r="M1031" s="167"/>
      <c r="N1031" s="167"/>
      <c r="O1031" s="167"/>
      <c r="P1031" s="167"/>
      <c r="Q1031" s="7"/>
    </row>
    <row r="1032" customHeight="1" spans="1:17">
      <c r="A1032" s="9"/>
      <c r="B1032" s="7"/>
      <c r="C1032" s="7"/>
      <c r="D1032" s="167"/>
      <c r="E1032" s="167"/>
      <c r="F1032" s="167"/>
      <c r="G1032" s="167"/>
      <c r="H1032" s="167"/>
      <c r="I1032" s="167"/>
      <c r="J1032" s="167"/>
      <c r="K1032" s="167"/>
      <c r="L1032" s="167"/>
      <c r="M1032" s="167"/>
      <c r="N1032" s="167"/>
      <c r="O1032" s="167"/>
      <c r="P1032" s="167"/>
      <c r="Q1032" s="7"/>
    </row>
    <row r="1033" customHeight="1" spans="1:17">
      <c r="A1033" s="9"/>
      <c r="B1033" s="7"/>
      <c r="C1033" s="7"/>
      <c r="D1033" s="167"/>
      <c r="E1033" s="167"/>
      <c r="F1033" s="167"/>
      <c r="G1033" s="167"/>
      <c r="H1033" s="167"/>
      <c r="I1033" s="167"/>
      <c r="J1033" s="167"/>
      <c r="K1033" s="167"/>
      <c r="L1033" s="167"/>
      <c r="M1033" s="167"/>
      <c r="N1033" s="167"/>
      <c r="O1033" s="167"/>
      <c r="P1033" s="167"/>
      <c r="Q1033" s="7"/>
    </row>
    <row r="1034" customHeight="1" spans="1:17">
      <c r="A1034" s="9"/>
      <c r="B1034" s="7"/>
      <c r="C1034" s="7"/>
      <c r="D1034" s="167"/>
      <c r="E1034" s="167"/>
      <c r="F1034" s="167"/>
      <c r="G1034" s="167"/>
      <c r="H1034" s="167"/>
      <c r="I1034" s="167"/>
      <c r="J1034" s="167"/>
      <c r="K1034" s="167"/>
      <c r="L1034" s="167"/>
      <c r="M1034" s="167"/>
      <c r="N1034" s="167"/>
      <c r="O1034" s="167"/>
      <c r="P1034" s="167"/>
      <c r="Q1034" s="7"/>
    </row>
  </sheetData>
  <autoFilter xmlns:etc="http://www.wps.cn/officeDocument/2017/etCustomData" ref="A4:Z102" etc:filterBottomFollowUsedRange="0">
    <extLst/>
  </autoFilter>
  <mergeCells count="9">
    <mergeCell ref="B3:F3"/>
    <mergeCell ref="G3:K3"/>
    <mergeCell ref="L3:M3"/>
    <mergeCell ref="N3:O3"/>
    <mergeCell ref="L140:M140"/>
    <mergeCell ref="L142:M142"/>
    <mergeCell ref="A173:L173"/>
    <mergeCell ref="A174:L174"/>
    <mergeCell ref="A175:L175"/>
  </mergeCells>
  <hyperlinks>
    <hyperlink ref="A1" r:id="rId1" location="gid=0" display="2024 DRS_Radar_List of countries 77GHz_79GHz"/>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B99"/>
  <sheetViews>
    <sheetView workbookViewId="0">
      <selection activeCell="A1" sqref="A1"/>
    </sheetView>
  </sheetViews>
  <sheetFormatPr defaultColWidth="12.6283185840708" defaultRowHeight="15.75" customHeight="1" outlineLevelCol="1"/>
  <cols>
    <col min="1" max="1" width="44.5044247787611" customWidth="1"/>
    <col min="2" max="2" width="31.5044247787611" customWidth="1"/>
    <col min="4" max="4" width="34.1327433628319" customWidth="1"/>
    <col min="7" max="7" width="16.1327433628319" customWidth="1"/>
    <col min="8" max="8" width="21.7522123893805" customWidth="1"/>
    <col min="9" max="9" width="23.1327433628319" customWidth="1"/>
    <col min="10" max="10" width="33.3805309734513" customWidth="1"/>
    <col min="11" max="11" width="26.5044247787611" customWidth="1"/>
  </cols>
  <sheetData>
    <row r="1" customHeight="1" spans="1:2">
      <c r="A1" s="24" t="s">
        <v>4297</v>
      </c>
      <c r="B1" s="24" t="s">
        <v>4298</v>
      </c>
    </row>
    <row r="3" customHeight="1" collapsed="1"/>
    <row r="4" hidden="1" customHeight="1" outlineLevel="1"/>
    <row r="5" hidden="1" customHeight="1" outlineLevel="1"/>
    <row r="6" hidden="1" customHeight="1" outlineLevel="1"/>
    <row r="7" hidden="1" customHeight="1" outlineLevel="1"/>
    <row r="8" hidden="1" customHeight="1" outlineLevel="1"/>
    <row r="9" hidden="1" customHeight="1" outlineLevel="1"/>
    <row r="10" hidden="1" customHeight="1" outlineLevel="1"/>
    <row r="11" hidden="1" customHeight="1" outlineLevel="1"/>
    <row r="12" hidden="1" customHeight="1" outlineLevel="1"/>
    <row r="13" hidden="1" customHeight="1" outlineLevel="1"/>
    <row r="14" hidden="1" customHeight="1" outlineLevel="1"/>
    <row r="15" hidden="1" customHeight="1" outlineLevel="1"/>
    <row r="16" hidden="1" customHeight="1" outlineLevel="1"/>
    <row r="17" hidden="1" customHeight="1" outlineLevel="1"/>
    <row r="18" hidden="1" customHeight="1" outlineLevel="1"/>
    <row r="19" hidden="1" customHeight="1" outlineLevel="1"/>
    <row r="20" hidden="1" customHeight="1" outlineLevel="1"/>
    <row r="21" hidden="1" customHeight="1" outlineLevel="1"/>
    <row r="22" hidden="1" customHeight="1" outlineLevel="1"/>
    <row r="23" hidden="1" customHeight="1" outlineLevel="1"/>
    <row r="24" hidden="1" customHeight="1" outlineLevel="1"/>
    <row r="25" hidden="1" customHeight="1" outlineLevel="1"/>
    <row r="26" hidden="1" customHeight="1" outlineLevel="1"/>
    <row r="27" hidden="1" customHeight="1" outlineLevel="1"/>
    <row r="28" hidden="1" customHeight="1" outlineLevel="1"/>
    <row r="29" hidden="1" customHeight="1" outlineLevel="1"/>
    <row r="30" hidden="1" customHeight="1" outlineLevel="1"/>
    <row r="31" hidden="1" customHeight="1" outlineLevel="1"/>
    <row r="32" hidden="1" customHeight="1" outlineLevel="1"/>
    <row r="33" hidden="1" customHeight="1" outlineLevel="1"/>
    <row r="34" hidden="1" customHeight="1" outlineLevel="1"/>
    <row r="35" hidden="1" customHeight="1" outlineLevel="1"/>
    <row r="36" hidden="1" customHeight="1" outlineLevel="1"/>
    <row r="37" hidden="1" customHeight="1" outlineLevel="1"/>
    <row r="38" hidden="1" customHeight="1" outlineLevel="1"/>
    <row r="39" hidden="1" customHeight="1" outlineLevel="1"/>
    <row r="40" hidden="1" customHeight="1" outlineLevel="1"/>
    <row r="41" hidden="1" customHeight="1" outlineLevel="1"/>
    <row r="42" hidden="1" customHeight="1" outlineLevel="1"/>
    <row r="43" hidden="1" customHeight="1" outlineLevel="1"/>
    <row r="44" hidden="1" customHeight="1" outlineLevel="1"/>
    <row r="45" hidden="1" customHeight="1" outlineLevel="1"/>
    <row r="46" hidden="1" customHeight="1" outlineLevel="1"/>
    <row r="47" hidden="1" customHeight="1" outlineLevel="1"/>
    <row r="48" hidden="1" customHeight="1" outlineLevel="1"/>
    <row r="49" hidden="1" customHeight="1" outlineLevel="1"/>
    <row r="50" hidden="1" customHeight="1" outlineLevel="1"/>
    <row r="51" hidden="1" customHeight="1" outlineLevel="1"/>
    <row r="52" hidden="1" customHeight="1" outlineLevel="1"/>
    <row r="53" hidden="1" customHeight="1" outlineLevel="1"/>
    <row r="54" hidden="1" customHeight="1" outlineLevel="1"/>
    <row r="55" hidden="1" customHeight="1" outlineLevel="1"/>
    <row r="56" hidden="1" customHeight="1" outlineLevel="1"/>
    <row r="57" hidden="1" customHeight="1" outlineLevel="1"/>
    <row r="58" hidden="1" customHeight="1" outlineLevel="1"/>
    <row r="59" hidden="1" customHeight="1" outlineLevel="1"/>
    <row r="60" hidden="1" customHeight="1" outlineLevel="1"/>
    <row r="61" hidden="1" customHeight="1" outlineLevel="1"/>
    <row r="62" hidden="1" customHeight="1" outlineLevel="1"/>
    <row r="63" hidden="1" customHeight="1" outlineLevel="1"/>
    <row r="64" hidden="1" customHeight="1" outlineLevel="1"/>
    <row r="65" hidden="1" customHeight="1" outlineLevel="1"/>
    <row r="66" hidden="1" customHeight="1" outlineLevel="1"/>
    <row r="67" hidden="1" customHeight="1" outlineLevel="1"/>
    <row r="68" hidden="1" customHeight="1" outlineLevel="1"/>
    <row r="69" hidden="1" customHeight="1" outlineLevel="1"/>
    <row r="70" hidden="1" customHeight="1" outlineLevel="1"/>
    <row r="71" hidden="1" customHeight="1" outlineLevel="1"/>
    <row r="72" hidden="1" customHeight="1" outlineLevel="1"/>
    <row r="73" hidden="1" customHeight="1" outlineLevel="1"/>
    <row r="74" hidden="1" customHeight="1" outlineLevel="1"/>
    <row r="75" hidden="1" customHeight="1" outlineLevel="1"/>
    <row r="76" hidden="1" customHeight="1" outlineLevel="1"/>
    <row r="77" hidden="1" customHeight="1" outlineLevel="1"/>
    <row r="78" hidden="1" customHeight="1" outlineLevel="1"/>
    <row r="79" hidden="1" customHeight="1" outlineLevel="1"/>
    <row r="80" hidden="1" customHeight="1" outlineLevel="1"/>
    <row r="81" hidden="1" customHeight="1" outlineLevel="1"/>
    <row r="82" hidden="1" customHeight="1" outlineLevel="1"/>
    <row r="83" hidden="1" customHeight="1" outlineLevel="1"/>
    <row r="84" hidden="1" customHeight="1" outlineLevel="1"/>
    <row r="85" hidden="1" customHeight="1" outlineLevel="1"/>
    <row r="86" hidden="1" customHeight="1" outlineLevel="1"/>
    <row r="87" hidden="1" customHeight="1" outlineLevel="1"/>
    <row r="88" hidden="1" customHeight="1" outlineLevel="1"/>
    <row r="89" hidden="1" customHeight="1" outlineLevel="1"/>
    <row r="90" hidden="1" customHeight="1" outlineLevel="1"/>
    <row r="91" hidden="1" customHeight="1" outlineLevel="1"/>
    <row r="92" hidden="1" customHeight="1" outlineLevel="1"/>
    <row r="93" hidden="1" customHeight="1" outlineLevel="1"/>
    <row r="94" hidden="1" customHeight="1" outlineLevel="1"/>
    <row r="95" hidden="1" customHeight="1" outlineLevel="1"/>
    <row r="96" hidden="1" customHeight="1" outlineLevel="1"/>
    <row r="98" customHeight="1" spans="1:1">
      <c r="A98" s="36" t="str">
        <f>IFERROR(__xludf.DUMMYFUNCTION("IMPORTRANGE(""https://docs.google.com/spreadsheets/d/1T9GfTxZG2_aBX4xdD4msr1wkS3rzd6s8vTD9o4ZXyWw/edit#gid=0"", ""Norms and Regulations DTL!A1:P60"")"),"#REF!")</f>
        <v>#REF!</v>
      </c>
    </row>
    <row r="99" customHeight="1" spans="1:1">
      <c r="A99" s="2"/>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0000"/>
    <outlinePr summaryBelow="0" summaryRight="0"/>
  </sheetPr>
  <dimension ref="A1:E110"/>
  <sheetViews>
    <sheetView workbookViewId="0">
      <selection activeCell="A1" sqref="A1"/>
    </sheetView>
  </sheetViews>
  <sheetFormatPr defaultColWidth="12.6283185840708" defaultRowHeight="15.75" customHeight="1" outlineLevelCol="4"/>
  <cols>
    <col min="1" max="1" width="78.7522123893805" customWidth="1"/>
    <col min="2" max="2" width="48.8761061946903" customWidth="1"/>
    <col min="3" max="3" width="24.5044247787611" customWidth="1"/>
    <col min="4" max="4" width="18.6283185840708" customWidth="1"/>
  </cols>
  <sheetData>
    <row r="1" customHeight="1" spans="1:5">
      <c r="A1" s="24" t="s">
        <v>4297</v>
      </c>
      <c r="B1" s="24" t="s">
        <v>4298</v>
      </c>
      <c r="C1" s="25" t="s">
        <v>4299</v>
      </c>
      <c r="D1" s="26" t="s">
        <v>4300</v>
      </c>
    </row>
    <row r="2" hidden="1" customHeight="1" spans="1:5">
      <c r="A2" s="27" t="s">
        <v>4301</v>
      </c>
      <c r="B2" s="35" t="s">
        <v>703</v>
      </c>
      <c r="C2" s="28"/>
      <c r="D2" s="29"/>
      <c r="E2" s="29"/>
    </row>
    <row r="3" hidden="1" customHeight="1" spans="1:5">
      <c r="A3" s="27" t="s">
        <v>4301</v>
      </c>
      <c r="B3" s="35" t="s">
        <v>877</v>
      </c>
      <c r="C3" s="28"/>
      <c r="D3" s="29"/>
      <c r="E3" s="29"/>
    </row>
    <row r="4" hidden="1" customHeight="1" spans="1:5">
      <c r="A4" s="27" t="s">
        <v>4301</v>
      </c>
      <c r="B4" s="35" t="s">
        <v>726</v>
      </c>
      <c r="C4" s="28"/>
      <c r="D4" s="29"/>
      <c r="E4" s="29"/>
    </row>
    <row r="5" hidden="1" customHeight="1" spans="1:5">
      <c r="A5" s="27" t="s">
        <v>4301</v>
      </c>
      <c r="B5" s="35" t="s">
        <v>732</v>
      </c>
      <c r="C5" s="28"/>
      <c r="D5" s="29"/>
      <c r="E5" s="29" t="s">
        <v>4302</v>
      </c>
    </row>
    <row r="6" hidden="1" customHeight="1" spans="1:5">
      <c r="A6" s="27" t="s">
        <v>4301</v>
      </c>
      <c r="B6" s="35" t="s">
        <v>736</v>
      </c>
      <c r="C6" s="28"/>
      <c r="D6" s="29"/>
      <c r="E6" s="29"/>
    </row>
    <row r="7" hidden="1" customHeight="1" spans="1:5">
      <c r="A7" s="27" t="s">
        <v>4301</v>
      </c>
      <c r="B7" s="35" t="s">
        <v>886</v>
      </c>
      <c r="C7" s="28"/>
      <c r="D7" s="29"/>
      <c r="E7" s="29"/>
    </row>
    <row r="8" hidden="1" customHeight="1" spans="1:5">
      <c r="A8" s="27" t="s">
        <v>4301</v>
      </c>
      <c r="B8" s="35" t="s">
        <v>902</v>
      </c>
      <c r="C8" s="28"/>
      <c r="D8" s="29"/>
      <c r="E8" s="29"/>
    </row>
    <row r="9" hidden="1" customHeight="1" spans="1:5">
      <c r="A9" s="27" t="s">
        <v>4301</v>
      </c>
      <c r="B9" s="35" t="s">
        <v>1043</v>
      </c>
      <c r="C9" s="28"/>
      <c r="D9" s="29"/>
      <c r="E9" s="29"/>
    </row>
    <row r="10" hidden="1" customHeight="1" spans="1:5">
      <c r="A10" s="27" t="s">
        <v>4301</v>
      </c>
      <c r="B10" s="46" t="s">
        <v>4303</v>
      </c>
      <c r="C10" s="28"/>
      <c r="D10" s="29"/>
      <c r="E10" s="29" t="s">
        <v>4304</v>
      </c>
    </row>
    <row r="11" hidden="1" customHeight="1" spans="1:5">
      <c r="A11" s="27" t="s">
        <v>4301</v>
      </c>
      <c r="B11" s="35" t="s">
        <v>790</v>
      </c>
      <c r="C11" s="28"/>
      <c r="D11" s="29"/>
      <c r="E11" s="29"/>
    </row>
    <row r="12" hidden="1" customHeight="1" spans="1:5">
      <c r="A12" s="27" t="s">
        <v>4301</v>
      </c>
      <c r="B12" s="35" t="s">
        <v>799</v>
      </c>
      <c r="C12" s="28"/>
      <c r="D12" s="29"/>
      <c r="E12" s="29"/>
    </row>
    <row r="13" hidden="1" customHeight="1" spans="1:5">
      <c r="A13" s="47" t="s">
        <v>4305</v>
      </c>
      <c r="B13" s="48" t="s">
        <v>886</v>
      </c>
      <c r="C13" s="28"/>
      <c r="D13" s="29"/>
    </row>
    <row r="14" hidden="1" customHeight="1" spans="1:5">
      <c r="A14" s="47" t="s">
        <v>4305</v>
      </c>
      <c r="B14" s="48" t="s">
        <v>1018</v>
      </c>
      <c r="C14" s="28"/>
      <c r="D14" s="29"/>
    </row>
    <row r="15" hidden="1" customHeight="1" spans="1:5">
      <c r="A15" s="47" t="s">
        <v>4305</v>
      </c>
      <c r="B15" s="48" t="s">
        <v>1023</v>
      </c>
      <c r="C15" s="28"/>
      <c r="D15" s="29"/>
    </row>
    <row r="16" hidden="1" customHeight="1" spans="1:5">
      <c r="A16" s="47" t="s">
        <v>4305</v>
      </c>
      <c r="B16" s="48" t="s">
        <v>4306</v>
      </c>
      <c r="C16" s="28"/>
      <c r="D16" s="29"/>
    </row>
    <row r="17" hidden="1" customHeight="1" spans="1:4">
      <c r="A17" s="47" t="s">
        <v>4305</v>
      </c>
      <c r="B17" s="48" t="s">
        <v>1116</v>
      </c>
      <c r="C17" s="28"/>
      <c r="D17" s="29"/>
    </row>
    <row r="18" hidden="1" customHeight="1" spans="1:4">
      <c r="A18" s="47" t="s">
        <v>4305</v>
      </c>
      <c r="B18" s="48" t="s">
        <v>1839</v>
      </c>
      <c r="C18" s="28"/>
      <c r="D18" s="29"/>
    </row>
    <row r="19" hidden="1" customHeight="1" spans="1:4">
      <c r="A19" s="47" t="s">
        <v>4305</v>
      </c>
      <c r="B19" s="48" t="s">
        <v>2136</v>
      </c>
      <c r="C19" s="28"/>
      <c r="D19" s="29"/>
    </row>
    <row r="20" customHeight="1" spans="1:4">
      <c r="A20" s="47" t="s">
        <v>4305</v>
      </c>
      <c r="B20" s="48" t="s">
        <v>1870</v>
      </c>
      <c r="C20" s="28"/>
      <c r="D20" s="29"/>
    </row>
    <row r="21" customHeight="1" spans="1:4">
      <c r="A21" s="47" t="s">
        <v>4305</v>
      </c>
      <c r="B21" s="48" t="s">
        <v>1891</v>
      </c>
      <c r="C21" s="28"/>
      <c r="D21" s="29"/>
    </row>
    <row r="22" hidden="1" customHeight="1" spans="1:4">
      <c r="A22" s="47" t="s">
        <v>4305</v>
      </c>
      <c r="B22" s="48" t="s">
        <v>4307</v>
      </c>
      <c r="C22" s="28"/>
      <c r="D22" s="29"/>
    </row>
    <row r="23" customHeight="1" spans="1:4">
      <c r="A23" s="47" t="s">
        <v>4305</v>
      </c>
      <c r="B23" s="48" t="s">
        <v>1900</v>
      </c>
      <c r="C23" s="28"/>
      <c r="D23" s="29"/>
    </row>
    <row r="24" customHeight="1" spans="1:4">
      <c r="A24" s="47" t="s">
        <v>4305</v>
      </c>
      <c r="B24" s="48" t="s">
        <v>1896</v>
      </c>
      <c r="C24" s="28"/>
      <c r="D24" s="29"/>
    </row>
    <row r="25" hidden="1" customHeight="1" spans="1:4">
      <c r="A25" s="47" t="s">
        <v>4305</v>
      </c>
      <c r="B25" s="48" t="s">
        <v>1028</v>
      </c>
      <c r="C25" s="28"/>
      <c r="D25" s="29"/>
    </row>
    <row r="26" hidden="1" customHeight="1" spans="1:4">
      <c r="A26" s="47" t="s">
        <v>4305</v>
      </c>
      <c r="B26" s="48" t="s">
        <v>1800</v>
      </c>
      <c r="C26" s="28"/>
      <c r="D26" s="29"/>
    </row>
    <row r="27" hidden="1" customHeight="1" spans="1:4">
      <c r="A27" s="47" t="s">
        <v>4305</v>
      </c>
      <c r="B27" s="48" t="s">
        <v>1841</v>
      </c>
      <c r="C27" s="28"/>
      <c r="D27" s="29"/>
    </row>
    <row r="28" customHeight="1" spans="1:4">
      <c r="A28" s="47" t="s">
        <v>4305</v>
      </c>
      <c r="B28" s="48" t="s">
        <v>1904</v>
      </c>
      <c r="C28" s="28"/>
      <c r="D28" s="29"/>
    </row>
    <row r="29" hidden="1" customHeight="1" spans="1:4">
      <c r="A29" s="47" t="s">
        <v>4305</v>
      </c>
      <c r="B29" s="48" t="s">
        <v>1150</v>
      </c>
      <c r="C29" s="28"/>
      <c r="D29" s="29"/>
    </row>
    <row r="30" hidden="1" customHeight="1" spans="1:4">
      <c r="A30" s="47" t="s">
        <v>4305</v>
      </c>
      <c r="B30" s="48" t="s">
        <v>1127</v>
      </c>
      <c r="C30" s="28"/>
      <c r="D30" s="29"/>
    </row>
    <row r="31" hidden="1" customHeight="1" spans="1:4">
      <c r="A31" s="47" t="s">
        <v>4305</v>
      </c>
      <c r="B31" s="48" t="s">
        <v>2005</v>
      </c>
      <c r="C31" s="28"/>
    </row>
    <row r="32" hidden="1" customHeight="1" spans="1:4">
      <c r="A32" s="47" t="s">
        <v>4305</v>
      </c>
      <c r="B32" s="48" t="s">
        <v>861</v>
      </c>
      <c r="C32" s="28"/>
    </row>
    <row r="33" hidden="1" customHeight="1" spans="1:3">
      <c r="A33" s="47" t="s">
        <v>4305</v>
      </c>
      <c r="B33" s="48" t="s">
        <v>1080</v>
      </c>
      <c r="C33" s="28"/>
    </row>
    <row r="34" hidden="1" customHeight="1" spans="1:3">
      <c r="A34" s="47" t="s">
        <v>4305</v>
      </c>
      <c r="B34" s="48" t="s">
        <v>865</v>
      </c>
      <c r="C34" s="28"/>
    </row>
    <row r="35" hidden="1" customHeight="1" spans="1:3">
      <c r="A35" s="47" t="s">
        <v>4305</v>
      </c>
      <c r="B35" s="48" t="s">
        <v>1986</v>
      </c>
      <c r="C35" s="28"/>
    </row>
    <row r="36" hidden="1" customHeight="1" spans="1:3">
      <c r="A36" s="47" t="s">
        <v>4305</v>
      </c>
      <c r="B36" s="48" t="s">
        <v>1990</v>
      </c>
      <c r="C36" s="28"/>
    </row>
    <row r="37" hidden="1" customHeight="1" spans="1:3">
      <c r="A37" s="47" t="s">
        <v>4305</v>
      </c>
      <c r="B37" s="48" t="s">
        <v>1172</v>
      </c>
      <c r="C37" s="28"/>
    </row>
    <row r="38" hidden="1" customHeight="1" spans="1:3">
      <c r="A38" s="47" t="s">
        <v>4305</v>
      </c>
      <c r="B38" s="48" t="s">
        <v>1120</v>
      </c>
      <c r="C38" s="28"/>
    </row>
    <row r="39" hidden="1" customHeight="1" spans="1:3">
      <c r="A39" s="47" t="s">
        <v>4305</v>
      </c>
      <c r="B39" s="48" t="s">
        <v>1087</v>
      </c>
      <c r="C39" s="28"/>
    </row>
    <row r="40" customHeight="1" spans="1:3">
      <c r="A40" s="47" t="s">
        <v>4305</v>
      </c>
      <c r="B40" s="48" t="s">
        <v>1942</v>
      </c>
      <c r="C40" s="28"/>
    </row>
    <row r="41" customHeight="1" spans="1:3">
      <c r="A41" s="47" t="s">
        <v>4305</v>
      </c>
      <c r="B41" s="48" t="s">
        <v>1946</v>
      </c>
      <c r="C41" s="28"/>
    </row>
    <row r="42" hidden="1" customHeight="1" spans="1:3">
      <c r="A42" s="47" t="s">
        <v>4308</v>
      </c>
      <c r="B42" s="2" t="s">
        <v>4309</v>
      </c>
      <c r="C42" s="28"/>
    </row>
    <row r="43" hidden="1" customHeight="1" spans="1:3">
      <c r="A43" s="47" t="s">
        <v>4308</v>
      </c>
      <c r="B43" s="2" t="s">
        <v>4310</v>
      </c>
      <c r="C43" s="28"/>
    </row>
    <row r="44" hidden="1" customHeight="1" spans="1:3">
      <c r="A44" s="47" t="s">
        <v>4308</v>
      </c>
      <c r="B44" s="2" t="s">
        <v>4311</v>
      </c>
      <c r="C44" s="28"/>
    </row>
    <row r="45" hidden="1" customHeight="1" spans="1:3">
      <c r="A45" s="47" t="s">
        <v>4308</v>
      </c>
      <c r="B45" s="2" t="s">
        <v>4312</v>
      </c>
      <c r="C45" s="28"/>
    </row>
    <row r="46" hidden="1" customHeight="1" spans="1:3">
      <c r="A46" s="47" t="s">
        <v>4308</v>
      </c>
      <c r="B46" s="2" t="s">
        <v>4313</v>
      </c>
      <c r="C46" s="28"/>
    </row>
    <row r="47" hidden="1" customHeight="1" spans="1:3">
      <c r="A47" s="47" t="s">
        <v>4308</v>
      </c>
      <c r="B47" s="2" t="s">
        <v>1518</v>
      </c>
      <c r="C47" s="28"/>
    </row>
    <row r="48" hidden="1" customHeight="1" spans="1:3">
      <c r="A48" s="47" t="s">
        <v>4308</v>
      </c>
      <c r="B48" s="2" t="s">
        <v>1524</v>
      </c>
      <c r="C48" s="28"/>
    </row>
    <row r="49" hidden="1" customHeight="1" spans="1:3">
      <c r="A49" s="47" t="s">
        <v>4308</v>
      </c>
      <c r="B49" s="2" t="s">
        <v>1578</v>
      </c>
      <c r="C49" s="28"/>
    </row>
    <row r="50" hidden="1" customHeight="1" spans="1:3">
      <c r="A50" s="47" t="s">
        <v>4308</v>
      </c>
      <c r="B50" s="2" t="s">
        <v>1473</v>
      </c>
      <c r="C50" s="28"/>
    </row>
    <row r="51" customHeight="1" collapsed="1"/>
    <row r="52" hidden="1" customHeight="1" outlineLevel="1"/>
    <row r="53" hidden="1" customHeight="1" outlineLevel="1"/>
    <row r="54" hidden="1" customHeight="1" outlineLevel="1"/>
    <row r="55" hidden="1" customHeight="1" outlineLevel="1"/>
    <row r="56" hidden="1" customHeight="1" outlineLevel="1"/>
    <row r="57" hidden="1" customHeight="1" outlineLevel="1"/>
    <row r="58" hidden="1" customHeight="1" outlineLevel="1"/>
    <row r="59" hidden="1" customHeight="1" outlineLevel="1"/>
    <row r="60" hidden="1" customHeight="1" outlineLevel="1"/>
    <row r="61" hidden="1" customHeight="1" outlineLevel="1"/>
    <row r="62" hidden="1" customHeight="1" outlineLevel="1"/>
    <row r="63" hidden="1" customHeight="1" outlineLevel="1"/>
    <row r="64" hidden="1" customHeight="1" outlineLevel="1"/>
    <row r="65" hidden="1" customHeight="1" outlineLevel="1"/>
    <row r="66" hidden="1" customHeight="1" outlineLevel="1"/>
    <row r="67" hidden="1" customHeight="1" outlineLevel="1"/>
    <row r="68" hidden="1" customHeight="1" outlineLevel="1"/>
    <row r="69" hidden="1" customHeight="1" outlineLevel="1"/>
    <row r="70" hidden="1" customHeight="1" outlineLevel="1"/>
    <row r="71" hidden="1" customHeight="1" outlineLevel="1"/>
    <row r="72" hidden="1" customHeight="1" outlineLevel="1"/>
    <row r="73" hidden="1" customHeight="1" outlineLevel="1"/>
    <row r="74" hidden="1" customHeight="1" outlineLevel="1"/>
    <row r="75" hidden="1" customHeight="1" outlineLevel="1"/>
    <row r="76" hidden="1" customHeight="1" outlineLevel="1"/>
    <row r="77" hidden="1" customHeight="1" outlineLevel="1"/>
    <row r="78" hidden="1" customHeight="1" outlineLevel="1"/>
    <row r="79" hidden="1" customHeight="1" outlineLevel="1"/>
    <row r="80" hidden="1" customHeight="1" outlineLevel="1"/>
    <row r="81" hidden="1" customHeight="1" outlineLevel="1"/>
    <row r="82" hidden="1" customHeight="1" outlineLevel="1"/>
    <row r="83" hidden="1" customHeight="1" outlineLevel="1"/>
    <row r="84" hidden="1" customHeight="1" outlineLevel="1"/>
    <row r="85" hidden="1" customHeight="1" outlineLevel="1"/>
    <row r="86" hidden="1" customHeight="1" outlineLevel="1"/>
    <row r="87" hidden="1" customHeight="1" outlineLevel="1"/>
    <row r="88" hidden="1" customHeight="1" outlineLevel="1"/>
    <row r="89" hidden="1" customHeight="1" outlineLevel="1"/>
    <row r="90" hidden="1" customHeight="1" outlineLevel="1"/>
    <row r="91" hidden="1" customHeight="1" outlineLevel="1"/>
    <row r="92" hidden="1" customHeight="1" outlineLevel="1"/>
    <row r="93" hidden="1" customHeight="1" outlineLevel="1"/>
    <row r="94" hidden="1" customHeight="1" outlineLevel="1"/>
    <row r="95" hidden="1" customHeight="1" outlineLevel="1"/>
    <row r="96" hidden="1" customHeight="1" outlineLevel="1"/>
    <row r="97" hidden="1" customHeight="1" outlineLevel="1"/>
    <row r="98" hidden="1" customHeight="1" outlineLevel="1"/>
    <row r="99" hidden="1" customHeight="1" outlineLevel="1"/>
    <row r="100" hidden="1" customHeight="1" outlineLevel="1"/>
    <row r="101" hidden="1" customHeight="1" outlineLevel="1"/>
    <row r="102" hidden="1" customHeight="1" outlineLevel="1"/>
    <row r="103" hidden="1" customHeight="1" outlineLevel="1"/>
    <row r="104" hidden="1" customHeight="1" outlineLevel="1"/>
    <row r="105" hidden="1" customHeight="1" outlineLevel="1"/>
    <row r="106" hidden="1" customHeight="1" outlineLevel="1"/>
    <row r="107" hidden="1" customHeight="1" outlineLevel="1"/>
    <row r="110" customHeight="1" spans="1:1">
      <c r="A110" s="32" t="str">
        <f>IFERROR(__xludf.DUMMYFUNCTION("IMPORTRANGE(""https://docs.google.com/spreadsheets/d/1jkAijDj31Y2H7MoYpMIRvkAwUJLlmi5oFtB4HMW2sIc/edit#gid=0"", ""PLATFORM_METRICS!A:I"")
"),"#REF!")</f>
        <v>#REF!</v>
      </c>
    </row>
  </sheetData>
  <autoFilter xmlns:etc="http://www.wps.cn/officeDocument/2017/etCustomData" ref="A1:E50" etc:filterBottomFollowUsedRange="0">
    <filterColumn colId="1">
      <filters>
        <filter val="12182_UN Regulation 152 AEB Series 0 Suppl1"/>
        <filter val="12185_UN Regulation 152 AEB Series 1 Suppl1"/>
        <filter val="12175_UN Regulation 152_AEB"/>
        <filter val="12200_UN Regulation 152 AEB Series 2"/>
        <filter val="12199_UN Regulation 152 AEB Series 1 Suppl 2"/>
        <filter val="12183_UN Regulation 152 AEB Series 0 Suppl2"/>
        <filter val="12184_UN Regulation 152 AEB Series 1 Am 2"/>
      </filters>
    </filterColumn>
    <extLst/>
  </autoFilter>
  <conditionalFormatting sqref="A2:B30 C2:C50 D2:D30 E2:E12">
    <cfRule type="beginsWith" dxfId="16" priority="1" operator="equal" text="???">
      <formula>LEFT(A2,LEN("???"))="???"</formula>
    </cfRule>
  </conditionalFormatting>
  <dataValidations count="2">
    <dataValidation type="list" allowBlank="1" showInputMessage="1" showErrorMessage="1" prompt="Either the selected baselines are downloaded, or the current data is downloaded." sqref="C1">
      <formula1>"BASELINE_SELECT=TRUE,BASELINE_SELECT=FALSE"</formula1>
    </dataValidation>
    <dataValidation type="list" allowBlank="1" showErrorMessage="1" sqref="C2:C50">
      <formula1>"Baseline1,Baseline2,Baseline3"</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D112"/>
  <sheetViews>
    <sheetView workbookViewId="0">
      <selection activeCell="A1" sqref="A1"/>
    </sheetView>
  </sheetViews>
  <sheetFormatPr defaultColWidth="12.6283185840708" defaultRowHeight="15.75" customHeight="1" outlineLevelCol="3"/>
  <cols>
    <col min="1" max="1" width="48.2477876106195" customWidth="1"/>
    <col min="2" max="2" width="25.6283185840708" customWidth="1"/>
    <col min="4" max="4" width="25.2477876106195" customWidth="1"/>
  </cols>
  <sheetData>
    <row r="1" customHeight="1" spans="1:4">
      <c r="A1" s="24" t="s">
        <v>4297</v>
      </c>
      <c r="B1" s="24" t="s">
        <v>4298</v>
      </c>
      <c r="C1" s="25" t="s">
        <v>4299</v>
      </c>
      <c r="D1" s="26" t="s">
        <v>4300</v>
      </c>
    </row>
    <row r="2" customHeight="1" spans="1:4">
      <c r="A2" s="27" t="s">
        <v>2952</v>
      </c>
      <c r="B2" s="35" t="s">
        <v>1986</v>
      </c>
      <c r="C2" s="28"/>
      <c r="D2" s="29"/>
    </row>
    <row r="3" customHeight="1" spans="1:4">
      <c r="A3" s="42" t="s">
        <v>2952</v>
      </c>
      <c r="B3" s="35" t="s">
        <v>1990</v>
      </c>
      <c r="C3" s="28"/>
      <c r="D3" s="29"/>
    </row>
    <row r="4" customHeight="1" spans="1:4">
      <c r="A4" s="42" t="s">
        <v>2952</v>
      </c>
      <c r="B4" s="35" t="s">
        <v>1010</v>
      </c>
      <c r="C4" s="28"/>
      <c r="D4" s="29"/>
    </row>
    <row r="5" customHeight="1" spans="1:4">
      <c r="A5" s="27" t="s">
        <v>2952</v>
      </c>
      <c r="B5" s="35" t="s">
        <v>1080</v>
      </c>
      <c r="C5" s="28"/>
      <c r="D5" s="29"/>
    </row>
    <row r="6" customHeight="1" spans="1:4">
      <c r="A6" s="42" t="s">
        <v>2952</v>
      </c>
      <c r="B6" s="35" t="s">
        <v>2005</v>
      </c>
      <c r="C6" s="28"/>
      <c r="D6" s="29"/>
    </row>
    <row r="7" customHeight="1" spans="1:4">
      <c r="A7" s="43" t="s">
        <v>2952</v>
      </c>
      <c r="B7" s="44" t="s">
        <v>2147</v>
      </c>
      <c r="C7" s="28"/>
      <c r="D7" s="29"/>
    </row>
    <row r="8" customHeight="1" spans="1:4">
      <c r="A8" s="43" t="s">
        <v>2952</v>
      </c>
      <c r="B8" s="44" t="s">
        <v>2153</v>
      </c>
      <c r="C8" s="28"/>
      <c r="D8" s="29"/>
    </row>
    <row r="9" customHeight="1" spans="1:4">
      <c r="A9" s="42" t="s">
        <v>2952</v>
      </c>
      <c r="B9" s="35" t="s">
        <v>1116</v>
      </c>
      <c r="C9" s="28"/>
      <c r="D9" s="29"/>
    </row>
    <row r="10" customHeight="1" spans="1:4">
      <c r="A10" s="42" t="s">
        <v>2952</v>
      </c>
      <c r="B10" s="35" t="s">
        <v>1839</v>
      </c>
      <c r="C10" s="28"/>
      <c r="D10" s="29"/>
    </row>
    <row r="11" customHeight="1" spans="1:4">
      <c r="A11" s="42" t="s">
        <v>2952</v>
      </c>
      <c r="B11" s="35" t="s">
        <v>1127</v>
      </c>
      <c r="C11" s="28"/>
      <c r="D11" s="29"/>
    </row>
    <row r="12" customHeight="1" spans="1:4">
      <c r="A12" s="43" t="s">
        <v>2952</v>
      </c>
      <c r="B12" s="44" t="s">
        <v>2136</v>
      </c>
      <c r="C12" s="28"/>
      <c r="D12" s="29"/>
    </row>
    <row r="13" customHeight="1" spans="1:4">
      <c r="A13" s="43" t="s">
        <v>2952</v>
      </c>
      <c r="B13" s="44" t="s">
        <v>2158</v>
      </c>
      <c r="C13" s="28"/>
      <c r="D13" s="29"/>
    </row>
    <row r="14" customHeight="1" spans="1:4">
      <c r="A14" s="43" t="s">
        <v>2952</v>
      </c>
      <c r="B14" s="44" t="s">
        <v>2176</v>
      </c>
      <c r="C14" s="28"/>
      <c r="D14" s="29"/>
    </row>
    <row r="15" customHeight="1" spans="1:4">
      <c r="A15" s="42" t="s">
        <v>2952</v>
      </c>
      <c r="B15" s="35" t="s">
        <v>1120</v>
      </c>
      <c r="C15" s="28"/>
      <c r="D15" s="29"/>
    </row>
    <row r="16" customHeight="1" spans="1:4">
      <c r="A16" s="42" t="s">
        <v>2952</v>
      </c>
      <c r="B16" s="35" t="s">
        <v>1870</v>
      </c>
      <c r="C16" s="28"/>
      <c r="D16" s="29"/>
    </row>
    <row r="17" customHeight="1" spans="1:4">
      <c r="A17" s="42" t="s">
        <v>2952</v>
      </c>
      <c r="B17" s="35" t="s">
        <v>1891</v>
      </c>
      <c r="C17" s="28"/>
      <c r="D17" s="29"/>
    </row>
    <row r="18" customHeight="1" spans="1:4">
      <c r="A18" s="42" t="s">
        <v>2952</v>
      </c>
      <c r="B18" s="35" t="s">
        <v>4314</v>
      </c>
      <c r="C18" s="28"/>
      <c r="D18" s="29"/>
    </row>
    <row r="19" customHeight="1" spans="1:4">
      <c r="A19" s="42" t="s">
        <v>2952</v>
      </c>
      <c r="B19" s="35" t="s">
        <v>1938</v>
      </c>
    </row>
    <row r="20" customHeight="1" spans="1:4">
      <c r="A20" s="42" t="s">
        <v>2952</v>
      </c>
      <c r="B20" s="35" t="s">
        <v>2038</v>
      </c>
    </row>
    <row r="21" customHeight="1" spans="1:4">
      <c r="A21" s="42" t="s">
        <v>2952</v>
      </c>
      <c r="B21" s="35" t="s">
        <v>2090</v>
      </c>
    </row>
    <row r="22" customHeight="1" spans="1:4">
      <c r="A22" s="42" t="s">
        <v>2952</v>
      </c>
      <c r="B22" s="35" t="s">
        <v>1900</v>
      </c>
    </row>
    <row r="23" customHeight="1" spans="1:4">
      <c r="A23" s="42" t="s">
        <v>2952</v>
      </c>
      <c r="B23" s="35" t="s">
        <v>1942</v>
      </c>
    </row>
    <row r="24" customHeight="1" spans="1:4">
      <c r="A24" s="42" t="s">
        <v>2952</v>
      </c>
      <c r="B24" s="35" t="s">
        <v>2042</v>
      </c>
    </row>
    <row r="25" customHeight="1" spans="1:4">
      <c r="A25" s="42" t="s">
        <v>2952</v>
      </c>
      <c r="B25" s="35" t="s">
        <v>2094</v>
      </c>
    </row>
    <row r="26" customHeight="1" spans="1:4">
      <c r="A26" s="42" t="s">
        <v>2952</v>
      </c>
      <c r="B26" s="35" t="s">
        <v>1946</v>
      </c>
    </row>
    <row r="27" customHeight="1" spans="1:4">
      <c r="A27" s="42" t="s">
        <v>2952</v>
      </c>
      <c r="B27" s="35" t="s">
        <v>2045</v>
      </c>
    </row>
    <row r="28" customHeight="1" spans="1:4">
      <c r="A28" s="42" t="s">
        <v>2952</v>
      </c>
      <c r="B28" s="35" t="s">
        <v>2097</v>
      </c>
    </row>
    <row r="29" customHeight="1" spans="1:4">
      <c r="A29" s="42" t="s">
        <v>2952</v>
      </c>
      <c r="B29" s="35" t="s">
        <v>1800</v>
      </c>
    </row>
    <row r="30" customHeight="1" spans="1:4">
      <c r="A30" s="42" t="s">
        <v>2952</v>
      </c>
      <c r="B30" s="35" t="s">
        <v>1841</v>
      </c>
    </row>
    <row r="31" customHeight="1" spans="1:4">
      <c r="A31" s="42" t="s">
        <v>2952</v>
      </c>
      <c r="B31" s="35" t="s">
        <v>2101</v>
      </c>
    </row>
    <row r="32" customHeight="1" spans="1:4">
      <c r="A32" s="42" t="s">
        <v>2952</v>
      </c>
      <c r="B32" s="35" t="s">
        <v>4315</v>
      </c>
    </row>
    <row r="33" customHeight="1" spans="1:2">
      <c r="A33" s="42" t="s">
        <v>2952</v>
      </c>
      <c r="B33" s="35" t="s">
        <v>1172</v>
      </c>
    </row>
    <row r="34" customHeight="1" spans="1:2">
      <c r="A34" s="42" t="s">
        <v>2952</v>
      </c>
      <c r="B34" s="35" t="s">
        <v>4307</v>
      </c>
    </row>
    <row r="35" customHeight="1" spans="1:2">
      <c r="A35" s="42" t="s">
        <v>2952</v>
      </c>
      <c r="B35" s="35" t="s">
        <v>2052</v>
      </c>
    </row>
    <row r="36" customHeight="1" spans="1:2">
      <c r="A36" s="42" t="s">
        <v>2952</v>
      </c>
      <c r="B36" s="35" t="s">
        <v>2009</v>
      </c>
    </row>
    <row r="37" customHeight="1" spans="1:2">
      <c r="A37" s="42" t="s">
        <v>2952</v>
      </c>
      <c r="B37" s="35" t="s">
        <v>2049</v>
      </c>
    </row>
    <row r="38" customHeight="1" spans="1:2">
      <c r="A38" s="42" t="s">
        <v>2952</v>
      </c>
      <c r="B38" s="35" t="s">
        <v>2106</v>
      </c>
    </row>
    <row r="39" customHeight="1" collapsed="1"/>
    <row r="40" hidden="1" customHeight="1" outlineLevel="1"/>
    <row r="41" hidden="1" customHeight="1" outlineLevel="1"/>
    <row r="42" hidden="1" customHeight="1" outlineLevel="1"/>
    <row r="43" hidden="1" customHeight="1" outlineLevel="1"/>
    <row r="44" hidden="1" customHeight="1" outlineLevel="1"/>
    <row r="45" hidden="1" customHeight="1" outlineLevel="1"/>
    <row r="46" hidden="1" customHeight="1" outlineLevel="1"/>
    <row r="47" hidden="1" customHeight="1" outlineLevel="1"/>
    <row r="48" hidden="1" customHeight="1" outlineLevel="1"/>
    <row r="49" hidden="1" customHeight="1" outlineLevel="1"/>
    <row r="50" hidden="1" customHeight="1" outlineLevel="1"/>
    <row r="51" hidden="1" customHeight="1" outlineLevel="1"/>
    <row r="52" hidden="1" customHeight="1" outlineLevel="1"/>
    <row r="53" hidden="1" customHeight="1" outlineLevel="1"/>
    <row r="54" hidden="1" customHeight="1" outlineLevel="1"/>
    <row r="55" hidden="1" customHeight="1" outlineLevel="1"/>
    <row r="56" hidden="1" customHeight="1" outlineLevel="1"/>
    <row r="57" hidden="1" customHeight="1" outlineLevel="1"/>
    <row r="58" hidden="1" customHeight="1" outlineLevel="1"/>
    <row r="59" hidden="1" customHeight="1" outlineLevel="1"/>
    <row r="60" hidden="1" customHeight="1" outlineLevel="1"/>
    <row r="61" hidden="1" customHeight="1" outlineLevel="1"/>
    <row r="62" hidden="1" customHeight="1" outlineLevel="1"/>
    <row r="63" hidden="1" customHeight="1" outlineLevel="1"/>
    <row r="64" hidden="1" customHeight="1" outlineLevel="1"/>
    <row r="65" hidden="1" customHeight="1" outlineLevel="1"/>
    <row r="66" hidden="1" customHeight="1" outlineLevel="1"/>
    <row r="67" hidden="1" customHeight="1" outlineLevel="1"/>
    <row r="68" hidden="1" customHeight="1" outlineLevel="1"/>
    <row r="69" hidden="1" customHeight="1" outlineLevel="1"/>
    <row r="70" hidden="1" customHeight="1" outlineLevel="1"/>
    <row r="71" hidden="1" customHeight="1" outlineLevel="1"/>
    <row r="72" hidden="1" customHeight="1" outlineLevel="1"/>
    <row r="73" hidden="1" customHeight="1" outlineLevel="1"/>
    <row r="74" hidden="1" customHeight="1" outlineLevel="1"/>
    <row r="75" hidden="1" customHeight="1" outlineLevel="1"/>
    <row r="76" hidden="1" customHeight="1" outlineLevel="1"/>
    <row r="77" hidden="1" customHeight="1" outlineLevel="1"/>
    <row r="78" hidden="1" customHeight="1" outlineLevel="1"/>
    <row r="79" hidden="1" customHeight="1" outlineLevel="1"/>
    <row r="80" hidden="1" customHeight="1" outlineLevel="1"/>
    <row r="81" hidden="1" customHeight="1" outlineLevel="1"/>
    <row r="82" hidden="1" customHeight="1" outlineLevel="1"/>
    <row r="83" hidden="1" customHeight="1" outlineLevel="1"/>
    <row r="84" hidden="1" customHeight="1" outlineLevel="1"/>
    <row r="85" hidden="1" customHeight="1" outlineLevel="1"/>
    <row r="86" hidden="1" customHeight="1" outlineLevel="1"/>
    <row r="87" hidden="1" customHeight="1" outlineLevel="1"/>
    <row r="88" hidden="1" customHeight="1" outlineLevel="1"/>
    <row r="89" hidden="1" customHeight="1" outlineLevel="1"/>
    <row r="90" hidden="1" customHeight="1" outlineLevel="1"/>
    <row r="91" hidden="1" customHeight="1" outlineLevel="1"/>
    <row r="92" hidden="1" customHeight="1" outlineLevel="1"/>
    <row r="93" hidden="1" customHeight="1" outlineLevel="1"/>
    <row r="94" hidden="1" customHeight="1" outlineLevel="1"/>
    <row r="95" hidden="1" customHeight="1" outlineLevel="1"/>
    <row r="96" hidden="1" customHeight="1" outlineLevel="1"/>
    <row r="97" hidden="1" customHeight="1" outlineLevel="1"/>
    <row r="98" hidden="1" customHeight="1" outlineLevel="1"/>
    <row r="99" hidden="1" customHeight="1" outlineLevel="1"/>
    <row r="100" hidden="1" customHeight="1" outlineLevel="1"/>
    <row r="101" hidden="1" customHeight="1" outlineLevel="1"/>
    <row r="102" hidden="1" customHeight="1" outlineLevel="1"/>
    <row r="103" hidden="1" customHeight="1" outlineLevel="1"/>
    <row r="104" hidden="1" customHeight="1" outlineLevel="1"/>
    <row r="105" hidden="1" customHeight="1" outlineLevel="1"/>
    <row r="106" hidden="1" customHeight="1" outlineLevel="1"/>
    <row r="107" hidden="1" customHeight="1" outlineLevel="1"/>
    <row r="108" hidden="1" customHeight="1" outlineLevel="1"/>
    <row r="109" hidden="1" customHeight="1" outlineLevel="1"/>
    <row r="110" hidden="1" customHeight="1" outlineLevel="1"/>
    <row r="111" customHeight="1" spans="1:1">
      <c r="A111" s="2" t="s">
        <v>4316</v>
      </c>
    </row>
    <row r="112" customHeight="1" spans="1:1">
      <c r="A112" s="45" t="str">
        <f>IFERROR(__xludf.DUMMYFUNCTION("IMPORTRANGE(""https://docs.google.com/spreadsheets/d/1gLzVncfpdAs2o9eA6UKksO7cZAmMM3K5mnrNSIS-lno/edit#gid=0"", ""PLATFORM_METRICS!A:J"")"),"#REF!")</f>
        <v>#REF!</v>
      </c>
    </row>
  </sheetData>
  <conditionalFormatting sqref="A2:A38 B2:D18">
    <cfRule type="beginsWith" dxfId="16" priority="1" operator="equal" text="???">
      <formula>LEFT(A2,LEN("???"))="???"</formula>
    </cfRule>
  </conditionalFormatting>
  <dataValidations count="2">
    <dataValidation type="list" allowBlank="1" showInputMessage="1" showErrorMessage="1" prompt="Either the selected baselines are downloaded, or the current data is downloaded." sqref="C1">
      <formula1>"BASELINE_SELECT=TRUE,BASELINE_SELECT=FALSE"</formula1>
    </dataValidation>
    <dataValidation type="list" allowBlank="1" showErrorMessage="1" sqref="C2:C18">
      <formula1>"Baseline1,Baseline2,Baseline3"</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15"/>
  <sheetViews>
    <sheetView workbookViewId="0">
      <selection activeCell="A1" sqref="A1"/>
    </sheetView>
  </sheetViews>
  <sheetFormatPr defaultColWidth="12.6283185840708" defaultRowHeight="15.75" customHeight="1" outlineLevelCol="4"/>
  <cols>
    <col min="1" max="1" width="41.2477876106195" customWidth="1"/>
    <col min="2" max="2" width="85.5044247787611" customWidth="1"/>
    <col min="3" max="3" width="26.5044247787611" customWidth="1"/>
    <col min="4" max="4" width="35.7522123893805" customWidth="1"/>
  </cols>
  <sheetData>
    <row r="1" customHeight="1" spans="1:5">
      <c r="A1" s="24" t="s">
        <v>4297</v>
      </c>
      <c r="B1" s="24" t="s">
        <v>4298</v>
      </c>
      <c r="C1" s="25" t="s">
        <v>4299</v>
      </c>
      <c r="D1" s="26" t="s">
        <v>4300</v>
      </c>
    </row>
    <row r="2" customHeight="1" spans="1:5">
      <c r="A2" s="27" t="s">
        <v>4301</v>
      </c>
      <c r="B2" t="s">
        <v>943</v>
      </c>
      <c r="C2" s="28"/>
      <c r="D2" s="29"/>
    </row>
    <row r="3" customHeight="1" spans="1:5">
      <c r="A3" s="27" t="s">
        <v>4301</v>
      </c>
      <c r="B3" t="s">
        <v>1784</v>
      </c>
      <c r="C3" s="28"/>
      <c r="D3" s="29"/>
    </row>
    <row r="4" customHeight="1" spans="1:5">
      <c r="A4" s="27" t="s">
        <v>4301</v>
      </c>
      <c r="B4" t="s">
        <v>950</v>
      </c>
      <c r="C4" s="28"/>
      <c r="D4" s="29"/>
    </row>
    <row r="5" customHeight="1" spans="1:5">
      <c r="A5" s="27" t="s">
        <v>4301</v>
      </c>
      <c r="B5" t="s">
        <v>955</v>
      </c>
      <c r="C5" s="28"/>
      <c r="D5" s="29"/>
    </row>
    <row r="6" customHeight="1" spans="1:5">
      <c r="A6" s="27" t="s">
        <v>4301</v>
      </c>
      <c r="B6" t="s">
        <v>959</v>
      </c>
      <c r="C6" s="28"/>
      <c r="D6" s="29"/>
    </row>
    <row r="7" customHeight="1" spans="1:5">
      <c r="A7" s="27" t="s">
        <v>4301</v>
      </c>
      <c r="B7" t="s">
        <v>1808</v>
      </c>
      <c r="C7" s="28"/>
      <c r="D7" s="29"/>
    </row>
    <row r="8" customHeight="1" spans="1:5">
      <c r="A8" s="27" t="s">
        <v>4301</v>
      </c>
      <c r="B8" t="s">
        <v>966</v>
      </c>
      <c r="C8" s="28"/>
      <c r="D8" s="29"/>
    </row>
    <row r="9" customHeight="1" spans="1:5">
      <c r="A9" s="27" t="s">
        <v>4301</v>
      </c>
      <c r="B9" t="s">
        <v>976</v>
      </c>
      <c r="C9" s="28"/>
      <c r="D9" s="29"/>
    </row>
    <row r="10" customHeight="1" spans="1:5">
      <c r="A10" s="27" t="s">
        <v>4301</v>
      </c>
      <c r="B10" t="s">
        <v>996</v>
      </c>
      <c r="C10" s="28"/>
      <c r="D10" s="29"/>
    </row>
    <row r="11" customHeight="1" spans="1:5">
      <c r="A11" s="33" t="s">
        <v>4301</v>
      </c>
      <c r="B11" s="34" t="s">
        <v>703</v>
      </c>
      <c r="C11" s="28"/>
      <c r="D11" s="29"/>
      <c r="E11" s="29"/>
    </row>
    <row r="12" customHeight="1" spans="1:5">
      <c r="A12" s="33" t="s">
        <v>4301</v>
      </c>
      <c r="B12" s="34" t="s">
        <v>877</v>
      </c>
      <c r="C12" s="28"/>
      <c r="D12" s="29"/>
      <c r="E12" s="29"/>
    </row>
    <row r="13" customHeight="1" spans="1:5">
      <c r="A13" s="33" t="s">
        <v>4301</v>
      </c>
      <c r="B13" s="34" t="s">
        <v>726</v>
      </c>
      <c r="C13" s="28"/>
      <c r="D13" s="29"/>
      <c r="E13" s="29"/>
    </row>
    <row r="14" customHeight="1" spans="1:5">
      <c r="A14" s="33" t="s">
        <v>4301</v>
      </c>
      <c r="B14" s="34" t="s">
        <v>732</v>
      </c>
      <c r="C14" s="28"/>
      <c r="D14" s="29"/>
      <c r="E14" s="29" t="s">
        <v>4302</v>
      </c>
    </row>
    <row r="15" customHeight="1" spans="1:5">
      <c r="A15" s="33" t="s">
        <v>4301</v>
      </c>
      <c r="B15" s="34" t="s">
        <v>736</v>
      </c>
      <c r="C15" s="28"/>
      <c r="D15" s="29"/>
      <c r="E15" s="29"/>
    </row>
    <row r="16" customHeight="1" spans="1:5">
      <c r="A16" s="33" t="s">
        <v>4301</v>
      </c>
      <c r="B16" s="34" t="s">
        <v>886</v>
      </c>
      <c r="C16" s="28"/>
      <c r="D16" s="29"/>
      <c r="E16" s="29"/>
    </row>
    <row r="17" customHeight="1" spans="1:5">
      <c r="A17" s="33" t="s">
        <v>4301</v>
      </c>
      <c r="B17" s="34" t="s">
        <v>902</v>
      </c>
      <c r="C17" s="28"/>
      <c r="D17" s="29"/>
      <c r="E17" s="29"/>
    </row>
    <row r="18" customHeight="1" spans="1:5">
      <c r="A18" s="33" t="s">
        <v>4301</v>
      </c>
      <c r="B18" s="34" t="s">
        <v>1043</v>
      </c>
      <c r="C18" s="28"/>
      <c r="D18" s="29"/>
      <c r="E18" s="29"/>
    </row>
    <row r="19" customHeight="1" spans="1:5">
      <c r="A19" s="33" t="s">
        <v>4301</v>
      </c>
      <c r="B19" s="34" t="s">
        <v>4303</v>
      </c>
      <c r="C19" s="28"/>
      <c r="D19" s="29"/>
      <c r="E19" s="29" t="s">
        <v>4304</v>
      </c>
    </row>
    <row r="21" customHeight="1" collapsed="1"/>
    <row r="22" hidden="1" customHeight="1" outlineLevel="1"/>
    <row r="23" hidden="1" customHeight="1" outlineLevel="1"/>
    <row r="24" hidden="1" customHeight="1" outlineLevel="1"/>
    <row r="25" hidden="1" customHeight="1" outlineLevel="1"/>
    <row r="26" hidden="1" customHeight="1" outlineLevel="1"/>
    <row r="27" hidden="1" customHeight="1" outlineLevel="1"/>
    <row r="28" hidden="1" customHeight="1" outlineLevel="1"/>
    <row r="29" hidden="1" customHeight="1" outlineLevel="1"/>
    <row r="30" hidden="1" customHeight="1" outlineLevel="1"/>
    <row r="31" hidden="1" customHeight="1" outlineLevel="1"/>
    <row r="32" hidden="1" customHeight="1" outlineLevel="1"/>
    <row r="33" hidden="1" customHeight="1" outlineLevel="1"/>
    <row r="34" hidden="1" customHeight="1" outlineLevel="1"/>
    <row r="35" hidden="1" customHeight="1" outlineLevel="1"/>
    <row r="36" hidden="1" customHeight="1" outlineLevel="1"/>
    <row r="37" hidden="1" customHeight="1" outlineLevel="1"/>
    <row r="38" hidden="1" customHeight="1" outlineLevel="1"/>
    <row r="39" hidden="1" customHeight="1" outlineLevel="1"/>
    <row r="40" hidden="1" customHeight="1" outlineLevel="1"/>
    <row r="41" hidden="1" customHeight="1" outlineLevel="1"/>
    <row r="42" hidden="1" customHeight="1" outlineLevel="1"/>
    <row r="43" hidden="1" customHeight="1" outlineLevel="1"/>
    <row r="44" hidden="1" customHeight="1" outlineLevel="1"/>
    <row r="45" hidden="1" customHeight="1" outlineLevel="1"/>
    <row r="46" hidden="1" customHeight="1" outlineLevel="1"/>
    <row r="47" hidden="1" customHeight="1" outlineLevel="1"/>
    <row r="48" hidden="1" customHeight="1" outlineLevel="1"/>
    <row r="49" hidden="1" customHeight="1" outlineLevel="1"/>
    <row r="50" hidden="1" customHeight="1" outlineLevel="1"/>
    <row r="51" hidden="1" customHeight="1" outlineLevel="1"/>
    <row r="52" hidden="1" customHeight="1" outlineLevel="1"/>
    <row r="53" hidden="1" customHeight="1" outlineLevel="1"/>
    <row r="54" hidden="1" customHeight="1" outlineLevel="1"/>
    <row r="55" hidden="1" customHeight="1" outlineLevel="1"/>
    <row r="56" hidden="1" customHeight="1" outlineLevel="1"/>
    <row r="57" hidden="1" customHeight="1" outlineLevel="1"/>
    <row r="58" hidden="1" customHeight="1" outlineLevel="1"/>
    <row r="59" hidden="1" customHeight="1" outlineLevel="1"/>
    <row r="60" hidden="1" customHeight="1" outlineLevel="1"/>
    <row r="61" hidden="1" customHeight="1" outlineLevel="1"/>
    <row r="62" hidden="1" customHeight="1" outlineLevel="1"/>
    <row r="63" hidden="1" customHeight="1" outlineLevel="1"/>
    <row r="64" hidden="1" customHeight="1" outlineLevel="1"/>
    <row r="65" hidden="1" customHeight="1" outlineLevel="1"/>
    <row r="66" hidden="1" customHeight="1" outlineLevel="1"/>
    <row r="67" hidden="1" customHeight="1" outlineLevel="1"/>
    <row r="68" hidden="1" customHeight="1" outlineLevel="1"/>
    <row r="69" hidden="1" customHeight="1" outlineLevel="1"/>
    <row r="70" hidden="1" customHeight="1" outlineLevel="1"/>
    <row r="71" hidden="1" customHeight="1" outlineLevel="1"/>
    <row r="72" hidden="1" customHeight="1" outlineLevel="1"/>
    <row r="73" hidden="1" customHeight="1" outlineLevel="1"/>
    <row r="74" hidden="1" customHeight="1" outlineLevel="1"/>
    <row r="75" hidden="1" customHeight="1" outlineLevel="1"/>
    <row r="76" hidden="1" customHeight="1" outlineLevel="1"/>
    <row r="77" hidden="1" customHeight="1" outlineLevel="1"/>
    <row r="78" hidden="1" customHeight="1" outlineLevel="1"/>
    <row r="79" hidden="1" customHeight="1" outlineLevel="1"/>
    <row r="80" hidden="1" customHeight="1" outlineLevel="1"/>
    <row r="81" hidden="1" customHeight="1" outlineLevel="1"/>
    <row r="82" hidden="1" customHeight="1" outlineLevel="1"/>
    <row r="83" hidden="1" customHeight="1" outlineLevel="1"/>
    <row r="84" hidden="1" customHeight="1" outlineLevel="1"/>
    <row r="85" hidden="1" customHeight="1" outlineLevel="1"/>
    <row r="86" hidden="1" customHeight="1" outlineLevel="1"/>
    <row r="87" hidden="1" customHeight="1" outlineLevel="1"/>
    <row r="88" hidden="1" customHeight="1" outlineLevel="1"/>
    <row r="89" hidden="1" customHeight="1" outlineLevel="1"/>
    <row r="90" hidden="1" customHeight="1" outlineLevel="1"/>
    <row r="91" hidden="1" customHeight="1" outlineLevel="1"/>
    <row r="92" hidden="1" customHeight="1" outlineLevel="1"/>
    <row r="93" hidden="1" customHeight="1" outlineLevel="1"/>
    <row r="94" hidden="1" customHeight="1" outlineLevel="1"/>
    <row r="95" hidden="1" customHeight="1" outlineLevel="1"/>
    <row r="96" hidden="1" customHeight="1" outlineLevel="1"/>
    <row r="97" hidden="1" customHeight="1" outlineLevel="1"/>
    <row r="98" hidden="1" customHeight="1" outlineLevel="1"/>
    <row r="99" hidden="1" customHeight="1" outlineLevel="1"/>
    <row r="100" hidden="1" customHeight="1" outlineLevel="1"/>
    <row r="101" hidden="1" customHeight="1" outlineLevel="1"/>
    <row r="102" hidden="1" customHeight="1" outlineLevel="1"/>
    <row r="103" hidden="1" customHeight="1" outlineLevel="1"/>
    <row r="104" hidden="1" customHeight="1" outlineLevel="1"/>
    <row r="105" hidden="1" customHeight="1" outlineLevel="1"/>
    <row r="106" hidden="1" customHeight="1" outlineLevel="1"/>
    <row r="107" hidden="1" customHeight="1" outlineLevel="1"/>
    <row r="108" hidden="1" customHeight="1" outlineLevel="1"/>
    <row r="109" hidden="1" customHeight="1" outlineLevel="1"/>
    <row r="110" hidden="1" customHeight="1" outlineLevel="1"/>
    <row r="111" customHeight="1" spans="1:2">
      <c r="A111" s="2" t="s">
        <v>4316</v>
      </c>
    </row>
    <row r="112" customHeight="1" spans="1:2">
      <c r="A112" s="40" t="s">
        <v>4317</v>
      </c>
      <c r="B112" s="41" t="s">
        <v>4318</v>
      </c>
    </row>
    <row r="113" customHeight="1" spans="1:2">
      <c r="A113" s="40" t="s">
        <v>4319</v>
      </c>
      <c r="B113" s="41" t="s">
        <v>4320</v>
      </c>
    </row>
    <row r="114" customHeight="1" spans="1:2">
      <c r="A114" s="40"/>
      <c r="B114" s="41"/>
    </row>
    <row r="115" customHeight="1" spans="1:2">
      <c r="A115" s="36" t="str">
        <f>IFERROR(__xludf.DUMMYFUNCTION("IMPORTRANGE(""https://docs.google.com/spreadsheets/d/1Q_jZxjlfv64TVzyozkDZfCVftM-047cysCd6dJ7dxvQ"", ""PLATFORM_METRICS!A:I"")"),"#REF!")</f>
        <v>#REF!</v>
      </c>
    </row>
  </sheetData>
  <conditionalFormatting sqref="A2:A19 C2:D19 B11:B19 E11:E19">
    <cfRule type="beginsWith" dxfId="16" priority="1" operator="equal" text="???">
      <formula>LEFT(A2,LEN("???"))="???"</formula>
    </cfRule>
  </conditionalFormatting>
  <dataValidations count="2">
    <dataValidation type="list" allowBlank="1" showInputMessage="1" showErrorMessage="1" prompt="Either the selected baselines are downloaded, or the current data is downloaded." sqref="C1">
      <formula1>"BASELINE_SELECT=TRUE,BASELINE_SELECT=FALSE"</formula1>
    </dataValidation>
    <dataValidation type="list" allowBlank="1" showErrorMessage="1" sqref="C2:C19">
      <formula1>"Baseline1,Baseline2,Baseline3"</formula1>
    </dataValidation>
  </dataValidations>
  <hyperlinks>
    <hyperlink ref="B112" r:id="rId1" display="https://docs.google.com/spreadsheets/d/1Q_jZxjlfv64TVzyozkDZfCVftM-047cysCd6dJ7dxvQ"/>
    <hyperlink ref="B113" r:id="rId2" display="https://docs.google.com/spreadsheets/d/1MsdCx_MVRgCFgRVSjawd-iJRwJ5--6T7tyQzEihbNLI"/>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14"/>
  <sheetViews>
    <sheetView workbookViewId="0">
      <selection activeCell="A1" sqref="A1"/>
    </sheetView>
  </sheetViews>
  <sheetFormatPr defaultColWidth="12.6283185840708" defaultRowHeight="15.75" customHeight="1" outlineLevelCol="4"/>
  <cols>
    <col min="1" max="1" width="46.6283185840708" customWidth="1"/>
    <col min="2" max="2" width="41.7522123893805" customWidth="1"/>
    <col min="3" max="3" width="28.8761061946903" customWidth="1"/>
  </cols>
  <sheetData>
    <row r="1" customHeight="1" spans="1:5">
      <c r="A1" s="24" t="s">
        <v>4297</v>
      </c>
      <c r="B1" s="24" t="s">
        <v>4298</v>
      </c>
      <c r="C1" s="25" t="s">
        <v>4299</v>
      </c>
      <c r="D1" s="26" t="s">
        <v>4300</v>
      </c>
    </row>
    <row r="2" customHeight="1" spans="1:5">
      <c r="A2" s="27" t="s">
        <v>4301</v>
      </c>
      <c r="B2" s="37" t="s">
        <v>1018</v>
      </c>
      <c r="C2" s="28"/>
      <c r="D2" s="29"/>
    </row>
    <row r="3" customHeight="1" spans="1:5">
      <c r="A3" s="33" t="s">
        <v>4301</v>
      </c>
      <c r="B3" s="34" t="s">
        <v>703</v>
      </c>
      <c r="C3" s="38"/>
      <c r="D3" s="39"/>
      <c r="E3" s="29"/>
    </row>
    <row r="4" customHeight="1" spans="1:5">
      <c r="A4" s="33" t="s">
        <v>4301</v>
      </c>
      <c r="B4" s="34" t="s">
        <v>877</v>
      </c>
      <c r="C4" s="38"/>
      <c r="D4" s="39"/>
      <c r="E4" s="29"/>
    </row>
    <row r="5" customHeight="1" spans="1:5">
      <c r="A5" s="33" t="s">
        <v>4301</v>
      </c>
      <c r="B5" s="34" t="s">
        <v>726</v>
      </c>
      <c r="C5" s="38"/>
      <c r="D5" s="39"/>
      <c r="E5" s="29"/>
    </row>
    <row r="6" customHeight="1" spans="1:5">
      <c r="A6" s="33" t="s">
        <v>4301</v>
      </c>
      <c r="B6" s="34" t="s">
        <v>732</v>
      </c>
      <c r="C6" s="38"/>
      <c r="D6" s="39"/>
      <c r="E6" s="29" t="s">
        <v>4302</v>
      </c>
    </row>
    <row r="7" customHeight="1" spans="1:5">
      <c r="A7" s="33" t="s">
        <v>4301</v>
      </c>
      <c r="B7" s="34" t="s">
        <v>736</v>
      </c>
      <c r="C7" s="38"/>
      <c r="D7" s="39"/>
      <c r="E7" s="29"/>
    </row>
    <row r="8" customHeight="1" spans="1:5">
      <c r="A8" s="33" t="s">
        <v>4301</v>
      </c>
      <c r="B8" s="34" t="s">
        <v>886</v>
      </c>
      <c r="C8" s="38"/>
      <c r="D8" s="39"/>
      <c r="E8" s="29"/>
    </row>
    <row r="9" customHeight="1" spans="1:5">
      <c r="A9" s="33" t="s">
        <v>4301</v>
      </c>
      <c r="B9" s="34" t="s">
        <v>902</v>
      </c>
      <c r="C9" s="38"/>
      <c r="D9" s="39"/>
      <c r="E9" s="29"/>
    </row>
    <row r="10" customHeight="1" spans="1:5">
      <c r="A10" s="33" t="s">
        <v>4301</v>
      </c>
      <c r="B10" s="34" t="s">
        <v>1043</v>
      </c>
      <c r="C10" s="38"/>
      <c r="D10" s="39"/>
      <c r="E10" s="29"/>
    </row>
    <row r="11" customHeight="1" spans="1:5">
      <c r="A11" s="33" t="s">
        <v>4301</v>
      </c>
      <c r="B11" s="34" t="s">
        <v>4303</v>
      </c>
      <c r="C11" s="38"/>
      <c r="D11" s="39"/>
      <c r="E11" s="29" t="s">
        <v>4304</v>
      </c>
    </row>
    <row r="12" customHeight="1" collapsed="1"/>
    <row r="13" hidden="1" customHeight="1" outlineLevel="1"/>
    <row r="14" hidden="1" customHeight="1" outlineLevel="1"/>
    <row r="15" hidden="1" customHeight="1" outlineLevel="1"/>
    <row r="16" hidden="1" customHeight="1" outlineLevel="1"/>
    <row r="17" hidden="1" customHeight="1" outlineLevel="1"/>
    <row r="18" hidden="1" customHeight="1" outlineLevel="1"/>
    <row r="19" hidden="1" customHeight="1" outlineLevel="1"/>
    <row r="20" hidden="1" customHeight="1" outlineLevel="1"/>
    <row r="21" hidden="1" customHeight="1" outlineLevel="1"/>
    <row r="22" hidden="1" customHeight="1" outlineLevel="1"/>
    <row r="23" hidden="1" customHeight="1" outlineLevel="1"/>
    <row r="24" hidden="1" customHeight="1" outlineLevel="1"/>
    <row r="25" hidden="1" customHeight="1" outlineLevel="1"/>
    <row r="26" hidden="1" customHeight="1" outlineLevel="1"/>
    <row r="27" hidden="1" customHeight="1" outlineLevel="1"/>
    <row r="28" hidden="1" customHeight="1" outlineLevel="1"/>
    <row r="29" hidden="1" customHeight="1" outlineLevel="1"/>
    <row r="30" hidden="1" customHeight="1" outlineLevel="1"/>
    <row r="31" hidden="1" customHeight="1" outlineLevel="1"/>
    <row r="32" hidden="1" customHeight="1" outlineLevel="1"/>
    <row r="33" hidden="1" customHeight="1" outlineLevel="1"/>
    <row r="34" hidden="1" customHeight="1" outlineLevel="1"/>
    <row r="35" hidden="1" customHeight="1" outlineLevel="1"/>
    <row r="36" hidden="1" customHeight="1" outlineLevel="1"/>
    <row r="37" hidden="1" customHeight="1" outlineLevel="1"/>
    <row r="38" hidden="1" customHeight="1" outlineLevel="1"/>
    <row r="39" hidden="1" customHeight="1" outlineLevel="1"/>
    <row r="40" hidden="1" customHeight="1" outlineLevel="1"/>
    <row r="41" hidden="1" customHeight="1" outlineLevel="1"/>
    <row r="42" hidden="1" customHeight="1" outlineLevel="1"/>
    <row r="43" hidden="1" customHeight="1" outlineLevel="1"/>
    <row r="44" hidden="1" customHeight="1" outlineLevel="1"/>
    <row r="45" hidden="1" customHeight="1" outlineLevel="1"/>
    <row r="46" hidden="1" customHeight="1" outlineLevel="1"/>
    <row r="47" hidden="1" customHeight="1" outlineLevel="1"/>
    <row r="48" hidden="1" customHeight="1" outlineLevel="1"/>
    <row r="49" hidden="1" customHeight="1" outlineLevel="1"/>
    <row r="50" hidden="1" customHeight="1" outlineLevel="1"/>
    <row r="51" hidden="1" customHeight="1" outlineLevel="1"/>
    <row r="52" hidden="1" customHeight="1" outlineLevel="1"/>
    <row r="53" hidden="1" customHeight="1" outlineLevel="1"/>
    <row r="54" hidden="1" customHeight="1" outlineLevel="1"/>
    <row r="55" hidden="1" customHeight="1" outlineLevel="1"/>
    <row r="56" hidden="1" customHeight="1" outlineLevel="1"/>
    <row r="57" hidden="1" customHeight="1" outlineLevel="1"/>
    <row r="58" hidden="1" customHeight="1" outlineLevel="1"/>
    <row r="59" hidden="1" customHeight="1" outlineLevel="1"/>
    <row r="60" hidden="1" customHeight="1" outlineLevel="1"/>
    <row r="61" hidden="1" customHeight="1" outlineLevel="1"/>
    <row r="62" hidden="1" customHeight="1" outlineLevel="1"/>
    <row r="63" hidden="1" customHeight="1" outlineLevel="1"/>
    <row r="64" hidden="1" customHeight="1" outlineLevel="1"/>
    <row r="65" hidden="1" customHeight="1" outlineLevel="1"/>
    <row r="66" hidden="1" customHeight="1" outlineLevel="1"/>
    <row r="67" hidden="1" customHeight="1" outlineLevel="1"/>
    <row r="68" hidden="1" customHeight="1" outlineLevel="1"/>
    <row r="69" hidden="1" customHeight="1" outlineLevel="1"/>
    <row r="70" hidden="1" customHeight="1" outlineLevel="1"/>
    <row r="71" hidden="1" customHeight="1" outlineLevel="1"/>
    <row r="72" hidden="1" customHeight="1" outlineLevel="1"/>
    <row r="73" hidden="1" customHeight="1" outlineLevel="1"/>
    <row r="74" hidden="1" customHeight="1" outlineLevel="1"/>
    <row r="75" hidden="1" customHeight="1" outlineLevel="1"/>
    <row r="76" hidden="1" customHeight="1" outlineLevel="1"/>
    <row r="77" hidden="1" customHeight="1" outlineLevel="1"/>
    <row r="78" hidden="1" customHeight="1" outlineLevel="1"/>
    <row r="79" hidden="1" customHeight="1" outlineLevel="1"/>
    <row r="80" hidden="1" customHeight="1" outlineLevel="1"/>
    <row r="81" hidden="1" customHeight="1" outlineLevel="1"/>
    <row r="82" hidden="1" customHeight="1" outlineLevel="1"/>
    <row r="83" hidden="1" customHeight="1" outlineLevel="1"/>
    <row r="84" hidden="1" customHeight="1" outlineLevel="1"/>
    <row r="85" hidden="1" customHeight="1" outlineLevel="1"/>
    <row r="86" hidden="1" customHeight="1" outlineLevel="1"/>
    <row r="87" hidden="1" customHeight="1" outlineLevel="1"/>
    <row r="88" hidden="1" customHeight="1" outlineLevel="1"/>
    <row r="89" hidden="1" customHeight="1" outlineLevel="1"/>
    <row r="90" hidden="1" customHeight="1" outlineLevel="1"/>
    <row r="91" hidden="1" customHeight="1" outlineLevel="1"/>
    <row r="92" hidden="1" customHeight="1" outlineLevel="1"/>
    <row r="93" hidden="1" customHeight="1" outlineLevel="1"/>
    <row r="94" hidden="1" customHeight="1" outlineLevel="1"/>
    <row r="95" hidden="1" customHeight="1" outlineLevel="1"/>
    <row r="96" hidden="1" customHeight="1" outlineLevel="1"/>
    <row r="97" hidden="1" customHeight="1" outlineLevel="1"/>
    <row r="98" hidden="1" customHeight="1" outlineLevel="1"/>
    <row r="99" hidden="1" customHeight="1" outlineLevel="1"/>
    <row r="100" hidden="1" customHeight="1" outlineLevel="1"/>
    <row r="101" hidden="1" customHeight="1" outlineLevel="1"/>
    <row r="102" hidden="1" customHeight="1" outlineLevel="1"/>
    <row r="103" hidden="1" customHeight="1" outlineLevel="1"/>
    <row r="104" hidden="1" customHeight="1" outlineLevel="1"/>
    <row r="105" hidden="1" customHeight="1" outlineLevel="1"/>
    <row r="106" hidden="1" customHeight="1" outlineLevel="1"/>
    <row r="107" hidden="1" customHeight="1" outlineLevel="1"/>
    <row r="108" hidden="1" customHeight="1" outlineLevel="1"/>
    <row r="109" hidden="1" customHeight="1" outlineLevel="1"/>
    <row r="110" hidden="1" customHeight="1" outlineLevel="1"/>
    <row r="113" customHeight="1" spans="1:1">
      <c r="A113" s="2" t="s">
        <v>4316</v>
      </c>
    </row>
    <row r="114" customHeight="1" spans="1:1">
      <c r="A114" s="36" t="str">
        <f>IFERROR(__xludf.DUMMYFUNCTION("IMPORTRANGE(""https://docs.google.com/spreadsheets/d/1tchX92c0F5K6PpRflbGUb1z754hTbQpM7U0iHLixZHI"", ""PLATFORM_METRICS!A:I"")"),"#REF!")</f>
        <v>#REF!</v>
      </c>
    </row>
  </sheetData>
  <conditionalFormatting sqref="A2:D11 E3:E11">
    <cfRule type="beginsWith" dxfId="16" priority="1" operator="equal" text="???">
      <formula>LEFT(A2,LEN("???"))="???"</formula>
    </cfRule>
  </conditionalFormatting>
  <dataValidations count="2">
    <dataValidation type="list" allowBlank="1" showInputMessage="1" showErrorMessage="1" prompt="Either the selected baselines are downloaded, or the current data is downloaded." sqref="C1">
      <formula1>"BASELINE_SELECT=TRUE,BASELINE_SELECT=FALSE"</formula1>
    </dataValidation>
    <dataValidation type="list" allowBlank="1" showErrorMessage="1" sqref="C2:C11">
      <formula1>"Baseline1,Baseline2,Baseline3"</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13"/>
  <sheetViews>
    <sheetView workbookViewId="0">
      <selection activeCell="A1" sqref="A1"/>
    </sheetView>
  </sheetViews>
  <sheetFormatPr defaultColWidth="12.6283185840708" defaultRowHeight="15.75" customHeight="1" outlineLevelCol="4"/>
  <cols>
    <col min="1" max="1" width="42.2477876106195" customWidth="1"/>
    <col min="2" max="2" width="56.2477876106195" customWidth="1"/>
  </cols>
  <sheetData>
    <row r="1" customHeight="1" spans="1:5">
      <c r="A1" s="24" t="s">
        <v>4297</v>
      </c>
      <c r="B1" s="24" t="s">
        <v>4298</v>
      </c>
    </row>
    <row r="2" customHeight="1" spans="1:5">
      <c r="A2" s="27" t="s">
        <v>4301</v>
      </c>
      <c r="B2" s="35" t="s">
        <v>950</v>
      </c>
    </row>
    <row r="3" customHeight="1" spans="1:5">
      <c r="A3" s="27" t="s">
        <v>4301</v>
      </c>
      <c r="B3" s="35" t="s">
        <v>959</v>
      </c>
    </row>
    <row r="4" customHeight="1" spans="1:5">
      <c r="A4" s="27" t="s">
        <v>4301</v>
      </c>
      <c r="B4" s="35" t="s">
        <v>966</v>
      </c>
    </row>
    <row r="5" customHeight="1" spans="1:5">
      <c r="A5" s="27" t="s">
        <v>4301</v>
      </c>
      <c r="B5" s="35" t="s">
        <v>996</v>
      </c>
    </row>
    <row r="6" customHeight="1" spans="1:5">
      <c r="A6" s="27" t="s">
        <v>4301</v>
      </c>
      <c r="B6" s="35" t="s">
        <v>2213</v>
      </c>
    </row>
    <row r="7" customHeight="1" spans="1:5">
      <c r="A7" s="27" t="s">
        <v>4301</v>
      </c>
      <c r="B7" s="35" t="s">
        <v>1002</v>
      </c>
    </row>
    <row r="8" customHeight="1" spans="1:5">
      <c r="A8" s="33" t="s">
        <v>4301</v>
      </c>
      <c r="B8" s="34" t="s">
        <v>703</v>
      </c>
      <c r="C8" s="28"/>
      <c r="D8" s="29"/>
      <c r="E8" s="29"/>
    </row>
    <row r="9" customHeight="1" spans="1:5">
      <c r="A9" s="33" t="s">
        <v>4301</v>
      </c>
      <c r="B9" s="34" t="s">
        <v>877</v>
      </c>
      <c r="C9" s="28"/>
      <c r="D9" s="29"/>
      <c r="E9" s="29"/>
    </row>
    <row r="10" customHeight="1" spans="1:5">
      <c r="A10" s="33" t="s">
        <v>4301</v>
      </c>
      <c r="B10" s="34" t="s">
        <v>726</v>
      </c>
      <c r="C10" s="28"/>
      <c r="D10" s="29"/>
      <c r="E10" s="29"/>
    </row>
    <row r="11" customHeight="1" spans="1:5">
      <c r="A11" s="33" t="s">
        <v>4301</v>
      </c>
      <c r="B11" s="34" t="s">
        <v>732</v>
      </c>
      <c r="C11" s="28"/>
      <c r="D11" s="29"/>
      <c r="E11" s="29" t="s">
        <v>4302</v>
      </c>
    </row>
    <row r="12" customHeight="1" spans="1:5">
      <c r="A12" s="33" t="s">
        <v>4301</v>
      </c>
      <c r="B12" s="34" t="s">
        <v>736</v>
      </c>
      <c r="C12" s="28"/>
      <c r="D12" s="29"/>
      <c r="E12" s="29"/>
    </row>
    <row r="13" customHeight="1" spans="1:5">
      <c r="A13" s="33" t="s">
        <v>4301</v>
      </c>
      <c r="B13" s="34" t="s">
        <v>886</v>
      </c>
      <c r="C13" s="28"/>
      <c r="D13" s="29"/>
      <c r="E13" s="29"/>
    </row>
    <row r="14" customHeight="1" spans="1:5">
      <c r="A14" s="33" t="s">
        <v>4301</v>
      </c>
      <c r="B14" s="34" t="s">
        <v>902</v>
      </c>
      <c r="C14" s="28"/>
      <c r="D14" s="29"/>
      <c r="E14" s="29"/>
    </row>
    <row r="15" customHeight="1" spans="1:5">
      <c r="A15" s="33" t="s">
        <v>4301</v>
      </c>
      <c r="B15" s="34" t="s">
        <v>1043</v>
      </c>
      <c r="C15" s="28"/>
      <c r="D15" s="29"/>
      <c r="E15" s="29"/>
    </row>
    <row r="16" customHeight="1" spans="1:5">
      <c r="A16" s="33" t="s">
        <v>4301</v>
      </c>
      <c r="B16" s="34" t="s">
        <v>4303</v>
      </c>
      <c r="C16" s="28"/>
      <c r="D16" s="29"/>
      <c r="E16" s="29" t="s">
        <v>4304</v>
      </c>
    </row>
    <row r="18" customHeight="1" collapsed="1"/>
    <row r="19" hidden="1" customHeight="1" outlineLevel="1"/>
    <row r="20" hidden="1" customHeight="1" outlineLevel="1"/>
    <row r="21" hidden="1" customHeight="1" outlineLevel="1"/>
    <row r="22" hidden="1" customHeight="1" outlineLevel="1"/>
    <row r="23" hidden="1" customHeight="1" outlineLevel="1"/>
    <row r="24" hidden="1" customHeight="1" outlineLevel="1"/>
    <row r="25" hidden="1" customHeight="1" outlineLevel="1"/>
    <row r="26" hidden="1" customHeight="1" outlineLevel="1"/>
    <row r="27" hidden="1" customHeight="1" outlineLevel="1"/>
    <row r="28" hidden="1" customHeight="1" outlineLevel="1"/>
    <row r="29" hidden="1" customHeight="1" outlineLevel="1"/>
    <row r="30" hidden="1" customHeight="1" outlineLevel="1"/>
    <row r="31" hidden="1" customHeight="1" outlineLevel="1"/>
    <row r="32" hidden="1" customHeight="1" outlineLevel="1"/>
    <row r="33" hidden="1" customHeight="1" outlineLevel="1"/>
    <row r="34" hidden="1" customHeight="1" outlineLevel="1"/>
    <row r="35" hidden="1" customHeight="1" outlineLevel="1"/>
    <row r="36" hidden="1" customHeight="1" outlineLevel="1"/>
    <row r="37" hidden="1" customHeight="1" outlineLevel="1"/>
    <row r="38" hidden="1" customHeight="1" outlineLevel="1"/>
    <row r="39" hidden="1" customHeight="1" outlineLevel="1"/>
    <row r="40" hidden="1" customHeight="1" outlineLevel="1"/>
    <row r="41" hidden="1" customHeight="1" outlineLevel="1"/>
    <row r="42" hidden="1" customHeight="1" outlineLevel="1"/>
    <row r="43" hidden="1" customHeight="1" outlineLevel="1"/>
    <row r="44" hidden="1" customHeight="1" outlineLevel="1"/>
    <row r="45" hidden="1" customHeight="1" outlineLevel="1"/>
    <row r="46" hidden="1" customHeight="1" outlineLevel="1"/>
    <row r="47" hidden="1" customHeight="1" outlineLevel="1"/>
    <row r="48" hidden="1" customHeight="1" outlineLevel="1"/>
    <row r="49" hidden="1" customHeight="1" outlineLevel="1"/>
    <row r="50" hidden="1" customHeight="1" outlineLevel="1"/>
    <row r="51" hidden="1" customHeight="1" outlineLevel="1"/>
    <row r="52" hidden="1" customHeight="1" outlineLevel="1"/>
    <row r="53" hidden="1" customHeight="1" outlineLevel="1"/>
    <row r="54" hidden="1" customHeight="1" outlineLevel="1"/>
    <row r="55" hidden="1" customHeight="1" outlineLevel="1"/>
    <row r="56" hidden="1" customHeight="1" outlineLevel="1"/>
    <row r="57" hidden="1" customHeight="1" outlineLevel="1"/>
    <row r="58" hidden="1" customHeight="1" outlineLevel="1"/>
    <row r="59" hidden="1" customHeight="1" outlineLevel="1"/>
    <row r="60" hidden="1" customHeight="1" outlineLevel="1"/>
    <row r="61" hidden="1" customHeight="1" outlineLevel="1"/>
    <row r="62" hidden="1" customHeight="1" outlineLevel="1"/>
    <row r="63" hidden="1" customHeight="1" outlineLevel="1"/>
    <row r="64" hidden="1" customHeight="1" outlineLevel="1"/>
    <row r="65" hidden="1" customHeight="1" outlineLevel="1"/>
    <row r="66" hidden="1" customHeight="1" outlineLevel="1"/>
    <row r="67" hidden="1" customHeight="1" outlineLevel="1"/>
    <row r="68" hidden="1" customHeight="1" outlineLevel="1"/>
    <row r="69" hidden="1" customHeight="1" outlineLevel="1"/>
    <row r="70" hidden="1" customHeight="1" outlineLevel="1"/>
    <row r="71" hidden="1" customHeight="1" outlineLevel="1"/>
    <row r="72" hidden="1" customHeight="1" outlineLevel="1"/>
    <row r="73" hidden="1" customHeight="1" outlineLevel="1"/>
    <row r="74" hidden="1" customHeight="1" outlineLevel="1"/>
    <row r="75" hidden="1" customHeight="1" outlineLevel="1"/>
    <row r="76" hidden="1" customHeight="1" outlineLevel="1"/>
    <row r="77" hidden="1" customHeight="1" outlineLevel="1"/>
    <row r="78" hidden="1" customHeight="1" outlineLevel="1"/>
    <row r="79" hidden="1" customHeight="1" outlineLevel="1"/>
    <row r="80" hidden="1" customHeight="1" outlineLevel="1"/>
    <row r="81" hidden="1" customHeight="1" outlineLevel="1"/>
    <row r="82" hidden="1" customHeight="1" outlineLevel="1"/>
    <row r="83" hidden="1" customHeight="1" outlineLevel="1"/>
    <row r="84" hidden="1" customHeight="1" outlineLevel="1"/>
    <row r="85" hidden="1" customHeight="1" outlineLevel="1"/>
    <row r="86" hidden="1" customHeight="1" outlineLevel="1"/>
    <row r="87" hidden="1" customHeight="1" outlineLevel="1"/>
    <row r="88" hidden="1" customHeight="1" outlineLevel="1"/>
    <row r="89" hidden="1" customHeight="1" outlineLevel="1"/>
    <row r="90" hidden="1" customHeight="1" outlineLevel="1"/>
    <row r="91" hidden="1" customHeight="1" outlineLevel="1"/>
    <row r="92" hidden="1" customHeight="1" outlineLevel="1"/>
    <row r="93" hidden="1" customHeight="1" outlineLevel="1"/>
    <row r="94" hidden="1" customHeight="1" outlineLevel="1"/>
    <row r="95" hidden="1" customHeight="1" outlineLevel="1"/>
    <row r="96" hidden="1" customHeight="1" outlineLevel="1"/>
    <row r="97" hidden="1" customHeight="1" outlineLevel="1"/>
    <row r="98" hidden="1" customHeight="1" outlineLevel="1"/>
    <row r="99" hidden="1" customHeight="1" outlineLevel="1"/>
    <row r="100" hidden="1" customHeight="1" outlineLevel="1"/>
    <row r="101" hidden="1" customHeight="1" outlineLevel="1"/>
    <row r="102" hidden="1" customHeight="1" outlineLevel="1"/>
    <row r="103" hidden="1" customHeight="1" outlineLevel="1"/>
    <row r="104" hidden="1" customHeight="1" outlineLevel="1"/>
    <row r="105" hidden="1" customHeight="1" outlineLevel="1"/>
    <row r="106" hidden="1" customHeight="1" outlineLevel="1"/>
    <row r="107" hidden="1" customHeight="1" outlineLevel="1"/>
    <row r="108" hidden="1" customHeight="1" outlineLevel="1"/>
    <row r="109" hidden="1" customHeight="1" outlineLevel="1"/>
    <row r="110" hidden="1" customHeight="1" outlineLevel="1"/>
    <row r="112" customHeight="1" spans="1:1">
      <c r="A112" s="2" t="s">
        <v>4316</v>
      </c>
    </row>
    <row r="113" customHeight="1" spans="1:1">
      <c r="A113" s="36" t="str">
        <f>IFERROR(__xludf.DUMMYFUNCTION("IMPORTRANGE(""https://docs.google.com/spreadsheets/d/117WtZy8Ew2GYUWep5mm7B1R7IhdkwGyAupDi8EOBu8M/edit#gid=0"", ""PLATFORM_METRICS!A:I"")"),"#REF!")</f>
        <v>#REF!</v>
      </c>
    </row>
  </sheetData>
  <conditionalFormatting sqref="A2:B16 C8:E16">
    <cfRule type="beginsWith" dxfId="16" priority="1" operator="equal" text="???">
      <formula>LEFT(A2,LEN("???"))="???"</formula>
    </cfRule>
  </conditionalFormatting>
  <dataValidations count="1">
    <dataValidation type="list" allowBlank="1" showErrorMessage="1" sqref="C8:C16">
      <formula1>"Baseline1,Baseline2,Baseline3"</formula1>
    </dataValidation>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10"/>
  <sheetViews>
    <sheetView workbookViewId="0">
      <selection activeCell="A1" sqref="A1"/>
    </sheetView>
  </sheetViews>
  <sheetFormatPr defaultColWidth="12.6283185840708" defaultRowHeight="15.75" customHeight="1" outlineLevelCol="3"/>
  <cols>
    <col min="1" max="1" width="37.8761061946903" customWidth="1"/>
    <col min="2" max="2" width="65.5044247787611" customWidth="1"/>
    <col min="3" max="4" width="36.2477876106195" customWidth="1"/>
  </cols>
  <sheetData>
    <row r="1" customHeight="1" spans="1:4">
      <c r="A1" s="24" t="s">
        <v>4297</v>
      </c>
      <c r="B1" s="24" t="s">
        <v>4298</v>
      </c>
      <c r="C1" s="25" t="s">
        <v>4299</v>
      </c>
      <c r="D1" s="26" t="s">
        <v>4300</v>
      </c>
    </row>
    <row r="2" customHeight="1" spans="1:4">
      <c r="A2" s="27" t="s">
        <v>4301</v>
      </c>
      <c r="B2" s="35" t="s">
        <v>622</v>
      </c>
      <c r="C2" s="28"/>
      <c r="D2" s="29"/>
    </row>
    <row r="3" customHeight="1" spans="1:4">
      <c r="A3" s="27" t="s">
        <v>4301</v>
      </c>
      <c r="B3" s="35" t="s">
        <v>628</v>
      </c>
      <c r="C3" s="28"/>
      <c r="D3" s="29"/>
    </row>
    <row r="4" customHeight="1" spans="1:4">
      <c r="A4" s="27" t="s">
        <v>4301</v>
      </c>
      <c r="B4" s="35" t="s">
        <v>658</v>
      </c>
      <c r="C4" s="28"/>
      <c r="D4" s="29"/>
    </row>
    <row r="5" customHeight="1" spans="1:4">
      <c r="A5" s="27" t="s">
        <v>4301</v>
      </c>
      <c r="B5" s="35" t="s">
        <v>663</v>
      </c>
      <c r="C5" s="28"/>
      <c r="D5" s="29"/>
    </row>
    <row r="6" customHeight="1" spans="1:4">
      <c r="A6" s="30" t="s">
        <v>4301</v>
      </c>
      <c r="B6" s="31" t="s">
        <v>703</v>
      </c>
    </row>
    <row r="7" customHeight="1" spans="1:4">
      <c r="A7" s="30" t="s">
        <v>4301</v>
      </c>
      <c r="B7" s="31" t="s">
        <v>877</v>
      </c>
    </row>
    <row r="8" customHeight="1" spans="1:4">
      <c r="A8" s="30" t="s">
        <v>4301</v>
      </c>
      <c r="B8" s="31" t="s">
        <v>726</v>
      </c>
    </row>
    <row r="9" customHeight="1" spans="1:4">
      <c r="A9" s="30" t="s">
        <v>4301</v>
      </c>
      <c r="B9" s="31" t="s">
        <v>732</v>
      </c>
    </row>
    <row r="10" customHeight="1" spans="1:4">
      <c r="A10" s="30" t="s">
        <v>4301</v>
      </c>
      <c r="B10" s="31" t="s">
        <v>736</v>
      </c>
    </row>
    <row r="11" customHeight="1" spans="1:4">
      <c r="A11" s="30" t="s">
        <v>4301</v>
      </c>
      <c r="B11" s="31" t="s">
        <v>886</v>
      </c>
    </row>
    <row r="12" customHeight="1" spans="1:4">
      <c r="A12" s="30" t="s">
        <v>4301</v>
      </c>
      <c r="B12" s="31" t="s">
        <v>902</v>
      </c>
    </row>
    <row r="13" customHeight="1" spans="1:4">
      <c r="A13" s="30" t="s">
        <v>4301</v>
      </c>
      <c r="B13" s="31" t="s">
        <v>1043</v>
      </c>
    </row>
    <row r="14" customHeight="1" spans="1:4">
      <c r="A14" s="30" t="s">
        <v>4301</v>
      </c>
      <c r="B14" s="31" t="s">
        <v>4303</v>
      </c>
    </row>
    <row r="16" hidden="1" customHeight="1"/>
    <row r="17" hidden="1" customHeight="1"/>
    <row r="18" hidden="1" customHeight="1"/>
    <row r="19" hidden="1" customHeight="1"/>
    <row r="20" hidden="1" customHeight="1"/>
    <row r="21" hidden="1" customHeight="1"/>
    <row r="22" hidden="1" customHeight="1"/>
    <row r="23" hidden="1" customHeight="1"/>
    <row r="24" hidden="1" customHeight="1"/>
    <row r="25" hidden="1" customHeight="1"/>
    <row r="26" hidden="1" customHeight="1"/>
    <row r="27" hidden="1" customHeight="1"/>
    <row r="28" hidden="1" customHeight="1"/>
    <row r="29" hidden="1" customHeight="1"/>
    <row r="30" hidden="1" customHeight="1"/>
    <row r="31" hidden="1" customHeight="1"/>
    <row r="32" hidden="1" customHeight="1"/>
    <row r="33" hidden="1" customHeight="1"/>
    <row r="34" hidden="1" customHeight="1"/>
    <row r="35" hidden="1" customHeight="1"/>
    <row r="36" hidden="1" customHeight="1"/>
    <row r="37" hidden="1" customHeight="1"/>
    <row r="38" hidden="1" customHeight="1"/>
    <row r="39" hidden="1" customHeight="1"/>
    <row r="40" hidden="1" customHeight="1"/>
    <row r="41" hidden="1" customHeight="1"/>
    <row r="42" hidden="1" customHeight="1"/>
    <row r="43" hidden="1" customHeight="1"/>
    <row r="44" hidden="1" customHeight="1"/>
    <row r="45" hidden="1" customHeight="1"/>
    <row r="46" hidden="1" customHeight="1"/>
    <row r="47" hidden="1" customHeight="1"/>
    <row r="48" hidden="1" customHeight="1"/>
    <row r="49" hidden="1" customHeight="1"/>
    <row r="50" hidden="1" customHeight="1"/>
    <row r="51" hidden="1" customHeight="1"/>
    <row r="52" hidden="1" customHeight="1"/>
    <row r="53" hidden="1" customHeight="1"/>
    <row r="54" hidden="1" customHeight="1"/>
    <row r="55" hidden="1" customHeight="1"/>
    <row r="56" hidden="1" customHeight="1"/>
    <row r="57" hidden="1" customHeight="1"/>
    <row r="58" hidden="1" customHeight="1"/>
    <row r="59" hidden="1" customHeight="1"/>
    <row r="60" hidden="1" customHeight="1"/>
    <row r="61" hidden="1" customHeight="1"/>
    <row r="62" hidden="1" customHeight="1"/>
    <row r="63" hidden="1" customHeight="1"/>
    <row r="64" hidden="1" customHeight="1"/>
    <row r="65" hidden="1" customHeight="1"/>
    <row r="66" hidden="1" customHeight="1"/>
    <row r="67" hidden="1" customHeight="1"/>
    <row r="68" hidden="1" customHeight="1"/>
    <row r="69" hidden="1" customHeight="1"/>
    <row r="70" hidden="1" customHeight="1"/>
    <row r="71" hidden="1" customHeight="1"/>
    <row r="72" hidden="1" customHeight="1"/>
    <row r="73" hidden="1" customHeight="1"/>
    <row r="74" hidden="1" customHeight="1"/>
    <row r="75" hidden="1" customHeight="1"/>
    <row r="76" hidden="1" customHeight="1"/>
    <row r="77" hidden="1" customHeight="1"/>
    <row r="78" hidden="1" customHeight="1"/>
    <row r="79" hidden="1" customHeight="1"/>
    <row r="80" hidden="1" customHeight="1"/>
    <row r="81" hidden="1" customHeight="1"/>
    <row r="82" hidden="1" customHeight="1"/>
    <row r="83" hidden="1" customHeight="1"/>
    <row r="84" hidden="1" customHeight="1"/>
    <row r="85" hidden="1" customHeight="1"/>
    <row r="86" hidden="1" customHeight="1"/>
    <row r="87" hidden="1" customHeight="1"/>
    <row r="88" hidden="1" customHeight="1"/>
    <row r="89" hidden="1" customHeight="1"/>
    <row r="90" hidden="1" customHeight="1"/>
    <row r="91" hidden="1" customHeight="1"/>
    <row r="92" hidden="1" customHeight="1"/>
    <row r="93" hidden="1" customHeight="1"/>
    <row r="94" hidden="1" customHeight="1"/>
    <row r="95" hidden="1" customHeight="1"/>
    <row r="96" hidden="1" customHeight="1"/>
    <row r="97" hidden="1" customHeight="1"/>
    <row r="98" hidden="1" customHeight="1"/>
    <row r="99" hidden="1" customHeight="1"/>
    <row r="100" hidden="1" customHeight="1"/>
    <row r="101" hidden="1" customHeight="1"/>
    <row r="102" hidden="1" customHeight="1"/>
    <row r="103" hidden="1" customHeight="1"/>
    <row r="104" hidden="1" customHeight="1"/>
    <row r="105" hidden="1" customHeight="1"/>
    <row r="106" hidden="1" customHeight="1"/>
    <row r="107" hidden="1" customHeight="1"/>
    <row r="109" customHeight="1" spans="1:1">
      <c r="A109" s="2" t="s">
        <v>4316</v>
      </c>
    </row>
    <row r="110" customHeight="1" spans="1:1">
      <c r="A110" t="str">
        <f>IFERROR(__xludf.DUMMYFUNCTION("IMPORTRANGE(""https://docs.google.com/spreadsheets/d/1xfJKdOA5NhDxkXLYo45DzshqEMubsvv_KY05VGqjvxw/edit#gid=0"", ""PLATFORM_METRICS!A:I"")
"),"#REF!")</f>
        <v>#REF!</v>
      </c>
    </row>
  </sheetData>
  <conditionalFormatting sqref="A2:B14 C2:D5">
    <cfRule type="beginsWith" dxfId="16" priority="1" operator="equal" text="???">
      <formula>LEFT(A2,LEN("???"))="???"</formula>
    </cfRule>
  </conditionalFormatting>
  <dataValidations count="2">
    <dataValidation type="list" allowBlank="1" showInputMessage="1" showErrorMessage="1" prompt="Either the selected baselines are downloaded, or the current data is downloaded." sqref="C1">
      <formula1>"BASELINE_SELECT=TRUE,BASELINE_SELECT=FALSE"</formula1>
    </dataValidation>
    <dataValidation type="list" allowBlank="1" showErrorMessage="1" sqref="C2:C5">
      <formula1>"Baseline1,Baseline2,Baseline3"</formula1>
    </dataValidation>
  </dataValidation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13"/>
  <sheetViews>
    <sheetView workbookViewId="0">
      <selection activeCell="A1" sqref="A1"/>
    </sheetView>
  </sheetViews>
  <sheetFormatPr defaultColWidth="12.6283185840708" defaultRowHeight="15.75" customHeight="1" outlineLevelCol="4"/>
  <cols>
    <col min="1" max="1" width="42.2477876106195" customWidth="1"/>
    <col min="2" max="2" width="56.2477876106195" customWidth="1"/>
  </cols>
  <sheetData>
    <row r="1" customHeight="1" spans="1:5">
      <c r="A1" s="24" t="s">
        <v>4297</v>
      </c>
      <c r="B1" s="24" t="s">
        <v>4298</v>
      </c>
    </row>
    <row r="2" customHeight="1" spans="1:5">
      <c r="A2" s="33" t="s">
        <v>4301</v>
      </c>
      <c r="B2" s="34" t="s">
        <v>703</v>
      </c>
      <c r="C2" s="28"/>
      <c r="D2" s="29"/>
      <c r="E2" s="29"/>
    </row>
    <row r="3" customHeight="1" spans="1:5">
      <c r="A3" s="33" t="s">
        <v>4301</v>
      </c>
      <c r="B3" s="34" t="s">
        <v>877</v>
      </c>
      <c r="C3" s="28"/>
      <c r="D3" s="29"/>
      <c r="E3" s="29"/>
    </row>
    <row r="4" customHeight="1" spans="1:5">
      <c r="A4" s="33" t="s">
        <v>4301</v>
      </c>
      <c r="B4" s="34" t="s">
        <v>726</v>
      </c>
      <c r="C4" s="28"/>
      <c r="D4" s="29"/>
      <c r="E4" s="29"/>
    </row>
    <row r="5" customHeight="1" spans="1:5">
      <c r="A5" s="33" t="s">
        <v>4301</v>
      </c>
      <c r="B5" s="34" t="s">
        <v>732</v>
      </c>
      <c r="C5" s="28"/>
      <c r="D5" s="29"/>
      <c r="E5" s="29" t="s">
        <v>4302</v>
      </c>
    </row>
    <row r="6" customHeight="1" spans="1:5">
      <c r="A6" s="33" t="s">
        <v>4301</v>
      </c>
      <c r="B6" s="34" t="s">
        <v>736</v>
      </c>
      <c r="C6" s="28"/>
      <c r="D6" s="29"/>
      <c r="E6" s="29"/>
    </row>
    <row r="7" customHeight="1" spans="1:5">
      <c r="A7" s="33" t="s">
        <v>4301</v>
      </c>
      <c r="B7" s="34" t="s">
        <v>886</v>
      </c>
      <c r="C7" s="28"/>
      <c r="D7" s="29"/>
      <c r="E7" s="29"/>
    </row>
    <row r="8" customHeight="1" spans="1:5">
      <c r="A8" s="33" t="s">
        <v>4301</v>
      </c>
      <c r="B8" s="34" t="s">
        <v>902</v>
      </c>
      <c r="C8" s="28"/>
      <c r="D8" s="29"/>
      <c r="E8" s="29"/>
    </row>
    <row r="9" customHeight="1" spans="1:5">
      <c r="A9" s="33" t="s">
        <v>4301</v>
      </c>
      <c r="B9" s="34" t="s">
        <v>1043</v>
      </c>
      <c r="C9" s="28"/>
      <c r="D9" s="29"/>
      <c r="E9" s="29"/>
    </row>
    <row r="10" customHeight="1" spans="1:5">
      <c r="A10" s="33" t="s">
        <v>4301</v>
      </c>
      <c r="B10" s="34" t="s">
        <v>4303</v>
      </c>
      <c r="C10" s="28"/>
      <c r="D10" s="29"/>
      <c r="E10" s="29" t="s">
        <v>4304</v>
      </c>
    </row>
    <row r="12" customHeight="1" collapsed="1"/>
    <row r="13" hidden="1" customHeight="1" outlineLevel="1"/>
    <row r="14" hidden="1" customHeight="1" outlineLevel="1"/>
    <row r="15" hidden="1" customHeight="1" outlineLevel="1"/>
    <row r="16" hidden="1" customHeight="1" outlineLevel="1"/>
    <row r="17" hidden="1" customHeight="1" outlineLevel="1"/>
    <row r="18" hidden="1" customHeight="1" outlineLevel="1"/>
    <row r="19" hidden="1" customHeight="1" outlineLevel="1"/>
    <row r="20" hidden="1" customHeight="1" outlineLevel="1"/>
    <row r="21" hidden="1" customHeight="1" outlineLevel="1"/>
    <row r="22" hidden="1" customHeight="1" outlineLevel="1"/>
    <row r="23" hidden="1" customHeight="1" outlineLevel="1"/>
    <row r="24" hidden="1" customHeight="1" outlineLevel="1"/>
    <row r="25" hidden="1" customHeight="1" outlineLevel="1"/>
    <row r="26" hidden="1" customHeight="1" outlineLevel="1"/>
    <row r="27" hidden="1" customHeight="1" outlineLevel="1"/>
    <row r="28" hidden="1" customHeight="1" outlineLevel="1"/>
    <row r="29" hidden="1" customHeight="1" outlineLevel="1"/>
    <row r="30" hidden="1" customHeight="1" outlineLevel="1"/>
    <row r="31" hidden="1" customHeight="1" outlineLevel="1"/>
    <row r="32" hidden="1" customHeight="1" outlineLevel="1"/>
    <row r="33" hidden="1" customHeight="1" outlineLevel="1"/>
    <row r="34" hidden="1" customHeight="1" outlineLevel="1"/>
    <row r="35" hidden="1" customHeight="1" outlineLevel="1"/>
    <row r="36" hidden="1" customHeight="1" outlineLevel="1"/>
    <row r="37" hidden="1" customHeight="1" outlineLevel="1"/>
    <row r="38" hidden="1" customHeight="1" outlineLevel="1"/>
    <row r="39" hidden="1" customHeight="1" outlineLevel="1"/>
    <row r="40" hidden="1" customHeight="1" outlineLevel="1"/>
    <row r="41" hidden="1" customHeight="1" outlineLevel="1"/>
    <row r="42" hidden="1" customHeight="1" outlineLevel="1"/>
    <row r="43" hidden="1" customHeight="1" outlineLevel="1"/>
    <row r="44" hidden="1" customHeight="1" outlineLevel="1"/>
    <row r="45" hidden="1" customHeight="1" outlineLevel="1"/>
    <row r="46" hidden="1" customHeight="1" outlineLevel="1"/>
    <row r="47" hidden="1" customHeight="1" outlineLevel="1"/>
    <row r="48" hidden="1" customHeight="1" outlineLevel="1"/>
    <row r="49" hidden="1" customHeight="1" outlineLevel="1"/>
    <row r="50" hidden="1" customHeight="1" outlineLevel="1"/>
    <row r="51" hidden="1" customHeight="1" outlineLevel="1"/>
    <row r="52" hidden="1" customHeight="1" outlineLevel="1"/>
    <row r="53" hidden="1" customHeight="1" outlineLevel="1"/>
    <row r="54" hidden="1" customHeight="1" outlineLevel="1"/>
    <row r="55" hidden="1" customHeight="1" outlineLevel="1"/>
    <row r="56" hidden="1" customHeight="1" outlineLevel="1"/>
    <row r="57" hidden="1" customHeight="1" outlineLevel="1"/>
    <row r="58" hidden="1" customHeight="1" outlineLevel="1"/>
    <row r="59" hidden="1" customHeight="1" outlineLevel="1"/>
    <row r="60" hidden="1" customHeight="1" outlineLevel="1"/>
    <row r="61" hidden="1" customHeight="1" outlineLevel="1"/>
    <row r="62" hidden="1" customHeight="1" outlineLevel="1"/>
    <row r="63" hidden="1" customHeight="1" outlineLevel="1"/>
    <row r="64" hidden="1" customHeight="1" outlineLevel="1"/>
    <row r="65" hidden="1" customHeight="1" outlineLevel="1"/>
    <row r="66" hidden="1" customHeight="1" outlineLevel="1"/>
    <row r="67" hidden="1" customHeight="1" outlineLevel="1"/>
    <row r="68" hidden="1" customHeight="1" outlineLevel="1"/>
    <row r="69" hidden="1" customHeight="1" outlineLevel="1"/>
    <row r="70" hidden="1" customHeight="1" outlineLevel="1"/>
    <row r="71" hidden="1" customHeight="1" outlineLevel="1"/>
    <row r="72" hidden="1" customHeight="1" outlineLevel="1"/>
    <row r="73" hidden="1" customHeight="1" outlineLevel="1"/>
    <row r="74" hidden="1" customHeight="1" outlineLevel="1"/>
    <row r="75" hidden="1" customHeight="1" outlineLevel="1"/>
    <row r="76" hidden="1" customHeight="1" outlineLevel="1"/>
    <row r="77" hidden="1" customHeight="1" outlineLevel="1"/>
    <row r="78" hidden="1" customHeight="1" outlineLevel="1"/>
    <row r="79" hidden="1" customHeight="1" outlineLevel="1"/>
    <row r="80" hidden="1" customHeight="1" outlineLevel="1"/>
    <row r="81" hidden="1" customHeight="1" outlineLevel="1"/>
    <row r="82" hidden="1" customHeight="1" outlineLevel="1"/>
    <row r="83" hidden="1" customHeight="1" outlineLevel="1"/>
    <row r="84" hidden="1" customHeight="1" outlineLevel="1"/>
    <row r="85" hidden="1" customHeight="1" outlineLevel="1"/>
    <row r="86" hidden="1" customHeight="1" outlineLevel="1"/>
    <row r="87" hidden="1" customHeight="1" outlineLevel="1"/>
    <row r="88" hidden="1" customHeight="1" outlineLevel="1"/>
    <row r="89" hidden="1" customHeight="1" outlineLevel="1"/>
    <row r="90" hidden="1" customHeight="1" outlineLevel="1"/>
    <row r="91" hidden="1" customHeight="1" outlineLevel="1"/>
    <row r="92" hidden="1" customHeight="1" outlineLevel="1"/>
    <row r="93" hidden="1" customHeight="1" outlineLevel="1"/>
    <row r="94" hidden="1" customHeight="1" outlineLevel="1"/>
    <row r="95" hidden="1" customHeight="1" outlineLevel="1"/>
    <row r="96" hidden="1" customHeight="1" outlineLevel="1"/>
    <row r="97" hidden="1" customHeight="1" outlineLevel="1"/>
    <row r="98" hidden="1" customHeight="1" outlineLevel="1"/>
    <row r="99" hidden="1" customHeight="1" outlineLevel="1"/>
    <row r="100" hidden="1" customHeight="1" outlineLevel="1"/>
    <row r="101" hidden="1" customHeight="1" outlineLevel="1"/>
    <row r="102" hidden="1" customHeight="1" outlineLevel="1"/>
    <row r="103" hidden="1" customHeight="1" outlineLevel="1"/>
    <row r="104" hidden="1" customHeight="1" outlineLevel="1"/>
    <row r="105" hidden="1" customHeight="1" outlineLevel="1"/>
    <row r="106" hidden="1" customHeight="1" outlineLevel="1"/>
    <row r="107" hidden="1" customHeight="1" outlineLevel="1"/>
    <row r="108" hidden="1" customHeight="1" outlineLevel="1"/>
    <row r="109" hidden="1" customHeight="1" outlineLevel="1"/>
    <row r="110" hidden="1" customHeight="1" outlineLevel="1"/>
    <row r="111" customHeight="1" spans="1:1">
      <c r="A111" s="2" t="s">
        <v>4316</v>
      </c>
    </row>
    <row r="112" customHeight="1" spans="1:1">
      <c r="A112" s="32" t="str">
        <f>IFERROR(__xludf.DUMMYFUNCTION("IMPORTRANGE(""https://docs.google.com/spreadsheets/d/1O9LNSUlsTohL-sXvQY3MVzKBkH310e4uUdJK0xjKNRg/edit#gid=0"", ""PLATFORM_METRICS!A:I"")"),"#REF!")</f>
        <v>#REF!</v>
      </c>
    </row>
    <row r="113" customHeight="1" spans="1:1">
      <c r="A113" s="32"/>
    </row>
  </sheetData>
  <conditionalFormatting sqref="A2:E10">
    <cfRule type="beginsWith" dxfId="16" priority="1" operator="equal" text="???">
      <formula>LEFT(A2,LEN("???"))="???"</formula>
    </cfRule>
  </conditionalFormatting>
  <dataValidations count="1">
    <dataValidation type="list" allowBlank="1" showErrorMessage="1" sqref="C2:C10">
      <formula1>"Baseline1,Baseline2,Baseline3"</formula1>
    </dataValidation>
  </dataValidation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14"/>
  <sheetViews>
    <sheetView workbookViewId="0">
      <selection activeCell="A1" sqref="A1"/>
    </sheetView>
  </sheetViews>
  <sheetFormatPr defaultColWidth="12.6283185840708" defaultRowHeight="15.75" customHeight="1" outlineLevelCol="3"/>
  <cols>
    <col min="1" max="1" width="37.8761061946903" customWidth="1"/>
    <col min="2" max="2" width="48.5044247787611" customWidth="1"/>
    <col min="3" max="4" width="36.2477876106195" customWidth="1"/>
  </cols>
  <sheetData>
    <row r="1" customHeight="1" spans="1:4">
      <c r="A1" s="24" t="s">
        <v>4297</v>
      </c>
      <c r="B1" s="24" t="s">
        <v>4298</v>
      </c>
      <c r="C1" s="25" t="s">
        <v>4299</v>
      </c>
      <c r="D1" s="26" t="s">
        <v>4300</v>
      </c>
    </row>
    <row r="2" customHeight="1" spans="1:4">
      <c r="A2" s="27" t="s">
        <v>4301</v>
      </c>
      <c r="B2" t="s">
        <v>683</v>
      </c>
      <c r="C2" s="28"/>
      <c r="D2" s="29"/>
    </row>
    <row r="3" customHeight="1" spans="1:4">
      <c r="A3" s="27" t="s">
        <v>4301</v>
      </c>
      <c r="B3" t="s">
        <v>714</v>
      </c>
      <c r="C3" s="28"/>
      <c r="D3" s="29"/>
    </row>
    <row r="4" customHeight="1" spans="1:4">
      <c r="A4" s="30" t="s">
        <v>4301</v>
      </c>
      <c r="B4" s="31" t="s">
        <v>703</v>
      </c>
    </row>
    <row r="5" customHeight="1" spans="1:4">
      <c r="A5" s="30" t="s">
        <v>4301</v>
      </c>
      <c r="B5" s="31" t="s">
        <v>877</v>
      </c>
    </row>
    <row r="6" customHeight="1" spans="1:4">
      <c r="A6" s="30" t="s">
        <v>4301</v>
      </c>
      <c r="B6" s="31" t="s">
        <v>726</v>
      </c>
    </row>
    <row r="7" customHeight="1" spans="1:4">
      <c r="A7" s="30" t="s">
        <v>4301</v>
      </c>
      <c r="B7" s="31" t="s">
        <v>732</v>
      </c>
    </row>
    <row r="8" customHeight="1" spans="1:4">
      <c r="A8" s="30" t="s">
        <v>4301</v>
      </c>
      <c r="B8" s="31" t="s">
        <v>736</v>
      </c>
    </row>
    <row r="9" customHeight="1" spans="1:4">
      <c r="A9" s="30" t="s">
        <v>4301</v>
      </c>
      <c r="B9" s="31" t="s">
        <v>886</v>
      </c>
    </row>
    <row r="10" customHeight="1" spans="1:4">
      <c r="A10" s="30" t="s">
        <v>4301</v>
      </c>
      <c r="B10" s="31" t="s">
        <v>902</v>
      </c>
    </row>
    <row r="11" customHeight="1" spans="1:4">
      <c r="A11" s="30" t="s">
        <v>4301</v>
      </c>
      <c r="B11" s="31" t="s">
        <v>1043</v>
      </c>
    </row>
    <row r="12" customHeight="1" spans="1:4">
      <c r="A12" s="30" t="s">
        <v>4301</v>
      </c>
      <c r="B12" s="31" t="s">
        <v>4303</v>
      </c>
    </row>
    <row r="14" customHeight="1" collapsed="1"/>
    <row r="15" hidden="1" customHeight="1" outlineLevel="1"/>
    <row r="16" hidden="1" customHeight="1" outlineLevel="1"/>
    <row r="17" hidden="1" customHeight="1" outlineLevel="1"/>
    <row r="18" hidden="1" customHeight="1" outlineLevel="1"/>
    <row r="19" hidden="1" customHeight="1" outlineLevel="1"/>
    <row r="20" hidden="1" customHeight="1" outlineLevel="1"/>
    <row r="21" hidden="1" customHeight="1" outlineLevel="1"/>
    <row r="22" hidden="1" customHeight="1" outlineLevel="1"/>
    <row r="23" hidden="1" customHeight="1" outlineLevel="1"/>
    <row r="24" hidden="1" customHeight="1" outlineLevel="1"/>
    <row r="25" hidden="1" customHeight="1" outlineLevel="1"/>
    <row r="26" hidden="1" customHeight="1" outlineLevel="1"/>
    <row r="27" hidden="1" customHeight="1" outlineLevel="1"/>
    <row r="28" hidden="1" customHeight="1" outlineLevel="1"/>
    <row r="29" hidden="1" customHeight="1" outlineLevel="1"/>
    <row r="30" hidden="1" customHeight="1" outlineLevel="1"/>
    <row r="31" hidden="1" customHeight="1" outlineLevel="1"/>
    <row r="32" hidden="1" customHeight="1" outlineLevel="1"/>
    <row r="33" hidden="1" customHeight="1" outlineLevel="1"/>
    <row r="34" hidden="1" customHeight="1" outlineLevel="1"/>
    <row r="35" hidden="1" customHeight="1" outlineLevel="1"/>
    <row r="36" hidden="1" customHeight="1" outlineLevel="1"/>
    <row r="37" hidden="1" customHeight="1" outlineLevel="1"/>
    <row r="38" hidden="1" customHeight="1" outlineLevel="1"/>
    <row r="39" hidden="1" customHeight="1" outlineLevel="1"/>
    <row r="40" hidden="1" customHeight="1" outlineLevel="1"/>
    <row r="41" hidden="1" customHeight="1" outlineLevel="1"/>
    <row r="42" hidden="1" customHeight="1" outlineLevel="1"/>
    <row r="43" hidden="1" customHeight="1" outlineLevel="1"/>
    <row r="44" hidden="1" customHeight="1" outlineLevel="1"/>
    <row r="45" hidden="1" customHeight="1" outlineLevel="1"/>
    <row r="46" hidden="1" customHeight="1" outlineLevel="1"/>
    <row r="47" hidden="1" customHeight="1" outlineLevel="1"/>
    <row r="48" hidden="1" customHeight="1" outlineLevel="1"/>
    <row r="49" hidden="1" customHeight="1" outlineLevel="1"/>
    <row r="50" hidden="1" customHeight="1" outlineLevel="1"/>
    <row r="51" hidden="1" customHeight="1" outlineLevel="1"/>
    <row r="52" hidden="1" customHeight="1" outlineLevel="1"/>
    <row r="53" hidden="1" customHeight="1" outlineLevel="1"/>
    <row r="54" hidden="1" customHeight="1" outlineLevel="1"/>
    <row r="55" hidden="1" customHeight="1" outlineLevel="1"/>
    <row r="56" hidden="1" customHeight="1" outlineLevel="1"/>
    <row r="57" hidden="1" customHeight="1" outlineLevel="1"/>
    <row r="58" hidden="1" customHeight="1" outlineLevel="1"/>
    <row r="59" hidden="1" customHeight="1" outlineLevel="1"/>
    <row r="60" hidden="1" customHeight="1" outlineLevel="1"/>
    <row r="61" hidden="1" customHeight="1" outlineLevel="1"/>
    <row r="62" hidden="1" customHeight="1" outlineLevel="1"/>
    <row r="63" hidden="1" customHeight="1" outlineLevel="1"/>
    <row r="64" hidden="1" customHeight="1" outlineLevel="1"/>
    <row r="65" hidden="1" customHeight="1" outlineLevel="1"/>
    <row r="66" hidden="1" customHeight="1" outlineLevel="1"/>
    <row r="67" hidden="1" customHeight="1" outlineLevel="1"/>
    <row r="68" hidden="1" customHeight="1" outlineLevel="1"/>
    <row r="69" hidden="1" customHeight="1" outlineLevel="1"/>
    <row r="70" hidden="1" customHeight="1" outlineLevel="1"/>
    <row r="71" hidden="1" customHeight="1" outlineLevel="1"/>
    <row r="72" hidden="1" customHeight="1" outlineLevel="1"/>
    <row r="73" hidden="1" customHeight="1" outlineLevel="1"/>
    <row r="74" hidden="1" customHeight="1" outlineLevel="1"/>
    <row r="75" hidden="1" customHeight="1" outlineLevel="1"/>
    <row r="76" hidden="1" customHeight="1" outlineLevel="1"/>
    <row r="77" hidden="1" customHeight="1" outlineLevel="1"/>
    <row r="78" hidden="1" customHeight="1" outlineLevel="1"/>
    <row r="79" hidden="1" customHeight="1" outlineLevel="1"/>
    <row r="80" hidden="1" customHeight="1" outlineLevel="1"/>
    <row r="81" hidden="1" customHeight="1" outlineLevel="1"/>
    <row r="82" hidden="1" customHeight="1" outlineLevel="1"/>
    <row r="83" hidden="1" customHeight="1" outlineLevel="1"/>
    <row r="84" hidden="1" customHeight="1" outlineLevel="1"/>
    <row r="85" hidden="1" customHeight="1" outlineLevel="1"/>
    <row r="86" hidden="1" customHeight="1" outlineLevel="1"/>
    <row r="87" hidden="1" customHeight="1" outlineLevel="1"/>
    <row r="88" hidden="1" customHeight="1" outlineLevel="1"/>
    <row r="89" hidden="1" customHeight="1" outlineLevel="1"/>
    <row r="90" hidden="1" customHeight="1" outlineLevel="1"/>
    <row r="91" hidden="1" customHeight="1" outlineLevel="1"/>
    <row r="92" hidden="1" customHeight="1" outlineLevel="1"/>
    <row r="93" hidden="1" customHeight="1" outlineLevel="1"/>
    <row r="94" hidden="1" customHeight="1" outlineLevel="1"/>
    <row r="95" hidden="1" customHeight="1" outlineLevel="1"/>
    <row r="96" hidden="1" customHeight="1" outlineLevel="1"/>
    <row r="97" hidden="1" customHeight="1" outlineLevel="1"/>
    <row r="98" hidden="1" customHeight="1" outlineLevel="1"/>
    <row r="99" hidden="1" customHeight="1" outlineLevel="1"/>
    <row r="100" hidden="1" customHeight="1" outlineLevel="1"/>
    <row r="101" hidden="1" customHeight="1" outlineLevel="1"/>
    <row r="102" hidden="1" customHeight="1" outlineLevel="1"/>
    <row r="103" hidden="1" customHeight="1" outlineLevel="1"/>
    <row r="104" hidden="1" customHeight="1" outlineLevel="1"/>
    <row r="105" hidden="1" customHeight="1" outlineLevel="1"/>
    <row r="106" hidden="1" customHeight="1" outlineLevel="1"/>
    <row r="107" hidden="1" customHeight="1" outlineLevel="1"/>
    <row r="108" hidden="1" customHeight="1" outlineLevel="1"/>
    <row r="109" hidden="1" customHeight="1" outlineLevel="1"/>
    <row r="110" hidden="1" customHeight="1" outlineLevel="1"/>
    <row r="112" customHeight="1" spans="1:1">
      <c r="A112" s="2" t="s">
        <v>4316</v>
      </c>
    </row>
    <row r="113" customHeight="1" spans="1:1">
      <c r="A113" s="32" t="str">
        <f>IFERROR(__xludf.DUMMYFUNCTION("IMPORTRANGE(""https://docs.google.com/spreadsheets/d/1mVSd1a-miv2jjdIS1WM9i3jFIr3bYRTw2jf83JLE-Oo/edit#gid=0"", ""PLATFORM_METRICS!A:I"")"),"#REF!")</f>
        <v>#REF!</v>
      </c>
    </row>
    <row r="114" customHeight="1" spans="1:1">
      <c r="A114" s="32"/>
    </row>
  </sheetData>
  <conditionalFormatting sqref="A2:A12 C2:D3 B4:B12">
    <cfRule type="beginsWith" dxfId="16" priority="1" operator="equal" text="???">
      <formula>LEFT(A2,LEN("???"))="???"</formula>
    </cfRule>
  </conditionalFormatting>
  <dataValidations count="2">
    <dataValidation type="list" allowBlank="1" showInputMessage="1" showErrorMessage="1" prompt="Either the selected baselines are downloaded, or the current data is downloaded." sqref="C1">
      <formula1>"BASELINE_SELECT=TRUE,BASELINE_SELECT=FALSE"</formula1>
    </dataValidation>
    <dataValidation type="list" allowBlank="1" showErrorMessage="1" sqref="C2:C3">
      <formula1>"Baseline1,Baseline2,Baseline3"</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0"/>
  <sheetViews>
    <sheetView workbookViewId="0">
      <selection activeCell="A1" sqref="A1"/>
    </sheetView>
  </sheetViews>
  <sheetFormatPr defaultColWidth="12.6283185840708" defaultRowHeight="15.75" customHeight="1" outlineLevelCol="2"/>
  <cols>
    <col min="3" max="3" width="20.3805309734513" customWidth="1"/>
  </cols>
  <sheetData>
    <row r="1" customHeight="1" spans="1:3">
      <c r="A1" s="23" t="s">
        <v>4321</v>
      </c>
      <c r="B1" s="23" t="s">
        <v>4322</v>
      </c>
      <c r="C1" s="23" t="s">
        <v>4323</v>
      </c>
    </row>
    <row r="2" customHeight="1" spans="1:3">
      <c r="A2" s="2" t="s">
        <v>2985</v>
      </c>
      <c r="B2" s="2" t="s">
        <v>2125</v>
      </c>
      <c r="C2" s="2" t="s">
        <v>2985</v>
      </c>
    </row>
    <row r="3" customHeight="1" spans="1:3">
      <c r="A3" s="2" t="s">
        <v>4324</v>
      </c>
      <c r="B3" s="2" t="s">
        <v>1735</v>
      </c>
      <c r="C3" s="2" t="s">
        <v>4324</v>
      </c>
    </row>
    <row r="4" customHeight="1" spans="1:3">
      <c r="A4" s="2" t="s">
        <v>4325</v>
      </c>
      <c r="B4" s="2" t="s">
        <v>1723</v>
      </c>
      <c r="C4" s="2" t="s">
        <v>4326</v>
      </c>
    </row>
    <row r="5" customHeight="1" spans="1:3">
      <c r="B5" s="2" t="s">
        <v>2079</v>
      </c>
      <c r="C5" s="2" t="s">
        <v>4327</v>
      </c>
    </row>
    <row r="6" customHeight="1" spans="1:3">
      <c r="B6" s="2" t="s">
        <v>255</v>
      </c>
      <c r="C6" s="2" t="s">
        <v>4328</v>
      </c>
    </row>
    <row r="7" customHeight="1" spans="1:3">
      <c r="C7" s="2" t="s">
        <v>4329</v>
      </c>
    </row>
    <row r="8" customHeight="1" spans="1:3">
      <c r="C8" s="2" t="s">
        <v>4330</v>
      </c>
    </row>
    <row r="9" customHeight="1" spans="1:3">
      <c r="C9" s="2" t="s">
        <v>4331</v>
      </c>
    </row>
    <row r="10" customHeight="1" spans="1:3">
      <c r="C10" s="2" t="s">
        <v>4332</v>
      </c>
    </row>
    <row r="11" customHeight="1" spans="1:3">
      <c r="C11" s="2" t="s">
        <v>4333</v>
      </c>
    </row>
    <row r="12" customHeight="1" spans="1:3">
      <c r="C12" s="2" t="s">
        <v>4334</v>
      </c>
    </row>
    <row r="14" customHeight="1" spans="1:3">
      <c r="C14" s="2"/>
    </row>
    <row r="17" customHeight="1" spans="2:2">
      <c r="B17" s="2" t="s">
        <v>4335</v>
      </c>
    </row>
    <row r="18" customHeight="1" spans="2:2">
      <c r="B18" s="2" t="s">
        <v>4336</v>
      </c>
    </row>
    <row r="19" customHeight="1" spans="2:2">
      <c r="B19" s="2" t="s">
        <v>2941</v>
      </c>
    </row>
    <row r="20" customHeight="1" spans="2:2">
      <c r="B20" s="2" t="s">
        <v>806</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G996"/>
  <sheetViews>
    <sheetView workbookViewId="0">
      <selection activeCell="A1" sqref="A1"/>
    </sheetView>
  </sheetViews>
  <sheetFormatPr defaultColWidth="12.6283185840708" defaultRowHeight="15.75" customHeight="1" outlineLevelCol="6"/>
  <cols>
    <col min="1" max="1" width="5.87610619469027" customWidth="1"/>
    <col min="3" max="3" width="21" customWidth="1"/>
    <col min="4" max="4" width="17.1327433628319" customWidth="1"/>
    <col min="5" max="5" width="22.1327433628319" customWidth="1"/>
  </cols>
  <sheetData>
    <row r="1" customHeight="1" spans="2:7">
      <c r="B1" s="10"/>
      <c r="D1" s="11"/>
    </row>
    <row r="2" customHeight="1" spans="2:7">
      <c r="B2" s="12" t="s">
        <v>4337</v>
      </c>
      <c r="C2" s="13" t="s">
        <v>4338</v>
      </c>
      <c r="D2" s="14" t="s">
        <v>4339</v>
      </c>
      <c r="E2" s="15" t="s">
        <v>4340</v>
      </c>
      <c r="G2" s="16" t="s">
        <v>4341</v>
      </c>
    </row>
    <row r="3" customHeight="1" spans="2:7">
      <c r="B3" s="17">
        <v>1</v>
      </c>
      <c r="C3" s="18" t="s">
        <v>27</v>
      </c>
      <c r="D3" s="19" t="s">
        <v>4342</v>
      </c>
      <c r="E3" s="20"/>
    </row>
    <row r="4" customHeight="1" spans="2:7">
      <c r="B4" s="17">
        <v>2</v>
      </c>
      <c r="C4" s="18" t="s">
        <v>40</v>
      </c>
      <c r="D4" s="19" t="s">
        <v>4343</v>
      </c>
      <c r="E4" s="20"/>
    </row>
    <row r="5" customHeight="1" spans="2:7">
      <c r="B5" s="17">
        <v>3</v>
      </c>
      <c r="C5" s="18" t="s">
        <v>46</v>
      </c>
      <c r="D5" s="21">
        <v>23127</v>
      </c>
      <c r="E5" s="20"/>
    </row>
    <row r="6" customHeight="1" spans="2:7">
      <c r="B6" s="17">
        <v>4</v>
      </c>
      <c r="C6" s="18" t="s">
        <v>54</v>
      </c>
      <c r="D6" s="21">
        <v>22157</v>
      </c>
      <c r="E6" s="20"/>
    </row>
    <row r="7" customHeight="1" spans="2:7">
      <c r="B7" s="17">
        <v>5</v>
      </c>
      <c r="C7" s="18" t="s">
        <v>64</v>
      </c>
      <c r="D7" s="19" t="s">
        <v>4343</v>
      </c>
      <c r="E7" s="20"/>
    </row>
    <row r="8" customHeight="1" spans="2:7">
      <c r="B8" s="17">
        <v>6</v>
      </c>
      <c r="C8" s="18" t="s">
        <v>31</v>
      </c>
      <c r="D8" s="21">
        <v>21798</v>
      </c>
      <c r="E8" s="20"/>
    </row>
    <row r="9" customHeight="1" spans="2:7">
      <c r="B9" s="17">
        <v>7</v>
      </c>
      <c r="C9" s="18" t="s">
        <v>43</v>
      </c>
      <c r="D9" s="19" t="s">
        <v>4344</v>
      </c>
      <c r="E9" s="20"/>
    </row>
    <row r="10" customHeight="1" spans="2:7">
      <c r="B10" s="17">
        <v>8</v>
      </c>
      <c r="C10" s="18" t="s">
        <v>36</v>
      </c>
      <c r="D10" s="19" t="s">
        <v>4345</v>
      </c>
      <c r="E10" s="18" t="s">
        <v>4346</v>
      </c>
    </row>
    <row r="11" customHeight="1" spans="2:7">
      <c r="B11" s="17">
        <v>9</v>
      </c>
      <c r="C11" s="18" t="s">
        <v>63</v>
      </c>
      <c r="D11" s="19" t="s">
        <v>4347</v>
      </c>
      <c r="E11" s="20"/>
    </row>
    <row r="12" customHeight="1" spans="2:7">
      <c r="B12" s="17">
        <v>10</v>
      </c>
      <c r="C12" s="18" t="s">
        <v>60</v>
      </c>
      <c r="D12" s="19" t="s">
        <v>4348</v>
      </c>
      <c r="E12" s="18" t="s">
        <v>4349</v>
      </c>
    </row>
    <row r="13" customHeight="1" spans="2:7">
      <c r="B13" s="17">
        <v>11</v>
      </c>
      <c r="C13" s="18" t="s">
        <v>24</v>
      </c>
      <c r="D13" s="19" t="s">
        <v>4350</v>
      </c>
      <c r="E13" s="20"/>
    </row>
    <row r="14" customHeight="1" spans="2:7">
      <c r="B14" s="17">
        <v>12</v>
      </c>
      <c r="C14" s="18" t="s">
        <v>29</v>
      </c>
      <c r="D14" s="19" t="s">
        <v>4351</v>
      </c>
      <c r="E14" s="20"/>
    </row>
    <row r="15" customHeight="1" spans="2:7">
      <c r="B15" s="17">
        <v>13</v>
      </c>
      <c r="C15" s="18" t="s">
        <v>50</v>
      </c>
      <c r="D15" s="19" t="s">
        <v>4352</v>
      </c>
      <c r="E15" s="20"/>
    </row>
    <row r="16" customHeight="1" spans="2:7">
      <c r="B16" s="17">
        <v>14</v>
      </c>
      <c r="C16" s="18" t="s">
        <v>23</v>
      </c>
      <c r="D16" s="21">
        <v>26904</v>
      </c>
      <c r="E16" s="20"/>
    </row>
    <row r="17" customHeight="1" spans="2:5">
      <c r="B17" s="17">
        <v>16</v>
      </c>
      <c r="C17" s="18" t="s">
        <v>55</v>
      </c>
      <c r="D17" s="21">
        <v>27488</v>
      </c>
      <c r="E17" s="20"/>
    </row>
    <row r="18" customHeight="1" spans="2:5">
      <c r="B18" s="17">
        <v>17</v>
      </c>
      <c r="C18" s="18" t="s">
        <v>39</v>
      </c>
      <c r="D18" s="21">
        <v>28020</v>
      </c>
      <c r="E18" s="20"/>
    </row>
    <row r="19" customHeight="1" spans="2:5">
      <c r="B19" s="17">
        <v>18</v>
      </c>
      <c r="C19" s="18" t="s">
        <v>37</v>
      </c>
      <c r="D19" s="19" t="s">
        <v>4353</v>
      </c>
      <c r="E19" s="20"/>
    </row>
    <row r="20" customHeight="1" spans="2:5">
      <c r="B20" s="17">
        <v>19</v>
      </c>
      <c r="C20" s="18" t="s">
        <v>58</v>
      </c>
      <c r="D20" s="19" t="s">
        <v>4354</v>
      </c>
      <c r="E20" s="20"/>
    </row>
    <row r="21" customHeight="1" spans="2:5">
      <c r="B21" s="17">
        <v>20</v>
      </c>
      <c r="C21" s="18" t="s">
        <v>56</v>
      </c>
      <c r="D21" s="19" t="s">
        <v>4355</v>
      </c>
      <c r="E21" s="20"/>
    </row>
    <row r="22" customHeight="1" spans="2:5">
      <c r="B22" s="17">
        <v>21</v>
      </c>
      <c r="C22" s="18" t="s">
        <v>57</v>
      </c>
      <c r="D22" s="19" t="s">
        <v>4356</v>
      </c>
      <c r="E22" s="20"/>
    </row>
    <row r="23" customHeight="1" spans="2:5">
      <c r="B23" s="17">
        <v>22</v>
      </c>
      <c r="C23" s="18" t="s">
        <v>151</v>
      </c>
      <c r="D23" s="19" t="s">
        <v>4357</v>
      </c>
      <c r="E23" s="20"/>
    </row>
    <row r="24" customHeight="1" spans="2:5">
      <c r="B24" s="17">
        <v>23</v>
      </c>
      <c r="C24" s="18" t="s">
        <v>42</v>
      </c>
      <c r="D24" s="19" t="s">
        <v>4358</v>
      </c>
      <c r="E24" s="20"/>
    </row>
    <row r="25" customHeight="1" spans="2:5">
      <c r="B25" s="17">
        <v>24</v>
      </c>
      <c r="C25" s="18" t="s">
        <v>45</v>
      </c>
      <c r="D25" s="19" t="s">
        <v>4359</v>
      </c>
      <c r="E25" s="20"/>
    </row>
    <row r="26" customHeight="1" spans="2:5">
      <c r="B26" s="17">
        <v>25</v>
      </c>
      <c r="C26" s="18" t="s">
        <v>34</v>
      </c>
      <c r="D26" s="19" t="s">
        <v>4360</v>
      </c>
      <c r="E26" s="20"/>
    </row>
    <row r="27" customHeight="1" spans="2:5">
      <c r="B27" s="17">
        <v>26</v>
      </c>
      <c r="C27" s="18" t="s">
        <v>62</v>
      </c>
      <c r="D27" s="19" t="s">
        <v>4361</v>
      </c>
      <c r="E27" s="20"/>
    </row>
    <row r="28" customHeight="1" spans="2:5">
      <c r="B28" s="17">
        <v>27</v>
      </c>
      <c r="C28" s="18" t="s">
        <v>61</v>
      </c>
      <c r="D28" s="19" t="s">
        <v>4345</v>
      </c>
      <c r="E28" s="20"/>
    </row>
    <row r="29" customHeight="1" spans="2:5">
      <c r="B29" s="17">
        <v>28</v>
      </c>
      <c r="C29" s="18" t="s">
        <v>147</v>
      </c>
      <c r="D29" s="19" t="s">
        <v>4362</v>
      </c>
      <c r="E29" s="20"/>
    </row>
    <row r="30" customHeight="1" spans="2:5">
      <c r="B30" s="17">
        <v>29</v>
      </c>
      <c r="C30" s="18" t="s">
        <v>38</v>
      </c>
      <c r="D30" s="19" t="s">
        <v>4363</v>
      </c>
      <c r="E30" s="20"/>
    </row>
    <row r="31" customHeight="1" spans="2:5">
      <c r="B31" s="17">
        <v>30</v>
      </c>
      <c r="C31" s="18" t="s">
        <v>4364</v>
      </c>
      <c r="D31" s="21">
        <v>42694</v>
      </c>
      <c r="E31" s="20"/>
    </row>
    <row r="32" customHeight="1" spans="2:5">
      <c r="B32" s="17">
        <v>31</v>
      </c>
      <c r="C32" s="18" t="s">
        <v>32</v>
      </c>
      <c r="D32" s="19" t="s">
        <v>4365</v>
      </c>
      <c r="E32" s="20"/>
    </row>
    <row r="33" customHeight="1" spans="2:5">
      <c r="B33" s="17">
        <v>32</v>
      </c>
      <c r="C33" s="18" t="s">
        <v>47</v>
      </c>
      <c r="D33" s="19" t="s">
        <v>4366</v>
      </c>
      <c r="E33" s="20"/>
    </row>
    <row r="34" customHeight="1" spans="2:5">
      <c r="B34" s="17">
        <v>34</v>
      </c>
      <c r="C34" s="18" t="s">
        <v>33</v>
      </c>
      <c r="D34" s="19" t="s">
        <v>4367</v>
      </c>
      <c r="E34" s="20"/>
    </row>
    <row r="35" customHeight="1" spans="2:5">
      <c r="B35" s="17">
        <v>35</v>
      </c>
      <c r="C35" s="18" t="s">
        <v>148</v>
      </c>
      <c r="D35" s="19" t="s">
        <v>4368</v>
      </c>
      <c r="E35" s="20"/>
    </row>
    <row r="36" customHeight="1" spans="2:5">
      <c r="B36" s="17">
        <v>36</v>
      </c>
      <c r="C36" s="18" t="s">
        <v>49</v>
      </c>
      <c r="D36" s="19" t="s">
        <v>4369</v>
      </c>
      <c r="E36" s="20"/>
    </row>
    <row r="37" customHeight="1" spans="2:5">
      <c r="B37" s="17">
        <v>37</v>
      </c>
      <c r="C37" s="18" t="s">
        <v>25</v>
      </c>
      <c r="D37" s="19" t="s">
        <v>4370</v>
      </c>
      <c r="E37" s="20"/>
    </row>
    <row r="38" customHeight="1" spans="2:5">
      <c r="B38" s="17">
        <v>39</v>
      </c>
      <c r="C38" s="18" t="s">
        <v>146</v>
      </c>
      <c r="D38" s="19" t="s">
        <v>4371</v>
      </c>
      <c r="E38" s="20"/>
    </row>
    <row r="39" customHeight="1" spans="2:5">
      <c r="B39" s="17">
        <v>40</v>
      </c>
      <c r="C39" s="18" t="s">
        <v>4372</v>
      </c>
      <c r="D39" s="21">
        <v>33559</v>
      </c>
      <c r="E39" s="20"/>
    </row>
    <row r="40" customHeight="1" spans="2:5">
      <c r="B40" s="17">
        <v>42</v>
      </c>
      <c r="C40" s="18" t="s">
        <v>4373</v>
      </c>
      <c r="D40" s="19" t="s">
        <v>4359</v>
      </c>
      <c r="E40" s="20"/>
    </row>
    <row r="41" customHeight="1" spans="2:5">
      <c r="B41" s="17">
        <v>43</v>
      </c>
      <c r="C41" s="18" t="s">
        <v>968</v>
      </c>
      <c r="D41" s="21">
        <v>36123</v>
      </c>
      <c r="E41" s="20"/>
    </row>
    <row r="42" customHeight="1" spans="2:5">
      <c r="B42" s="17">
        <v>45</v>
      </c>
      <c r="C42" s="18" t="s">
        <v>1464</v>
      </c>
      <c r="D42" s="21">
        <v>36641</v>
      </c>
      <c r="E42" s="20"/>
    </row>
    <row r="43" customHeight="1" spans="2:5">
      <c r="B43" s="17">
        <v>46</v>
      </c>
      <c r="C43" s="18" t="s">
        <v>154</v>
      </c>
      <c r="D43" s="19" t="s">
        <v>4374</v>
      </c>
      <c r="E43" s="20"/>
    </row>
    <row r="44" customHeight="1" spans="2:5">
      <c r="B44" s="17">
        <v>47</v>
      </c>
      <c r="C44" s="18" t="s">
        <v>157</v>
      </c>
      <c r="D44" s="19" t="s">
        <v>4375</v>
      </c>
      <c r="E44" s="20"/>
    </row>
    <row r="45" customHeight="1" spans="2:5">
      <c r="B45" s="17">
        <v>48</v>
      </c>
      <c r="C45" s="18" t="s">
        <v>132</v>
      </c>
      <c r="D45" s="19" t="s">
        <v>4376</v>
      </c>
      <c r="E45" s="20"/>
    </row>
    <row r="46" customHeight="1" spans="2:5">
      <c r="B46" s="17">
        <v>49</v>
      </c>
      <c r="C46" s="18" t="s">
        <v>35</v>
      </c>
      <c r="D46" s="19" t="s">
        <v>4377</v>
      </c>
      <c r="E46" s="20"/>
    </row>
    <row r="47" customHeight="1" spans="2:5">
      <c r="B47" s="17">
        <v>50</v>
      </c>
      <c r="C47" s="18" t="s">
        <v>51</v>
      </c>
      <c r="D47" s="19" t="s">
        <v>4377</v>
      </c>
      <c r="E47" s="20"/>
    </row>
    <row r="48" customHeight="1" spans="2:5">
      <c r="B48" s="17">
        <v>51</v>
      </c>
      <c r="C48" s="18" t="s">
        <v>4378</v>
      </c>
      <c r="D48" s="19" t="s">
        <v>4379</v>
      </c>
      <c r="E48" s="20"/>
    </row>
    <row r="49" customHeight="1" spans="2:5">
      <c r="B49" s="17">
        <v>52</v>
      </c>
      <c r="C49" s="18" t="s">
        <v>112</v>
      </c>
      <c r="D49" s="21">
        <v>38811</v>
      </c>
      <c r="E49" s="20"/>
    </row>
    <row r="50" customHeight="1" spans="2:5">
      <c r="B50" s="17">
        <v>53</v>
      </c>
      <c r="C50" s="18" t="s">
        <v>110</v>
      </c>
      <c r="D50" s="19" t="s">
        <v>4380</v>
      </c>
      <c r="E50" s="20"/>
    </row>
    <row r="51" customHeight="1" spans="2:5">
      <c r="B51" s="17">
        <v>54</v>
      </c>
      <c r="C51" s="18" t="s">
        <v>30</v>
      </c>
      <c r="D51" s="21">
        <v>40852</v>
      </c>
      <c r="E51" s="20"/>
    </row>
    <row r="52" customHeight="1" spans="2:5">
      <c r="B52" s="17">
        <v>55</v>
      </c>
      <c r="C52" s="18" t="s">
        <v>145</v>
      </c>
      <c r="D52" s="21">
        <v>43220</v>
      </c>
      <c r="E52" s="20"/>
    </row>
    <row r="53" customHeight="1" spans="2:5">
      <c r="B53" s="17">
        <v>56</v>
      </c>
      <c r="C53" s="18" t="s">
        <v>53</v>
      </c>
      <c r="D53" s="19" t="s">
        <v>4381</v>
      </c>
      <c r="E53" s="20"/>
    </row>
    <row r="54" customHeight="1" spans="2:5">
      <c r="B54" s="17">
        <v>57</v>
      </c>
      <c r="C54" s="18" t="s">
        <v>59</v>
      </c>
      <c r="D54" s="19" t="s">
        <v>4382</v>
      </c>
      <c r="E54" s="20"/>
    </row>
    <row r="55" customHeight="1" spans="2:5">
      <c r="B55" s="17">
        <v>58</v>
      </c>
      <c r="C55" s="18" t="s">
        <v>220</v>
      </c>
      <c r="D55" s="19" t="s">
        <v>4383</v>
      </c>
      <c r="E55" s="20"/>
    </row>
    <row r="56" customHeight="1" spans="2:5">
      <c r="B56" s="17">
        <v>60</v>
      </c>
      <c r="C56" s="18" t="s">
        <v>41</v>
      </c>
      <c r="D56" s="19" t="s">
        <v>4384</v>
      </c>
      <c r="E56" s="20"/>
    </row>
    <row r="57" customHeight="1" spans="2:5">
      <c r="B57" s="17">
        <v>62</v>
      </c>
      <c r="C57" s="18" t="s">
        <v>202</v>
      </c>
      <c r="D57" s="19" t="s">
        <v>4385</v>
      </c>
      <c r="E57" s="20"/>
    </row>
    <row r="58" customHeight="1" spans="2:5">
      <c r="B58" s="17">
        <v>63</v>
      </c>
      <c r="C58" s="18" t="s">
        <v>159</v>
      </c>
      <c r="D58" s="21" t="s">
        <v>4386</v>
      </c>
      <c r="E58" s="21"/>
    </row>
    <row r="59" customHeight="1" spans="2:5">
      <c r="B59" s="17">
        <v>64</v>
      </c>
      <c r="C59" s="18" t="s">
        <v>133</v>
      </c>
      <c r="D59" s="21">
        <v>43945</v>
      </c>
      <c r="E59" s="21"/>
    </row>
    <row r="60" customHeight="1" spans="2:5">
      <c r="B60" s="17">
        <v>65</v>
      </c>
      <c r="C60" s="18" t="s">
        <v>198</v>
      </c>
      <c r="D60" s="21" t="s">
        <v>4387</v>
      </c>
      <c r="E60" s="21"/>
    </row>
    <row r="61" customHeight="1" spans="2:5">
      <c r="B61" s="17">
        <v>66</v>
      </c>
      <c r="C61" s="18" t="s">
        <v>113</v>
      </c>
      <c r="D61" s="22" t="s">
        <v>4388</v>
      </c>
      <c r="E61" s="21"/>
    </row>
    <row r="62" customHeight="1" spans="2:5">
      <c r="B62" s="17">
        <v>67</v>
      </c>
      <c r="C62" s="18" t="s">
        <v>4389</v>
      </c>
      <c r="D62" s="21" t="s">
        <v>4390</v>
      </c>
      <c r="E62" s="21"/>
    </row>
    <row r="63" customHeight="1" spans="2:5">
      <c r="B63" s="17">
        <v>68</v>
      </c>
      <c r="C63" s="18" t="s">
        <v>149</v>
      </c>
      <c r="D63" s="21">
        <v>45170</v>
      </c>
      <c r="E63" s="21"/>
    </row>
    <row r="64" customHeight="1" spans="2:5">
      <c r="B64" s="10"/>
      <c r="D64" s="11"/>
    </row>
    <row r="65" customHeight="1" spans="2:4">
      <c r="B65" s="10"/>
      <c r="D65" s="11"/>
    </row>
    <row r="66" customHeight="1" spans="2:4">
      <c r="B66" s="10"/>
      <c r="D66" s="11"/>
    </row>
    <row r="67" customHeight="1" spans="2:4">
      <c r="B67" s="10"/>
      <c r="D67" s="11"/>
    </row>
    <row r="68" customHeight="1" spans="2:4">
      <c r="B68" s="10"/>
      <c r="D68" s="11"/>
    </row>
    <row r="69" customHeight="1" spans="2:4">
      <c r="B69" s="10"/>
      <c r="D69" s="11"/>
    </row>
    <row r="70" customHeight="1" spans="2:4">
      <c r="B70" s="10"/>
      <c r="D70" s="11"/>
    </row>
    <row r="71" customHeight="1" spans="2:4">
      <c r="B71" s="10"/>
      <c r="D71" s="11"/>
    </row>
    <row r="72" customHeight="1" spans="2:4">
      <c r="B72" s="10"/>
      <c r="D72" s="11"/>
    </row>
    <row r="73" customHeight="1" spans="2:4">
      <c r="B73" s="10"/>
      <c r="D73" s="11"/>
    </row>
    <row r="74" customHeight="1" spans="2:4">
      <c r="B74" s="10"/>
      <c r="D74" s="11"/>
    </row>
    <row r="75" customHeight="1" spans="2:4">
      <c r="B75" s="10"/>
      <c r="D75" s="11"/>
    </row>
    <row r="76" customHeight="1" spans="2:4">
      <c r="B76" s="10"/>
      <c r="D76" s="11"/>
    </row>
    <row r="77" customHeight="1" spans="2:4">
      <c r="B77" s="10"/>
      <c r="D77" s="11"/>
    </row>
    <row r="78" customHeight="1" spans="2:4">
      <c r="B78" s="10"/>
      <c r="D78" s="11"/>
    </row>
    <row r="79" customHeight="1" spans="2:4">
      <c r="B79" s="10"/>
      <c r="D79" s="11"/>
    </row>
    <row r="80" customHeight="1" spans="2:4">
      <c r="B80" s="10"/>
      <c r="D80" s="11"/>
    </row>
    <row r="81" customHeight="1" spans="2:4">
      <c r="B81" s="10"/>
      <c r="D81" s="11"/>
    </row>
    <row r="82" customHeight="1" spans="2:4">
      <c r="B82" s="10"/>
      <c r="D82" s="11"/>
    </row>
    <row r="83" customHeight="1" spans="2:4">
      <c r="B83" s="10"/>
      <c r="D83" s="11"/>
    </row>
    <row r="84" customHeight="1" spans="2:4">
      <c r="B84" s="10"/>
      <c r="D84" s="11"/>
    </row>
    <row r="85" customHeight="1" spans="2:4">
      <c r="B85" s="10"/>
      <c r="D85" s="11"/>
    </row>
    <row r="86" customHeight="1" spans="2:4">
      <c r="B86" s="10"/>
      <c r="D86" s="11"/>
    </row>
    <row r="87" customHeight="1" spans="2:4">
      <c r="B87" s="10"/>
      <c r="D87" s="11"/>
    </row>
    <row r="88" customHeight="1" spans="2:4">
      <c r="B88" s="10"/>
      <c r="D88" s="11"/>
    </row>
    <row r="89" customHeight="1" spans="2:4">
      <c r="B89" s="10"/>
      <c r="D89" s="11"/>
    </row>
    <row r="90" customHeight="1" spans="2:4">
      <c r="B90" s="10"/>
      <c r="D90" s="11"/>
    </row>
    <row r="91" customHeight="1" spans="2:4">
      <c r="B91" s="10"/>
      <c r="D91" s="11"/>
    </row>
    <row r="92" customHeight="1" spans="2:4">
      <c r="B92" s="10"/>
      <c r="D92" s="11"/>
    </row>
    <row r="93" customHeight="1" spans="2:4">
      <c r="B93" s="10"/>
      <c r="D93" s="11"/>
    </row>
    <row r="94" customHeight="1" spans="2:4">
      <c r="B94" s="10"/>
      <c r="D94" s="11"/>
    </row>
    <row r="95" customHeight="1" spans="2:4">
      <c r="B95" s="10"/>
      <c r="D95" s="11"/>
    </row>
    <row r="96" customHeight="1" spans="2:4">
      <c r="B96" s="10"/>
      <c r="D96" s="11"/>
    </row>
    <row r="97" customHeight="1" spans="2:4">
      <c r="B97" s="10"/>
      <c r="D97" s="11"/>
    </row>
    <row r="98" customHeight="1" spans="2:4">
      <c r="B98" s="10"/>
      <c r="D98" s="11"/>
    </row>
    <row r="99" customHeight="1" spans="2:4">
      <c r="B99" s="10"/>
      <c r="D99" s="11"/>
    </row>
    <row r="100" customHeight="1" spans="2:4">
      <c r="B100" s="10"/>
      <c r="D100" s="11"/>
    </row>
    <row r="101" customHeight="1" spans="2:4">
      <c r="B101" s="10"/>
      <c r="D101" s="11"/>
    </row>
    <row r="102" customHeight="1" spans="2:4">
      <c r="B102" s="10"/>
      <c r="D102" s="11"/>
    </row>
    <row r="103" customHeight="1" spans="2:4">
      <c r="B103" s="10"/>
      <c r="D103" s="11"/>
    </row>
    <row r="104" customHeight="1" spans="2:4">
      <c r="B104" s="10"/>
      <c r="D104" s="11"/>
    </row>
    <row r="105" customHeight="1" spans="2:4">
      <c r="B105" s="10"/>
      <c r="D105" s="11"/>
    </row>
    <row r="106" customHeight="1" spans="2:4">
      <c r="B106" s="10"/>
      <c r="D106" s="11"/>
    </row>
    <row r="107" customHeight="1" spans="2:4">
      <c r="B107" s="10"/>
      <c r="D107" s="11"/>
    </row>
    <row r="108" customHeight="1" spans="2:4">
      <c r="B108" s="10"/>
      <c r="D108" s="11"/>
    </row>
    <row r="109" customHeight="1" spans="2:4">
      <c r="B109" s="10"/>
      <c r="D109" s="11"/>
    </row>
    <row r="110" customHeight="1" spans="2:4">
      <c r="B110" s="10"/>
      <c r="D110" s="11"/>
    </row>
    <row r="111" customHeight="1" spans="2:4">
      <c r="B111" s="10"/>
      <c r="D111" s="11"/>
    </row>
    <row r="112" customHeight="1" spans="2:4">
      <c r="B112" s="10"/>
      <c r="D112" s="11"/>
    </row>
    <row r="113" customHeight="1" spans="2:4">
      <c r="B113" s="10"/>
      <c r="D113" s="11"/>
    </row>
    <row r="114" customHeight="1" spans="2:4">
      <c r="B114" s="10"/>
      <c r="D114" s="11"/>
    </row>
    <row r="115" customHeight="1" spans="2:4">
      <c r="B115" s="10"/>
      <c r="D115" s="11"/>
    </row>
    <row r="116" customHeight="1" spans="2:4">
      <c r="B116" s="10"/>
      <c r="D116" s="11"/>
    </row>
    <row r="117" customHeight="1" spans="2:4">
      <c r="B117" s="10"/>
      <c r="D117" s="11"/>
    </row>
    <row r="118" customHeight="1" spans="2:4">
      <c r="B118" s="10"/>
      <c r="D118" s="11"/>
    </row>
    <row r="119" customHeight="1" spans="2:4">
      <c r="B119" s="10"/>
      <c r="D119" s="11"/>
    </row>
    <row r="120" customHeight="1" spans="2:4">
      <c r="B120" s="10"/>
      <c r="D120" s="11"/>
    </row>
    <row r="121" customHeight="1" spans="2:4">
      <c r="B121" s="10"/>
      <c r="D121" s="11"/>
    </row>
    <row r="122" customHeight="1" spans="2:4">
      <c r="B122" s="10"/>
      <c r="D122" s="11"/>
    </row>
    <row r="123" customHeight="1" spans="2:4">
      <c r="B123" s="10"/>
      <c r="D123" s="11"/>
    </row>
    <row r="124" customHeight="1" spans="2:4">
      <c r="B124" s="10"/>
      <c r="D124" s="11"/>
    </row>
    <row r="125" customHeight="1" spans="2:4">
      <c r="B125" s="10"/>
      <c r="D125" s="11"/>
    </row>
    <row r="126" customHeight="1" spans="2:4">
      <c r="B126" s="10"/>
      <c r="D126" s="11"/>
    </row>
    <row r="127" customHeight="1" spans="2:4">
      <c r="B127" s="10"/>
      <c r="D127" s="11"/>
    </row>
    <row r="128" customHeight="1" spans="2:4">
      <c r="B128" s="10"/>
      <c r="D128" s="11"/>
    </row>
    <row r="129" customHeight="1" spans="2:4">
      <c r="B129" s="10"/>
      <c r="D129" s="11"/>
    </row>
    <row r="130" customHeight="1" spans="2:4">
      <c r="B130" s="10"/>
      <c r="D130" s="11"/>
    </row>
    <row r="131" customHeight="1" spans="2:4">
      <c r="B131" s="10"/>
      <c r="D131" s="11"/>
    </row>
    <row r="132" customHeight="1" spans="2:4">
      <c r="B132" s="10"/>
      <c r="D132" s="11"/>
    </row>
    <row r="133" customHeight="1" spans="2:4">
      <c r="B133" s="10"/>
      <c r="D133" s="11"/>
    </row>
    <row r="134" customHeight="1" spans="2:4">
      <c r="B134" s="10"/>
      <c r="D134" s="11"/>
    </row>
    <row r="135" customHeight="1" spans="2:4">
      <c r="B135" s="10"/>
      <c r="D135" s="11"/>
    </row>
    <row r="136" customHeight="1" spans="2:4">
      <c r="B136" s="10"/>
      <c r="D136" s="11"/>
    </row>
    <row r="137" customHeight="1" spans="2:4">
      <c r="B137" s="10"/>
      <c r="D137" s="11"/>
    </row>
    <row r="138" customHeight="1" spans="2:4">
      <c r="B138" s="10"/>
      <c r="D138" s="11"/>
    </row>
    <row r="139" customHeight="1" spans="2:4">
      <c r="B139" s="10"/>
      <c r="D139" s="11"/>
    </row>
    <row r="140" customHeight="1" spans="2:4">
      <c r="B140" s="10"/>
      <c r="D140" s="11"/>
    </row>
    <row r="141" customHeight="1" spans="2:4">
      <c r="B141" s="10"/>
      <c r="D141" s="11"/>
    </row>
    <row r="142" customHeight="1" spans="2:4">
      <c r="B142" s="10"/>
      <c r="D142" s="11"/>
    </row>
    <row r="143" customHeight="1" spans="2:4">
      <c r="B143" s="10"/>
      <c r="D143" s="11"/>
    </row>
    <row r="144" customHeight="1" spans="2:4">
      <c r="B144" s="10"/>
      <c r="D144" s="11"/>
    </row>
    <row r="145" customHeight="1" spans="2:4">
      <c r="B145" s="10"/>
      <c r="D145" s="11"/>
    </row>
    <row r="146" customHeight="1" spans="2:4">
      <c r="B146" s="10"/>
      <c r="D146" s="11"/>
    </row>
    <row r="147" customHeight="1" spans="2:4">
      <c r="B147" s="10"/>
      <c r="D147" s="11"/>
    </row>
    <row r="148" customHeight="1" spans="2:4">
      <c r="B148" s="10"/>
      <c r="D148" s="11"/>
    </row>
    <row r="149" customHeight="1" spans="2:4">
      <c r="B149" s="10"/>
      <c r="D149" s="11"/>
    </row>
    <row r="150" customHeight="1" spans="2:4">
      <c r="B150" s="10"/>
      <c r="D150" s="11"/>
    </row>
    <row r="151" customHeight="1" spans="2:4">
      <c r="B151" s="10"/>
      <c r="D151" s="11"/>
    </row>
    <row r="152" customHeight="1" spans="2:4">
      <c r="B152" s="10"/>
      <c r="D152" s="11"/>
    </row>
    <row r="153" customHeight="1" spans="2:4">
      <c r="B153" s="10"/>
      <c r="D153" s="11"/>
    </row>
    <row r="154" customHeight="1" spans="2:4">
      <c r="B154" s="10"/>
      <c r="D154" s="11"/>
    </row>
    <row r="155" customHeight="1" spans="2:4">
      <c r="B155" s="10"/>
      <c r="D155" s="11"/>
    </row>
    <row r="156" customHeight="1" spans="2:4">
      <c r="B156" s="10"/>
      <c r="D156" s="11"/>
    </row>
    <row r="157" customHeight="1" spans="2:4">
      <c r="B157" s="10"/>
      <c r="D157" s="11"/>
    </row>
    <row r="158" customHeight="1" spans="2:4">
      <c r="B158" s="10"/>
      <c r="D158" s="11"/>
    </row>
    <row r="159" customHeight="1" spans="2:4">
      <c r="B159" s="10"/>
      <c r="D159" s="11"/>
    </row>
    <row r="160" customHeight="1" spans="2:4">
      <c r="B160" s="10"/>
      <c r="D160" s="11"/>
    </row>
    <row r="161" customHeight="1" spans="2:4">
      <c r="B161" s="10"/>
      <c r="D161" s="11"/>
    </row>
    <row r="162" customHeight="1" spans="2:4">
      <c r="B162" s="10"/>
      <c r="D162" s="11"/>
    </row>
    <row r="163" customHeight="1" spans="2:4">
      <c r="B163" s="10"/>
      <c r="D163" s="11"/>
    </row>
    <row r="164" customHeight="1" spans="2:4">
      <c r="B164" s="10"/>
      <c r="D164" s="11"/>
    </row>
    <row r="165" customHeight="1" spans="2:4">
      <c r="B165" s="10"/>
      <c r="D165" s="11"/>
    </row>
    <row r="166" customHeight="1" spans="2:4">
      <c r="B166" s="10"/>
      <c r="D166" s="11"/>
    </row>
    <row r="167" customHeight="1" spans="2:4">
      <c r="B167" s="10"/>
      <c r="D167" s="11"/>
    </row>
    <row r="168" customHeight="1" spans="2:4">
      <c r="B168" s="10"/>
      <c r="D168" s="11"/>
    </row>
    <row r="169" customHeight="1" spans="2:4">
      <c r="B169" s="10"/>
      <c r="D169" s="11"/>
    </row>
    <row r="170" customHeight="1" spans="2:4">
      <c r="B170" s="10"/>
      <c r="D170" s="11"/>
    </row>
    <row r="171" customHeight="1" spans="2:4">
      <c r="B171" s="10"/>
      <c r="D171" s="11"/>
    </row>
    <row r="172" customHeight="1" spans="2:4">
      <c r="B172" s="10"/>
      <c r="D172" s="11"/>
    </row>
    <row r="173" customHeight="1" spans="2:4">
      <c r="B173" s="10"/>
      <c r="D173" s="11"/>
    </row>
    <row r="174" customHeight="1" spans="2:4">
      <c r="B174" s="10"/>
      <c r="D174" s="11"/>
    </row>
    <row r="175" customHeight="1" spans="2:4">
      <c r="B175" s="10"/>
      <c r="D175" s="11"/>
    </row>
    <row r="176" customHeight="1" spans="2:4">
      <c r="B176" s="10"/>
      <c r="D176" s="11"/>
    </row>
    <row r="177" customHeight="1" spans="2:4">
      <c r="B177" s="10"/>
      <c r="D177" s="11"/>
    </row>
    <row r="178" customHeight="1" spans="2:4">
      <c r="B178" s="10"/>
      <c r="D178" s="11"/>
    </row>
    <row r="179" customHeight="1" spans="2:4">
      <c r="B179" s="10"/>
      <c r="D179" s="11"/>
    </row>
    <row r="180" customHeight="1" spans="2:4">
      <c r="B180" s="10"/>
      <c r="D180" s="11"/>
    </row>
    <row r="181" customHeight="1" spans="2:4">
      <c r="B181" s="10"/>
      <c r="D181" s="11"/>
    </row>
    <row r="182" customHeight="1" spans="2:4">
      <c r="B182" s="10"/>
      <c r="D182" s="11"/>
    </row>
    <row r="183" customHeight="1" spans="2:4">
      <c r="B183" s="10"/>
      <c r="D183" s="11"/>
    </row>
    <row r="184" customHeight="1" spans="2:4">
      <c r="B184" s="10"/>
      <c r="D184" s="11"/>
    </row>
    <row r="185" customHeight="1" spans="2:4">
      <c r="B185" s="10"/>
      <c r="D185" s="11"/>
    </row>
    <row r="186" customHeight="1" spans="2:4">
      <c r="B186" s="10"/>
      <c r="D186" s="11"/>
    </row>
    <row r="187" customHeight="1" spans="2:4">
      <c r="B187" s="10"/>
      <c r="D187" s="11"/>
    </row>
    <row r="188" customHeight="1" spans="2:4">
      <c r="B188" s="10"/>
      <c r="D188" s="11"/>
    </row>
    <row r="189" customHeight="1" spans="2:4">
      <c r="B189" s="10"/>
      <c r="D189" s="11"/>
    </row>
    <row r="190" customHeight="1" spans="2:4">
      <c r="B190" s="10"/>
      <c r="D190" s="11"/>
    </row>
    <row r="191" customHeight="1" spans="2:4">
      <c r="B191" s="10"/>
      <c r="D191" s="11"/>
    </row>
    <row r="192" customHeight="1" spans="2:4">
      <c r="B192" s="10"/>
      <c r="D192" s="11"/>
    </row>
    <row r="193" customHeight="1" spans="2:4">
      <c r="B193" s="10"/>
      <c r="D193" s="11"/>
    </row>
    <row r="194" customHeight="1" spans="2:4">
      <c r="B194" s="10"/>
      <c r="D194" s="11"/>
    </row>
    <row r="195" customHeight="1" spans="2:4">
      <c r="B195" s="10"/>
      <c r="D195" s="11"/>
    </row>
    <row r="196" customHeight="1" spans="2:4">
      <c r="B196" s="10"/>
      <c r="D196" s="11"/>
    </row>
    <row r="197" customHeight="1" spans="2:4">
      <c r="B197" s="10"/>
      <c r="D197" s="11"/>
    </row>
    <row r="198" customHeight="1" spans="2:4">
      <c r="B198" s="10"/>
      <c r="D198" s="11"/>
    </row>
    <row r="199" customHeight="1" spans="2:4">
      <c r="B199" s="10"/>
      <c r="D199" s="11"/>
    </row>
    <row r="200" customHeight="1" spans="2:4">
      <c r="B200" s="10"/>
      <c r="D200" s="11"/>
    </row>
    <row r="201" customHeight="1" spans="2:4">
      <c r="B201" s="10"/>
      <c r="D201" s="11"/>
    </row>
    <row r="202" customHeight="1" spans="2:4">
      <c r="B202" s="10"/>
      <c r="D202" s="11"/>
    </row>
    <row r="203" customHeight="1" spans="2:4">
      <c r="B203" s="10"/>
      <c r="D203" s="11"/>
    </row>
    <row r="204" customHeight="1" spans="2:4">
      <c r="B204" s="10"/>
      <c r="D204" s="11"/>
    </row>
    <row r="205" customHeight="1" spans="2:4">
      <c r="B205" s="10"/>
      <c r="D205" s="11"/>
    </row>
    <row r="206" customHeight="1" spans="2:4">
      <c r="B206" s="10"/>
      <c r="D206" s="11"/>
    </row>
    <row r="207" customHeight="1" spans="2:4">
      <c r="B207" s="10"/>
      <c r="D207" s="11"/>
    </row>
    <row r="208" customHeight="1" spans="2:4">
      <c r="B208" s="10"/>
      <c r="D208" s="11"/>
    </row>
    <row r="209" customHeight="1" spans="2:4">
      <c r="B209" s="10"/>
      <c r="D209" s="11"/>
    </row>
    <row r="210" customHeight="1" spans="2:4">
      <c r="B210" s="10"/>
      <c r="D210" s="11"/>
    </row>
    <row r="211" customHeight="1" spans="2:4">
      <c r="B211" s="10"/>
      <c r="D211" s="11"/>
    </row>
    <row r="212" customHeight="1" spans="2:4">
      <c r="B212" s="10"/>
      <c r="D212" s="11"/>
    </row>
    <row r="213" customHeight="1" spans="2:4">
      <c r="B213" s="10"/>
      <c r="D213" s="11"/>
    </row>
    <row r="214" customHeight="1" spans="2:4">
      <c r="B214" s="10"/>
      <c r="D214" s="11"/>
    </row>
    <row r="215" customHeight="1" spans="2:4">
      <c r="B215" s="10"/>
      <c r="D215" s="11"/>
    </row>
    <row r="216" customHeight="1" spans="2:4">
      <c r="B216" s="10"/>
      <c r="D216" s="11"/>
    </row>
    <row r="217" customHeight="1" spans="2:4">
      <c r="B217" s="10"/>
      <c r="D217" s="11"/>
    </row>
    <row r="218" customHeight="1" spans="2:4">
      <c r="B218" s="10"/>
      <c r="D218" s="11"/>
    </row>
    <row r="219" customHeight="1" spans="2:4">
      <c r="B219" s="10"/>
      <c r="D219" s="11"/>
    </row>
    <row r="220" customHeight="1" spans="2:4">
      <c r="B220" s="10"/>
      <c r="D220" s="11"/>
    </row>
    <row r="221" customHeight="1" spans="2:4">
      <c r="B221" s="10"/>
      <c r="D221" s="11"/>
    </row>
    <row r="222" customHeight="1" spans="2:4">
      <c r="B222" s="10"/>
      <c r="D222" s="11"/>
    </row>
    <row r="223" customHeight="1" spans="2:4">
      <c r="B223" s="10"/>
      <c r="D223" s="11"/>
    </row>
    <row r="224" customHeight="1" spans="2:4">
      <c r="B224" s="10"/>
      <c r="D224" s="11"/>
    </row>
    <row r="225" customHeight="1" spans="2:4">
      <c r="B225" s="10"/>
      <c r="D225" s="11"/>
    </row>
    <row r="226" customHeight="1" spans="2:4">
      <c r="B226" s="10"/>
      <c r="D226" s="11"/>
    </row>
    <row r="227" customHeight="1" spans="2:4">
      <c r="B227" s="10"/>
      <c r="D227" s="11"/>
    </row>
    <row r="228" customHeight="1" spans="2:4">
      <c r="B228" s="10"/>
      <c r="D228" s="11"/>
    </row>
    <row r="229" customHeight="1" spans="2:4">
      <c r="B229" s="10"/>
      <c r="D229" s="11"/>
    </row>
    <row r="230" customHeight="1" spans="2:4">
      <c r="B230" s="10"/>
      <c r="D230" s="11"/>
    </row>
    <row r="231" customHeight="1" spans="2:4">
      <c r="B231" s="10"/>
      <c r="D231" s="11"/>
    </row>
    <row r="232" customHeight="1" spans="2:4">
      <c r="B232" s="10"/>
      <c r="D232" s="11"/>
    </row>
    <row r="233" customHeight="1" spans="2:4">
      <c r="B233" s="10"/>
      <c r="D233" s="11"/>
    </row>
    <row r="234" customHeight="1" spans="2:4">
      <c r="B234" s="10"/>
      <c r="D234" s="11"/>
    </row>
    <row r="235" customHeight="1" spans="2:4">
      <c r="B235" s="10"/>
      <c r="D235" s="11"/>
    </row>
    <row r="236" customHeight="1" spans="2:4">
      <c r="B236" s="10"/>
      <c r="D236" s="11"/>
    </row>
    <row r="237" customHeight="1" spans="2:4">
      <c r="B237" s="10"/>
      <c r="D237" s="11"/>
    </row>
    <row r="238" customHeight="1" spans="2:4">
      <c r="B238" s="10"/>
      <c r="D238" s="11"/>
    </row>
    <row r="239" customHeight="1" spans="2:4">
      <c r="B239" s="10"/>
      <c r="D239" s="11"/>
    </row>
    <row r="240" customHeight="1" spans="2:4">
      <c r="B240" s="10"/>
      <c r="D240" s="11"/>
    </row>
    <row r="241" customHeight="1" spans="2:4">
      <c r="B241" s="10"/>
      <c r="D241" s="11"/>
    </row>
    <row r="242" customHeight="1" spans="2:4">
      <c r="B242" s="10"/>
      <c r="D242" s="11"/>
    </row>
    <row r="243" customHeight="1" spans="2:4">
      <c r="B243" s="10"/>
      <c r="D243" s="11"/>
    </row>
    <row r="244" customHeight="1" spans="2:4">
      <c r="B244" s="10"/>
      <c r="D244" s="11"/>
    </row>
    <row r="245" customHeight="1" spans="2:4">
      <c r="B245" s="10"/>
      <c r="D245" s="11"/>
    </row>
    <row r="246" customHeight="1" spans="2:4">
      <c r="B246" s="10"/>
      <c r="D246" s="11"/>
    </row>
    <row r="247" customHeight="1" spans="2:4">
      <c r="B247" s="10"/>
      <c r="D247" s="11"/>
    </row>
    <row r="248" customHeight="1" spans="2:4">
      <c r="B248" s="10"/>
      <c r="D248" s="11"/>
    </row>
    <row r="249" customHeight="1" spans="2:4">
      <c r="B249" s="10"/>
      <c r="D249" s="11"/>
    </row>
    <row r="250" customHeight="1" spans="2:4">
      <c r="B250" s="10"/>
      <c r="D250" s="11"/>
    </row>
    <row r="251" customHeight="1" spans="2:4">
      <c r="B251" s="10"/>
      <c r="D251" s="11"/>
    </row>
    <row r="252" customHeight="1" spans="2:4">
      <c r="B252" s="10"/>
      <c r="D252" s="11"/>
    </row>
    <row r="253" customHeight="1" spans="2:4">
      <c r="B253" s="10"/>
      <c r="D253" s="11"/>
    </row>
    <row r="254" customHeight="1" spans="2:4">
      <c r="B254" s="10"/>
      <c r="D254" s="11"/>
    </row>
    <row r="255" customHeight="1" spans="2:4">
      <c r="B255" s="10"/>
      <c r="D255" s="11"/>
    </row>
    <row r="256" customHeight="1" spans="2:4">
      <c r="B256" s="10"/>
      <c r="D256" s="11"/>
    </row>
    <row r="257" customHeight="1" spans="2:4">
      <c r="B257" s="10"/>
      <c r="D257" s="11"/>
    </row>
    <row r="258" customHeight="1" spans="2:4">
      <c r="B258" s="10"/>
      <c r="D258" s="11"/>
    </row>
    <row r="259" customHeight="1" spans="2:4">
      <c r="B259" s="10"/>
      <c r="D259" s="11"/>
    </row>
    <row r="260" customHeight="1" spans="2:4">
      <c r="B260" s="10"/>
      <c r="D260" s="11"/>
    </row>
    <row r="261" customHeight="1" spans="2:4">
      <c r="B261" s="10"/>
      <c r="D261" s="11"/>
    </row>
    <row r="262" customHeight="1" spans="2:4">
      <c r="B262" s="10"/>
      <c r="D262" s="11"/>
    </row>
    <row r="263" customHeight="1" spans="2:4">
      <c r="B263" s="10"/>
      <c r="D263" s="11"/>
    </row>
    <row r="264" customHeight="1" spans="2:4">
      <c r="B264" s="10"/>
      <c r="D264" s="11"/>
    </row>
    <row r="265" customHeight="1" spans="2:4">
      <c r="B265" s="10"/>
      <c r="D265" s="11"/>
    </row>
    <row r="266" customHeight="1" spans="2:4">
      <c r="B266" s="10"/>
      <c r="D266" s="11"/>
    </row>
    <row r="267" customHeight="1" spans="2:4">
      <c r="B267" s="10"/>
      <c r="D267" s="11"/>
    </row>
    <row r="268" customHeight="1" spans="2:4">
      <c r="B268" s="10"/>
      <c r="D268" s="11"/>
    </row>
    <row r="269" customHeight="1" spans="2:4">
      <c r="B269" s="10"/>
      <c r="D269" s="11"/>
    </row>
    <row r="270" customHeight="1" spans="2:4">
      <c r="B270" s="10"/>
      <c r="D270" s="11"/>
    </row>
    <row r="271" customHeight="1" spans="2:4">
      <c r="B271" s="10"/>
      <c r="D271" s="11"/>
    </row>
    <row r="272" customHeight="1" spans="2:4">
      <c r="B272" s="10"/>
      <c r="D272" s="11"/>
    </row>
    <row r="273" customHeight="1" spans="2:4">
      <c r="B273" s="10"/>
      <c r="D273" s="11"/>
    </row>
    <row r="274" customHeight="1" spans="2:4">
      <c r="B274" s="10"/>
      <c r="D274" s="11"/>
    </row>
    <row r="275" customHeight="1" spans="2:4">
      <c r="B275" s="10"/>
      <c r="D275" s="11"/>
    </row>
    <row r="276" customHeight="1" spans="2:4">
      <c r="B276" s="10"/>
      <c r="D276" s="11"/>
    </row>
    <row r="277" customHeight="1" spans="2:4">
      <c r="B277" s="10"/>
      <c r="D277" s="11"/>
    </row>
    <row r="278" customHeight="1" spans="2:4">
      <c r="B278" s="10"/>
      <c r="D278" s="11"/>
    </row>
    <row r="279" customHeight="1" spans="2:4">
      <c r="B279" s="10"/>
      <c r="D279" s="11"/>
    </row>
    <row r="280" customHeight="1" spans="2:4">
      <c r="B280" s="10"/>
      <c r="D280" s="11"/>
    </row>
    <row r="281" customHeight="1" spans="2:4">
      <c r="B281" s="10"/>
      <c r="D281" s="11"/>
    </row>
    <row r="282" customHeight="1" spans="2:4">
      <c r="B282" s="10"/>
      <c r="D282" s="11"/>
    </row>
    <row r="283" customHeight="1" spans="2:4">
      <c r="B283" s="10"/>
      <c r="D283" s="11"/>
    </row>
    <row r="284" customHeight="1" spans="2:4">
      <c r="B284" s="10"/>
      <c r="D284" s="11"/>
    </row>
    <row r="285" customHeight="1" spans="2:4">
      <c r="B285" s="10"/>
      <c r="D285" s="11"/>
    </row>
    <row r="286" customHeight="1" spans="2:4">
      <c r="B286" s="10"/>
      <c r="D286" s="11"/>
    </row>
    <row r="287" customHeight="1" spans="2:4">
      <c r="B287" s="10"/>
      <c r="D287" s="11"/>
    </row>
    <row r="288" customHeight="1" spans="2:4">
      <c r="B288" s="10"/>
      <c r="D288" s="11"/>
    </row>
    <row r="289" customHeight="1" spans="2:4">
      <c r="B289" s="10"/>
      <c r="D289" s="11"/>
    </row>
    <row r="290" customHeight="1" spans="2:4">
      <c r="B290" s="10"/>
      <c r="D290" s="11"/>
    </row>
    <row r="291" customHeight="1" spans="2:4">
      <c r="B291" s="10"/>
      <c r="D291" s="11"/>
    </row>
    <row r="292" customHeight="1" spans="2:4">
      <c r="B292" s="10"/>
      <c r="D292" s="11"/>
    </row>
    <row r="293" customHeight="1" spans="2:4">
      <c r="B293" s="10"/>
      <c r="D293" s="11"/>
    </row>
    <row r="294" customHeight="1" spans="2:4">
      <c r="B294" s="10"/>
      <c r="D294" s="11"/>
    </row>
    <row r="295" customHeight="1" spans="2:4">
      <c r="B295" s="10"/>
      <c r="D295" s="11"/>
    </row>
    <row r="296" customHeight="1" spans="2:4">
      <c r="B296" s="10"/>
      <c r="D296" s="11"/>
    </row>
    <row r="297" customHeight="1" spans="2:4">
      <c r="B297" s="10"/>
      <c r="D297" s="11"/>
    </row>
    <row r="298" customHeight="1" spans="2:4">
      <c r="B298" s="10"/>
      <c r="D298" s="11"/>
    </row>
    <row r="299" customHeight="1" spans="2:4">
      <c r="B299" s="10"/>
      <c r="D299" s="11"/>
    </row>
    <row r="300" customHeight="1" spans="2:4">
      <c r="B300" s="10"/>
      <c r="D300" s="11"/>
    </row>
    <row r="301" customHeight="1" spans="2:4">
      <c r="B301" s="10"/>
      <c r="D301" s="11"/>
    </row>
    <row r="302" customHeight="1" spans="2:4">
      <c r="B302" s="10"/>
      <c r="D302" s="11"/>
    </row>
    <row r="303" customHeight="1" spans="2:4">
      <c r="B303" s="10"/>
      <c r="D303" s="11"/>
    </row>
    <row r="304" customHeight="1" spans="2:4">
      <c r="B304" s="10"/>
      <c r="D304" s="11"/>
    </row>
    <row r="305" customHeight="1" spans="2:4">
      <c r="B305" s="10"/>
      <c r="D305" s="11"/>
    </row>
    <row r="306" customHeight="1" spans="2:4">
      <c r="B306" s="10"/>
      <c r="D306" s="11"/>
    </row>
    <row r="307" customHeight="1" spans="2:4">
      <c r="B307" s="10"/>
      <c r="D307" s="11"/>
    </row>
    <row r="308" customHeight="1" spans="2:4">
      <c r="B308" s="10"/>
      <c r="D308" s="11"/>
    </row>
    <row r="309" customHeight="1" spans="2:4">
      <c r="B309" s="10"/>
      <c r="D309" s="11"/>
    </row>
    <row r="310" customHeight="1" spans="2:4">
      <c r="B310" s="10"/>
      <c r="D310" s="11"/>
    </row>
    <row r="311" customHeight="1" spans="2:4">
      <c r="B311" s="10"/>
      <c r="D311" s="11"/>
    </row>
    <row r="312" customHeight="1" spans="2:4">
      <c r="B312" s="10"/>
      <c r="D312" s="11"/>
    </row>
    <row r="313" customHeight="1" spans="2:4">
      <c r="B313" s="10"/>
      <c r="D313" s="11"/>
    </row>
    <row r="314" customHeight="1" spans="2:4">
      <c r="B314" s="10"/>
      <c r="D314" s="11"/>
    </row>
    <row r="315" customHeight="1" spans="2:4">
      <c r="B315" s="10"/>
      <c r="D315" s="11"/>
    </row>
    <row r="316" customHeight="1" spans="2:4">
      <c r="B316" s="10"/>
      <c r="D316" s="11"/>
    </row>
    <row r="317" customHeight="1" spans="2:4">
      <c r="B317" s="10"/>
      <c r="D317" s="11"/>
    </row>
    <row r="318" customHeight="1" spans="2:4">
      <c r="B318" s="10"/>
      <c r="D318" s="11"/>
    </row>
    <row r="319" customHeight="1" spans="2:4">
      <c r="B319" s="10"/>
      <c r="D319" s="11"/>
    </row>
    <row r="320" customHeight="1" spans="2:4">
      <c r="B320" s="10"/>
      <c r="D320" s="11"/>
    </row>
    <row r="321" customHeight="1" spans="2:4">
      <c r="B321" s="10"/>
      <c r="D321" s="11"/>
    </row>
    <row r="322" customHeight="1" spans="2:4">
      <c r="B322" s="10"/>
      <c r="D322" s="11"/>
    </row>
    <row r="323" customHeight="1" spans="2:4">
      <c r="B323" s="10"/>
      <c r="D323" s="11"/>
    </row>
    <row r="324" customHeight="1" spans="2:4">
      <c r="B324" s="10"/>
      <c r="D324" s="11"/>
    </row>
    <row r="325" customHeight="1" spans="2:4">
      <c r="B325" s="10"/>
      <c r="D325" s="11"/>
    </row>
    <row r="326" customHeight="1" spans="2:4">
      <c r="B326" s="10"/>
      <c r="D326" s="11"/>
    </row>
    <row r="327" customHeight="1" spans="2:4">
      <c r="B327" s="10"/>
      <c r="D327" s="11"/>
    </row>
    <row r="328" customHeight="1" spans="2:4">
      <c r="B328" s="10"/>
      <c r="D328" s="11"/>
    </row>
    <row r="329" customHeight="1" spans="2:4">
      <c r="B329" s="10"/>
      <c r="D329" s="11"/>
    </row>
    <row r="330" customHeight="1" spans="2:4">
      <c r="B330" s="10"/>
      <c r="D330" s="11"/>
    </row>
    <row r="331" customHeight="1" spans="2:4">
      <c r="B331" s="10"/>
      <c r="D331" s="11"/>
    </row>
    <row r="332" customHeight="1" spans="2:4">
      <c r="B332" s="10"/>
      <c r="D332" s="11"/>
    </row>
    <row r="333" customHeight="1" spans="2:4">
      <c r="B333" s="10"/>
      <c r="D333" s="11"/>
    </row>
    <row r="334" customHeight="1" spans="2:4">
      <c r="B334" s="10"/>
      <c r="D334" s="11"/>
    </row>
    <row r="335" customHeight="1" spans="2:4">
      <c r="B335" s="10"/>
      <c r="D335" s="11"/>
    </row>
    <row r="336" customHeight="1" spans="2:4">
      <c r="B336" s="10"/>
      <c r="D336" s="11"/>
    </row>
    <row r="337" customHeight="1" spans="2:4">
      <c r="B337" s="10"/>
      <c r="D337" s="11"/>
    </row>
    <row r="338" customHeight="1" spans="2:4">
      <c r="B338" s="10"/>
      <c r="D338" s="11"/>
    </row>
    <row r="339" customHeight="1" spans="2:4">
      <c r="B339" s="10"/>
      <c r="D339" s="11"/>
    </row>
    <row r="340" customHeight="1" spans="2:4">
      <c r="B340" s="10"/>
      <c r="D340" s="11"/>
    </row>
    <row r="341" customHeight="1" spans="2:4">
      <c r="B341" s="10"/>
      <c r="D341" s="11"/>
    </row>
    <row r="342" customHeight="1" spans="2:4">
      <c r="B342" s="10"/>
      <c r="D342" s="11"/>
    </row>
    <row r="343" customHeight="1" spans="2:4">
      <c r="B343" s="10"/>
      <c r="D343" s="11"/>
    </row>
    <row r="344" customHeight="1" spans="2:4">
      <c r="B344" s="10"/>
      <c r="D344" s="11"/>
    </row>
    <row r="345" customHeight="1" spans="2:4">
      <c r="B345" s="10"/>
      <c r="D345" s="11"/>
    </row>
    <row r="346" customHeight="1" spans="2:4">
      <c r="B346" s="10"/>
      <c r="D346" s="11"/>
    </row>
    <row r="347" customHeight="1" spans="2:4">
      <c r="B347" s="10"/>
      <c r="D347" s="11"/>
    </row>
    <row r="348" customHeight="1" spans="2:4">
      <c r="B348" s="10"/>
      <c r="D348" s="11"/>
    </row>
    <row r="349" customHeight="1" spans="2:4">
      <c r="B349" s="10"/>
      <c r="D349" s="11"/>
    </row>
    <row r="350" customHeight="1" spans="2:4">
      <c r="B350" s="10"/>
      <c r="D350" s="11"/>
    </row>
    <row r="351" customHeight="1" spans="2:4">
      <c r="B351" s="10"/>
      <c r="D351" s="11"/>
    </row>
    <row r="352" customHeight="1" spans="2:4">
      <c r="B352" s="10"/>
      <c r="D352" s="11"/>
    </row>
    <row r="353" customHeight="1" spans="2:4">
      <c r="B353" s="10"/>
      <c r="D353" s="11"/>
    </row>
    <row r="354" customHeight="1" spans="2:4">
      <c r="B354" s="10"/>
      <c r="D354" s="11"/>
    </row>
    <row r="355" customHeight="1" spans="2:4">
      <c r="B355" s="10"/>
      <c r="D355" s="11"/>
    </row>
    <row r="356" customHeight="1" spans="2:4">
      <c r="B356" s="10"/>
      <c r="D356" s="11"/>
    </row>
    <row r="357" customHeight="1" spans="2:4">
      <c r="B357" s="10"/>
      <c r="D357" s="11"/>
    </row>
    <row r="358" customHeight="1" spans="2:4">
      <c r="B358" s="10"/>
      <c r="D358" s="11"/>
    </row>
    <row r="359" customHeight="1" spans="2:4">
      <c r="B359" s="10"/>
      <c r="D359" s="11"/>
    </row>
    <row r="360" customHeight="1" spans="2:4">
      <c r="B360" s="10"/>
      <c r="D360" s="11"/>
    </row>
    <row r="361" customHeight="1" spans="2:4">
      <c r="B361" s="10"/>
      <c r="D361" s="11"/>
    </row>
    <row r="362" customHeight="1" spans="2:4">
      <c r="B362" s="10"/>
      <c r="D362" s="11"/>
    </row>
    <row r="363" customHeight="1" spans="2:4">
      <c r="B363" s="10"/>
      <c r="D363" s="11"/>
    </row>
    <row r="364" customHeight="1" spans="2:4">
      <c r="B364" s="10"/>
      <c r="D364" s="11"/>
    </row>
    <row r="365" customHeight="1" spans="2:4">
      <c r="B365" s="10"/>
      <c r="D365" s="11"/>
    </row>
    <row r="366" customHeight="1" spans="2:4">
      <c r="B366" s="10"/>
      <c r="D366" s="11"/>
    </row>
    <row r="367" customHeight="1" spans="2:4">
      <c r="B367" s="10"/>
      <c r="D367" s="11"/>
    </row>
    <row r="368" customHeight="1" spans="2:4">
      <c r="B368" s="10"/>
      <c r="D368" s="11"/>
    </row>
    <row r="369" customHeight="1" spans="2:4">
      <c r="B369" s="10"/>
      <c r="D369" s="11"/>
    </row>
    <row r="370" customHeight="1" spans="2:4">
      <c r="B370" s="10"/>
      <c r="D370" s="11"/>
    </row>
    <row r="371" customHeight="1" spans="2:4">
      <c r="B371" s="10"/>
      <c r="D371" s="11"/>
    </row>
    <row r="372" customHeight="1" spans="2:4">
      <c r="B372" s="10"/>
      <c r="D372" s="11"/>
    </row>
    <row r="373" customHeight="1" spans="2:4">
      <c r="B373" s="10"/>
      <c r="D373" s="11"/>
    </row>
    <row r="374" customHeight="1" spans="2:4">
      <c r="B374" s="10"/>
      <c r="D374" s="11"/>
    </row>
    <row r="375" customHeight="1" spans="2:4">
      <c r="B375" s="10"/>
      <c r="D375" s="11"/>
    </row>
    <row r="376" customHeight="1" spans="2:4">
      <c r="B376" s="10"/>
      <c r="D376" s="11"/>
    </row>
    <row r="377" customHeight="1" spans="2:4">
      <c r="B377" s="10"/>
      <c r="D377" s="11"/>
    </row>
    <row r="378" customHeight="1" spans="2:4">
      <c r="B378" s="10"/>
      <c r="D378" s="11"/>
    </row>
    <row r="379" customHeight="1" spans="2:4">
      <c r="B379" s="10"/>
      <c r="D379" s="11"/>
    </row>
    <row r="380" customHeight="1" spans="2:4">
      <c r="B380" s="10"/>
      <c r="D380" s="11"/>
    </row>
    <row r="381" customHeight="1" spans="2:4">
      <c r="B381" s="10"/>
      <c r="D381" s="11"/>
    </row>
    <row r="382" customHeight="1" spans="2:4">
      <c r="B382" s="10"/>
      <c r="D382" s="11"/>
    </row>
    <row r="383" customHeight="1" spans="2:4">
      <c r="B383" s="10"/>
      <c r="D383" s="11"/>
    </row>
    <row r="384" customHeight="1" spans="2:4">
      <c r="B384" s="10"/>
      <c r="D384" s="11"/>
    </row>
    <row r="385" customHeight="1" spans="2:4">
      <c r="B385" s="10"/>
      <c r="D385" s="11"/>
    </row>
    <row r="386" customHeight="1" spans="2:4">
      <c r="B386" s="10"/>
      <c r="D386" s="11"/>
    </row>
    <row r="387" customHeight="1" spans="2:4">
      <c r="B387" s="10"/>
      <c r="D387" s="11"/>
    </row>
    <row r="388" customHeight="1" spans="2:4">
      <c r="B388" s="10"/>
      <c r="D388" s="11"/>
    </row>
    <row r="389" customHeight="1" spans="2:4">
      <c r="B389" s="10"/>
      <c r="D389" s="11"/>
    </row>
    <row r="390" customHeight="1" spans="2:4">
      <c r="B390" s="10"/>
      <c r="D390" s="11"/>
    </row>
    <row r="391" customHeight="1" spans="2:4">
      <c r="B391" s="10"/>
      <c r="D391" s="11"/>
    </row>
    <row r="392" customHeight="1" spans="2:4">
      <c r="B392" s="10"/>
      <c r="D392" s="11"/>
    </row>
    <row r="393" customHeight="1" spans="2:4">
      <c r="B393" s="10"/>
      <c r="D393" s="11"/>
    </row>
    <row r="394" customHeight="1" spans="2:4">
      <c r="B394" s="10"/>
      <c r="D394" s="11"/>
    </row>
    <row r="395" customHeight="1" spans="2:4">
      <c r="B395" s="10"/>
      <c r="D395" s="11"/>
    </row>
    <row r="396" customHeight="1" spans="2:4">
      <c r="B396" s="10"/>
      <c r="D396" s="11"/>
    </row>
    <row r="397" customHeight="1" spans="2:4">
      <c r="B397" s="10"/>
      <c r="D397" s="11"/>
    </row>
    <row r="398" customHeight="1" spans="2:4">
      <c r="B398" s="10"/>
      <c r="D398" s="11"/>
    </row>
    <row r="399" customHeight="1" spans="2:4">
      <c r="B399" s="10"/>
      <c r="D399" s="11"/>
    </row>
    <row r="400" customHeight="1" spans="2:4">
      <c r="B400" s="10"/>
      <c r="D400" s="11"/>
    </row>
    <row r="401" customHeight="1" spans="2:4">
      <c r="B401" s="10"/>
      <c r="D401" s="11"/>
    </row>
    <row r="402" customHeight="1" spans="2:4">
      <c r="B402" s="10"/>
      <c r="D402" s="11"/>
    </row>
    <row r="403" customHeight="1" spans="2:4">
      <c r="B403" s="10"/>
      <c r="D403" s="11"/>
    </row>
    <row r="404" customHeight="1" spans="2:4">
      <c r="B404" s="10"/>
      <c r="D404" s="11"/>
    </row>
    <row r="405" customHeight="1" spans="2:4">
      <c r="B405" s="10"/>
      <c r="D405" s="11"/>
    </row>
    <row r="406" customHeight="1" spans="2:4">
      <c r="B406" s="10"/>
      <c r="D406" s="11"/>
    </row>
    <row r="407" customHeight="1" spans="2:4">
      <c r="B407" s="10"/>
      <c r="D407" s="11"/>
    </row>
    <row r="408" customHeight="1" spans="2:4">
      <c r="B408" s="10"/>
      <c r="D408" s="11"/>
    </row>
    <row r="409" customHeight="1" spans="2:4">
      <c r="B409" s="10"/>
      <c r="D409" s="11"/>
    </row>
    <row r="410" customHeight="1" spans="2:4">
      <c r="B410" s="10"/>
      <c r="D410" s="11"/>
    </row>
    <row r="411" customHeight="1" spans="2:4">
      <c r="B411" s="10"/>
      <c r="D411" s="11"/>
    </row>
    <row r="412" customHeight="1" spans="2:4">
      <c r="B412" s="10"/>
      <c r="D412" s="11"/>
    </row>
    <row r="413" customHeight="1" spans="2:4">
      <c r="B413" s="10"/>
      <c r="D413" s="11"/>
    </row>
    <row r="414" customHeight="1" spans="2:4">
      <c r="B414" s="10"/>
      <c r="D414" s="11"/>
    </row>
    <row r="415" customHeight="1" spans="2:4">
      <c r="B415" s="10"/>
      <c r="D415" s="11"/>
    </row>
    <row r="416" customHeight="1" spans="2:4">
      <c r="B416" s="10"/>
      <c r="D416" s="11"/>
    </row>
    <row r="417" customHeight="1" spans="2:4">
      <c r="B417" s="10"/>
      <c r="D417" s="11"/>
    </row>
    <row r="418" customHeight="1" spans="2:4">
      <c r="B418" s="10"/>
      <c r="D418" s="11"/>
    </row>
    <row r="419" customHeight="1" spans="2:4">
      <c r="B419" s="10"/>
      <c r="D419" s="11"/>
    </row>
    <row r="420" customHeight="1" spans="2:4">
      <c r="B420" s="10"/>
      <c r="D420" s="11"/>
    </row>
    <row r="421" customHeight="1" spans="2:4">
      <c r="B421" s="10"/>
      <c r="D421" s="11"/>
    </row>
    <row r="422" customHeight="1" spans="2:4">
      <c r="B422" s="10"/>
      <c r="D422" s="11"/>
    </row>
    <row r="423" customHeight="1" spans="2:4">
      <c r="B423" s="10"/>
      <c r="D423" s="11"/>
    </row>
    <row r="424" customHeight="1" spans="2:4">
      <c r="B424" s="10"/>
      <c r="D424" s="11"/>
    </row>
    <row r="425" customHeight="1" spans="2:4">
      <c r="B425" s="10"/>
      <c r="D425" s="11"/>
    </row>
    <row r="426" customHeight="1" spans="2:4">
      <c r="B426" s="10"/>
      <c r="D426" s="11"/>
    </row>
    <row r="427" customHeight="1" spans="2:4">
      <c r="B427" s="10"/>
      <c r="D427" s="11"/>
    </row>
    <row r="428" customHeight="1" spans="2:4">
      <c r="B428" s="10"/>
      <c r="D428" s="11"/>
    </row>
    <row r="429" customHeight="1" spans="2:4">
      <c r="B429" s="10"/>
      <c r="D429" s="11"/>
    </row>
    <row r="430" customHeight="1" spans="2:4">
      <c r="B430" s="10"/>
      <c r="D430" s="11"/>
    </row>
    <row r="431" customHeight="1" spans="2:4">
      <c r="B431" s="10"/>
      <c r="D431" s="11"/>
    </row>
    <row r="432" customHeight="1" spans="2:4">
      <c r="B432" s="10"/>
      <c r="D432" s="11"/>
    </row>
    <row r="433" customHeight="1" spans="2:4">
      <c r="B433" s="10"/>
      <c r="D433" s="11"/>
    </row>
    <row r="434" customHeight="1" spans="2:4">
      <c r="B434" s="10"/>
      <c r="D434" s="11"/>
    </row>
    <row r="435" customHeight="1" spans="2:4">
      <c r="B435" s="10"/>
      <c r="D435" s="11"/>
    </row>
    <row r="436" customHeight="1" spans="2:4">
      <c r="B436" s="10"/>
      <c r="D436" s="11"/>
    </row>
    <row r="437" customHeight="1" spans="2:4">
      <c r="B437" s="10"/>
      <c r="D437" s="11"/>
    </row>
    <row r="438" customHeight="1" spans="2:4">
      <c r="B438" s="10"/>
      <c r="D438" s="11"/>
    </row>
    <row r="439" customHeight="1" spans="2:4">
      <c r="B439" s="10"/>
      <c r="D439" s="11"/>
    </row>
    <row r="440" customHeight="1" spans="2:4">
      <c r="B440" s="10"/>
      <c r="D440" s="11"/>
    </row>
    <row r="441" customHeight="1" spans="2:4">
      <c r="B441" s="10"/>
      <c r="D441" s="11"/>
    </row>
    <row r="442" customHeight="1" spans="2:4">
      <c r="B442" s="10"/>
      <c r="D442" s="11"/>
    </row>
    <row r="443" customHeight="1" spans="2:4">
      <c r="B443" s="10"/>
      <c r="D443" s="11"/>
    </row>
    <row r="444" customHeight="1" spans="2:4">
      <c r="B444" s="10"/>
      <c r="D444" s="11"/>
    </row>
    <row r="445" customHeight="1" spans="2:4">
      <c r="B445" s="10"/>
      <c r="D445" s="11"/>
    </row>
    <row r="446" customHeight="1" spans="2:4">
      <c r="B446" s="10"/>
      <c r="D446" s="11"/>
    </row>
    <row r="447" customHeight="1" spans="2:4">
      <c r="B447" s="10"/>
      <c r="D447" s="11"/>
    </row>
    <row r="448" customHeight="1" spans="2:4">
      <c r="B448" s="10"/>
      <c r="D448" s="11"/>
    </row>
    <row r="449" customHeight="1" spans="2:4">
      <c r="B449" s="10"/>
      <c r="D449" s="11"/>
    </row>
    <row r="450" customHeight="1" spans="2:4">
      <c r="B450" s="10"/>
      <c r="D450" s="11"/>
    </row>
    <row r="451" customHeight="1" spans="2:4">
      <c r="B451" s="10"/>
      <c r="D451" s="11"/>
    </row>
    <row r="452" customHeight="1" spans="2:4">
      <c r="B452" s="10"/>
      <c r="D452" s="11"/>
    </row>
    <row r="453" customHeight="1" spans="2:4">
      <c r="B453" s="10"/>
      <c r="D453" s="11"/>
    </row>
    <row r="454" customHeight="1" spans="2:4">
      <c r="B454" s="10"/>
      <c r="D454" s="11"/>
    </row>
    <row r="455" customHeight="1" spans="2:4">
      <c r="B455" s="10"/>
      <c r="D455" s="11"/>
    </row>
    <row r="456" customHeight="1" spans="2:4">
      <c r="B456" s="10"/>
      <c r="D456" s="11"/>
    </row>
    <row r="457" customHeight="1" spans="2:4">
      <c r="B457" s="10"/>
      <c r="D457" s="11"/>
    </row>
    <row r="458" customHeight="1" spans="2:4">
      <c r="B458" s="10"/>
      <c r="D458" s="11"/>
    </row>
    <row r="459" customHeight="1" spans="2:4">
      <c r="B459" s="10"/>
      <c r="D459" s="11"/>
    </row>
    <row r="460" customHeight="1" spans="2:4">
      <c r="B460" s="10"/>
      <c r="D460" s="11"/>
    </row>
    <row r="461" customHeight="1" spans="2:4">
      <c r="B461" s="10"/>
      <c r="D461" s="11"/>
    </row>
    <row r="462" customHeight="1" spans="2:4">
      <c r="B462" s="10"/>
      <c r="D462" s="11"/>
    </row>
    <row r="463" customHeight="1" spans="2:4">
      <c r="B463" s="10"/>
      <c r="D463" s="11"/>
    </row>
    <row r="464" customHeight="1" spans="2:4">
      <c r="B464" s="10"/>
      <c r="D464" s="11"/>
    </row>
    <row r="465" customHeight="1" spans="2:4">
      <c r="B465" s="10"/>
      <c r="D465" s="11"/>
    </row>
    <row r="466" customHeight="1" spans="2:4">
      <c r="B466" s="10"/>
      <c r="D466" s="11"/>
    </row>
    <row r="467" customHeight="1" spans="2:4">
      <c r="B467" s="10"/>
      <c r="D467" s="11"/>
    </row>
    <row r="468" customHeight="1" spans="2:4">
      <c r="B468" s="10"/>
      <c r="D468" s="11"/>
    </row>
    <row r="469" customHeight="1" spans="2:4">
      <c r="B469" s="10"/>
      <c r="D469" s="11"/>
    </row>
    <row r="470" customHeight="1" spans="2:4">
      <c r="B470" s="10"/>
      <c r="D470" s="11"/>
    </row>
    <row r="471" customHeight="1" spans="2:4">
      <c r="B471" s="10"/>
      <c r="D471" s="11"/>
    </row>
    <row r="472" customHeight="1" spans="2:4">
      <c r="B472" s="10"/>
      <c r="D472" s="11"/>
    </row>
    <row r="473" customHeight="1" spans="2:4">
      <c r="B473" s="10"/>
      <c r="D473" s="11"/>
    </row>
    <row r="474" customHeight="1" spans="2:4">
      <c r="B474" s="10"/>
      <c r="D474" s="11"/>
    </row>
    <row r="475" customHeight="1" spans="2:4">
      <c r="B475" s="10"/>
      <c r="D475" s="11"/>
    </row>
    <row r="476" customHeight="1" spans="2:4">
      <c r="B476" s="10"/>
      <c r="D476" s="11"/>
    </row>
    <row r="477" customHeight="1" spans="2:4">
      <c r="B477" s="10"/>
      <c r="D477" s="11"/>
    </row>
    <row r="478" customHeight="1" spans="2:4">
      <c r="B478" s="10"/>
      <c r="D478" s="11"/>
    </row>
    <row r="479" customHeight="1" spans="2:4">
      <c r="B479" s="10"/>
      <c r="D479" s="11"/>
    </row>
    <row r="480" customHeight="1" spans="2:4">
      <c r="B480" s="10"/>
      <c r="D480" s="11"/>
    </row>
    <row r="481" customHeight="1" spans="2:4">
      <c r="B481" s="10"/>
      <c r="D481" s="11"/>
    </row>
    <row r="482" customHeight="1" spans="2:4">
      <c r="B482" s="10"/>
      <c r="D482" s="11"/>
    </row>
    <row r="483" customHeight="1" spans="2:4">
      <c r="B483" s="10"/>
      <c r="D483" s="11"/>
    </row>
    <row r="484" customHeight="1" spans="2:4">
      <c r="B484" s="10"/>
      <c r="D484" s="11"/>
    </row>
    <row r="485" customHeight="1" spans="2:4">
      <c r="B485" s="10"/>
      <c r="D485" s="11"/>
    </row>
    <row r="486" customHeight="1" spans="2:4">
      <c r="B486" s="10"/>
      <c r="D486" s="11"/>
    </row>
    <row r="487" customHeight="1" spans="2:4">
      <c r="B487" s="10"/>
      <c r="D487" s="11"/>
    </row>
    <row r="488" customHeight="1" spans="2:4">
      <c r="B488" s="10"/>
      <c r="D488" s="11"/>
    </row>
    <row r="489" customHeight="1" spans="2:4">
      <c r="B489" s="10"/>
      <c r="D489" s="11"/>
    </row>
    <row r="490" customHeight="1" spans="2:4">
      <c r="B490" s="10"/>
      <c r="D490" s="11"/>
    </row>
    <row r="491" customHeight="1" spans="2:4">
      <c r="B491" s="10"/>
      <c r="D491" s="11"/>
    </row>
    <row r="492" customHeight="1" spans="2:4">
      <c r="B492" s="10"/>
      <c r="D492" s="11"/>
    </row>
    <row r="493" customHeight="1" spans="2:4">
      <c r="B493" s="10"/>
      <c r="D493" s="11"/>
    </row>
    <row r="494" customHeight="1" spans="2:4">
      <c r="B494" s="10"/>
      <c r="D494" s="11"/>
    </row>
    <row r="495" customHeight="1" spans="2:4">
      <c r="B495" s="10"/>
      <c r="D495" s="11"/>
    </row>
    <row r="496" customHeight="1" spans="2:4">
      <c r="B496" s="10"/>
      <c r="D496" s="11"/>
    </row>
    <row r="497" customHeight="1" spans="2:4">
      <c r="B497" s="10"/>
      <c r="D497" s="11"/>
    </row>
    <row r="498" customHeight="1" spans="2:4">
      <c r="B498" s="10"/>
      <c r="D498" s="11"/>
    </row>
    <row r="499" customHeight="1" spans="2:4">
      <c r="B499" s="10"/>
      <c r="D499" s="11"/>
    </row>
    <row r="500" customHeight="1" spans="2:4">
      <c r="B500" s="10"/>
      <c r="D500" s="11"/>
    </row>
    <row r="501" customHeight="1" spans="2:4">
      <c r="B501" s="10"/>
      <c r="D501" s="11"/>
    </row>
    <row r="502" customHeight="1" spans="2:4">
      <c r="B502" s="10"/>
      <c r="D502" s="11"/>
    </row>
    <row r="503" customHeight="1" spans="2:4">
      <c r="B503" s="10"/>
      <c r="D503" s="11"/>
    </row>
    <row r="504" customHeight="1" spans="2:4">
      <c r="B504" s="10"/>
      <c r="D504" s="11"/>
    </row>
    <row r="505" customHeight="1" spans="2:4">
      <c r="B505" s="10"/>
      <c r="D505" s="11"/>
    </row>
    <row r="506" customHeight="1" spans="2:4">
      <c r="B506" s="10"/>
      <c r="D506" s="11"/>
    </row>
    <row r="507" customHeight="1" spans="2:4">
      <c r="B507" s="10"/>
      <c r="D507" s="11"/>
    </row>
    <row r="508" customHeight="1" spans="2:4">
      <c r="B508" s="10"/>
      <c r="D508" s="11"/>
    </row>
    <row r="509" customHeight="1" spans="2:4">
      <c r="B509" s="10"/>
      <c r="D509" s="11"/>
    </row>
    <row r="510" customHeight="1" spans="2:4">
      <c r="B510" s="10"/>
      <c r="D510" s="11"/>
    </row>
    <row r="511" customHeight="1" spans="2:4">
      <c r="B511" s="10"/>
      <c r="D511" s="11"/>
    </row>
    <row r="512" customHeight="1" spans="2:4">
      <c r="B512" s="10"/>
      <c r="D512" s="11"/>
    </row>
    <row r="513" customHeight="1" spans="2:4">
      <c r="B513" s="10"/>
      <c r="D513" s="11"/>
    </row>
    <row r="514" customHeight="1" spans="2:4">
      <c r="B514" s="10"/>
      <c r="D514" s="11"/>
    </row>
    <row r="515" customHeight="1" spans="2:4">
      <c r="B515" s="10"/>
      <c r="D515" s="11"/>
    </row>
    <row r="516" customHeight="1" spans="2:4">
      <c r="B516" s="10"/>
      <c r="D516" s="11"/>
    </row>
    <row r="517" customHeight="1" spans="2:4">
      <c r="B517" s="10"/>
      <c r="D517" s="11"/>
    </row>
    <row r="518" customHeight="1" spans="2:4">
      <c r="B518" s="10"/>
      <c r="D518" s="11"/>
    </row>
    <row r="519" customHeight="1" spans="2:4">
      <c r="B519" s="10"/>
      <c r="D519" s="11"/>
    </row>
    <row r="520" customHeight="1" spans="2:4">
      <c r="B520" s="10"/>
      <c r="D520" s="11"/>
    </row>
    <row r="521" customHeight="1" spans="2:4">
      <c r="B521" s="10"/>
      <c r="D521" s="11"/>
    </row>
    <row r="522" customHeight="1" spans="2:4">
      <c r="B522" s="10"/>
      <c r="D522" s="11"/>
    </row>
    <row r="523" customHeight="1" spans="2:4">
      <c r="B523" s="10"/>
      <c r="D523" s="11"/>
    </row>
    <row r="524" customHeight="1" spans="2:4">
      <c r="B524" s="10"/>
      <c r="D524" s="11"/>
    </row>
    <row r="525" customHeight="1" spans="2:4">
      <c r="B525" s="10"/>
      <c r="D525" s="11"/>
    </row>
    <row r="526" customHeight="1" spans="2:4">
      <c r="B526" s="10"/>
      <c r="D526" s="11"/>
    </row>
    <row r="527" customHeight="1" spans="2:4">
      <c r="B527" s="10"/>
      <c r="D527" s="11"/>
    </row>
    <row r="528" customHeight="1" spans="2:4">
      <c r="B528" s="10"/>
      <c r="D528" s="11"/>
    </row>
    <row r="529" customHeight="1" spans="2:4">
      <c r="B529" s="10"/>
      <c r="D529" s="11"/>
    </row>
    <row r="530" customHeight="1" spans="2:4">
      <c r="B530" s="10"/>
      <c r="D530" s="11"/>
    </row>
    <row r="531" customHeight="1" spans="2:4">
      <c r="B531" s="10"/>
      <c r="D531" s="11"/>
    </row>
    <row r="532" customHeight="1" spans="2:4">
      <c r="B532" s="10"/>
      <c r="D532" s="11"/>
    </row>
    <row r="533" customHeight="1" spans="2:4">
      <c r="B533" s="10"/>
      <c r="D533" s="11"/>
    </row>
    <row r="534" customHeight="1" spans="2:4">
      <c r="B534" s="10"/>
      <c r="D534" s="11"/>
    </row>
    <row r="535" customHeight="1" spans="2:4">
      <c r="B535" s="10"/>
      <c r="D535" s="11"/>
    </row>
    <row r="536" customHeight="1" spans="2:4">
      <c r="B536" s="10"/>
      <c r="D536" s="11"/>
    </row>
    <row r="537" customHeight="1" spans="2:4">
      <c r="B537" s="10"/>
      <c r="D537" s="11"/>
    </row>
    <row r="538" customHeight="1" spans="2:4">
      <c r="B538" s="10"/>
      <c r="D538" s="11"/>
    </row>
    <row r="539" customHeight="1" spans="2:4">
      <c r="B539" s="10"/>
      <c r="D539" s="11"/>
    </row>
    <row r="540" customHeight="1" spans="2:4">
      <c r="B540" s="10"/>
      <c r="D540" s="11"/>
    </row>
    <row r="541" customHeight="1" spans="2:4">
      <c r="B541" s="10"/>
      <c r="D541" s="11"/>
    </row>
    <row r="542" customHeight="1" spans="2:4">
      <c r="B542" s="10"/>
      <c r="D542" s="11"/>
    </row>
    <row r="543" customHeight="1" spans="2:4">
      <c r="B543" s="10"/>
      <c r="D543" s="11"/>
    </row>
    <row r="544" customHeight="1" spans="2:4">
      <c r="B544" s="10"/>
      <c r="D544" s="11"/>
    </row>
    <row r="545" customHeight="1" spans="2:4">
      <c r="B545" s="10"/>
      <c r="D545" s="11"/>
    </row>
    <row r="546" customHeight="1" spans="2:4">
      <c r="B546" s="10"/>
      <c r="D546" s="11"/>
    </row>
    <row r="547" customHeight="1" spans="2:4">
      <c r="B547" s="10"/>
      <c r="D547" s="11"/>
    </row>
    <row r="548" customHeight="1" spans="2:4">
      <c r="B548" s="10"/>
      <c r="D548" s="11"/>
    </row>
    <row r="549" customHeight="1" spans="2:4">
      <c r="B549" s="10"/>
      <c r="D549" s="11"/>
    </row>
    <row r="550" customHeight="1" spans="2:4">
      <c r="B550" s="10"/>
      <c r="D550" s="11"/>
    </row>
    <row r="551" customHeight="1" spans="2:4">
      <c r="B551" s="10"/>
      <c r="D551" s="11"/>
    </row>
    <row r="552" customHeight="1" spans="2:4">
      <c r="B552" s="10"/>
      <c r="D552" s="11"/>
    </row>
    <row r="553" customHeight="1" spans="2:4">
      <c r="B553" s="10"/>
      <c r="D553" s="11"/>
    </row>
    <row r="554" customHeight="1" spans="2:4">
      <c r="B554" s="10"/>
      <c r="D554" s="11"/>
    </row>
    <row r="555" customHeight="1" spans="2:4">
      <c r="B555" s="10"/>
      <c r="D555" s="11"/>
    </row>
    <row r="556" customHeight="1" spans="2:4">
      <c r="B556" s="10"/>
      <c r="D556" s="11"/>
    </row>
    <row r="557" customHeight="1" spans="2:4">
      <c r="B557" s="10"/>
      <c r="D557" s="11"/>
    </row>
    <row r="558" customHeight="1" spans="2:4">
      <c r="B558" s="10"/>
      <c r="D558" s="11"/>
    </row>
    <row r="559" customHeight="1" spans="2:4">
      <c r="B559" s="10"/>
      <c r="D559" s="11"/>
    </row>
    <row r="560" customHeight="1" spans="2:4">
      <c r="B560" s="10"/>
      <c r="D560" s="11"/>
    </row>
    <row r="561" customHeight="1" spans="2:4">
      <c r="B561" s="10"/>
      <c r="D561" s="11"/>
    </row>
    <row r="562" customHeight="1" spans="2:4">
      <c r="B562" s="10"/>
      <c r="D562" s="11"/>
    </row>
    <row r="563" customHeight="1" spans="2:4">
      <c r="B563" s="10"/>
      <c r="D563" s="11"/>
    </row>
    <row r="564" customHeight="1" spans="2:4">
      <c r="B564" s="10"/>
      <c r="D564" s="11"/>
    </row>
    <row r="565" customHeight="1" spans="2:4">
      <c r="B565" s="10"/>
      <c r="D565" s="11"/>
    </row>
    <row r="566" customHeight="1" spans="2:4">
      <c r="B566" s="10"/>
      <c r="D566" s="11"/>
    </row>
    <row r="567" customHeight="1" spans="2:4">
      <c r="B567" s="10"/>
      <c r="D567" s="11"/>
    </row>
    <row r="568" customHeight="1" spans="2:4">
      <c r="B568" s="10"/>
      <c r="D568" s="11"/>
    </row>
    <row r="569" customHeight="1" spans="2:4">
      <c r="B569" s="10"/>
      <c r="D569" s="11"/>
    </row>
    <row r="570" customHeight="1" spans="2:4">
      <c r="B570" s="10"/>
      <c r="D570" s="11"/>
    </row>
    <row r="571" customHeight="1" spans="2:4">
      <c r="B571" s="10"/>
      <c r="D571" s="11"/>
    </row>
    <row r="572" customHeight="1" spans="2:4">
      <c r="B572" s="10"/>
      <c r="D572" s="11"/>
    </row>
    <row r="573" customHeight="1" spans="2:4">
      <c r="B573" s="10"/>
      <c r="D573" s="11"/>
    </row>
    <row r="574" customHeight="1" spans="2:4">
      <c r="B574" s="10"/>
      <c r="D574" s="11"/>
    </row>
    <row r="575" customHeight="1" spans="2:4">
      <c r="B575" s="10"/>
      <c r="D575" s="11"/>
    </row>
    <row r="576" customHeight="1" spans="2:4">
      <c r="B576" s="10"/>
      <c r="D576" s="11"/>
    </row>
    <row r="577" customHeight="1" spans="2:4">
      <c r="B577" s="10"/>
      <c r="D577" s="11"/>
    </row>
    <row r="578" customHeight="1" spans="2:4">
      <c r="B578" s="10"/>
      <c r="D578" s="11"/>
    </row>
    <row r="579" customHeight="1" spans="2:4">
      <c r="B579" s="10"/>
      <c r="D579" s="11"/>
    </row>
    <row r="580" customHeight="1" spans="2:4">
      <c r="B580" s="10"/>
      <c r="D580" s="11"/>
    </row>
    <row r="581" customHeight="1" spans="2:4">
      <c r="B581" s="10"/>
      <c r="D581" s="11"/>
    </row>
    <row r="582" customHeight="1" spans="2:4">
      <c r="B582" s="10"/>
      <c r="D582" s="11"/>
    </row>
    <row r="583" customHeight="1" spans="2:4">
      <c r="B583" s="10"/>
      <c r="D583" s="11"/>
    </row>
    <row r="584" customHeight="1" spans="2:4">
      <c r="B584" s="10"/>
      <c r="D584" s="11"/>
    </row>
    <row r="585" customHeight="1" spans="2:4">
      <c r="B585" s="10"/>
      <c r="D585" s="11"/>
    </row>
    <row r="586" customHeight="1" spans="2:4">
      <c r="B586" s="10"/>
      <c r="D586" s="11"/>
    </row>
    <row r="587" customHeight="1" spans="2:4">
      <c r="B587" s="10"/>
      <c r="D587" s="11"/>
    </row>
    <row r="588" customHeight="1" spans="2:4">
      <c r="B588" s="10"/>
      <c r="D588" s="11"/>
    </row>
    <row r="589" customHeight="1" spans="2:4">
      <c r="B589" s="10"/>
      <c r="D589" s="11"/>
    </row>
    <row r="590" customHeight="1" spans="2:4">
      <c r="B590" s="10"/>
      <c r="D590" s="11"/>
    </row>
    <row r="591" customHeight="1" spans="2:4">
      <c r="B591" s="10"/>
      <c r="D591" s="11"/>
    </row>
    <row r="592" customHeight="1" spans="2:4">
      <c r="B592" s="10"/>
      <c r="D592" s="11"/>
    </row>
    <row r="593" customHeight="1" spans="2:4">
      <c r="B593" s="10"/>
      <c r="D593" s="11"/>
    </row>
    <row r="594" customHeight="1" spans="2:4">
      <c r="B594" s="10"/>
      <c r="D594" s="11"/>
    </row>
    <row r="595" customHeight="1" spans="2:4">
      <c r="B595" s="10"/>
      <c r="D595" s="11"/>
    </row>
    <row r="596" customHeight="1" spans="2:4">
      <c r="B596" s="10"/>
      <c r="D596" s="11"/>
    </row>
    <row r="597" customHeight="1" spans="2:4">
      <c r="B597" s="10"/>
      <c r="D597" s="11"/>
    </row>
    <row r="598" customHeight="1" spans="2:4">
      <c r="B598" s="10"/>
      <c r="D598" s="11"/>
    </row>
    <row r="599" customHeight="1" spans="2:4">
      <c r="B599" s="10"/>
      <c r="D599" s="11"/>
    </row>
    <row r="600" customHeight="1" spans="2:4">
      <c r="B600" s="10"/>
      <c r="D600" s="11"/>
    </row>
    <row r="601" customHeight="1" spans="2:4">
      <c r="B601" s="10"/>
      <c r="D601" s="11"/>
    </row>
    <row r="602" customHeight="1" spans="2:4">
      <c r="B602" s="10"/>
      <c r="D602" s="11"/>
    </row>
    <row r="603" customHeight="1" spans="2:4">
      <c r="B603" s="10"/>
      <c r="D603" s="11"/>
    </row>
    <row r="604" customHeight="1" spans="2:4">
      <c r="B604" s="10"/>
      <c r="D604" s="11"/>
    </row>
    <row r="605" customHeight="1" spans="2:4">
      <c r="B605" s="10"/>
      <c r="D605" s="11"/>
    </row>
    <row r="606" customHeight="1" spans="2:4">
      <c r="B606" s="10"/>
      <c r="D606" s="11"/>
    </row>
    <row r="607" customHeight="1" spans="2:4">
      <c r="B607" s="10"/>
      <c r="D607" s="11"/>
    </row>
    <row r="608" customHeight="1" spans="2:4">
      <c r="B608" s="10"/>
      <c r="D608" s="11"/>
    </row>
    <row r="609" customHeight="1" spans="2:4">
      <c r="B609" s="10"/>
      <c r="D609" s="11"/>
    </row>
    <row r="610" customHeight="1" spans="2:4">
      <c r="B610" s="10"/>
      <c r="D610" s="11"/>
    </row>
    <row r="611" customHeight="1" spans="2:4">
      <c r="B611" s="10"/>
      <c r="D611" s="11"/>
    </row>
    <row r="612" customHeight="1" spans="2:4">
      <c r="B612" s="10"/>
      <c r="D612" s="11"/>
    </row>
    <row r="613" customHeight="1" spans="2:4">
      <c r="B613" s="10"/>
      <c r="D613" s="11"/>
    </row>
    <row r="614" customHeight="1" spans="2:4">
      <c r="B614" s="10"/>
      <c r="D614" s="11"/>
    </row>
    <row r="615" customHeight="1" spans="2:4">
      <c r="B615" s="10"/>
      <c r="D615" s="11"/>
    </row>
    <row r="616" customHeight="1" spans="2:4">
      <c r="B616" s="10"/>
      <c r="D616" s="11"/>
    </row>
    <row r="617" customHeight="1" spans="2:4">
      <c r="B617" s="10"/>
      <c r="D617" s="11"/>
    </row>
    <row r="618" customHeight="1" spans="2:4">
      <c r="B618" s="10"/>
      <c r="D618" s="11"/>
    </row>
    <row r="619" customHeight="1" spans="2:4">
      <c r="B619" s="10"/>
      <c r="D619" s="11"/>
    </row>
    <row r="620" customHeight="1" spans="2:4">
      <c r="B620" s="10"/>
      <c r="D620" s="11"/>
    </row>
    <row r="621" customHeight="1" spans="2:4">
      <c r="B621" s="10"/>
      <c r="D621" s="11"/>
    </row>
    <row r="622" customHeight="1" spans="2:4">
      <c r="B622" s="10"/>
      <c r="D622" s="11"/>
    </row>
    <row r="623" customHeight="1" spans="2:4">
      <c r="B623" s="10"/>
      <c r="D623" s="11"/>
    </row>
    <row r="624" customHeight="1" spans="2:4">
      <c r="B624" s="10"/>
      <c r="D624" s="11"/>
    </row>
    <row r="625" customHeight="1" spans="2:4">
      <c r="B625" s="10"/>
      <c r="D625" s="11"/>
    </row>
    <row r="626" customHeight="1" spans="2:4">
      <c r="B626" s="10"/>
      <c r="D626" s="11"/>
    </row>
    <row r="627" customHeight="1" spans="2:4">
      <c r="B627" s="10"/>
      <c r="D627" s="11"/>
    </row>
    <row r="628" customHeight="1" spans="2:4">
      <c r="B628" s="10"/>
      <c r="D628" s="11"/>
    </row>
    <row r="629" customHeight="1" spans="2:4">
      <c r="B629" s="10"/>
      <c r="D629" s="11"/>
    </row>
    <row r="630" customHeight="1" spans="2:4">
      <c r="B630" s="10"/>
      <c r="D630" s="11"/>
    </row>
    <row r="631" customHeight="1" spans="2:4">
      <c r="B631" s="10"/>
      <c r="D631" s="11"/>
    </row>
    <row r="632" customHeight="1" spans="2:4">
      <c r="B632" s="10"/>
      <c r="D632" s="11"/>
    </row>
    <row r="633" customHeight="1" spans="2:4">
      <c r="B633" s="10"/>
      <c r="D633" s="11"/>
    </row>
    <row r="634" customHeight="1" spans="2:4">
      <c r="B634" s="10"/>
      <c r="D634" s="11"/>
    </row>
    <row r="635" customHeight="1" spans="2:4">
      <c r="B635" s="10"/>
      <c r="D635" s="11"/>
    </row>
    <row r="636" customHeight="1" spans="2:4">
      <c r="B636" s="10"/>
      <c r="D636" s="11"/>
    </row>
    <row r="637" customHeight="1" spans="2:4">
      <c r="B637" s="10"/>
      <c r="D637" s="11"/>
    </row>
    <row r="638" customHeight="1" spans="2:4">
      <c r="B638" s="10"/>
      <c r="D638" s="11"/>
    </row>
    <row r="639" customHeight="1" spans="2:4">
      <c r="B639" s="10"/>
      <c r="D639" s="11"/>
    </row>
    <row r="640" customHeight="1" spans="2:4">
      <c r="B640" s="10"/>
      <c r="D640" s="11"/>
    </row>
    <row r="641" customHeight="1" spans="2:4">
      <c r="B641" s="10"/>
      <c r="D641" s="11"/>
    </row>
    <row r="642" customHeight="1" spans="2:4">
      <c r="B642" s="10"/>
      <c r="D642" s="11"/>
    </row>
    <row r="643" customHeight="1" spans="2:4">
      <c r="B643" s="10"/>
      <c r="D643" s="11"/>
    </row>
    <row r="644" customHeight="1" spans="2:4">
      <c r="B644" s="10"/>
      <c r="D644" s="11"/>
    </row>
    <row r="645" customHeight="1" spans="2:4">
      <c r="B645" s="10"/>
      <c r="D645" s="11"/>
    </row>
    <row r="646" customHeight="1" spans="2:4">
      <c r="B646" s="10"/>
      <c r="D646" s="11"/>
    </row>
    <row r="647" customHeight="1" spans="2:4">
      <c r="B647" s="10"/>
      <c r="D647" s="11"/>
    </row>
    <row r="648" customHeight="1" spans="2:4">
      <c r="B648" s="10"/>
      <c r="D648" s="11"/>
    </row>
    <row r="649" customHeight="1" spans="2:4">
      <c r="B649" s="10"/>
      <c r="D649" s="11"/>
    </row>
    <row r="650" customHeight="1" spans="2:4">
      <c r="B650" s="10"/>
      <c r="D650" s="11"/>
    </row>
    <row r="651" customHeight="1" spans="2:4">
      <c r="B651" s="10"/>
      <c r="D651" s="11"/>
    </row>
    <row r="652" customHeight="1" spans="2:4">
      <c r="B652" s="10"/>
      <c r="D652" s="11"/>
    </row>
    <row r="653" customHeight="1" spans="2:4">
      <c r="B653" s="10"/>
      <c r="D653" s="11"/>
    </row>
    <row r="654" customHeight="1" spans="2:4">
      <c r="B654" s="10"/>
      <c r="D654" s="11"/>
    </row>
    <row r="655" customHeight="1" spans="2:4">
      <c r="B655" s="10"/>
      <c r="D655" s="11"/>
    </row>
    <row r="656" customHeight="1" spans="2:4">
      <c r="B656" s="10"/>
      <c r="D656" s="11"/>
    </row>
    <row r="657" customHeight="1" spans="2:4">
      <c r="B657" s="10"/>
      <c r="D657" s="11"/>
    </row>
    <row r="658" customHeight="1" spans="2:4">
      <c r="B658" s="10"/>
      <c r="D658" s="11"/>
    </row>
    <row r="659" customHeight="1" spans="2:4">
      <c r="B659" s="10"/>
      <c r="D659" s="11"/>
    </row>
    <row r="660" customHeight="1" spans="2:4">
      <c r="B660" s="10"/>
      <c r="D660" s="11"/>
    </row>
    <row r="661" customHeight="1" spans="2:4">
      <c r="B661" s="10"/>
      <c r="D661" s="11"/>
    </row>
    <row r="662" customHeight="1" spans="2:4">
      <c r="B662" s="10"/>
      <c r="D662" s="11"/>
    </row>
    <row r="663" customHeight="1" spans="2:4">
      <c r="B663" s="10"/>
      <c r="D663" s="11"/>
    </row>
    <row r="664" customHeight="1" spans="2:4">
      <c r="B664" s="10"/>
      <c r="D664" s="11"/>
    </row>
    <row r="665" customHeight="1" spans="2:4">
      <c r="B665" s="10"/>
      <c r="D665" s="11"/>
    </row>
    <row r="666" customHeight="1" spans="2:4">
      <c r="B666" s="10"/>
      <c r="D666" s="11"/>
    </row>
    <row r="667" customHeight="1" spans="2:4">
      <c r="B667" s="10"/>
      <c r="D667" s="11"/>
    </row>
    <row r="668" customHeight="1" spans="2:4">
      <c r="B668" s="10"/>
      <c r="D668" s="11"/>
    </row>
    <row r="669" customHeight="1" spans="2:4">
      <c r="B669" s="10"/>
      <c r="D669" s="11"/>
    </row>
    <row r="670" customHeight="1" spans="2:4">
      <c r="B670" s="10"/>
      <c r="D670" s="11"/>
    </row>
    <row r="671" customHeight="1" spans="2:4">
      <c r="B671" s="10"/>
      <c r="D671" s="11"/>
    </row>
    <row r="672" customHeight="1" spans="2:4">
      <c r="B672" s="10"/>
      <c r="D672" s="11"/>
    </row>
    <row r="673" customHeight="1" spans="2:4">
      <c r="B673" s="10"/>
      <c r="D673" s="11"/>
    </row>
    <row r="674" customHeight="1" spans="2:4">
      <c r="B674" s="10"/>
      <c r="D674" s="11"/>
    </row>
    <row r="675" customHeight="1" spans="2:4">
      <c r="B675" s="10"/>
      <c r="D675" s="11"/>
    </row>
    <row r="676" customHeight="1" spans="2:4">
      <c r="B676" s="10"/>
      <c r="D676" s="11"/>
    </row>
    <row r="677" customHeight="1" spans="2:4">
      <c r="B677" s="10"/>
      <c r="D677" s="11"/>
    </row>
    <row r="678" customHeight="1" spans="2:4">
      <c r="B678" s="10"/>
      <c r="D678" s="11"/>
    </row>
    <row r="679" customHeight="1" spans="2:4">
      <c r="B679" s="10"/>
      <c r="D679" s="11"/>
    </row>
    <row r="680" customHeight="1" spans="2:4">
      <c r="B680" s="10"/>
      <c r="D680" s="11"/>
    </row>
    <row r="681" customHeight="1" spans="2:4">
      <c r="B681" s="10"/>
      <c r="D681" s="11"/>
    </row>
    <row r="682" customHeight="1" spans="2:4">
      <c r="B682" s="10"/>
      <c r="D682" s="11"/>
    </row>
    <row r="683" customHeight="1" spans="2:4">
      <c r="B683" s="10"/>
      <c r="D683" s="11"/>
    </row>
    <row r="684" customHeight="1" spans="2:4">
      <c r="B684" s="10"/>
      <c r="D684" s="11"/>
    </row>
    <row r="685" customHeight="1" spans="2:4">
      <c r="B685" s="10"/>
      <c r="D685" s="11"/>
    </row>
    <row r="686" customHeight="1" spans="2:4">
      <c r="B686" s="10"/>
      <c r="D686" s="11"/>
    </row>
    <row r="687" customHeight="1" spans="2:4">
      <c r="B687" s="10"/>
      <c r="D687" s="11"/>
    </row>
    <row r="688" customHeight="1" spans="2:4">
      <c r="B688" s="10"/>
      <c r="D688" s="11"/>
    </row>
    <row r="689" customHeight="1" spans="2:4">
      <c r="B689" s="10"/>
      <c r="D689" s="11"/>
    </row>
    <row r="690" customHeight="1" spans="2:4">
      <c r="B690" s="10"/>
      <c r="D690" s="11"/>
    </row>
    <row r="691" customHeight="1" spans="2:4">
      <c r="B691" s="10"/>
      <c r="D691" s="11"/>
    </row>
    <row r="692" customHeight="1" spans="2:4">
      <c r="B692" s="10"/>
      <c r="D692" s="11"/>
    </row>
    <row r="693" customHeight="1" spans="2:4">
      <c r="B693" s="10"/>
      <c r="D693" s="11"/>
    </row>
    <row r="694" customHeight="1" spans="2:4">
      <c r="B694" s="10"/>
      <c r="D694" s="11"/>
    </row>
    <row r="695" customHeight="1" spans="2:4">
      <c r="B695" s="10"/>
      <c r="D695" s="11"/>
    </row>
    <row r="696" customHeight="1" spans="2:4">
      <c r="B696" s="10"/>
      <c r="D696" s="11"/>
    </row>
    <row r="697" customHeight="1" spans="2:4">
      <c r="B697" s="10"/>
      <c r="D697" s="11"/>
    </row>
    <row r="698" customHeight="1" spans="2:4">
      <c r="B698" s="10"/>
      <c r="D698" s="11"/>
    </row>
    <row r="699" customHeight="1" spans="2:4">
      <c r="B699" s="10"/>
      <c r="D699" s="11"/>
    </row>
    <row r="700" customHeight="1" spans="2:4">
      <c r="B700" s="10"/>
      <c r="D700" s="11"/>
    </row>
    <row r="701" customHeight="1" spans="2:4">
      <c r="B701" s="10"/>
      <c r="D701" s="11"/>
    </row>
    <row r="702" customHeight="1" spans="2:4">
      <c r="B702" s="10"/>
      <c r="D702" s="11"/>
    </row>
    <row r="703" customHeight="1" spans="2:4">
      <c r="B703" s="10"/>
      <c r="D703" s="11"/>
    </row>
    <row r="704" customHeight="1" spans="2:4">
      <c r="B704" s="10"/>
      <c r="D704" s="11"/>
    </row>
    <row r="705" customHeight="1" spans="2:4">
      <c r="B705" s="10"/>
      <c r="D705" s="11"/>
    </row>
    <row r="706" customHeight="1" spans="2:4">
      <c r="B706" s="10"/>
      <c r="D706" s="11"/>
    </row>
    <row r="707" customHeight="1" spans="2:4">
      <c r="B707" s="10"/>
      <c r="D707" s="11"/>
    </row>
    <row r="708" customHeight="1" spans="2:4">
      <c r="B708" s="10"/>
      <c r="D708" s="11"/>
    </row>
    <row r="709" customHeight="1" spans="2:4">
      <c r="B709" s="10"/>
      <c r="D709" s="11"/>
    </row>
    <row r="710" customHeight="1" spans="2:4">
      <c r="B710" s="10"/>
      <c r="D710" s="11"/>
    </row>
    <row r="711" customHeight="1" spans="2:4">
      <c r="B711" s="10"/>
      <c r="D711" s="11"/>
    </row>
    <row r="712" customHeight="1" spans="2:4">
      <c r="B712" s="10"/>
      <c r="D712" s="11"/>
    </row>
    <row r="713" customHeight="1" spans="2:4">
      <c r="B713" s="10"/>
      <c r="D713" s="11"/>
    </row>
    <row r="714" customHeight="1" spans="2:4">
      <c r="B714" s="10"/>
      <c r="D714" s="11"/>
    </row>
    <row r="715" customHeight="1" spans="2:4">
      <c r="B715" s="10"/>
      <c r="D715" s="11"/>
    </row>
    <row r="716" customHeight="1" spans="2:4">
      <c r="B716" s="10"/>
      <c r="D716" s="11"/>
    </row>
    <row r="717" customHeight="1" spans="2:4">
      <c r="B717" s="10"/>
      <c r="D717" s="11"/>
    </row>
    <row r="718" customHeight="1" spans="2:4">
      <c r="B718" s="10"/>
      <c r="D718" s="11"/>
    </row>
    <row r="719" customHeight="1" spans="2:4">
      <c r="B719" s="10"/>
      <c r="D719" s="11"/>
    </row>
    <row r="720" customHeight="1" spans="2:4">
      <c r="B720" s="10"/>
      <c r="D720" s="11"/>
    </row>
    <row r="721" customHeight="1" spans="2:4">
      <c r="B721" s="10"/>
      <c r="D721" s="11"/>
    </row>
    <row r="722" customHeight="1" spans="2:4">
      <c r="B722" s="10"/>
      <c r="D722" s="11"/>
    </row>
    <row r="723" customHeight="1" spans="2:4">
      <c r="B723" s="10"/>
      <c r="D723" s="11"/>
    </row>
    <row r="724" customHeight="1" spans="2:4">
      <c r="B724" s="10"/>
      <c r="D724" s="11"/>
    </row>
    <row r="725" customHeight="1" spans="2:4">
      <c r="B725" s="10"/>
      <c r="D725" s="11"/>
    </row>
    <row r="726" customHeight="1" spans="2:4">
      <c r="B726" s="10"/>
      <c r="D726" s="11"/>
    </row>
    <row r="727" customHeight="1" spans="2:4">
      <c r="B727" s="10"/>
      <c r="D727" s="11"/>
    </row>
    <row r="728" customHeight="1" spans="2:4">
      <c r="B728" s="10"/>
      <c r="D728" s="11"/>
    </row>
    <row r="729" customHeight="1" spans="2:4">
      <c r="B729" s="10"/>
      <c r="D729" s="11"/>
    </row>
    <row r="730" customHeight="1" spans="2:4">
      <c r="B730" s="10"/>
      <c r="D730" s="11"/>
    </row>
    <row r="731" customHeight="1" spans="2:4">
      <c r="B731" s="10"/>
      <c r="D731" s="11"/>
    </row>
    <row r="732" customHeight="1" spans="2:4">
      <c r="B732" s="10"/>
      <c r="D732" s="11"/>
    </row>
    <row r="733" customHeight="1" spans="2:4">
      <c r="B733" s="10"/>
      <c r="D733" s="11"/>
    </row>
    <row r="734" customHeight="1" spans="2:4">
      <c r="B734" s="10"/>
      <c r="D734" s="11"/>
    </row>
    <row r="735" customHeight="1" spans="2:4">
      <c r="B735" s="10"/>
      <c r="D735" s="11"/>
    </row>
    <row r="736" customHeight="1" spans="2:4">
      <c r="B736" s="10"/>
      <c r="D736" s="11"/>
    </row>
    <row r="737" customHeight="1" spans="2:4">
      <c r="B737" s="10"/>
      <c r="D737" s="11"/>
    </row>
    <row r="738" customHeight="1" spans="2:4">
      <c r="B738" s="10"/>
      <c r="D738" s="11"/>
    </row>
    <row r="739" customHeight="1" spans="2:4">
      <c r="B739" s="10"/>
      <c r="D739" s="11"/>
    </row>
    <row r="740" customHeight="1" spans="2:4">
      <c r="B740" s="10"/>
      <c r="D740" s="11"/>
    </row>
    <row r="741" customHeight="1" spans="2:4">
      <c r="B741" s="10"/>
      <c r="D741" s="11"/>
    </row>
    <row r="742" customHeight="1" spans="2:4">
      <c r="B742" s="10"/>
      <c r="D742" s="11"/>
    </row>
    <row r="743" customHeight="1" spans="2:4">
      <c r="B743" s="10"/>
      <c r="D743" s="11"/>
    </row>
    <row r="744" customHeight="1" spans="2:4">
      <c r="B744" s="10"/>
      <c r="D744" s="11"/>
    </row>
    <row r="745" customHeight="1" spans="2:4">
      <c r="B745" s="10"/>
      <c r="D745" s="11"/>
    </row>
    <row r="746" customHeight="1" spans="2:4">
      <c r="B746" s="10"/>
      <c r="D746" s="11"/>
    </row>
    <row r="747" customHeight="1" spans="2:4">
      <c r="B747" s="10"/>
      <c r="D747" s="11"/>
    </row>
    <row r="748" customHeight="1" spans="2:4">
      <c r="B748" s="10"/>
      <c r="D748" s="11"/>
    </row>
    <row r="749" customHeight="1" spans="2:4">
      <c r="B749" s="10"/>
      <c r="D749" s="11"/>
    </row>
    <row r="750" customHeight="1" spans="2:4">
      <c r="B750" s="10"/>
      <c r="D750" s="11"/>
    </row>
    <row r="751" customHeight="1" spans="2:4">
      <c r="B751" s="10"/>
      <c r="D751" s="11"/>
    </row>
    <row r="752" customHeight="1" spans="2:4">
      <c r="B752" s="10"/>
      <c r="D752" s="11"/>
    </row>
    <row r="753" customHeight="1" spans="2:4">
      <c r="B753" s="10"/>
      <c r="D753" s="11"/>
    </row>
    <row r="754" customHeight="1" spans="2:4">
      <c r="B754" s="10"/>
      <c r="D754" s="11"/>
    </row>
    <row r="755" customHeight="1" spans="2:4">
      <c r="B755" s="10"/>
      <c r="D755" s="11"/>
    </row>
    <row r="756" customHeight="1" spans="2:4">
      <c r="B756" s="10"/>
      <c r="D756" s="11"/>
    </row>
    <row r="757" customHeight="1" spans="2:4">
      <c r="B757" s="10"/>
      <c r="D757" s="11"/>
    </row>
    <row r="758" customHeight="1" spans="2:4">
      <c r="B758" s="10"/>
      <c r="D758" s="11"/>
    </row>
    <row r="759" customHeight="1" spans="2:4">
      <c r="B759" s="10"/>
      <c r="D759" s="11"/>
    </row>
    <row r="760" customHeight="1" spans="2:4">
      <c r="B760" s="10"/>
      <c r="D760" s="11"/>
    </row>
    <row r="761" customHeight="1" spans="2:4">
      <c r="B761" s="10"/>
      <c r="D761" s="11"/>
    </row>
    <row r="762" customHeight="1" spans="2:4">
      <c r="B762" s="10"/>
      <c r="D762" s="11"/>
    </row>
    <row r="763" customHeight="1" spans="2:4">
      <c r="B763" s="10"/>
      <c r="D763" s="11"/>
    </row>
    <row r="764" customHeight="1" spans="2:4">
      <c r="B764" s="10"/>
      <c r="D764" s="11"/>
    </row>
    <row r="765" customHeight="1" spans="2:4">
      <c r="B765" s="10"/>
      <c r="D765" s="11"/>
    </row>
    <row r="766" customHeight="1" spans="2:4">
      <c r="B766" s="10"/>
      <c r="D766" s="11"/>
    </row>
    <row r="767" customHeight="1" spans="2:4">
      <c r="B767" s="10"/>
      <c r="D767" s="11"/>
    </row>
    <row r="768" customHeight="1" spans="2:4">
      <c r="B768" s="10"/>
      <c r="D768" s="11"/>
    </row>
    <row r="769" customHeight="1" spans="2:4">
      <c r="B769" s="10"/>
      <c r="D769" s="11"/>
    </row>
    <row r="770" customHeight="1" spans="2:4">
      <c r="B770" s="10"/>
      <c r="D770" s="11"/>
    </row>
    <row r="771" customHeight="1" spans="2:4">
      <c r="B771" s="10"/>
      <c r="D771" s="11"/>
    </row>
    <row r="772" customHeight="1" spans="2:4">
      <c r="B772" s="10"/>
      <c r="D772" s="11"/>
    </row>
    <row r="773" customHeight="1" spans="2:4">
      <c r="B773" s="10"/>
      <c r="D773" s="11"/>
    </row>
    <row r="774" customHeight="1" spans="2:4">
      <c r="B774" s="10"/>
      <c r="D774" s="11"/>
    </row>
    <row r="775" customHeight="1" spans="2:4">
      <c r="B775" s="10"/>
      <c r="D775" s="11"/>
    </row>
    <row r="776" customHeight="1" spans="2:4">
      <c r="B776" s="10"/>
      <c r="D776" s="11"/>
    </row>
    <row r="777" customHeight="1" spans="2:4">
      <c r="B777" s="10"/>
      <c r="D777" s="11"/>
    </row>
    <row r="778" customHeight="1" spans="2:4">
      <c r="B778" s="10"/>
      <c r="D778" s="11"/>
    </row>
    <row r="779" customHeight="1" spans="2:4">
      <c r="B779" s="10"/>
      <c r="D779" s="11"/>
    </row>
    <row r="780" customHeight="1" spans="2:4">
      <c r="B780" s="10"/>
      <c r="D780" s="11"/>
    </row>
    <row r="781" customHeight="1" spans="2:4">
      <c r="B781" s="10"/>
      <c r="D781" s="11"/>
    </row>
    <row r="782" customHeight="1" spans="2:4">
      <c r="B782" s="10"/>
      <c r="D782" s="11"/>
    </row>
    <row r="783" customHeight="1" spans="2:4">
      <c r="B783" s="10"/>
      <c r="D783" s="11"/>
    </row>
    <row r="784" customHeight="1" spans="2:4">
      <c r="B784" s="10"/>
      <c r="D784" s="11"/>
    </row>
    <row r="785" customHeight="1" spans="2:4">
      <c r="B785" s="10"/>
      <c r="D785" s="11"/>
    </row>
    <row r="786" customHeight="1" spans="2:4">
      <c r="B786" s="10"/>
      <c r="D786" s="11"/>
    </row>
    <row r="787" customHeight="1" spans="2:4">
      <c r="B787" s="10"/>
      <c r="D787" s="11"/>
    </row>
    <row r="788" customHeight="1" spans="2:4">
      <c r="B788" s="10"/>
      <c r="D788" s="11"/>
    </row>
    <row r="789" customHeight="1" spans="2:4">
      <c r="B789" s="10"/>
      <c r="D789" s="11"/>
    </row>
    <row r="790" customHeight="1" spans="2:4">
      <c r="B790" s="10"/>
      <c r="D790" s="11"/>
    </row>
    <row r="791" customHeight="1" spans="2:4">
      <c r="B791" s="10"/>
      <c r="D791" s="11"/>
    </row>
    <row r="792" customHeight="1" spans="2:4">
      <c r="B792" s="10"/>
      <c r="D792" s="11"/>
    </row>
    <row r="793" customHeight="1" spans="2:4">
      <c r="B793" s="10"/>
      <c r="D793" s="11"/>
    </row>
    <row r="794" customHeight="1" spans="2:4">
      <c r="B794" s="10"/>
      <c r="D794" s="11"/>
    </row>
    <row r="795" customHeight="1" spans="2:4">
      <c r="B795" s="10"/>
      <c r="D795" s="11"/>
    </row>
    <row r="796" customHeight="1" spans="2:4">
      <c r="B796" s="10"/>
      <c r="D796" s="11"/>
    </row>
    <row r="797" customHeight="1" spans="2:4">
      <c r="B797" s="10"/>
      <c r="D797" s="11"/>
    </row>
    <row r="798" customHeight="1" spans="2:4">
      <c r="B798" s="10"/>
      <c r="D798" s="11"/>
    </row>
    <row r="799" customHeight="1" spans="2:4">
      <c r="B799" s="10"/>
      <c r="D799" s="11"/>
    </row>
    <row r="800" customHeight="1" spans="2:4">
      <c r="B800" s="10"/>
      <c r="D800" s="11"/>
    </row>
    <row r="801" customHeight="1" spans="2:4">
      <c r="B801" s="10"/>
      <c r="D801" s="11"/>
    </row>
    <row r="802" customHeight="1" spans="2:4">
      <c r="B802" s="10"/>
      <c r="D802" s="11"/>
    </row>
    <row r="803" customHeight="1" spans="2:4">
      <c r="B803" s="10"/>
      <c r="D803" s="11"/>
    </row>
    <row r="804" customHeight="1" spans="2:4">
      <c r="B804" s="10"/>
      <c r="D804" s="11"/>
    </row>
    <row r="805" customHeight="1" spans="2:4">
      <c r="B805" s="10"/>
      <c r="D805" s="11"/>
    </row>
    <row r="806" customHeight="1" spans="2:4">
      <c r="B806" s="10"/>
      <c r="D806" s="11"/>
    </row>
    <row r="807" customHeight="1" spans="2:4">
      <c r="B807" s="10"/>
      <c r="D807" s="11"/>
    </row>
    <row r="808" customHeight="1" spans="2:4">
      <c r="B808" s="10"/>
      <c r="D808" s="11"/>
    </row>
    <row r="809" customHeight="1" spans="2:4">
      <c r="B809" s="10"/>
      <c r="D809" s="11"/>
    </row>
    <row r="810" customHeight="1" spans="2:4">
      <c r="B810" s="10"/>
      <c r="D810" s="11"/>
    </row>
    <row r="811" customHeight="1" spans="2:4">
      <c r="B811" s="10"/>
      <c r="D811" s="11"/>
    </row>
    <row r="812" customHeight="1" spans="2:4">
      <c r="B812" s="10"/>
      <c r="D812" s="11"/>
    </row>
    <row r="813" customHeight="1" spans="2:4">
      <c r="B813" s="10"/>
      <c r="D813" s="11"/>
    </row>
    <row r="814" customHeight="1" spans="2:4">
      <c r="B814" s="10"/>
      <c r="D814" s="11"/>
    </row>
    <row r="815" customHeight="1" spans="2:4">
      <c r="B815" s="10"/>
      <c r="D815" s="11"/>
    </row>
    <row r="816" customHeight="1" spans="2:4">
      <c r="B816" s="10"/>
      <c r="D816" s="11"/>
    </row>
    <row r="817" customHeight="1" spans="2:4">
      <c r="B817" s="10"/>
      <c r="D817" s="11"/>
    </row>
    <row r="818" customHeight="1" spans="2:4">
      <c r="B818" s="10"/>
      <c r="D818" s="11"/>
    </row>
    <row r="819" customHeight="1" spans="2:4">
      <c r="B819" s="10"/>
      <c r="D819" s="11"/>
    </row>
    <row r="820" customHeight="1" spans="2:4">
      <c r="B820" s="10"/>
      <c r="D820" s="11"/>
    </row>
    <row r="821" customHeight="1" spans="2:4">
      <c r="B821" s="10"/>
      <c r="D821" s="11"/>
    </row>
    <row r="822" customHeight="1" spans="2:4">
      <c r="B822" s="10"/>
      <c r="D822" s="11"/>
    </row>
    <row r="823" customHeight="1" spans="2:4">
      <c r="B823" s="10"/>
      <c r="D823" s="11"/>
    </row>
    <row r="824" customHeight="1" spans="2:4">
      <c r="B824" s="10"/>
      <c r="D824" s="11"/>
    </row>
    <row r="825" customHeight="1" spans="2:4">
      <c r="B825" s="10"/>
      <c r="D825" s="11"/>
    </row>
    <row r="826" customHeight="1" spans="2:4">
      <c r="B826" s="10"/>
      <c r="D826" s="11"/>
    </row>
    <row r="827" customHeight="1" spans="2:4">
      <c r="B827" s="10"/>
      <c r="D827" s="11"/>
    </row>
    <row r="828" customHeight="1" spans="2:4">
      <c r="B828" s="10"/>
      <c r="D828" s="11"/>
    </row>
    <row r="829" customHeight="1" spans="2:4">
      <c r="B829" s="10"/>
      <c r="D829" s="11"/>
    </row>
    <row r="830" customHeight="1" spans="2:4">
      <c r="B830" s="10"/>
      <c r="D830" s="11"/>
    </row>
    <row r="831" customHeight="1" spans="2:4">
      <c r="B831" s="10"/>
      <c r="D831" s="11"/>
    </row>
    <row r="832" customHeight="1" spans="2:4">
      <c r="B832" s="10"/>
      <c r="D832" s="11"/>
    </row>
    <row r="833" customHeight="1" spans="2:4">
      <c r="B833" s="10"/>
      <c r="D833" s="11"/>
    </row>
    <row r="834" customHeight="1" spans="2:4">
      <c r="B834" s="10"/>
      <c r="D834" s="11"/>
    </row>
    <row r="835" customHeight="1" spans="2:4">
      <c r="B835" s="10"/>
      <c r="D835" s="11"/>
    </row>
    <row r="836" customHeight="1" spans="2:4">
      <c r="B836" s="10"/>
      <c r="D836" s="11"/>
    </row>
    <row r="837" customHeight="1" spans="2:4">
      <c r="B837" s="10"/>
      <c r="D837" s="11"/>
    </row>
    <row r="838" customHeight="1" spans="2:4">
      <c r="B838" s="10"/>
      <c r="D838" s="11"/>
    </row>
    <row r="839" customHeight="1" spans="2:4">
      <c r="B839" s="10"/>
      <c r="D839" s="11"/>
    </row>
    <row r="840" customHeight="1" spans="2:4">
      <c r="B840" s="10"/>
      <c r="D840" s="11"/>
    </row>
    <row r="841" customHeight="1" spans="2:4">
      <c r="B841" s="10"/>
      <c r="D841" s="11"/>
    </row>
    <row r="842" customHeight="1" spans="2:4">
      <c r="B842" s="10"/>
      <c r="D842" s="11"/>
    </row>
    <row r="843" customHeight="1" spans="2:4">
      <c r="B843" s="10"/>
      <c r="D843" s="11"/>
    </row>
    <row r="844" customHeight="1" spans="2:4">
      <c r="B844" s="10"/>
      <c r="D844" s="11"/>
    </row>
    <row r="845" customHeight="1" spans="2:4">
      <c r="B845" s="10"/>
      <c r="D845" s="11"/>
    </row>
    <row r="846" customHeight="1" spans="2:4">
      <c r="B846" s="10"/>
      <c r="D846" s="11"/>
    </row>
    <row r="847" customHeight="1" spans="2:4">
      <c r="B847" s="10"/>
      <c r="D847" s="11"/>
    </row>
    <row r="848" customHeight="1" spans="2:4">
      <c r="B848" s="10"/>
      <c r="D848" s="11"/>
    </row>
    <row r="849" customHeight="1" spans="2:4">
      <c r="B849" s="10"/>
      <c r="D849" s="11"/>
    </row>
    <row r="850" customHeight="1" spans="2:4">
      <c r="B850" s="10"/>
      <c r="D850" s="11"/>
    </row>
    <row r="851" customHeight="1" spans="2:4">
      <c r="B851" s="10"/>
      <c r="D851" s="11"/>
    </row>
    <row r="852" customHeight="1" spans="2:4">
      <c r="B852" s="10"/>
      <c r="D852" s="11"/>
    </row>
    <row r="853" customHeight="1" spans="2:4">
      <c r="B853" s="10"/>
      <c r="D853" s="11"/>
    </row>
    <row r="854" customHeight="1" spans="2:4">
      <c r="B854" s="10"/>
      <c r="D854" s="11"/>
    </row>
    <row r="855" customHeight="1" spans="2:4">
      <c r="B855" s="10"/>
      <c r="D855" s="11"/>
    </row>
    <row r="856" customHeight="1" spans="2:4">
      <c r="B856" s="10"/>
      <c r="D856" s="11"/>
    </row>
    <row r="857" customHeight="1" spans="2:4">
      <c r="B857" s="10"/>
      <c r="D857" s="11"/>
    </row>
    <row r="858" customHeight="1" spans="2:4">
      <c r="B858" s="10"/>
      <c r="D858" s="11"/>
    </row>
    <row r="859" customHeight="1" spans="2:4">
      <c r="B859" s="10"/>
      <c r="D859" s="11"/>
    </row>
    <row r="860" customHeight="1" spans="2:4">
      <c r="B860" s="10"/>
      <c r="D860" s="11"/>
    </row>
    <row r="861" customHeight="1" spans="2:4">
      <c r="B861" s="10"/>
      <c r="D861" s="11"/>
    </row>
    <row r="862" customHeight="1" spans="2:4">
      <c r="B862" s="10"/>
      <c r="D862" s="11"/>
    </row>
    <row r="863" customHeight="1" spans="2:4">
      <c r="B863" s="10"/>
      <c r="D863" s="11"/>
    </row>
    <row r="864" customHeight="1" spans="2:4">
      <c r="B864" s="10"/>
      <c r="D864" s="11"/>
    </row>
    <row r="865" customHeight="1" spans="2:4">
      <c r="B865" s="10"/>
      <c r="D865" s="11"/>
    </row>
    <row r="866" customHeight="1" spans="2:4">
      <c r="B866" s="10"/>
      <c r="D866" s="11"/>
    </row>
    <row r="867" customHeight="1" spans="2:4">
      <c r="B867" s="10"/>
      <c r="D867" s="11"/>
    </row>
    <row r="868" customHeight="1" spans="2:4">
      <c r="B868" s="10"/>
      <c r="D868" s="11"/>
    </row>
    <row r="869" customHeight="1" spans="2:4">
      <c r="B869" s="10"/>
      <c r="D869" s="11"/>
    </row>
    <row r="870" customHeight="1" spans="2:4">
      <c r="B870" s="10"/>
      <c r="D870" s="11"/>
    </row>
    <row r="871" customHeight="1" spans="2:4">
      <c r="B871" s="10"/>
      <c r="D871" s="11"/>
    </row>
    <row r="872" customHeight="1" spans="2:4">
      <c r="B872" s="10"/>
      <c r="D872" s="11"/>
    </row>
    <row r="873" customHeight="1" spans="2:4">
      <c r="B873" s="10"/>
      <c r="D873" s="11"/>
    </row>
    <row r="874" customHeight="1" spans="2:4">
      <c r="B874" s="10"/>
      <c r="D874" s="11"/>
    </row>
    <row r="875" customHeight="1" spans="2:4">
      <c r="B875" s="10"/>
      <c r="D875" s="11"/>
    </row>
    <row r="876" customHeight="1" spans="2:4">
      <c r="B876" s="10"/>
      <c r="D876" s="11"/>
    </row>
    <row r="877" customHeight="1" spans="2:4">
      <c r="B877" s="10"/>
      <c r="D877" s="11"/>
    </row>
    <row r="878" customHeight="1" spans="2:4">
      <c r="B878" s="10"/>
      <c r="D878" s="11"/>
    </row>
    <row r="879" customHeight="1" spans="2:4">
      <c r="B879" s="10"/>
      <c r="D879" s="11"/>
    </row>
    <row r="880" customHeight="1" spans="2:4">
      <c r="B880" s="10"/>
      <c r="D880" s="11"/>
    </row>
    <row r="881" customHeight="1" spans="2:4">
      <c r="B881" s="10"/>
      <c r="D881" s="11"/>
    </row>
    <row r="882" customHeight="1" spans="2:4">
      <c r="B882" s="10"/>
      <c r="D882" s="11"/>
    </row>
    <row r="883" customHeight="1" spans="2:4">
      <c r="B883" s="10"/>
      <c r="D883" s="11"/>
    </row>
    <row r="884" customHeight="1" spans="2:4">
      <c r="B884" s="10"/>
      <c r="D884" s="11"/>
    </row>
    <row r="885" customHeight="1" spans="2:4">
      <c r="B885" s="10"/>
      <c r="D885" s="11"/>
    </row>
    <row r="886" customHeight="1" spans="2:4">
      <c r="B886" s="10"/>
      <c r="D886" s="11"/>
    </row>
    <row r="887" customHeight="1" spans="2:4">
      <c r="B887" s="10"/>
      <c r="D887" s="11"/>
    </row>
    <row r="888" customHeight="1" spans="2:4">
      <c r="B888" s="10"/>
      <c r="D888" s="11"/>
    </row>
    <row r="889" customHeight="1" spans="2:4">
      <c r="B889" s="10"/>
      <c r="D889" s="11"/>
    </row>
    <row r="890" customHeight="1" spans="2:4">
      <c r="B890" s="10"/>
      <c r="D890" s="11"/>
    </row>
    <row r="891" customHeight="1" spans="2:4">
      <c r="B891" s="10"/>
      <c r="D891" s="11"/>
    </row>
    <row r="892" customHeight="1" spans="2:4">
      <c r="B892" s="10"/>
      <c r="D892" s="11"/>
    </row>
    <row r="893" customHeight="1" spans="2:4">
      <c r="B893" s="10"/>
      <c r="D893" s="11"/>
    </row>
    <row r="894" customHeight="1" spans="2:4">
      <c r="B894" s="10"/>
      <c r="D894" s="11"/>
    </row>
    <row r="895" customHeight="1" spans="2:4">
      <c r="B895" s="10"/>
      <c r="D895" s="11"/>
    </row>
    <row r="896" customHeight="1" spans="2:4">
      <c r="B896" s="10"/>
      <c r="D896" s="11"/>
    </row>
    <row r="897" customHeight="1" spans="2:4">
      <c r="B897" s="10"/>
      <c r="D897" s="11"/>
    </row>
    <row r="898" customHeight="1" spans="2:4">
      <c r="B898" s="10"/>
      <c r="D898" s="11"/>
    </row>
    <row r="899" customHeight="1" spans="2:4">
      <c r="B899" s="10"/>
      <c r="D899" s="11"/>
    </row>
    <row r="900" customHeight="1" spans="2:4">
      <c r="B900" s="10"/>
      <c r="D900" s="11"/>
    </row>
    <row r="901" customHeight="1" spans="2:4">
      <c r="B901" s="10"/>
      <c r="D901" s="11"/>
    </row>
    <row r="902" customHeight="1" spans="2:4">
      <c r="B902" s="10"/>
      <c r="D902" s="11"/>
    </row>
    <row r="903" customHeight="1" spans="2:4">
      <c r="B903" s="10"/>
      <c r="D903" s="11"/>
    </row>
    <row r="904" customHeight="1" spans="2:4">
      <c r="B904" s="10"/>
      <c r="D904" s="11"/>
    </row>
    <row r="905" customHeight="1" spans="2:4">
      <c r="B905" s="10"/>
      <c r="D905" s="11"/>
    </row>
    <row r="906" customHeight="1" spans="2:4">
      <c r="B906" s="10"/>
      <c r="D906" s="11"/>
    </row>
    <row r="907" customHeight="1" spans="2:4">
      <c r="B907" s="10"/>
      <c r="D907" s="11"/>
    </row>
    <row r="908" customHeight="1" spans="2:4">
      <c r="B908" s="10"/>
      <c r="D908" s="11"/>
    </row>
    <row r="909" customHeight="1" spans="2:4">
      <c r="B909" s="10"/>
      <c r="D909" s="11"/>
    </row>
    <row r="910" customHeight="1" spans="2:4">
      <c r="B910" s="10"/>
      <c r="D910" s="11"/>
    </row>
    <row r="911" customHeight="1" spans="2:4">
      <c r="B911" s="10"/>
      <c r="D911" s="11"/>
    </row>
    <row r="912" customHeight="1" spans="2:4">
      <c r="B912" s="10"/>
      <c r="D912" s="11"/>
    </row>
    <row r="913" customHeight="1" spans="2:4">
      <c r="B913" s="10"/>
      <c r="D913" s="11"/>
    </row>
    <row r="914" customHeight="1" spans="2:4">
      <c r="B914" s="10"/>
      <c r="D914" s="11"/>
    </row>
    <row r="915" customHeight="1" spans="2:4">
      <c r="B915" s="10"/>
      <c r="D915" s="11"/>
    </row>
    <row r="916" customHeight="1" spans="2:4">
      <c r="B916" s="10"/>
      <c r="D916" s="11"/>
    </row>
    <row r="917" customHeight="1" spans="2:4">
      <c r="B917" s="10"/>
      <c r="D917" s="11"/>
    </row>
    <row r="918" customHeight="1" spans="2:4">
      <c r="B918" s="10"/>
      <c r="D918" s="11"/>
    </row>
    <row r="919" customHeight="1" spans="2:4">
      <c r="B919" s="10"/>
      <c r="D919" s="11"/>
    </row>
    <row r="920" customHeight="1" spans="2:4">
      <c r="B920" s="10"/>
      <c r="D920" s="11"/>
    </row>
    <row r="921" customHeight="1" spans="2:4">
      <c r="B921" s="10"/>
      <c r="D921" s="11"/>
    </row>
    <row r="922" customHeight="1" spans="2:4">
      <c r="B922" s="10"/>
      <c r="D922" s="11"/>
    </row>
    <row r="923" customHeight="1" spans="2:4">
      <c r="B923" s="10"/>
      <c r="D923" s="11"/>
    </row>
    <row r="924" customHeight="1" spans="2:4">
      <c r="B924" s="10"/>
      <c r="D924" s="11"/>
    </row>
    <row r="925" customHeight="1" spans="2:4">
      <c r="B925" s="10"/>
      <c r="D925" s="11"/>
    </row>
    <row r="926" customHeight="1" spans="2:4">
      <c r="B926" s="10"/>
      <c r="D926" s="11"/>
    </row>
    <row r="927" customHeight="1" spans="2:4">
      <c r="B927" s="10"/>
      <c r="D927" s="11"/>
    </row>
    <row r="928" customHeight="1" spans="2:4">
      <c r="B928" s="10"/>
      <c r="D928" s="11"/>
    </row>
    <row r="929" customHeight="1" spans="2:4">
      <c r="B929" s="10"/>
      <c r="D929" s="11"/>
    </row>
    <row r="930" customHeight="1" spans="2:4">
      <c r="B930" s="10"/>
      <c r="D930" s="11"/>
    </row>
    <row r="931" customHeight="1" spans="2:4">
      <c r="B931" s="10"/>
      <c r="D931" s="11"/>
    </row>
    <row r="932" customHeight="1" spans="2:4">
      <c r="B932" s="10"/>
      <c r="D932" s="11"/>
    </row>
    <row r="933" customHeight="1" spans="2:4">
      <c r="B933" s="10"/>
      <c r="D933" s="11"/>
    </row>
    <row r="934" customHeight="1" spans="2:4">
      <c r="B934" s="10"/>
      <c r="D934" s="11"/>
    </row>
    <row r="935" customHeight="1" spans="2:4">
      <c r="B935" s="10"/>
      <c r="D935" s="11"/>
    </row>
    <row r="936" customHeight="1" spans="2:4">
      <c r="B936" s="10"/>
      <c r="D936" s="11"/>
    </row>
    <row r="937" customHeight="1" spans="2:4">
      <c r="B937" s="10"/>
      <c r="D937" s="11"/>
    </row>
    <row r="938" customHeight="1" spans="2:4">
      <c r="B938" s="10"/>
      <c r="D938" s="11"/>
    </row>
    <row r="939" customHeight="1" spans="2:4">
      <c r="B939" s="10"/>
      <c r="D939" s="11"/>
    </row>
    <row r="940" customHeight="1" spans="2:4">
      <c r="B940" s="10"/>
      <c r="D940" s="11"/>
    </row>
    <row r="941" customHeight="1" spans="2:4">
      <c r="B941" s="10"/>
      <c r="D941" s="11"/>
    </row>
    <row r="942" customHeight="1" spans="2:4">
      <c r="B942" s="10"/>
      <c r="D942" s="11"/>
    </row>
    <row r="943" customHeight="1" spans="2:4">
      <c r="B943" s="10"/>
      <c r="D943" s="11"/>
    </row>
    <row r="944" customHeight="1" spans="2:4">
      <c r="B944" s="10"/>
      <c r="D944" s="11"/>
    </row>
    <row r="945" customHeight="1" spans="2:4">
      <c r="B945" s="10"/>
      <c r="D945" s="11"/>
    </row>
    <row r="946" customHeight="1" spans="2:4">
      <c r="B946" s="10"/>
      <c r="D946" s="11"/>
    </row>
    <row r="947" customHeight="1" spans="2:4">
      <c r="B947" s="10"/>
      <c r="D947" s="11"/>
    </row>
    <row r="948" customHeight="1" spans="2:4">
      <c r="B948" s="10"/>
      <c r="D948" s="11"/>
    </row>
    <row r="949" customHeight="1" spans="2:4">
      <c r="B949" s="10"/>
      <c r="D949" s="11"/>
    </row>
    <row r="950" customHeight="1" spans="2:4">
      <c r="B950" s="10"/>
      <c r="D950" s="11"/>
    </row>
    <row r="951" customHeight="1" spans="2:4">
      <c r="B951" s="10"/>
      <c r="D951" s="11"/>
    </row>
    <row r="952" customHeight="1" spans="2:4">
      <c r="B952" s="10"/>
      <c r="D952" s="11"/>
    </row>
    <row r="953" customHeight="1" spans="2:4">
      <c r="B953" s="10"/>
      <c r="D953" s="11"/>
    </row>
    <row r="954" customHeight="1" spans="2:4">
      <c r="B954" s="10"/>
      <c r="D954" s="11"/>
    </row>
    <row r="955" customHeight="1" spans="2:4">
      <c r="B955" s="10"/>
      <c r="D955" s="11"/>
    </row>
    <row r="956" customHeight="1" spans="2:4">
      <c r="B956" s="10"/>
      <c r="D956" s="11"/>
    </row>
    <row r="957" customHeight="1" spans="2:4">
      <c r="B957" s="10"/>
      <c r="D957" s="11"/>
    </row>
    <row r="958" customHeight="1" spans="2:4">
      <c r="B958" s="10"/>
      <c r="D958" s="11"/>
    </row>
    <row r="959" customHeight="1" spans="2:4">
      <c r="B959" s="10"/>
      <c r="D959" s="11"/>
    </row>
    <row r="960" customHeight="1" spans="2:4">
      <c r="B960" s="10"/>
      <c r="D960" s="11"/>
    </row>
    <row r="961" customHeight="1" spans="2:4">
      <c r="B961" s="10"/>
      <c r="D961" s="11"/>
    </row>
    <row r="962" customHeight="1" spans="2:4">
      <c r="B962" s="10"/>
      <c r="D962" s="11"/>
    </row>
    <row r="963" customHeight="1" spans="2:4">
      <c r="B963" s="10"/>
      <c r="D963" s="11"/>
    </row>
    <row r="964" customHeight="1" spans="2:4">
      <c r="B964" s="10"/>
      <c r="D964" s="11"/>
    </row>
    <row r="965" customHeight="1" spans="2:4">
      <c r="B965" s="10"/>
      <c r="D965" s="11"/>
    </row>
    <row r="966" customHeight="1" spans="2:4">
      <c r="B966" s="10"/>
      <c r="D966" s="11"/>
    </row>
    <row r="967" customHeight="1" spans="2:4">
      <c r="B967" s="10"/>
      <c r="D967" s="11"/>
    </row>
    <row r="968" customHeight="1" spans="2:4">
      <c r="B968" s="10"/>
      <c r="D968" s="11"/>
    </row>
    <row r="969" customHeight="1" spans="2:4">
      <c r="B969" s="10"/>
      <c r="D969" s="11"/>
    </row>
    <row r="970" customHeight="1" spans="2:4">
      <c r="B970" s="10"/>
      <c r="D970" s="11"/>
    </row>
    <row r="971" customHeight="1" spans="2:4">
      <c r="B971" s="10"/>
      <c r="D971" s="11"/>
    </row>
    <row r="972" customHeight="1" spans="2:4">
      <c r="B972" s="10"/>
      <c r="D972" s="11"/>
    </row>
    <row r="973" customHeight="1" spans="2:4">
      <c r="B973" s="10"/>
      <c r="D973" s="11"/>
    </row>
    <row r="974" customHeight="1" spans="2:4">
      <c r="B974" s="10"/>
      <c r="D974" s="11"/>
    </row>
    <row r="975" customHeight="1" spans="2:4">
      <c r="B975" s="10"/>
      <c r="D975" s="11"/>
    </row>
    <row r="976" customHeight="1" spans="2:4">
      <c r="B976" s="10"/>
      <c r="D976" s="11"/>
    </row>
    <row r="977" customHeight="1" spans="2:4">
      <c r="B977" s="10"/>
      <c r="D977" s="11"/>
    </row>
    <row r="978" customHeight="1" spans="2:4">
      <c r="B978" s="10"/>
      <c r="D978" s="11"/>
    </row>
    <row r="979" customHeight="1" spans="2:4">
      <c r="B979" s="10"/>
      <c r="D979" s="11"/>
    </row>
    <row r="980" customHeight="1" spans="2:4">
      <c r="B980" s="10"/>
      <c r="D980" s="11"/>
    </row>
    <row r="981" customHeight="1" spans="2:4">
      <c r="B981" s="10"/>
      <c r="D981" s="11"/>
    </row>
    <row r="982" customHeight="1" spans="2:4">
      <c r="B982" s="10"/>
      <c r="D982" s="11"/>
    </row>
    <row r="983" customHeight="1" spans="2:4">
      <c r="B983" s="10"/>
      <c r="D983" s="11"/>
    </row>
    <row r="984" customHeight="1" spans="2:4">
      <c r="B984" s="10"/>
      <c r="D984" s="11"/>
    </row>
    <row r="985" customHeight="1" spans="2:4">
      <c r="B985" s="10"/>
      <c r="D985" s="11"/>
    </row>
    <row r="986" customHeight="1" spans="2:4">
      <c r="B986" s="10"/>
      <c r="D986" s="11"/>
    </row>
    <row r="987" customHeight="1" spans="2:4">
      <c r="B987" s="10"/>
      <c r="D987" s="11"/>
    </row>
    <row r="988" customHeight="1" spans="2:4">
      <c r="B988" s="10"/>
      <c r="D988" s="11"/>
    </row>
    <row r="989" customHeight="1" spans="2:4">
      <c r="B989" s="10"/>
      <c r="D989" s="11"/>
    </row>
    <row r="990" customHeight="1" spans="2:4">
      <c r="B990" s="10"/>
      <c r="D990" s="11"/>
    </row>
    <row r="991" customHeight="1" spans="2:4">
      <c r="B991" s="10"/>
      <c r="D991" s="11"/>
    </row>
    <row r="992" customHeight="1" spans="2:4">
      <c r="B992" s="10"/>
      <c r="D992" s="11"/>
    </row>
    <row r="993" customHeight="1" spans="2:4">
      <c r="B993" s="10"/>
      <c r="D993" s="11"/>
    </row>
    <row r="994" customHeight="1" spans="2:4">
      <c r="B994" s="10"/>
      <c r="D994" s="11"/>
    </row>
    <row r="995" customHeight="1" spans="2:4">
      <c r="B995" s="10"/>
      <c r="D995" s="11"/>
    </row>
    <row r="996" customHeight="1" spans="2:4">
      <c r="B996" s="10"/>
      <c r="D996" s="11"/>
    </row>
  </sheetData>
  <hyperlinks>
    <hyperlink ref="G2" r:id="rId2" display="Source: Wikipedia"/>
    <hyperlink ref="C3" r:id="rId3" display="Germany"/>
    <hyperlink ref="C4" r:id="rId4" display="France"/>
    <hyperlink ref="C5" r:id="rId5" display="Italy"/>
    <hyperlink ref="C6" r:id="rId6" display="Netherlands"/>
    <hyperlink ref="C7" r:id="rId7" display="Sweden"/>
    <hyperlink ref="C8" r:id="rId8" display="Belgium"/>
    <hyperlink ref="C9" r:id="rId9" display="Hungary"/>
    <hyperlink ref="C10" r:id="rId10" display="Czech Republic"/>
    <hyperlink ref="E10" r:id="rId11" display="(formerly Czechoslovakia)"/>
    <hyperlink ref="C11" r:id="rId12" display="Spain"/>
    <hyperlink ref="C12" r:id="rId13" display="Serbia"/>
    <hyperlink ref="E12" r:id="rId14" display="(formerly Yugoslavia)"/>
    <hyperlink ref="C13" r:id="rId15" display="United Kingdom"/>
    <hyperlink ref="C14" r:id="rId16" display="Austria"/>
    <hyperlink ref="C15" r:id="rId17" display="Luxembourg"/>
    <hyperlink ref="C16" r:id="rId18" display="Switzerland"/>
    <hyperlink ref="C17" r:id="rId19" display="Norway"/>
    <hyperlink ref="C18" r:id="rId20" display="Finland"/>
    <hyperlink ref="C19" r:id="rId21" display="Denmark"/>
    <hyperlink ref="C20" r:id="rId22" display="Romania"/>
    <hyperlink ref="C21" r:id="rId23" display="Poland"/>
    <hyperlink ref="C22" r:id="rId24" display="Portugal"/>
    <hyperlink ref="C23" r:id="rId25" display="Russian Federation"/>
    <hyperlink ref="C24" r:id="rId26" display="Greece"/>
    <hyperlink ref="C25" r:id="rId27" display="Ireland"/>
    <hyperlink ref="C26" r:id="rId28" display="Croatia"/>
    <hyperlink ref="C27" r:id="rId29" display="Slovenia"/>
    <hyperlink ref="C28" r:id="rId30" display="Slovakia"/>
    <hyperlink ref="C29" r:id="rId31" display="Belarus"/>
    <hyperlink ref="C30" r:id="rId32" display="Estonia"/>
    <hyperlink ref="C31" r:id="rId33" display="Republic of Moldova"/>
    <hyperlink ref="C32" r:id="rId34" display="Bosnia and Herzegovina"/>
    <hyperlink ref="C33" r:id="rId35" display="Latvia"/>
    <hyperlink ref="C34" r:id="rId36" display="Bulgaria"/>
    <hyperlink ref="C35" r:id="rId37" display="Kazakhstan"/>
    <hyperlink ref="C36" r:id="rId38" display="Lithuania"/>
    <hyperlink ref="C37" r:id="rId39" display="Turkey"/>
    <hyperlink ref="C38" r:id="rId40" display="Azerbaijan"/>
    <hyperlink ref="C39" r:id="rId41" display="North Macedonia"/>
    <hyperlink ref="C40" r:id="rId42" display="European Union"/>
    <hyperlink ref="C41" r:id="rId43" display="Japan"/>
    <hyperlink ref="C42" r:id="rId44" display="Australia"/>
    <hyperlink ref="C43" r:id="rId45" display="Ukraine"/>
    <hyperlink ref="C44" r:id="rId46" display="South Africa"/>
    <hyperlink ref="C45" r:id="rId47" display="New Zealand"/>
    <hyperlink ref="C46" r:id="rId48" display="Cyprus"/>
    <hyperlink ref="C47" r:id="rId49" display="Malta"/>
    <hyperlink ref="C48" r:id="rId50" display="South Korea"/>
    <hyperlink ref="C49" r:id="rId51" display="Malaysia"/>
    <hyperlink ref="C50" r:id="rId52" display="Thailand"/>
    <hyperlink ref="C51" r:id="rId53" display="Albania"/>
    <hyperlink ref="C52" r:id="rId54" display="Armenia"/>
    <hyperlink ref="C53" r:id="rId55" display="Montenegro"/>
    <hyperlink ref="C54" r:id="rId56" display="San Marino"/>
    <hyperlink ref="C55" r:id="rId57" display="Tunisia"/>
    <hyperlink ref="C56" r:id="rId58" display="Georgia"/>
    <hyperlink ref="C57" r:id="rId59" display="Egypt"/>
    <hyperlink ref="C58" r:id="rId60" display="Nigeria"/>
    <hyperlink ref="C59" r:id="rId61" display="Pakistan"/>
    <hyperlink ref="C60" r:id="rId62" display="Uganda"/>
    <hyperlink ref="C61" r:id="rId63" display="Philippines"/>
    <hyperlink ref="C62" r:id="rId64" display="Vietnam"/>
    <hyperlink ref="C63" r:id="rId65" display="Kyrgyzstan"/>
  </hyperlink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46"/>
  <sheetViews>
    <sheetView workbookViewId="0">
      <pane ySplit="1" topLeftCell="A2" activePane="bottomLeft" state="frozen"/>
      <selection/>
      <selection pane="bottomLeft" activeCell="B3" sqref="B3"/>
    </sheetView>
  </sheetViews>
  <sheetFormatPr defaultColWidth="12.6283185840708" defaultRowHeight="15.75" customHeight="1" outlineLevelCol="2"/>
  <cols>
    <col min="2" max="2" width="31.3805309734513" customWidth="1"/>
    <col min="3" max="3" width="56.7522123893805" customWidth="1"/>
  </cols>
  <sheetData>
    <row r="1" customHeight="1" spans="1:3">
      <c r="A1" s="1" t="s">
        <v>4391</v>
      </c>
      <c r="B1" s="1" t="s">
        <v>4392</v>
      </c>
      <c r="C1" s="1" t="s">
        <v>4393</v>
      </c>
    </row>
    <row r="2" customHeight="1" spans="1:3">
      <c r="A2" t="s">
        <v>4394</v>
      </c>
      <c r="B2" t="s">
        <v>4395</v>
      </c>
    </row>
    <row r="3" customHeight="1" spans="1:3">
      <c r="A3" t="s">
        <v>239</v>
      </c>
      <c r="B3" t="s">
        <v>4396</v>
      </c>
      <c r="C3" s="2" t="s">
        <v>4397</v>
      </c>
    </row>
    <row r="4" customHeight="1" spans="1:3">
      <c r="A4" t="s">
        <v>1142</v>
      </c>
      <c r="B4" t="s">
        <v>1649</v>
      </c>
    </row>
    <row r="5" customHeight="1" spans="1:3">
      <c r="A5" t="s">
        <v>1646</v>
      </c>
      <c r="B5" t="s">
        <v>4398</v>
      </c>
    </row>
    <row r="6" customHeight="1" spans="1:3">
      <c r="A6" t="s">
        <v>4399</v>
      </c>
      <c r="B6" t="s">
        <v>4400</v>
      </c>
    </row>
    <row r="7" customHeight="1" spans="1:3">
      <c r="A7" t="s">
        <v>4401</v>
      </c>
      <c r="B7" t="s">
        <v>4402</v>
      </c>
    </row>
    <row r="8" customHeight="1" spans="1:3">
      <c r="A8" t="s">
        <v>263</v>
      </c>
      <c r="B8" t="s">
        <v>264</v>
      </c>
    </row>
    <row r="9" customHeight="1" spans="1:3">
      <c r="A9" t="s">
        <v>1554</v>
      </c>
      <c r="B9" t="s">
        <v>4403</v>
      </c>
    </row>
    <row r="10" customHeight="1" spans="1:3">
      <c r="A10" t="s">
        <v>4404</v>
      </c>
      <c r="B10" t="s">
        <v>4405</v>
      </c>
    </row>
    <row r="11" customHeight="1" spans="1:3">
      <c r="A11" s="2" t="s">
        <v>4406</v>
      </c>
      <c r="B11" s="2" t="s">
        <v>4407</v>
      </c>
    </row>
    <row r="12" customHeight="1" spans="1:3">
      <c r="A12" s="2" t="s">
        <v>4408</v>
      </c>
      <c r="B12" s="2" t="s">
        <v>4409</v>
      </c>
      <c r="C12" s="2" t="s">
        <v>4410</v>
      </c>
    </row>
    <row r="13" customHeight="1" spans="1:3">
      <c r="A13" s="2" t="s">
        <v>4411</v>
      </c>
      <c r="B13" s="2" t="s">
        <v>4412</v>
      </c>
    </row>
    <row r="15" customHeight="1" spans="1:3">
      <c r="A15" s="3" t="s">
        <v>4413</v>
      </c>
      <c r="B15" s="2" t="s">
        <v>4414</v>
      </c>
    </row>
    <row r="16" customHeight="1" spans="1:3">
      <c r="A16" s="3" t="s">
        <v>4415</v>
      </c>
      <c r="B16" s="2" t="s">
        <v>4416</v>
      </c>
    </row>
    <row r="17" customHeight="1" spans="1:3">
      <c r="A17" s="3" t="s">
        <v>4417</v>
      </c>
      <c r="B17" s="2" t="s">
        <v>4418</v>
      </c>
    </row>
    <row r="18" customHeight="1" spans="1:3">
      <c r="A18" s="3" t="s">
        <v>2857</v>
      </c>
      <c r="B18" s="2" t="s">
        <v>4419</v>
      </c>
    </row>
    <row r="19" customHeight="1" spans="1:3">
      <c r="A19" s="3" t="s">
        <v>359</v>
      </c>
      <c r="B19" s="2" t="s">
        <v>4420</v>
      </c>
    </row>
    <row r="20" customHeight="1" spans="1:3">
      <c r="A20" s="3" t="s">
        <v>4421</v>
      </c>
      <c r="B20" s="4" t="s">
        <v>4422</v>
      </c>
    </row>
    <row r="21" customHeight="1" spans="1:3">
      <c r="A21" t="s">
        <v>4423</v>
      </c>
      <c r="B21" t="s">
        <v>4424</v>
      </c>
    </row>
    <row r="22" customHeight="1" spans="1:3">
      <c r="A22" t="s">
        <v>4425</v>
      </c>
      <c r="B22" t="s">
        <v>4426</v>
      </c>
    </row>
    <row r="23" customHeight="1" spans="1:3">
      <c r="A23" s="5" t="s">
        <v>4427</v>
      </c>
      <c r="B23" s="2" t="s">
        <v>4428</v>
      </c>
    </row>
    <row r="24" customHeight="1" spans="1:3">
      <c r="A24" s="5" t="s">
        <v>4429</v>
      </c>
      <c r="B24" s="2" t="s">
        <v>4430</v>
      </c>
    </row>
    <row r="25" customHeight="1" spans="1:3">
      <c r="A25" s="5" t="s">
        <v>4431</v>
      </c>
      <c r="B25" s="2" t="s">
        <v>4432</v>
      </c>
      <c r="C25" s="2" t="s">
        <v>4433</v>
      </c>
    </row>
    <row r="26" customHeight="1" spans="1:3">
      <c r="A26" s="5" t="s">
        <v>4434</v>
      </c>
      <c r="B26" s="2" t="s">
        <v>4435</v>
      </c>
    </row>
    <row r="27" customHeight="1" spans="1:3">
      <c r="A27" t="s">
        <v>4436</v>
      </c>
      <c r="B27" t="s">
        <v>4437</v>
      </c>
    </row>
    <row r="28" customHeight="1" spans="1:3">
      <c r="A28" s="5" t="s">
        <v>4438</v>
      </c>
      <c r="B28" s="6" t="s">
        <v>4439</v>
      </c>
      <c r="C28" s="2" t="s">
        <v>4440</v>
      </c>
    </row>
    <row r="29" customHeight="1" spans="1:3">
      <c r="A29" t="s">
        <v>4441</v>
      </c>
      <c r="B29" t="s">
        <v>4442</v>
      </c>
    </row>
    <row r="30" customHeight="1" spans="1:3">
      <c r="A30" t="s">
        <v>2874</v>
      </c>
      <c r="B30" t="s">
        <v>4443</v>
      </c>
    </row>
    <row r="31" customHeight="1" spans="1:3">
      <c r="A31" s="2" t="s">
        <v>4444</v>
      </c>
      <c r="B31" s="2" t="s">
        <v>4445</v>
      </c>
    </row>
    <row r="32" customHeight="1" spans="1:3">
      <c r="A32" s="2" t="s">
        <v>4446</v>
      </c>
      <c r="B32" s="2" t="s">
        <v>4447</v>
      </c>
    </row>
    <row r="33" customHeight="1" spans="1:3">
      <c r="A33" s="2"/>
      <c r="B33" s="2"/>
    </row>
    <row r="34" customHeight="1" spans="1:3">
      <c r="A34" s="2" t="s">
        <v>1741</v>
      </c>
      <c r="B34" s="2" t="s">
        <v>4448</v>
      </c>
    </row>
    <row r="35" customHeight="1" spans="1:3">
      <c r="A35" s="7" t="s">
        <v>1712</v>
      </c>
      <c r="B35" s="7" t="s">
        <v>4449</v>
      </c>
      <c r="C35" s="8" t="s">
        <v>4450</v>
      </c>
    </row>
    <row r="36" customHeight="1" spans="1:3">
      <c r="A36" s="7" t="s">
        <v>4451</v>
      </c>
      <c r="B36" s="9" t="s">
        <v>4452</v>
      </c>
      <c r="C36" s="8" t="s">
        <v>4453</v>
      </c>
    </row>
    <row r="37" customHeight="1" spans="1:3">
      <c r="A37" s="2" t="s">
        <v>4454</v>
      </c>
      <c r="B37" s="2" t="s">
        <v>4455</v>
      </c>
    </row>
    <row r="38" customHeight="1" spans="1:3">
      <c r="A38" s="7" t="s">
        <v>1721</v>
      </c>
      <c r="B38" s="7" t="s">
        <v>4373</v>
      </c>
      <c r="C38" s="2" t="s">
        <v>4456</v>
      </c>
    </row>
    <row r="39" customHeight="1" spans="1:3">
      <c r="A39" s="2" t="s">
        <v>4457</v>
      </c>
      <c r="B39" s="2" t="s">
        <v>4458</v>
      </c>
      <c r="C39" s="2" t="s">
        <v>4459</v>
      </c>
    </row>
    <row r="40" customHeight="1" spans="1:3">
      <c r="A40" s="2" t="s">
        <v>4460</v>
      </c>
      <c r="B40" s="2" t="s">
        <v>968</v>
      </c>
    </row>
    <row r="41" customHeight="1" spans="1:3">
      <c r="A41" s="2" t="s">
        <v>4461</v>
      </c>
      <c r="B41" s="2" t="s">
        <v>103</v>
      </c>
    </row>
    <row r="42" customHeight="1" spans="1:3">
      <c r="A42" s="2" t="s">
        <v>4462</v>
      </c>
      <c r="B42" s="2" t="s">
        <v>4463</v>
      </c>
    </row>
    <row r="43" customHeight="1" spans="1:3">
      <c r="A43" s="2" t="s">
        <v>4464</v>
      </c>
      <c r="B43" s="2" t="s">
        <v>4465</v>
      </c>
    </row>
    <row r="44" customHeight="1" spans="1:3">
      <c r="A44" s="2" t="s">
        <v>4466</v>
      </c>
      <c r="B44" s="2" t="s">
        <v>4467</v>
      </c>
    </row>
    <row r="45" customHeight="1" spans="1:3">
      <c r="A45" s="2" t="s">
        <v>4468</v>
      </c>
      <c r="B45" s="2" t="s">
        <v>1831</v>
      </c>
    </row>
    <row r="46" customHeight="1" spans="1:3">
      <c r="A46" s="2" t="s">
        <v>4469</v>
      </c>
      <c r="B46" s="2" t="s">
        <v>4470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19</vt:i4>
      </vt:variant>
    </vt:vector>
  </HeadingPairs>
  <TitlesOfParts>
    <vt:vector size="19" baseType="lpstr">
      <vt:lpstr>Country Overview</vt:lpstr>
      <vt:lpstr>MAPPING with Deliverables</vt:lpstr>
      <vt:lpstr>Doc Overview</vt:lpstr>
      <vt:lpstr>P2 Coverage</vt:lpstr>
      <vt:lpstr>CDV2 DTL</vt:lpstr>
      <vt:lpstr>CDV3 DTL</vt:lpstr>
      <vt:lpstr>Radar Specific</vt:lpstr>
      <vt:lpstr>DSF LSMS</vt:lpstr>
      <vt:lpstr>DFC</vt:lpstr>
      <vt:lpstr>DSF ADSP</vt:lpstr>
      <vt:lpstr>DVS</vt:lpstr>
      <vt:lpstr>RLT</vt:lpstr>
      <vt:lpstr>ULSECU</vt:lpstr>
      <vt:lpstr>Radar 7779GHz</vt:lpstr>
      <vt:lpstr>Domain ControllerECU</vt:lpstr>
      <vt:lpstr>LiDAR</vt:lpstr>
      <vt:lpstr>Data</vt:lpstr>
      <vt:lpstr>UN 1958 agreement parties</vt:lpstr>
      <vt:lpstr>Definitions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伤心猪大肠</cp:lastModifiedBy>
  <dcterms:created xsi:type="dcterms:W3CDTF">2025-11-04T13:42:00Z</dcterms:created>
  <dcterms:modified xsi:type="dcterms:W3CDTF">2025-11-04T15:58:25Z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05134389ADDA4142B5B18429548CDB05_13</vt:lpwstr>
  </property>
  <property fmtid="{D5CDD505-2E9C-101B-9397-08002B2CF9AE}" pid="3" name="KSOProductBuildVer">
    <vt:lpwstr>2052-12.1.0.23542</vt:lpwstr>
  </property>
</Properties>
</file>