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anun/Desktop/"/>
    </mc:Choice>
  </mc:AlternateContent>
  <xr:revisionPtr revIDLastSave="0" documentId="13_ncr:1_{11905E41-0BA5-B34A-B69D-BAA4158224E9}" xr6:coauthVersionLast="47" xr6:coauthVersionMax="47" xr10:uidLastSave="{00000000-0000-0000-0000-000000000000}"/>
  <bookViews>
    <workbookView xWindow="0" yWindow="0" windowWidth="28800" windowHeight="18000" activeTab="2" xr2:uid="{D025830A-FD2D-044C-A953-1901FD005DAF}"/>
  </bookViews>
  <sheets>
    <sheet name="Correlation" sheetId="1" r:id="rId1"/>
    <sheet name="Linear Regression แบบ simple" sheetId="2" r:id="rId2"/>
    <sheet name="Linear Regression แบบ multi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3" l="1"/>
  <c r="J40" i="3"/>
  <c r="I6" i="3" a="1"/>
  <c r="I6" i="3" s="1"/>
  <c r="D38" i="2"/>
  <c r="H14" i="2"/>
  <c r="I15" i="2" s="1"/>
  <c r="E7" i="2"/>
  <c r="E6" i="2"/>
  <c r="N3" i="1"/>
  <c r="N6" i="3"/>
  <c r="F7" i="2"/>
  <c r="F6" i="2"/>
  <c r="E2" i="3" l="1"/>
  <c r="F2" i="3" s="1"/>
  <c r="E26" i="3"/>
  <c r="F26" i="3" s="1"/>
  <c r="E18" i="3"/>
  <c r="F18" i="3" s="1"/>
  <c r="E10" i="3"/>
  <c r="F10" i="3" s="1"/>
  <c r="E33" i="3"/>
  <c r="F33" i="3" s="1"/>
  <c r="E25" i="3"/>
  <c r="F25" i="3" s="1"/>
  <c r="E17" i="3"/>
  <c r="F17" i="3" s="1"/>
  <c r="E9" i="3"/>
  <c r="F9" i="3" s="1"/>
  <c r="E5" i="3"/>
  <c r="F5" i="3" s="1"/>
  <c r="E28" i="3"/>
  <c r="F28" i="3" s="1"/>
  <c r="E20" i="3"/>
  <c r="F20" i="3" s="1"/>
  <c r="E12" i="3"/>
  <c r="F12" i="3" s="1"/>
  <c r="E4" i="3"/>
  <c r="F4" i="3" s="1"/>
  <c r="E32" i="3"/>
  <c r="F32" i="3" s="1"/>
  <c r="E24" i="3"/>
  <c r="F24" i="3" s="1"/>
  <c r="E16" i="3"/>
  <c r="F16" i="3" s="1"/>
  <c r="E8" i="3"/>
  <c r="F8" i="3" s="1"/>
  <c r="E31" i="3"/>
  <c r="F31" i="3" s="1"/>
  <c r="E23" i="3"/>
  <c r="F23" i="3" s="1"/>
  <c r="E15" i="3"/>
  <c r="F15" i="3" s="1"/>
  <c r="E7" i="3"/>
  <c r="F7" i="3" s="1"/>
  <c r="E30" i="3"/>
  <c r="F30" i="3" s="1"/>
  <c r="E22" i="3"/>
  <c r="F22" i="3" s="1"/>
  <c r="E14" i="3"/>
  <c r="F14" i="3" s="1"/>
  <c r="E6" i="3"/>
  <c r="F6" i="3" s="1"/>
  <c r="E29" i="3"/>
  <c r="F29" i="3" s="1"/>
  <c r="E21" i="3"/>
  <c r="F21" i="3" s="1"/>
  <c r="E13" i="3"/>
  <c r="F13" i="3" s="1"/>
  <c r="E27" i="3"/>
  <c r="F27" i="3" s="1"/>
  <c r="E19" i="3"/>
  <c r="F19" i="3" s="1"/>
  <c r="E11" i="3"/>
  <c r="F11" i="3" s="1"/>
  <c r="E3" i="3"/>
  <c r="F3" i="3" s="1"/>
  <c r="G2" i="3" l="1" a="1"/>
  <c r="G2" i="3" s="1"/>
  <c r="S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<sst xmlns="http://schemas.openxmlformats.org/spreadsheetml/2006/main" count="154" uniqueCount="89">
  <si>
    <t>mpg</t>
  </si>
  <si>
    <t>cyl</t>
  </si>
  <si>
    <t>hp</t>
  </si>
  <si>
    <t>disp</t>
  </si>
  <si>
    <t>drat</t>
  </si>
  <si>
    <t>wt</t>
  </si>
  <si>
    <t>qsec</t>
  </si>
  <si>
    <t>vs</t>
  </si>
  <si>
    <t>am</t>
  </si>
  <si>
    <t>gear</t>
  </si>
  <si>
    <t>carb</t>
  </si>
  <si>
    <t>MPG and HP</t>
  </si>
  <si>
    <t>Scaatter plot การนำตัวแปรมาพลอตกราฟ คอลลัมซ้าย = แกน x , คอลลัมขวา = แกน y</t>
  </si>
  <si>
    <t>X</t>
  </si>
  <si>
    <t>Y</t>
  </si>
  <si>
    <t>ตาราง Correlation Matrix</t>
  </si>
  <si>
    <t>mpg = f(hp)</t>
  </si>
  <si>
    <t>mpg = b0 + 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</si>
  <si>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</si>
  <si>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</si>
  <si>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</si>
  <si>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</si>
  <si>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</si>
  <si>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</si>
  <si>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</si>
  <si>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</si>
  <si>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</si>
  <si>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</si>
  <si>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</si>
  <si>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</si>
  <si>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</si>
  <si>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</si>
  <si>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</si>
  <si>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</si>
  <si>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</si>
  <si>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Coefficients</t>
  </si>
  <si>
    <t>t Stat</t>
  </si>
  <si>
    <t>P-value</t>
  </si>
  <si>
    <t>Lower 95%</t>
  </si>
  <si>
    <t>Upper 95%</t>
  </si>
  <si>
    <t>Using Data analysis toolpack for more information</t>
  </si>
  <si>
    <t xml:space="preserve">correlation </t>
  </si>
  <si>
    <t>correlation^2 or Rsquare</t>
  </si>
  <si>
    <t xml:space="preserve"> ค่าอยู่ที่ 0-1  ในตัวอย่างนี้คือ hp อธิบาย mpg ได้ 60.24%			</t>
  </si>
  <si>
    <t>Explained Variances</t>
  </si>
  <si>
    <t>= Overall Significance of the Model</t>
  </si>
  <si>
    <t xml:space="preserve">Significance F </t>
  </si>
  <si>
    <t>&lt;- P-value</t>
  </si>
  <si>
    <t xml:space="preserve"> &lt; 0.05 alpha = Significance </t>
  </si>
  <si>
    <t>= Model is sig ตัวแปร x ของเราสามารถอธิบาย y ได้ โดยความแม่นยำคือ 60.24</t>
  </si>
  <si>
    <t xml:space="preserve">hp </t>
  </si>
  <si>
    <t>Confidence Interval</t>
  </si>
  <si>
    <t>Intercept ไม่ต้องไปอะไรกับมันมาก ปกติเราจะไม่อธิบายมันเท่าไร ไม่ค่อยไปยุ่ง</t>
  </si>
  <si>
    <t>P-value &lt; 0.05 alpha = hp สามารถอธิบายค่า y หรือ mpg ได้อย่างมีนัยสำคัญทางสถิติ</t>
  </si>
  <si>
    <t>mpg = 30.10 + (-0.07) * hp</t>
  </si>
  <si>
    <t>hp =200</t>
  </si>
  <si>
    <t>mpg = ?</t>
  </si>
  <si>
    <t>&lt;-  Predicted mpg</t>
  </si>
  <si>
    <t xml:space="preserve">    ไม่เก็บค่า 0 = sig</t>
  </si>
  <si>
    <t>Simple Linear Regression คือ มีตัวแปร x ที่ใช้ทำนายตัวแปร y แค่ 1 ตัว</t>
  </si>
  <si>
    <t>mpg = f(hp, wt, am)</t>
  </si>
  <si>
    <t>mpg = b0 + b1*hp + b2*wt +b3*am</t>
  </si>
  <si>
    <t>Significance F</t>
  </si>
  <si>
    <t>Using Analysis toolpack for more information</t>
  </si>
  <si>
    <t xml:space="preserve">   &lt;  0.05 alpha = Sig = มีอย่างน้อย 1 ตัวแปรต้นหรือ x ที่ Sig และใช้ทำนาย mpg ได้</t>
  </si>
  <si>
    <t>mpg  =. 34.0029 + (-0.03)*hp + (-2.87)*wt + 2.08*am</t>
  </si>
  <si>
    <t>predicted mpg</t>
  </si>
  <si>
    <t xml:space="preserve">   ไม่ Sig = ตัวแปรนี้ไม่สามารถอธิบาย y ได้ เราจะรัน model ใหม่ โดยลบออกก็ได้ </t>
  </si>
  <si>
    <t xml:space="preserve">   หรือจะเก็บข้อมูลมากขึ้นก็ได้ เพราะมันอาจจะไม่ sig เพราะข้อมูลน้อยมากเกินไป</t>
  </si>
  <si>
    <t>&lt; 0.05 alpha</t>
  </si>
  <si>
    <t xml:space="preserve"> </t>
  </si>
  <si>
    <t>โดยปกติแล้ว model ที่อธิบายข้างในไม่ได้ จะ predict ออกมาได้แม่นกว่า</t>
  </si>
  <si>
    <t>เช่น deep learning , neuraul network</t>
  </si>
  <si>
    <t>Objectives for running model</t>
  </si>
  <si>
    <t>[1] Prediction</t>
  </si>
  <si>
    <t xml:space="preserve">[2] Inference (why) เข้าใจไส้ในของโมเดล เพื่อปรับจูนโมเดล performance จะไม่ค่อยสูง linear regression </t>
  </si>
  <si>
    <r>
      <t xml:space="preserve">       correlation of </t>
    </r>
    <r>
      <rPr>
        <b/>
        <sz val="12"/>
        <color rgb="FF0070C0"/>
        <rFont val="Calibri (Body)"/>
      </rPr>
      <t>actual mpg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rgb="FF7030A0"/>
        <rFont val="Calibri (Body)"/>
      </rPr>
      <t>predicted mpg</t>
    </r>
    <r>
      <rPr>
        <sz val="12"/>
        <color theme="1"/>
        <rFont val="Calibri"/>
        <family val="2"/>
        <scheme val="minor"/>
      </rPr>
      <t xml:space="preserve"> (resulting from hp,wt,am)</t>
    </r>
  </si>
  <si>
    <t xml:space="preserve">       correlation ^ 2</t>
  </si>
  <si>
    <t>error</t>
  </si>
  <si>
    <t>error^2</t>
  </si>
  <si>
    <t>sum squared error</t>
  </si>
  <si>
    <t>จำเป็นต้องยกกำลัง ถ้าไม่ยกบวกกันแล้ว</t>
  </si>
  <si>
    <t>มันจะหักลบกันไป</t>
  </si>
  <si>
    <t>Model จะทำให้ค่า error ที่ได้ น้อยที่สุด เท่าที่จะทำได้</t>
  </si>
  <si>
    <t>root mean squared error (RMSE)</t>
  </si>
  <si>
    <t>เมื่อยกกำลังเพื่อรวมแล้ว หลังจากนั้น</t>
  </si>
  <si>
    <t xml:space="preserve">ก็ถอด sqrt  </t>
  </si>
  <si>
    <t>Minimize</t>
  </si>
  <si>
    <t>sse and rmse ยิ่งน้อยยิ่งดี Error น้อยยิ่งดี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</si>
</sst>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"/>
    <numFmt numFmtId="166" formatCode="0.0000"/>
    <numFmt numFmtId="167" formatCode="_(* #,##0.0000_);_(* \(#,##0.0000\);_(* &quot;-&quot;??_);_(@_)"/>
    <numFmt numFmtId="171" formatCode="0.000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Work Sans"/>
    </font>
    <font>
      <sz val="12"/>
      <color theme="1"/>
      <name val="Work Sans"/>
    </font>
    <font>
      <i/>
      <sz val="12"/>
      <color theme="1"/>
      <name val="Calibri"/>
      <family val="2"/>
      <scheme val="minor"/>
    </font>
    <font>
      <b/>
      <sz val="12"/>
      <color theme="1"/>
      <name val="Sarabun Regular"/>
    </font>
    <font>
      <b/>
      <sz val="12"/>
      <color rgb="FF0070C0"/>
      <name val="Work Sans"/>
    </font>
    <font>
      <sz val="12"/>
      <color rgb="FF0070C0"/>
      <name val="Work Sans"/>
    </font>
    <font>
      <b/>
      <sz val="12"/>
      <color rgb="FF0070C0"/>
      <name val="Calibri"/>
      <family val="2"/>
      <scheme val="minor"/>
    </font>
    <font>
      <sz val="12"/>
      <color theme="1"/>
      <name val="TH SarabunPSK"/>
      <family val="2"/>
    </font>
    <font>
      <sz val="12"/>
      <color rgb="FF0070C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Thonburi"/>
      <family val="2"/>
      <charset val="222"/>
    </font>
    <font>
      <b/>
      <i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0070C0"/>
      <name val="Calibri (Body)"/>
    </font>
    <font>
      <b/>
      <sz val="12"/>
      <color rgb="FF7030A0"/>
      <name val="Calibri (Body)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4D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0C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" xfId="0" applyBorder="1"/>
    <xf numFmtId="0" fontId="6" fillId="0" borderId="2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/>
    </xf>
    <xf numFmtId="0" fontId="6" fillId="0" borderId="2" xfId="0" applyFont="1" applyBorder="1" applyAlignment="1">
      <alignment horizontal="centerContinuous"/>
    </xf>
    <xf numFmtId="0" fontId="11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/>
    <xf numFmtId="2" fontId="0" fillId="2" borderId="0" xfId="0" applyNumberFormat="1" applyFill="1"/>
    <xf numFmtId="2" fontId="0" fillId="2" borderId="1" xfId="0" applyNumberFormat="1" applyFill="1" applyBorder="1"/>
    <xf numFmtId="9" fontId="0" fillId="0" borderId="0" xfId="2" applyFont="1"/>
    <xf numFmtId="10" fontId="0" fillId="3" borderId="0" xfId="2" applyNumberFormat="1" applyFont="1" applyFill="1" applyBorder="1" applyAlignment="1"/>
    <xf numFmtId="165" fontId="0" fillId="0" borderId="0" xfId="0" applyNumberFormat="1"/>
    <xf numFmtId="0" fontId="3" fillId="3" borderId="0" xfId="0" applyFont="1" applyFill="1"/>
    <xf numFmtId="0" fontId="0" fillId="0" borderId="0" xfId="0" quotePrefix="1"/>
    <xf numFmtId="0" fontId="3" fillId="0" borderId="0" xfId="0" quotePrefix="1" applyFont="1"/>
    <xf numFmtId="2" fontId="0" fillId="0" borderId="0" xfId="0" applyNumberFormat="1"/>
    <xf numFmtId="166" fontId="0" fillId="0" borderId="0" xfId="0" applyNumberFormat="1"/>
    <xf numFmtId="0" fontId="3" fillId="4" borderId="0" xfId="0" applyFont="1" applyFill="1"/>
    <xf numFmtId="0" fontId="0" fillId="4" borderId="0" xfId="0" applyFill="1"/>
    <xf numFmtId="0" fontId="13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166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7" fontId="0" fillId="7" borderId="0" xfId="1" applyNumberFormat="1" applyFont="1" applyFill="1" applyBorder="1" applyAlignment="1"/>
    <xf numFmtId="167" fontId="0" fillId="7" borderId="1" xfId="1" applyNumberFormat="1" applyFont="1" applyFill="1" applyBorder="1" applyAlignment="1"/>
    <xf numFmtId="0" fontId="0" fillId="7" borderId="0" xfId="0" applyFill="1"/>
    <xf numFmtId="2" fontId="0" fillId="8" borderId="0" xfId="0" applyNumberFormat="1" applyFill="1" applyAlignment="1">
      <alignment horizontal="center"/>
    </xf>
    <xf numFmtId="2" fontId="0" fillId="0" borderId="1" xfId="0" applyNumberFormat="1" applyBorder="1"/>
    <xf numFmtId="0" fontId="14" fillId="0" borderId="0" xfId="0" applyFont="1"/>
    <xf numFmtId="0" fontId="3" fillId="3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3" fillId="8" borderId="0" xfId="0" applyFont="1" applyFill="1"/>
    <xf numFmtId="0" fontId="0" fillId="8" borderId="0" xfId="0" applyFill="1"/>
    <xf numFmtId="165" fontId="0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67" fontId="0" fillId="0" borderId="0" xfId="1" applyNumberFormat="1" applyFont="1" applyFill="1" applyBorder="1" applyAlignment="1"/>
    <xf numFmtId="165" fontId="0" fillId="0" borderId="0" xfId="0" applyNumberFormat="1" applyFill="1" applyBorder="1" applyAlignment="1"/>
    <xf numFmtId="166" fontId="0" fillId="0" borderId="0" xfId="0" applyNumberFormat="1" applyFill="1" applyBorder="1" applyAlignment="1"/>
    <xf numFmtId="166" fontId="0" fillId="0" borderId="1" xfId="0" applyNumberFormat="1" applyFill="1" applyBorder="1" applyAlignment="1"/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3" fillId="9" borderId="0" xfId="0" applyFont="1" applyFill="1"/>
    <xf numFmtId="0" fontId="0" fillId="9" borderId="0" xfId="0" applyFont="1" applyFill="1"/>
    <xf numFmtId="0" fontId="6" fillId="9" borderId="2" xfId="0" applyFont="1" applyFill="1" applyBorder="1" applyAlignment="1">
      <alignment horizontal="center"/>
    </xf>
    <xf numFmtId="167" fontId="0" fillId="9" borderId="0" xfId="1" applyNumberFormat="1" applyFont="1" applyFill="1" applyBorder="1" applyAlignment="1">
      <alignment horizontal="left"/>
    </xf>
    <xf numFmtId="2" fontId="3" fillId="11" borderId="0" xfId="0" applyNumberFormat="1" applyFont="1" applyFill="1" applyAlignment="1">
      <alignment horizontal="center"/>
    </xf>
    <xf numFmtId="167" fontId="0" fillId="12" borderId="0" xfId="1" applyNumberFormat="1" applyFont="1" applyFill="1" applyBorder="1" applyAlignment="1"/>
    <xf numFmtId="167" fontId="0" fillId="13" borderId="1" xfId="1" applyNumberFormat="1" applyFont="1" applyFill="1" applyBorder="1" applyAlignment="1"/>
    <xf numFmtId="0" fontId="0" fillId="13" borderId="1" xfId="0" applyFill="1" applyBorder="1" applyAlignment="1"/>
    <xf numFmtId="0" fontId="0" fillId="12" borderId="0" xfId="0" applyFill="1" applyBorder="1" applyAlignmen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0" fillId="10" borderId="0" xfId="0" applyFill="1"/>
    <xf numFmtId="0" fontId="0" fillId="12" borderId="0" xfId="0" applyFill="1"/>
    <xf numFmtId="0" fontId="24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0" fontId="25" fillId="0" borderId="0" xfId="0" applyFont="1"/>
    <xf numFmtId="2" fontId="25" fillId="0" borderId="0" xfId="0" applyNumberFormat="1" applyFont="1" applyAlignment="1">
      <alignment horizontal="left"/>
    </xf>
    <xf numFmtId="2" fontId="24" fillId="0" borderId="0" xfId="0" applyNumberFormat="1" applyFont="1" applyAlignment="1">
      <alignment horizontal="left"/>
    </xf>
    <xf numFmtId="2" fontId="3" fillId="13" borderId="0" xfId="0" applyNumberFormat="1" applyFont="1" applyFill="1" applyAlignment="1">
      <alignment horizontal="center"/>
    </xf>
    <xf numFmtId="171" fontId="3" fillId="13" borderId="0" xfId="0" applyNumberFormat="1" applyFont="1" applyFill="1" applyAlignment="1">
      <alignment horizontal="center"/>
    </xf>
    <xf numFmtId="0" fontId="2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D0CF"/>
      <color rgb="FFF4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Correlation!$B$2:$B$33</c:f>
              <c:numCache>
                <c:formatCode>0.0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B-414C-B0EB-DEB6761A9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413023"/>
        <c:axId val="1756390095"/>
      </c:scatterChart>
      <c:valAx>
        <c:axId val="176041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= 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756390095"/>
        <c:crosses val="autoZero"/>
        <c:crossBetween val="midCat"/>
      </c:valAx>
      <c:valAx>
        <c:axId val="175639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= 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76041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6350</xdr:rowOff>
    </xdr:from>
    <xdr:to>
      <xdr:col>19</xdr:col>
      <xdr:colOff>12700</xdr:colOff>
      <xdr:row>23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7B1E71-6222-8739-AB8F-3E3291850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7EC0-A96F-F04B-B7B3-3561F6152BFF}">
  <dimension ref="A1:X38"/>
  <sheetViews>
    <sheetView workbookViewId="0">
      <selection activeCell="I1" activeCellId="2" sqref="A1:B33 F1:F33 I1:I33"/>
    </sheetView>
  </sheetViews>
  <sheetFormatPr baseColWidth="10" defaultRowHeight="16"/>
  <cols>
    <col min="13" max="13" width="12.83203125" customWidth="1"/>
    <col min="14" max="14" width="13.33203125" bestFit="1" customWidth="1"/>
  </cols>
  <sheetData>
    <row r="1" spans="1:14">
      <c r="A1" s="10" t="s">
        <v>2</v>
      </c>
      <c r="B1" s="10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>
      <c r="A2" s="11">
        <v>110</v>
      </c>
      <c r="B2" s="12">
        <v>21</v>
      </c>
      <c r="C2" s="2">
        <v>6</v>
      </c>
      <c r="D2" s="4">
        <v>160</v>
      </c>
      <c r="E2" s="3">
        <v>3.9</v>
      </c>
      <c r="F2" s="3">
        <v>2.62</v>
      </c>
      <c r="G2" s="3">
        <v>16.46</v>
      </c>
      <c r="H2" s="2">
        <v>0</v>
      </c>
      <c r="I2" s="2">
        <v>1</v>
      </c>
      <c r="J2" s="2">
        <v>4</v>
      </c>
      <c r="K2" s="2">
        <v>4</v>
      </c>
    </row>
    <row r="3" spans="1:14" ht="18">
      <c r="A3" s="11">
        <v>110</v>
      </c>
      <c r="B3" s="12">
        <v>21</v>
      </c>
      <c r="C3" s="2">
        <v>6</v>
      </c>
      <c r="D3" s="4">
        <v>160</v>
      </c>
      <c r="E3" s="3">
        <v>3.9</v>
      </c>
      <c r="F3" s="3">
        <v>2.875</v>
      </c>
      <c r="G3" s="3">
        <v>17.02</v>
      </c>
      <c r="H3" s="2">
        <v>0</v>
      </c>
      <c r="I3" s="2">
        <v>1</v>
      </c>
      <c r="J3" s="2">
        <v>4</v>
      </c>
      <c r="K3" s="2">
        <v>4</v>
      </c>
      <c r="M3" s="8" t="s">
        <v>11</v>
      </c>
      <c r="N3" s="7">
        <f>CORREL(B2:B33,A2:A33)</f>
        <v>-0.77616837182658638</v>
      </c>
    </row>
    <row r="4" spans="1:14">
      <c r="A4" s="11">
        <v>93</v>
      </c>
      <c r="B4" s="12">
        <v>22.8</v>
      </c>
      <c r="C4" s="2">
        <v>4</v>
      </c>
      <c r="D4" s="4">
        <v>108</v>
      </c>
      <c r="E4" s="3">
        <v>3.85</v>
      </c>
      <c r="F4" s="3">
        <v>2.3199999999999998</v>
      </c>
      <c r="G4" s="3">
        <v>18.61</v>
      </c>
      <c r="H4" s="2">
        <v>1</v>
      </c>
      <c r="I4" s="2">
        <v>1</v>
      </c>
      <c r="J4" s="2">
        <v>4</v>
      </c>
      <c r="K4" s="2">
        <v>1</v>
      </c>
    </row>
    <row r="5" spans="1:14">
      <c r="A5" s="11">
        <v>110</v>
      </c>
      <c r="B5" s="12">
        <v>21.4</v>
      </c>
      <c r="C5" s="2">
        <v>6</v>
      </c>
      <c r="D5" s="4">
        <v>258</v>
      </c>
      <c r="E5" s="3">
        <v>3.08</v>
      </c>
      <c r="F5" s="3">
        <v>3.2149999999999999</v>
      </c>
      <c r="G5" s="3">
        <v>19.440000000000001</v>
      </c>
      <c r="H5" s="2">
        <v>1</v>
      </c>
      <c r="I5" s="2">
        <v>0</v>
      </c>
      <c r="J5" s="2">
        <v>3</v>
      </c>
      <c r="K5" s="2">
        <v>1</v>
      </c>
    </row>
    <row r="6" spans="1:14" ht="18">
      <c r="A6" s="11">
        <v>175</v>
      </c>
      <c r="B6" s="12">
        <v>18.7</v>
      </c>
      <c r="C6" s="2">
        <v>8</v>
      </c>
      <c r="D6" s="4">
        <v>360</v>
      </c>
      <c r="E6" s="3">
        <v>3.15</v>
      </c>
      <c r="F6" s="3">
        <v>3.44</v>
      </c>
      <c r="G6" s="3">
        <v>17.02</v>
      </c>
      <c r="H6" s="2">
        <v>0</v>
      </c>
      <c r="I6" s="2">
        <v>0</v>
      </c>
      <c r="J6" s="2">
        <v>3</v>
      </c>
      <c r="K6" s="2">
        <v>2</v>
      </c>
      <c r="M6" s="9" t="s">
        <v>12</v>
      </c>
    </row>
    <row r="7" spans="1:14">
      <c r="A7" s="11">
        <v>105</v>
      </c>
      <c r="B7" s="12">
        <v>18.100000000000001</v>
      </c>
      <c r="C7" s="2">
        <v>6</v>
      </c>
      <c r="D7" s="4">
        <v>225</v>
      </c>
      <c r="E7" s="3">
        <v>2.76</v>
      </c>
      <c r="F7" s="3">
        <v>3.46</v>
      </c>
      <c r="G7" s="3">
        <v>20.22</v>
      </c>
      <c r="H7" s="2">
        <v>1</v>
      </c>
      <c r="I7" s="2">
        <v>0</v>
      </c>
      <c r="J7" s="2">
        <v>3</v>
      </c>
      <c r="K7" s="2">
        <v>1</v>
      </c>
    </row>
    <row r="8" spans="1:14">
      <c r="A8" s="11">
        <v>245</v>
      </c>
      <c r="B8" s="12">
        <v>14.3</v>
      </c>
      <c r="C8" s="2">
        <v>8</v>
      </c>
      <c r="D8" s="4">
        <v>360</v>
      </c>
      <c r="E8" s="3">
        <v>3.21</v>
      </c>
      <c r="F8" s="3">
        <v>3.57</v>
      </c>
      <c r="G8" s="3">
        <v>15.84</v>
      </c>
      <c r="H8" s="2">
        <v>0</v>
      </c>
      <c r="I8" s="2">
        <v>0</v>
      </c>
      <c r="J8" s="2">
        <v>3</v>
      </c>
      <c r="K8" s="2">
        <v>4</v>
      </c>
    </row>
    <row r="9" spans="1:14">
      <c r="A9" s="11">
        <v>62</v>
      </c>
      <c r="B9" s="12">
        <v>24.4</v>
      </c>
      <c r="C9" s="2">
        <v>4</v>
      </c>
      <c r="D9" s="4">
        <v>146.69999999999999</v>
      </c>
      <c r="E9" s="3">
        <v>3.69</v>
      </c>
      <c r="F9" s="3">
        <v>3.19</v>
      </c>
      <c r="G9" s="3">
        <v>20</v>
      </c>
      <c r="H9" s="2">
        <v>1</v>
      </c>
      <c r="I9" s="2">
        <v>0</v>
      </c>
      <c r="J9" s="2">
        <v>4</v>
      </c>
      <c r="K9" s="2">
        <v>2</v>
      </c>
    </row>
    <row r="10" spans="1:14">
      <c r="A10" s="11">
        <v>95</v>
      </c>
      <c r="B10" s="12">
        <v>22.8</v>
      </c>
      <c r="C10" s="2">
        <v>4</v>
      </c>
      <c r="D10" s="4">
        <v>140.80000000000001</v>
      </c>
      <c r="E10" s="3">
        <v>3.92</v>
      </c>
      <c r="F10" s="3">
        <v>3.15</v>
      </c>
      <c r="G10" s="3">
        <v>22.9</v>
      </c>
      <c r="H10" s="2">
        <v>1</v>
      </c>
      <c r="I10" s="2">
        <v>0</v>
      </c>
      <c r="J10" s="2">
        <v>4</v>
      </c>
      <c r="K10" s="2">
        <v>2</v>
      </c>
    </row>
    <row r="11" spans="1:14">
      <c r="A11" s="11">
        <v>123</v>
      </c>
      <c r="B11" s="12">
        <v>19.2</v>
      </c>
      <c r="C11" s="2">
        <v>6</v>
      </c>
      <c r="D11" s="4">
        <v>167.6</v>
      </c>
      <c r="E11" s="3">
        <v>3.92</v>
      </c>
      <c r="F11" s="3">
        <v>3.44</v>
      </c>
      <c r="G11" s="3">
        <v>18.3</v>
      </c>
      <c r="H11" s="2">
        <v>1</v>
      </c>
      <c r="I11" s="2">
        <v>0</v>
      </c>
      <c r="J11" s="2">
        <v>4</v>
      </c>
      <c r="K11" s="2">
        <v>4</v>
      </c>
    </row>
    <row r="12" spans="1:14">
      <c r="A12" s="11">
        <v>123</v>
      </c>
      <c r="B12" s="12">
        <v>17.8</v>
      </c>
      <c r="C12" s="2">
        <v>6</v>
      </c>
      <c r="D12" s="4">
        <v>167.6</v>
      </c>
      <c r="E12" s="3">
        <v>3.92</v>
      </c>
      <c r="F12" s="3">
        <v>3.44</v>
      </c>
      <c r="G12" s="3">
        <v>18.899999999999999</v>
      </c>
      <c r="H12" s="2">
        <v>1</v>
      </c>
      <c r="I12" s="2">
        <v>0</v>
      </c>
      <c r="J12" s="2">
        <v>4</v>
      </c>
      <c r="K12" s="2">
        <v>4</v>
      </c>
    </row>
    <row r="13" spans="1:14">
      <c r="A13" s="11">
        <v>180</v>
      </c>
      <c r="B13" s="12">
        <v>16.399999999999999</v>
      </c>
      <c r="C13" s="2">
        <v>8</v>
      </c>
      <c r="D13" s="4">
        <v>275.8</v>
      </c>
      <c r="E13" s="3">
        <v>3.07</v>
      </c>
      <c r="F13" s="3">
        <v>4.07</v>
      </c>
      <c r="G13" s="3">
        <v>17.399999999999999</v>
      </c>
      <c r="H13" s="2">
        <v>0</v>
      </c>
      <c r="I13" s="2">
        <v>0</v>
      </c>
      <c r="J13" s="2">
        <v>3</v>
      </c>
      <c r="K13" s="2">
        <v>3</v>
      </c>
    </row>
    <row r="14" spans="1:14">
      <c r="A14" s="11">
        <v>180</v>
      </c>
      <c r="B14" s="12">
        <v>17.3</v>
      </c>
      <c r="C14" s="2">
        <v>8</v>
      </c>
      <c r="D14" s="4">
        <v>275.8</v>
      </c>
      <c r="E14" s="3">
        <v>3.07</v>
      </c>
      <c r="F14" s="3">
        <v>3.73</v>
      </c>
      <c r="G14" s="3">
        <v>17.600000000000001</v>
      </c>
      <c r="H14" s="2">
        <v>0</v>
      </c>
      <c r="I14" s="2">
        <v>0</v>
      </c>
      <c r="J14" s="2">
        <v>3</v>
      </c>
      <c r="K14" s="2">
        <v>3</v>
      </c>
    </row>
    <row r="15" spans="1:14">
      <c r="A15" s="11">
        <v>180</v>
      </c>
      <c r="B15" s="12">
        <v>15.2</v>
      </c>
      <c r="C15" s="2">
        <v>8</v>
      </c>
      <c r="D15" s="4">
        <v>275.8</v>
      </c>
      <c r="E15" s="3">
        <v>3.07</v>
      </c>
      <c r="F15" s="3">
        <v>3.78</v>
      </c>
      <c r="G15" s="3">
        <v>18</v>
      </c>
      <c r="H15" s="2">
        <v>0</v>
      </c>
      <c r="I15" s="2">
        <v>0</v>
      </c>
      <c r="J15" s="2">
        <v>3</v>
      </c>
      <c r="K15" s="2">
        <v>3</v>
      </c>
    </row>
    <row r="16" spans="1:14">
      <c r="A16" s="11">
        <v>205</v>
      </c>
      <c r="B16" s="12">
        <v>10.4</v>
      </c>
      <c r="C16" s="2">
        <v>8</v>
      </c>
      <c r="D16" s="4">
        <v>472</v>
      </c>
      <c r="E16" s="3">
        <v>2.93</v>
      </c>
      <c r="F16" s="3">
        <v>5.25</v>
      </c>
      <c r="G16" s="3">
        <v>17.98</v>
      </c>
      <c r="H16" s="2">
        <v>0</v>
      </c>
      <c r="I16" s="2">
        <v>0</v>
      </c>
      <c r="J16" s="2">
        <v>3</v>
      </c>
      <c r="K16" s="2">
        <v>4</v>
      </c>
    </row>
    <row r="17" spans="1:24">
      <c r="A17" s="11">
        <v>215</v>
      </c>
      <c r="B17" s="12">
        <v>10.4</v>
      </c>
      <c r="C17" s="2">
        <v>8</v>
      </c>
      <c r="D17" s="4">
        <v>460</v>
      </c>
      <c r="E17" s="3">
        <v>3</v>
      </c>
      <c r="F17" s="3">
        <v>5.4240000000000004</v>
      </c>
      <c r="G17" s="3">
        <v>17.82</v>
      </c>
      <c r="H17" s="2">
        <v>0</v>
      </c>
      <c r="I17" s="2">
        <v>0</v>
      </c>
      <c r="J17" s="2">
        <v>3</v>
      </c>
      <c r="K17" s="2">
        <v>4</v>
      </c>
    </row>
    <row r="18" spans="1:24">
      <c r="A18" s="11">
        <v>230</v>
      </c>
      <c r="B18" s="12">
        <v>14.7</v>
      </c>
      <c r="C18" s="2">
        <v>8</v>
      </c>
      <c r="D18" s="4">
        <v>440</v>
      </c>
      <c r="E18" s="3">
        <v>3.23</v>
      </c>
      <c r="F18" s="3">
        <v>5.3449999999999998</v>
      </c>
      <c r="G18" s="3">
        <v>17.420000000000002</v>
      </c>
      <c r="H18" s="2">
        <v>0</v>
      </c>
      <c r="I18" s="2">
        <v>0</v>
      </c>
      <c r="J18" s="2">
        <v>3</v>
      </c>
      <c r="K18" s="2">
        <v>4</v>
      </c>
    </row>
    <row r="19" spans="1:24">
      <c r="A19" s="11">
        <v>66</v>
      </c>
      <c r="B19" s="12">
        <v>32.4</v>
      </c>
      <c r="C19" s="2">
        <v>4</v>
      </c>
      <c r="D19" s="4">
        <v>78.7</v>
      </c>
      <c r="E19" s="3">
        <v>4.08</v>
      </c>
      <c r="F19" s="3">
        <v>2.2000000000000002</v>
      </c>
      <c r="G19" s="3">
        <v>19.47</v>
      </c>
      <c r="H19" s="2">
        <v>1</v>
      </c>
      <c r="I19" s="2">
        <v>1</v>
      </c>
      <c r="J19" s="2">
        <v>4</v>
      </c>
      <c r="K19" s="2">
        <v>1</v>
      </c>
    </row>
    <row r="20" spans="1:24">
      <c r="A20" s="11">
        <v>52</v>
      </c>
      <c r="B20" s="12">
        <v>30.4</v>
      </c>
      <c r="C20" s="2">
        <v>4</v>
      </c>
      <c r="D20" s="4">
        <v>75.7</v>
      </c>
      <c r="E20" s="3">
        <v>4.93</v>
      </c>
      <c r="F20" s="3">
        <v>1.615</v>
      </c>
      <c r="G20" s="3">
        <v>18.52</v>
      </c>
      <c r="H20" s="2">
        <v>1</v>
      </c>
      <c r="I20" s="2">
        <v>1</v>
      </c>
      <c r="J20" s="2">
        <v>4</v>
      </c>
      <c r="K20" s="2">
        <v>2</v>
      </c>
    </row>
    <row r="21" spans="1:24">
      <c r="A21" s="11">
        <v>65</v>
      </c>
      <c r="B21" s="12">
        <v>33.9</v>
      </c>
      <c r="C21" s="2">
        <v>4</v>
      </c>
      <c r="D21" s="4">
        <v>71.099999999999994</v>
      </c>
      <c r="E21" s="3">
        <v>4.22</v>
      </c>
      <c r="F21" s="3">
        <v>1.835</v>
      </c>
      <c r="G21" s="3">
        <v>19.899999999999999</v>
      </c>
      <c r="H21" s="2">
        <v>1</v>
      </c>
      <c r="I21" s="2">
        <v>1</v>
      </c>
      <c r="J21" s="2">
        <v>4</v>
      </c>
      <c r="K21" s="2">
        <v>1</v>
      </c>
    </row>
    <row r="22" spans="1:24">
      <c r="A22" s="11">
        <v>97</v>
      </c>
      <c r="B22" s="12">
        <v>21.5</v>
      </c>
      <c r="C22" s="2">
        <v>4</v>
      </c>
      <c r="D22" s="4">
        <v>120.1</v>
      </c>
      <c r="E22" s="3">
        <v>3.7</v>
      </c>
      <c r="F22" s="3">
        <v>2.4649999999999999</v>
      </c>
      <c r="G22" s="3">
        <v>20.010000000000002</v>
      </c>
      <c r="H22" s="2">
        <v>1</v>
      </c>
      <c r="I22" s="2">
        <v>0</v>
      </c>
      <c r="J22" s="2">
        <v>3</v>
      </c>
      <c r="K22" s="2">
        <v>1</v>
      </c>
    </row>
    <row r="23" spans="1:24">
      <c r="A23" s="11">
        <v>150</v>
      </c>
      <c r="B23" s="12">
        <v>15.5</v>
      </c>
      <c r="C23" s="2">
        <v>8</v>
      </c>
      <c r="D23" s="4">
        <v>318</v>
      </c>
      <c r="E23" s="3">
        <v>2.76</v>
      </c>
      <c r="F23" s="3">
        <v>3.52</v>
      </c>
      <c r="G23" s="3">
        <v>16.87</v>
      </c>
      <c r="H23" s="2">
        <v>0</v>
      </c>
      <c r="I23" s="2">
        <v>0</v>
      </c>
      <c r="J23" s="2">
        <v>3</v>
      </c>
      <c r="K23" s="2">
        <v>2</v>
      </c>
    </row>
    <row r="24" spans="1:24">
      <c r="A24" s="11">
        <v>150</v>
      </c>
      <c r="B24" s="12">
        <v>15.2</v>
      </c>
      <c r="C24" s="2">
        <v>8</v>
      </c>
      <c r="D24" s="4">
        <v>304</v>
      </c>
      <c r="E24" s="3">
        <v>3.15</v>
      </c>
      <c r="F24" s="3">
        <v>3.4350000000000001</v>
      </c>
      <c r="G24" s="3">
        <v>17.3</v>
      </c>
      <c r="H24" s="2">
        <v>0</v>
      </c>
      <c r="I24" s="2">
        <v>0</v>
      </c>
      <c r="J24" s="2">
        <v>3</v>
      </c>
      <c r="K24" s="2">
        <v>2</v>
      </c>
    </row>
    <row r="25" spans="1:24">
      <c r="A25" s="11">
        <v>245</v>
      </c>
      <c r="B25" s="12">
        <v>13.3</v>
      </c>
      <c r="C25" s="2">
        <v>8</v>
      </c>
      <c r="D25" s="4">
        <v>350</v>
      </c>
      <c r="E25" s="3">
        <v>3.73</v>
      </c>
      <c r="F25" s="3">
        <v>3.84</v>
      </c>
      <c r="G25" s="3">
        <v>15.41</v>
      </c>
      <c r="H25" s="2">
        <v>0</v>
      </c>
      <c r="I25" s="2">
        <v>0</v>
      </c>
      <c r="J25" s="2">
        <v>3</v>
      </c>
      <c r="K25" s="2">
        <v>4</v>
      </c>
    </row>
    <row r="26" spans="1:24" ht="19" thickBot="1">
      <c r="A26" s="11">
        <v>175</v>
      </c>
      <c r="B26" s="12">
        <v>19.2</v>
      </c>
      <c r="C26" s="2">
        <v>8</v>
      </c>
      <c r="D26" s="4">
        <v>400</v>
      </c>
      <c r="E26" s="3">
        <v>3.08</v>
      </c>
      <c r="F26" s="3">
        <v>3.8450000000000002</v>
      </c>
      <c r="G26" s="3">
        <v>17.05</v>
      </c>
      <c r="H26" s="2">
        <v>0</v>
      </c>
      <c r="I26" s="2">
        <v>0</v>
      </c>
      <c r="J26" s="2">
        <v>3</v>
      </c>
      <c r="K26" s="2">
        <v>2</v>
      </c>
      <c r="M26" s="9" t="s">
        <v>15</v>
      </c>
    </row>
    <row r="27" spans="1:24">
      <c r="A27" s="11">
        <v>66</v>
      </c>
      <c r="B27" s="12">
        <v>27.3</v>
      </c>
      <c r="C27" s="2">
        <v>4</v>
      </c>
      <c r="D27" s="4">
        <v>79</v>
      </c>
      <c r="E27" s="3">
        <v>4.08</v>
      </c>
      <c r="F27" s="3">
        <v>1.9350000000000001</v>
      </c>
      <c r="G27" s="3">
        <v>18.899999999999999</v>
      </c>
      <c r="H27" s="2">
        <v>1</v>
      </c>
      <c r="I27" s="2">
        <v>1</v>
      </c>
      <c r="J27" s="2">
        <v>4</v>
      </c>
      <c r="K27" s="2">
        <v>1</v>
      </c>
      <c r="M27" s="6"/>
      <c r="N27" s="6" t="s">
        <v>2</v>
      </c>
      <c r="O27" s="6" t="s">
        <v>0</v>
      </c>
      <c r="P27" s="6" t="s">
        <v>1</v>
      </c>
      <c r="Q27" s="6" t="s">
        <v>3</v>
      </c>
      <c r="R27" s="6" t="s">
        <v>4</v>
      </c>
      <c r="S27" s="6" t="s">
        <v>5</v>
      </c>
      <c r="T27" s="6" t="s">
        <v>6</v>
      </c>
      <c r="U27" s="6" t="s">
        <v>7</v>
      </c>
      <c r="V27" s="6" t="s">
        <v>8</v>
      </c>
      <c r="W27" s="6" t="s">
        <v>9</v>
      </c>
      <c r="X27" s="6" t="s">
        <v>10</v>
      </c>
    </row>
    <row r="28" spans="1:24">
      <c r="A28" s="11">
        <v>91</v>
      </c>
      <c r="B28" s="12">
        <v>26</v>
      </c>
      <c r="C28" s="2">
        <v>4</v>
      </c>
      <c r="D28" s="4">
        <v>120.3</v>
      </c>
      <c r="E28" s="3">
        <v>4.43</v>
      </c>
      <c r="F28" s="3">
        <v>2.14</v>
      </c>
      <c r="G28" s="3">
        <v>16.7</v>
      </c>
      <c r="H28" s="2">
        <v>0</v>
      </c>
      <c r="I28" s="2">
        <v>1</v>
      </c>
      <c r="J28" s="2">
        <v>5</v>
      </c>
      <c r="K28" s="2">
        <v>2</v>
      </c>
      <c r="M28" t="s">
        <v>2</v>
      </c>
      <c r="N28">
        <v>1</v>
      </c>
    </row>
    <row r="29" spans="1:24">
      <c r="A29" s="11">
        <v>113</v>
      </c>
      <c r="B29" s="12">
        <v>30.4</v>
      </c>
      <c r="C29" s="2">
        <v>4</v>
      </c>
      <c r="D29" s="4">
        <v>95.1</v>
      </c>
      <c r="E29" s="3">
        <v>3.77</v>
      </c>
      <c r="F29" s="3">
        <v>1.5129999999999999</v>
      </c>
      <c r="G29" s="3">
        <v>16.899999999999999</v>
      </c>
      <c r="H29" s="2">
        <v>1</v>
      </c>
      <c r="I29" s="2">
        <v>1</v>
      </c>
      <c r="J29" s="2">
        <v>5</v>
      </c>
      <c r="K29" s="2">
        <v>2</v>
      </c>
      <c r="M29" t="s">
        <v>0</v>
      </c>
      <c r="N29">
        <v>-0.77616837182658638</v>
      </c>
      <c r="O29">
        <v>1</v>
      </c>
    </row>
    <row r="30" spans="1:24">
      <c r="A30" s="11">
        <v>264</v>
      </c>
      <c r="B30" s="12">
        <v>15.8</v>
      </c>
      <c r="C30" s="2">
        <v>8</v>
      </c>
      <c r="D30" s="4">
        <v>351</v>
      </c>
      <c r="E30" s="3">
        <v>4.22</v>
      </c>
      <c r="F30" s="3">
        <v>3.17</v>
      </c>
      <c r="G30" s="3">
        <v>14.5</v>
      </c>
      <c r="H30" s="2">
        <v>0</v>
      </c>
      <c r="I30" s="2">
        <v>1</v>
      </c>
      <c r="J30" s="2">
        <v>5</v>
      </c>
      <c r="K30" s="2">
        <v>4</v>
      </c>
      <c r="M30" t="s">
        <v>1</v>
      </c>
      <c r="N30">
        <v>0.83244745272181953</v>
      </c>
      <c r="O30">
        <v>-0.8521619594266131</v>
      </c>
      <c r="P30">
        <v>1</v>
      </c>
    </row>
    <row r="31" spans="1:24">
      <c r="A31" s="11">
        <v>175</v>
      </c>
      <c r="B31" s="12">
        <v>19.7</v>
      </c>
      <c r="C31" s="2">
        <v>6</v>
      </c>
      <c r="D31" s="4">
        <v>145</v>
      </c>
      <c r="E31" s="3">
        <v>3.62</v>
      </c>
      <c r="F31" s="3">
        <v>2.77</v>
      </c>
      <c r="G31" s="3">
        <v>15.5</v>
      </c>
      <c r="H31" s="2">
        <v>0</v>
      </c>
      <c r="I31" s="2">
        <v>1</v>
      </c>
      <c r="J31" s="2">
        <v>5</v>
      </c>
      <c r="K31" s="2">
        <v>6</v>
      </c>
      <c r="M31" t="s">
        <v>3</v>
      </c>
      <c r="N31">
        <v>0.79094858636980647</v>
      </c>
      <c r="O31">
        <v>-0.84755137926247848</v>
      </c>
      <c r="P31">
        <v>0.9020328721469989</v>
      </c>
      <c r="Q31">
        <v>1</v>
      </c>
    </row>
    <row r="32" spans="1:24">
      <c r="A32" s="11">
        <v>335</v>
      </c>
      <c r="B32" s="12">
        <v>15</v>
      </c>
      <c r="C32" s="2">
        <v>8</v>
      </c>
      <c r="D32" s="4">
        <v>301</v>
      </c>
      <c r="E32" s="3">
        <v>3.54</v>
      </c>
      <c r="F32" s="3">
        <v>3.57</v>
      </c>
      <c r="G32" s="3">
        <v>14.6</v>
      </c>
      <c r="H32" s="2">
        <v>0</v>
      </c>
      <c r="I32" s="2">
        <v>1</v>
      </c>
      <c r="J32" s="2">
        <v>5</v>
      </c>
      <c r="K32" s="2">
        <v>8</v>
      </c>
      <c r="M32" t="s">
        <v>4</v>
      </c>
      <c r="N32">
        <v>-0.44875911687291947</v>
      </c>
      <c r="O32">
        <v>0.68117190780674908</v>
      </c>
      <c r="P32">
        <v>-0.69993811382876991</v>
      </c>
      <c r="Q32">
        <v>-0.71021392716927001</v>
      </c>
      <c r="R32">
        <v>1</v>
      </c>
    </row>
    <row r="33" spans="1:24">
      <c r="A33" s="11">
        <v>109</v>
      </c>
      <c r="B33" s="12">
        <v>21.4</v>
      </c>
      <c r="C33" s="2">
        <v>4</v>
      </c>
      <c r="D33" s="4">
        <v>121</v>
      </c>
      <c r="E33" s="3">
        <v>4.1100000000000003</v>
      </c>
      <c r="F33" s="3">
        <v>2.78</v>
      </c>
      <c r="G33" s="3">
        <v>18.600000000000001</v>
      </c>
      <c r="H33" s="2">
        <v>1</v>
      </c>
      <c r="I33" s="2">
        <v>1</v>
      </c>
      <c r="J33" s="2">
        <v>4</v>
      </c>
      <c r="K33" s="2">
        <v>2</v>
      </c>
      <c r="M33" t="s">
        <v>5</v>
      </c>
      <c r="N33">
        <v>0.6587478873447592</v>
      </c>
      <c r="O33">
        <v>-0.8676593765172278</v>
      </c>
      <c r="P33">
        <v>0.78249579446324091</v>
      </c>
      <c r="Q33">
        <v>0.8879799220581378</v>
      </c>
      <c r="R33">
        <v>-0.71244064669737173</v>
      </c>
      <c r="S33">
        <v>1</v>
      </c>
    </row>
    <row r="34" spans="1:24">
      <c r="A34" s="14" t="s">
        <v>13</v>
      </c>
      <c r="B34" s="14" t="s">
        <v>14</v>
      </c>
      <c r="M34" t="s">
        <v>6</v>
      </c>
      <c r="N34">
        <v>-0.70822338886195324</v>
      </c>
      <c r="O34">
        <v>0.41868403392177822</v>
      </c>
      <c r="P34">
        <v>-0.59124207376886861</v>
      </c>
      <c r="Q34">
        <v>-0.4336978808110139</v>
      </c>
      <c r="R34">
        <v>9.1204759651182993E-2</v>
      </c>
      <c r="S34">
        <v>-0.17471587871340488</v>
      </c>
      <c r="T34">
        <v>1</v>
      </c>
    </row>
    <row r="35" spans="1:24">
      <c r="M35" t="s">
        <v>7</v>
      </c>
      <c r="N35">
        <v>-0.72309673735244961</v>
      </c>
      <c r="O35">
        <v>0.66403891912759294</v>
      </c>
      <c r="P35">
        <v>-0.81081179608300535</v>
      </c>
      <c r="Q35">
        <v>-0.71041589079060019</v>
      </c>
      <c r="R35">
        <v>0.44027846495534917</v>
      </c>
      <c r="S35">
        <v>-0.55491567766399397</v>
      </c>
      <c r="T35">
        <v>0.74453544352625423</v>
      </c>
      <c r="U35">
        <v>1</v>
      </c>
    </row>
    <row r="36" spans="1:24">
      <c r="M36" t="s">
        <v>8</v>
      </c>
      <c r="N36">
        <v>-0.24320425718585106</v>
      </c>
      <c r="O36">
        <v>0.59983242945464765</v>
      </c>
      <c r="P36">
        <v>-0.52260704690067539</v>
      </c>
      <c r="Q36">
        <v>-0.59122704006394744</v>
      </c>
      <c r="R36">
        <v>0.71271112722626973</v>
      </c>
      <c r="S36">
        <v>-0.69249525883948415</v>
      </c>
      <c r="T36">
        <v>-0.22986086218488297</v>
      </c>
      <c r="U36">
        <v>0.16834512458535861</v>
      </c>
      <c r="V36">
        <v>1</v>
      </c>
    </row>
    <row r="37" spans="1:24">
      <c r="M37" t="s">
        <v>9</v>
      </c>
      <c r="N37">
        <v>-0.12570425822547418</v>
      </c>
      <c r="O37">
        <v>0.48028475733884218</v>
      </c>
      <c r="P37">
        <v>-0.49268659938947124</v>
      </c>
      <c r="Q37">
        <v>-0.55556919856248266</v>
      </c>
      <c r="R37">
        <v>0.6996101319346647</v>
      </c>
      <c r="S37">
        <v>-0.58328699653664795</v>
      </c>
      <c r="T37">
        <v>-0.21268222972036493</v>
      </c>
      <c r="U37">
        <v>0.20602334873357925</v>
      </c>
      <c r="V37">
        <v>0.79405876025634348</v>
      </c>
      <c r="W37">
        <v>1</v>
      </c>
    </row>
    <row r="38" spans="1:24" ht="17" thickBot="1">
      <c r="M38" s="5" t="s">
        <v>10</v>
      </c>
      <c r="N38" s="5">
        <v>0.74981247154911024</v>
      </c>
      <c r="O38" s="5">
        <v>-0.55092507390245871</v>
      </c>
      <c r="P38" s="5">
        <v>0.52698829374964329</v>
      </c>
      <c r="Q38" s="5">
        <v>0.39497686486896932</v>
      </c>
      <c r="R38" s="5">
        <v>-9.0789798868867275E-2</v>
      </c>
      <c r="S38" s="5">
        <v>0.42760593773548722</v>
      </c>
      <c r="T38" s="5">
        <v>-0.65624922833805888</v>
      </c>
      <c r="U38" s="5">
        <v>-0.56960714100684262</v>
      </c>
      <c r="V38" s="5">
        <v>5.7534351070504114E-2</v>
      </c>
      <c r="W38" s="5">
        <v>0.27407283635752228</v>
      </c>
      <c r="X38" s="5">
        <v>1</v>
      </c>
    </row>
  </sheetData>
  <conditionalFormatting sqref="N28:X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5E0E-3503-A544-8E35-A268334D60F9}">
  <dimension ref="A1:Q39"/>
  <sheetViews>
    <sheetView topLeftCell="A4" zoomScaleNormal="100" workbookViewId="0">
      <selection activeCell="I5" sqref="I5"/>
    </sheetView>
  </sheetViews>
  <sheetFormatPr baseColWidth="10" defaultRowHeight="19"/>
  <cols>
    <col min="1" max="4" width="10.83203125" style="16"/>
    <col min="5" max="5" width="11.6640625" style="16" bestFit="1" customWidth="1"/>
    <col min="6" max="6" width="14.5" style="16" customWidth="1"/>
    <col min="7" max="7" width="16.5" style="16" customWidth="1"/>
    <col min="8" max="8" width="12.6640625" style="16" customWidth="1"/>
    <col min="9" max="9" width="16.33203125" style="16" customWidth="1"/>
    <col min="10" max="10" width="12.5" style="16" customWidth="1"/>
    <col min="11" max="11" width="13" style="16" customWidth="1"/>
    <col min="12" max="16384" width="10.83203125" style="16"/>
  </cols>
  <sheetData>
    <row r="1" spans="1:17" ht="21">
      <c r="D1" s="46" t="s">
        <v>59</v>
      </c>
      <c r="E1" s="47"/>
      <c r="F1" s="47"/>
      <c r="G1" s="48"/>
      <c r="H1" s="47"/>
    </row>
    <row r="2" spans="1:17">
      <c r="A2" s="14" t="s">
        <v>2</v>
      </c>
      <c r="B2" s="14" t="s">
        <v>0</v>
      </c>
    </row>
    <row r="3" spans="1:17">
      <c r="A3" s="17">
        <v>110</v>
      </c>
      <c r="B3" s="18">
        <v>21</v>
      </c>
      <c r="D3" t="s">
        <v>16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 s="17">
        <v>110</v>
      </c>
      <c r="B4" s="18">
        <v>21</v>
      </c>
      <c r="D4" t="s">
        <v>17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 s="17">
        <v>93</v>
      </c>
      <c r="B5" s="18">
        <v>22.8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 s="17">
        <v>110</v>
      </c>
      <c r="B6" s="18">
        <v>21.4</v>
      </c>
      <c r="D6" s="13" t="s">
        <v>18</v>
      </c>
      <c r="E6" s="19">
        <f>INTERCEPT(B2:B35,A2:A35)</f>
        <v>30.098860539622493</v>
      </c>
      <c r="F6" t="str">
        <f ca="1">_xlfn.FORMULATEXT(E6)</f>
        <v>=INTERCEPT(B2:B35,A2:A35)</v>
      </c>
      <c r="G6"/>
      <c r="H6"/>
      <c r="I6"/>
      <c r="J6"/>
      <c r="K6"/>
      <c r="L6"/>
      <c r="M6"/>
      <c r="N6"/>
      <c r="O6"/>
      <c r="P6"/>
      <c r="Q6"/>
    </row>
    <row r="7" spans="1:17">
      <c r="A7" s="17">
        <v>175</v>
      </c>
      <c r="B7" s="18">
        <v>18.7</v>
      </c>
      <c r="D7" s="13" t="s">
        <v>19</v>
      </c>
      <c r="E7" s="19">
        <f>SLOPE(B2:B35, A2:A35)</f>
        <v>-6.8228278071563661E-2</v>
      </c>
      <c r="F7" t="str">
        <f ca="1">_xlfn.FORMULATEXT(E7)</f>
        <v>=SLOPE(B2:B35, A2:A35)</v>
      </c>
      <c r="G7"/>
      <c r="H7"/>
      <c r="I7"/>
      <c r="J7"/>
      <c r="K7"/>
      <c r="L7"/>
      <c r="M7"/>
      <c r="N7"/>
      <c r="O7"/>
      <c r="P7"/>
      <c r="Q7"/>
    </row>
    <row r="8" spans="1:17">
      <c r="A8" s="17">
        <v>105</v>
      </c>
      <c r="B8" s="18">
        <v>18.100000000000001</v>
      </c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 s="17">
        <v>245</v>
      </c>
      <c r="B9" s="18">
        <v>14.3</v>
      </c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 s="17">
        <v>62</v>
      </c>
      <c r="B10" s="18">
        <v>24.4</v>
      </c>
      <c r="D10" s="13" t="s">
        <v>40</v>
      </c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>
      <c r="A11" s="17">
        <v>95</v>
      </c>
      <c r="B11" s="18">
        <v>22.8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>
      <c r="A12" s="17">
        <v>123</v>
      </c>
      <c r="B12" s="18">
        <v>19.2</v>
      </c>
      <c r="D12" t="s">
        <v>20</v>
      </c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ht="20" thickBot="1">
      <c r="A13" s="17">
        <v>123</v>
      </c>
      <c r="B13" s="18">
        <v>17.8</v>
      </c>
      <c r="D13"/>
      <c r="E13"/>
      <c r="F13"/>
      <c r="G13" s="23"/>
      <c r="H13"/>
      <c r="I13"/>
      <c r="J13"/>
      <c r="K13"/>
      <c r="L13"/>
      <c r="M13"/>
      <c r="N13"/>
      <c r="O13"/>
      <c r="P13"/>
      <c r="Q13"/>
    </row>
    <row r="14" spans="1:17">
      <c r="A14" s="17">
        <v>180</v>
      </c>
      <c r="B14" s="18">
        <v>16.399999999999999</v>
      </c>
      <c r="D14" s="15" t="s">
        <v>21</v>
      </c>
      <c r="E14" s="15"/>
      <c r="F14"/>
      <c r="G14" s="31" t="s">
        <v>41</v>
      </c>
      <c r="H14" s="30">
        <f>CORREL(A2:A35,B2:B35)</f>
        <v>-0.77616837182658638</v>
      </c>
      <c r="I14"/>
      <c r="J14"/>
      <c r="K14"/>
      <c r="L14"/>
      <c r="M14"/>
      <c r="N14"/>
      <c r="O14"/>
      <c r="P14"/>
      <c r="Q14"/>
    </row>
    <row r="15" spans="1:17">
      <c r="A15" s="17">
        <v>180</v>
      </c>
      <c r="B15" s="18">
        <v>17.3</v>
      </c>
      <c r="D15" s="32" t="s">
        <v>22</v>
      </c>
      <c r="E15" s="25">
        <v>0.77616837182658638</v>
      </c>
      <c r="F15"/>
      <c r="G15" s="26" t="s">
        <v>42</v>
      </c>
      <c r="H15" s="20"/>
      <c r="I15" s="30">
        <f>H14^2</f>
        <v>0.60243734142393401</v>
      </c>
      <c r="M15"/>
      <c r="N15"/>
      <c r="O15"/>
      <c r="P15"/>
      <c r="Q15"/>
    </row>
    <row r="16" spans="1:17">
      <c r="A16" s="17">
        <v>180</v>
      </c>
      <c r="B16" s="18">
        <v>15.2</v>
      </c>
      <c r="D16" s="20" t="s">
        <v>23</v>
      </c>
      <c r="E16" s="24">
        <v>0.60243734142393413</v>
      </c>
      <c r="G16" t="s">
        <v>43</v>
      </c>
      <c r="H16"/>
      <c r="I16"/>
      <c r="J16"/>
      <c r="K16" s="43" t="s">
        <v>44</v>
      </c>
      <c r="L16" s="43"/>
      <c r="N16"/>
      <c r="O16"/>
      <c r="P16"/>
      <c r="Q16"/>
    </row>
    <row r="17" spans="1:17">
      <c r="A17" s="17">
        <v>205</v>
      </c>
      <c r="B17" s="18">
        <v>10.4</v>
      </c>
      <c r="D17" t="s">
        <v>24</v>
      </c>
      <c r="E17">
        <v>0.589185252804732</v>
      </c>
      <c r="F17"/>
      <c r="G17"/>
      <c r="H17"/>
      <c r="I17"/>
      <c r="J17"/>
      <c r="K17"/>
      <c r="L17"/>
      <c r="M17"/>
      <c r="N17"/>
      <c r="O17"/>
      <c r="P17"/>
      <c r="Q17"/>
    </row>
    <row r="18" spans="1:17">
      <c r="A18" s="17">
        <v>215</v>
      </c>
      <c r="B18" s="18">
        <v>10.4</v>
      </c>
      <c r="D18" t="s">
        <v>25</v>
      </c>
      <c r="E18">
        <v>3.8629622206479564</v>
      </c>
      <c r="F18"/>
      <c r="G18"/>
      <c r="H18"/>
      <c r="I18"/>
      <c r="J18"/>
      <c r="K18"/>
      <c r="L18"/>
      <c r="M18"/>
      <c r="N18"/>
      <c r="O18"/>
      <c r="P18"/>
      <c r="Q18"/>
    </row>
    <row r="19" spans="1:17" ht="20" thickBot="1">
      <c r="A19" s="17">
        <v>230</v>
      </c>
      <c r="B19" s="18">
        <v>14.7</v>
      </c>
      <c r="D19" s="5" t="s">
        <v>26</v>
      </c>
      <c r="E19" s="5">
        <v>32</v>
      </c>
      <c r="F19"/>
      <c r="G19"/>
      <c r="H19"/>
      <c r="I19"/>
      <c r="J19"/>
      <c r="K19"/>
      <c r="L19"/>
      <c r="M19"/>
      <c r="N19"/>
      <c r="O19"/>
      <c r="P19"/>
      <c r="Q19"/>
    </row>
    <row r="20" spans="1:17">
      <c r="A20" s="17">
        <v>66</v>
      </c>
      <c r="B20" s="18">
        <v>32.4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ht="20" thickBot="1">
      <c r="A21" s="17">
        <v>52</v>
      </c>
      <c r="B21" s="18">
        <v>30.4</v>
      </c>
      <c r="D21" t="s">
        <v>27</v>
      </c>
      <c r="E21" s="28" t="s">
        <v>45</v>
      </c>
      <c r="F21"/>
      <c r="G21"/>
      <c r="H21"/>
      <c r="I21"/>
      <c r="J21"/>
      <c r="K21"/>
      <c r="L21"/>
      <c r="M21"/>
      <c r="N21"/>
      <c r="O21"/>
      <c r="P21"/>
      <c r="Q21"/>
    </row>
    <row r="22" spans="1:17">
      <c r="A22" s="17">
        <v>65</v>
      </c>
      <c r="B22" s="18">
        <v>33.9</v>
      </c>
      <c r="D22" s="6"/>
      <c r="E22" s="6" t="s">
        <v>31</v>
      </c>
      <c r="F22" s="6" t="s">
        <v>32</v>
      </c>
      <c r="G22" s="6" t="s">
        <v>33</v>
      </c>
      <c r="H22" s="6" t="s">
        <v>34</v>
      </c>
      <c r="I22" s="34" t="s">
        <v>46</v>
      </c>
      <c r="J22" s="33" t="s">
        <v>47</v>
      </c>
      <c r="K22"/>
      <c r="L22"/>
      <c r="M22"/>
      <c r="N22"/>
      <c r="O22"/>
      <c r="P22"/>
      <c r="Q22"/>
    </row>
    <row r="23" spans="1:17">
      <c r="A23" s="17">
        <v>97</v>
      </c>
      <c r="B23" s="18">
        <v>21.5</v>
      </c>
      <c r="D23" t="s">
        <v>28</v>
      </c>
      <c r="E23">
        <v>1</v>
      </c>
      <c r="F23">
        <v>678.37287395539829</v>
      </c>
      <c r="G23">
        <v>678.37287395539829</v>
      </c>
      <c r="H23">
        <v>45.459803260823819</v>
      </c>
      <c r="I23" s="35">
        <v>1.7878352541210598E-7</v>
      </c>
      <c r="J23" s="13" t="s">
        <v>48</v>
      </c>
      <c r="K23"/>
      <c r="L23"/>
      <c r="M23"/>
      <c r="N23"/>
      <c r="O23"/>
      <c r="P23"/>
      <c r="Q23"/>
    </row>
    <row r="24" spans="1:17">
      <c r="A24" s="17">
        <v>150</v>
      </c>
      <c r="B24" s="18">
        <v>15.5</v>
      </c>
      <c r="D24" t="s">
        <v>29</v>
      </c>
      <c r="E24">
        <v>30</v>
      </c>
      <c r="F24">
        <v>447.67431354460172</v>
      </c>
      <c r="G24">
        <v>14.92247711815339</v>
      </c>
      <c r="H24"/>
      <c r="I24"/>
      <c r="J24" s="27" t="s">
        <v>49</v>
      </c>
      <c r="K24"/>
      <c r="L24"/>
      <c r="M24"/>
      <c r="N24"/>
      <c r="O24"/>
      <c r="P24"/>
      <c r="Q24"/>
    </row>
    <row r="25" spans="1:17" ht="20" thickBot="1">
      <c r="A25" s="17">
        <v>150</v>
      </c>
      <c r="B25" s="18">
        <v>15.2</v>
      </c>
      <c r="D25" s="5" t="s">
        <v>30</v>
      </c>
      <c r="E25" s="5">
        <v>31</v>
      </c>
      <c r="F25" s="5">
        <v>1126.0471875000001</v>
      </c>
      <c r="G25" s="5"/>
      <c r="H25" s="5"/>
      <c r="I25" s="5"/>
      <c r="J25"/>
      <c r="K25"/>
      <c r="L25"/>
      <c r="M25"/>
      <c r="N25"/>
      <c r="O25"/>
      <c r="P25"/>
      <c r="Q25"/>
    </row>
    <row r="26" spans="1:17" ht="20" thickBot="1">
      <c r="A26" s="17">
        <v>245</v>
      </c>
      <c r="B26" s="18">
        <v>13.3</v>
      </c>
      <c r="D26"/>
      <c r="E26"/>
      <c r="F26"/>
      <c r="G26"/>
      <c r="H26"/>
      <c r="I26" s="44" t="s">
        <v>51</v>
      </c>
      <c r="J26" s="44"/>
      <c r="K26"/>
      <c r="L26"/>
      <c r="M26"/>
      <c r="N26"/>
      <c r="O26"/>
      <c r="P26"/>
      <c r="Q26"/>
    </row>
    <row r="27" spans="1:17">
      <c r="A27" s="17">
        <v>175</v>
      </c>
      <c r="B27" s="18">
        <v>19.2</v>
      </c>
      <c r="D27" s="6"/>
      <c r="E27" s="6" t="s">
        <v>35</v>
      </c>
      <c r="F27" s="6" t="s">
        <v>25</v>
      </c>
      <c r="G27" s="6" t="s">
        <v>36</v>
      </c>
      <c r="H27" s="6" t="s">
        <v>37</v>
      </c>
      <c r="I27" s="6" t="s">
        <v>38</v>
      </c>
      <c r="J27" s="6" t="s">
        <v>39</v>
      </c>
      <c r="K27"/>
      <c r="L27"/>
      <c r="M27"/>
      <c r="N27"/>
      <c r="O27"/>
      <c r="P27"/>
      <c r="Q27"/>
    </row>
    <row r="28" spans="1:17">
      <c r="A28" s="17">
        <v>66</v>
      </c>
      <c r="B28" s="18">
        <v>27.3</v>
      </c>
      <c r="D28" t="s">
        <v>18</v>
      </c>
      <c r="E28" s="21">
        <v>30.098860539622493</v>
      </c>
      <c r="F28">
        <v>1.633920950302906</v>
      </c>
      <c r="G28">
        <v>18.421246470976815</v>
      </c>
      <c r="H28" s="37">
        <v>6.6427360304650858E-18</v>
      </c>
      <c r="I28" s="29">
        <v>26.761948787045323</v>
      </c>
      <c r="J28" s="29">
        <v>33.435772292199658</v>
      </c>
      <c r="K28"/>
      <c r="L28"/>
      <c r="M28"/>
      <c r="N28"/>
      <c r="O28"/>
      <c r="P28"/>
      <c r="Q28"/>
    </row>
    <row r="29" spans="1:17" ht="21" thickBot="1">
      <c r="A29" s="17">
        <v>91</v>
      </c>
      <c r="B29" s="18">
        <v>26</v>
      </c>
      <c r="D29" s="5" t="s">
        <v>50</v>
      </c>
      <c r="E29" s="22">
        <v>-6.8228278071563689E-2</v>
      </c>
      <c r="F29" s="5">
        <v>1.0119303810422772E-2</v>
      </c>
      <c r="G29" s="5">
        <v>-6.7423885427067924</v>
      </c>
      <c r="H29" s="38">
        <v>1.7878352541210566E-7</v>
      </c>
      <c r="I29" s="41">
        <v>-8.8894653520534272E-2</v>
      </c>
      <c r="J29" s="41">
        <v>-4.7561902622593098E-2</v>
      </c>
      <c r="K29" s="42" t="s">
        <v>58</v>
      </c>
      <c r="L29"/>
      <c r="M29"/>
      <c r="N29"/>
      <c r="O29"/>
      <c r="P29"/>
      <c r="Q29"/>
    </row>
    <row r="30" spans="1:17">
      <c r="A30" s="17">
        <v>113</v>
      </c>
      <c r="B30" s="18">
        <v>30.4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 s="17">
        <v>264</v>
      </c>
      <c r="B31" s="18">
        <v>15.8</v>
      </c>
      <c r="D31" t="s">
        <v>52</v>
      </c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 s="17">
        <v>175</v>
      </c>
      <c r="B32" s="18">
        <v>19.7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A33" s="17">
        <v>335</v>
      </c>
      <c r="B33" s="18">
        <v>15</v>
      </c>
      <c r="D33" s="39" t="s">
        <v>53</v>
      </c>
      <c r="E33" s="39"/>
      <c r="F33" s="39"/>
      <c r="G33" s="39"/>
      <c r="H33" s="39"/>
      <c r="I33" s="39"/>
      <c r="J33"/>
      <c r="K33"/>
      <c r="L33"/>
      <c r="M33"/>
      <c r="N33"/>
      <c r="O33"/>
      <c r="P33"/>
      <c r="Q33"/>
    </row>
    <row r="34" spans="1:17">
      <c r="A34" s="17">
        <v>109</v>
      </c>
      <c r="B34" s="18">
        <v>21.4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>
      <c r="A35" s="14" t="s">
        <v>13</v>
      </c>
      <c r="B35" s="14" t="s">
        <v>14</v>
      </c>
      <c r="D35" t="s">
        <v>54</v>
      </c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D37" s="36" t="s">
        <v>55</v>
      </c>
      <c r="E37" s="36" t="s">
        <v>56</v>
      </c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D38" s="40">
        <f>E28+E29*200</f>
        <v>16.453204925309755</v>
      </c>
      <c r="E38" s="13" t="s">
        <v>57</v>
      </c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</sheetData>
  <mergeCells count="2">
    <mergeCell ref="K16:L16"/>
    <mergeCell ref="I26:J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B55A-6976-9F42-871C-88F12762987D}">
  <dimension ref="A1:V40"/>
  <sheetViews>
    <sheetView tabSelected="1" topLeftCell="F1" zoomScaleNormal="100" workbookViewId="0">
      <selection activeCell="T16" sqref="T16"/>
    </sheetView>
  </sheetViews>
  <sheetFormatPr baseColWidth="10" defaultRowHeight="16"/>
  <cols>
    <col min="5" max="5" width="17.83203125" customWidth="1"/>
    <col min="6" max="6" width="16.5" style="84" bestFit="1" customWidth="1"/>
    <col min="7" max="7" width="17" bestFit="1" customWidth="1"/>
    <col min="8" max="8" width="10.6640625" customWidth="1"/>
    <col min="9" max="9" width="16.33203125" customWidth="1"/>
    <col min="10" max="10" width="11.6640625" bestFit="1" customWidth="1"/>
    <col min="11" max="11" width="14.5" customWidth="1"/>
    <col min="13" max="13" width="12.33203125" customWidth="1"/>
    <col min="14" max="14" width="14" customWidth="1"/>
    <col min="18" max="18" width="30.83203125" customWidth="1"/>
  </cols>
  <sheetData>
    <row r="1" spans="1:19">
      <c r="A1" s="49" t="s">
        <v>2</v>
      </c>
      <c r="B1" s="49" t="s">
        <v>5</v>
      </c>
      <c r="C1" s="49" t="s">
        <v>8</v>
      </c>
      <c r="D1" s="76" t="s">
        <v>0</v>
      </c>
      <c r="E1" s="78" t="s">
        <v>66</v>
      </c>
      <c r="F1" s="82" t="s">
        <v>78</v>
      </c>
      <c r="G1" s="82" t="s">
        <v>79</v>
      </c>
      <c r="H1" s="82"/>
    </row>
    <row r="2" spans="1:19">
      <c r="A2" s="50">
        <v>110</v>
      </c>
      <c r="B2" s="51">
        <v>2.62</v>
      </c>
      <c r="C2" s="50">
        <v>1</v>
      </c>
      <c r="D2" s="77">
        <v>21</v>
      </c>
      <c r="E2" s="79">
        <f>$L$6 + $K$6*A2 + $J$6*B2 + $I$6*C2</f>
        <v>24.422057814190499</v>
      </c>
      <c r="F2" s="83">
        <f>D2-E2</f>
        <v>-3.4220578141904987</v>
      </c>
      <c r="G2" s="83" cm="1">
        <f t="array" ref="G2:G33">F2:F33^2</f>
        <v>11.710479683662253</v>
      </c>
      <c r="I2" s="45" t="s">
        <v>60</v>
      </c>
      <c r="J2" s="45"/>
      <c r="K2" s="45"/>
      <c r="L2" s="45"/>
      <c r="M2" s="45"/>
    </row>
    <row r="3" spans="1:19">
      <c r="A3" s="50">
        <v>110</v>
      </c>
      <c r="B3" s="51">
        <v>2.875</v>
      </c>
      <c r="C3" s="50">
        <v>1</v>
      </c>
      <c r="D3" s="77">
        <v>21</v>
      </c>
      <c r="E3" s="79">
        <f>$L$6 + $K$6*A3 + $J$6*B3 + $I$6*C3</f>
        <v>23.688021083669668</v>
      </c>
      <c r="F3" s="83">
        <f>D3-E3</f>
        <v>-2.6880210836696676</v>
      </c>
      <c r="G3" s="83">
        <v>7.2254573462526546</v>
      </c>
      <c r="I3" s="45" t="s">
        <v>61</v>
      </c>
      <c r="J3" s="45"/>
      <c r="K3" s="45"/>
      <c r="L3" s="45"/>
      <c r="M3" s="45"/>
    </row>
    <row r="4" spans="1:19">
      <c r="A4" s="50">
        <v>93</v>
      </c>
      <c r="B4" s="51">
        <v>2.3199999999999998</v>
      </c>
      <c r="C4" s="50">
        <v>1</v>
      </c>
      <c r="D4" s="77">
        <v>22.8</v>
      </c>
      <c r="E4" s="79">
        <f>$L$6 + $K$6*A4 + $J$6*B4 + $I$6*C4</f>
        <v>25.922768779540149</v>
      </c>
      <c r="F4" s="83">
        <f>D4-E4</f>
        <v>-3.1227687795401486</v>
      </c>
      <c r="G4" s="83">
        <v>9.751684850470669</v>
      </c>
      <c r="H4" s="83"/>
      <c r="I4" s="45"/>
      <c r="J4" s="45"/>
      <c r="K4" s="45"/>
      <c r="L4" s="45"/>
      <c r="M4" s="45"/>
      <c r="S4" s="49" t="s">
        <v>87</v>
      </c>
    </row>
    <row r="5" spans="1:19">
      <c r="A5" s="50">
        <v>110</v>
      </c>
      <c r="B5" s="51">
        <v>3.2149999999999999</v>
      </c>
      <c r="C5" s="50">
        <v>0</v>
      </c>
      <c r="D5" s="77">
        <v>21.4</v>
      </c>
      <c r="E5" s="79">
        <f>$L$6 + $K$6*A5 + $J$6*B5 + $I$6*C5</f>
        <v>20.625595312651924</v>
      </c>
      <c r="F5" s="83">
        <f>D5-E5</f>
        <v>0.77440468734807411</v>
      </c>
      <c r="G5" s="83">
        <v>0.59970261978666839</v>
      </c>
      <c r="I5" s="49" t="s">
        <v>8</v>
      </c>
      <c r="J5" s="49" t="s">
        <v>5</v>
      </c>
      <c r="K5" s="49" t="s">
        <v>2</v>
      </c>
      <c r="L5" s="49" t="s">
        <v>18</v>
      </c>
      <c r="M5" s="45"/>
    </row>
    <row r="6" spans="1:19">
      <c r="A6" s="50">
        <v>175</v>
      </c>
      <c r="B6" s="51">
        <v>3.44</v>
      </c>
      <c r="C6" s="50">
        <v>0</v>
      </c>
      <c r="D6" s="77">
        <v>18.7</v>
      </c>
      <c r="E6" s="79">
        <f>$L$6 + $K$6*A6 + $J$6*B6 + $I$6*C6</f>
        <v>17.54179865757547</v>
      </c>
      <c r="F6" s="83">
        <f>D6-E6</f>
        <v>1.1582013424245297</v>
      </c>
      <c r="G6" s="83">
        <v>1.3414303495939826</v>
      </c>
      <c r="I6" s="54" cm="1">
        <f t="array" ref="I6:L6">LINEST(D2:D33,A2:C33)</f>
        <v>2.0837101303232957</v>
      </c>
      <c r="J6" s="54">
        <v>-2.8785754138071864</v>
      </c>
      <c r="K6" s="54">
        <v>-3.7478725953382114E-2</v>
      </c>
      <c r="L6" s="54">
        <v>34.002875122914062</v>
      </c>
      <c r="N6" s="52" t="str">
        <f ca="1">_xlfn.FORMULATEXT(I6)</f>
        <v>=LINEST(D2:D33,A2:C33)</v>
      </c>
      <c r="O6" s="53"/>
      <c r="R6" s="86" t="s">
        <v>80</v>
      </c>
      <c r="S6" s="87">
        <f>SUM(G:G)</f>
        <v>180.2910716698494</v>
      </c>
    </row>
    <row r="7" spans="1:19">
      <c r="A7" s="50">
        <v>105</v>
      </c>
      <c r="B7" s="51">
        <v>3.46</v>
      </c>
      <c r="C7" s="50">
        <v>0</v>
      </c>
      <c r="D7" s="77">
        <v>18.100000000000001</v>
      </c>
      <c r="E7" s="79">
        <f>$L$6 + $K$6*A7 + $J$6*B7 + $I$6*C7</f>
        <v>20.107737966036076</v>
      </c>
      <c r="F7" s="83">
        <f>D7-E7</f>
        <v>-2.0077379660360748</v>
      </c>
      <c r="G7" s="83">
        <v>4.0310117402626746</v>
      </c>
      <c r="H7" s="83"/>
      <c r="I7" s="45"/>
      <c r="J7" s="45"/>
      <c r="K7" s="45"/>
      <c r="L7" s="45"/>
      <c r="M7" s="45"/>
      <c r="R7" s="85" t="s">
        <v>83</v>
      </c>
      <c r="S7" s="83"/>
    </row>
    <row r="8" spans="1:19">
      <c r="A8" s="50">
        <v>245</v>
      </c>
      <c r="B8" s="51">
        <v>3.57</v>
      </c>
      <c r="C8" s="50">
        <v>0</v>
      </c>
      <c r="D8" s="77">
        <v>14.3</v>
      </c>
      <c r="E8" s="79">
        <f>$L$6 + $K$6*A8 + $J$6*B8 + $I$6*C8</f>
        <v>14.544073037043789</v>
      </c>
      <c r="F8" s="83">
        <f>D8-E8</f>
        <v>-0.24407303704378869</v>
      </c>
      <c r="G8" s="83">
        <v>5.9571647411778644E-2</v>
      </c>
      <c r="H8" s="83"/>
      <c r="I8" s="45"/>
      <c r="J8" s="45"/>
      <c r="K8" s="45"/>
      <c r="L8" s="45"/>
      <c r="M8" s="45"/>
    </row>
    <row r="9" spans="1:19">
      <c r="A9" s="50">
        <v>62</v>
      </c>
      <c r="B9" s="51">
        <v>3.19</v>
      </c>
      <c r="C9" s="50">
        <v>0</v>
      </c>
      <c r="D9" s="77">
        <v>24.4</v>
      </c>
      <c r="E9" s="79">
        <f>$L$6 + $K$6*A9 + $J$6*B9 + $I$6*C9</f>
        <v>22.496538543759449</v>
      </c>
      <c r="F9" s="83">
        <f>D9-E9</f>
        <v>1.9034614562405494</v>
      </c>
      <c r="G9" s="83">
        <v>3.623165515393393</v>
      </c>
      <c r="H9" s="83"/>
      <c r="I9" s="13" t="s">
        <v>63</v>
      </c>
      <c r="R9" s="89" t="s">
        <v>84</v>
      </c>
      <c r="S9" s="88">
        <f>SQRT(AVERAGE(G:G))</f>
        <v>2.3736250735284194</v>
      </c>
    </row>
    <row r="10" spans="1:19">
      <c r="A10" s="50">
        <v>95</v>
      </c>
      <c r="B10" s="51">
        <v>3.15</v>
      </c>
      <c r="C10" s="50">
        <v>0</v>
      </c>
      <c r="D10" s="77">
        <v>22.8</v>
      </c>
      <c r="E10" s="79">
        <f>$L$6 + $K$6*A10 + $J$6*B10 + $I$6*C10</f>
        <v>21.374883603850126</v>
      </c>
      <c r="F10" s="83">
        <f>D10-E10</f>
        <v>1.4251163961498747</v>
      </c>
      <c r="G10" s="83">
        <v>2.0309567425752069</v>
      </c>
      <c r="H10" s="83"/>
      <c r="R10" s="84" t="s">
        <v>85</v>
      </c>
    </row>
    <row r="11" spans="1:19">
      <c r="A11" s="50">
        <v>123</v>
      </c>
      <c r="B11" s="51">
        <v>3.44</v>
      </c>
      <c r="C11" s="50">
        <v>0</v>
      </c>
      <c r="D11" s="77">
        <v>19.2</v>
      </c>
      <c r="E11" s="79">
        <f>$L$6 + $K$6*A11 + $J$6*B11 + $I$6*C11</f>
        <v>19.490692407151343</v>
      </c>
      <c r="F11" s="83">
        <f>D11-E11</f>
        <v>-0.2906924071513437</v>
      </c>
      <c r="G11" s="83">
        <v>8.4502075575442578E-2</v>
      </c>
      <c r="H11" s="83"/>
      <c r="I11" t="s">
        <v>20</v>
      </c>
      <c r="R11" s="84" t="s">
        <v>86</v>
      </c>
    </row>
    <row r="12" spans="1:19" ht="17" thickBot="1">
      <c r="A12" s="50">
        <v>123</v>
      </c>
      <c r="B12" s="51">
        <v>3.44</v>
      </c>
      <c r="C12" s="50">
        <v>0</v>
      </c>
      <c r="D12" s="77">
        <v>17.8</v>
      </c>
      <c r="E12" s="79">
        <f>$L$6 + $K$6*A12 + $J$6*B12 + $I$6*C12</f>
        <v>19.490692407151343</v>
      </c>
      <c r="F12" s="83">
        <f>D12-E12</f>
        <v>-1.6906924071513423</v>
      </c>
      <c r="G12" s="83">
        <v>2.8584408155992</v>
      </c>
      <c r="H12" s="83"/>
      <c r="R12" s="84"/>
    </row>
    <row r="13" spans="1:19">
      <c r="A13" s="50">
        <v>180</v>
      </c>
      <c r="B13" s="51">
        <v>4.07</v>
      </c>
      <c r="C13" s="50">
        <v>0</v>
      </c>
      <c r="D13" s="77">
        <v>16.399999999999999</v>
      </c>
      <c r="E13" s="79">
        <f>$L$6 + $K$6*A13 + $J$6*B13 + $I$6*C13</f>
        <v>15.540902517110032</v>
      </c>
      <c r="F13" s="83">
        <f>D13-E13</f>
        <v>0.85909748288996646</v>
      </c>
      <c r="G13" s="83">
        <v>0.73804848510787624</v>
      </c>
      <c r="H13" s="83"/>
      <c r="I13" s="58" t="s">
        <v>21</v>
      </c>
      <c r="J13" s="58"/>
      <c r="R13" s="89" t="s">
        <v>88</v>
      </c>
    </row>
    <row r="14" spans="1:19">
      <c r="A14" s="50">
        <v>180</v>
      </c>
      <c r="B14" s="51">
        <v>3.73</v>
      </c>
      <c r="C14" s="50">
        <v>0</v>
      </c>
      <c r="D14" s="77">
        <v>17.3</v>
      </c>
      <c r="E14" s="79">
        <f>$L$6 + $K$6*A14 + $J$6*B14 + $I$6*C14</f>
        <v>16.519618157804477</v>
      </c>
      <c r="F14" s="83">
        <f>D14-E14</f>
        <v>0.7803818421955242</v>
      </c>
      <c r="G14" s="83">
        <v>0.60899581962848004</v>
      </c>
      <c r="H14" s="83"/>
      <c r="I14" s="55" t="s">
        <v>22</v>
      </c>
      <c r="J14" s="60">
        <v>0.91645529354564448</v>
      </c>
      <c r="K14" s="80" t="s">
        <v>76</v>
      </c>
      <c r="L14" s="80"/>
      <c r="M14" s="80"/>
      <c r="N14" s="80"/>
      <c r="O14" s="80"/>
      <c r="P14" s="80"/>
    </row>
    <row r="15" spans="1:19">
      <c r="A15" s="50">
        <v>180</v>
      </c>
      <c r="B15" s="51">
        <v>3.78</v>
      </c>
      <c r="C15" s="50">
        <v>0</v>
      </c>
      <c r="D15" s="77">
        <v>15.2</v>
      </c>
      <c r="E15" s="79">
        <f>$L$6 + $K$6*A15 + $J$6*B15 + $I$6*C15</f>
        <v>16.375689387114118</v>
      </c>
      <c r="F15" s="83">
        <f>D15-E15</f>
        <v>-1.1756893871141187</v>
      </c>
      <c r="G15" s="83">
        <v>1.3822455349727722</v>
      </c>
      <c r="H15" s="83"/>
      <c r="I15" s="55" t="s">
        <v>23</v>
      </c>
      <c r="J15" s="60">
        <v>0.83989030506783335</v>
      </c>
      <c r="K15" s="81" t="s">
        <v>77</v>
      </c>
      <c r="L15" s="81"/>
    </row>
    <row r="16" spans="1:19">
      <c r="A16" s="50">
        <v>205</v>
      </c>
      <c r="B16" s="51">
        <v>5.25</v>
      </c>
      <c r="C16" s="50">
        <v>0</v>
      </c>
      <c r="D16" s="77">
        <v>10.4</v>
      </c>
      <c r="E16" s="79">
        <f>$L$6 + $K$6*A16 + $J$6*B16 + $I$6*C16</f>
        <v>11.207215379983001</v>
      </c>
      <c r="F16" s="83">
        <f>D16-E16</f>
        <v>-0.80721537998300086</v>
      </c>
      <c r="G16" s="83">
        <v>0.65159666968110042</v>
      </c>
      <c r="H16" s="83"/>
      <c r="I16" s="55" t="s">
        <v>24</v>
      </c>
      <c r="J16" s="60">
        <v>0.82273569489652976</v>
      </c>
    </row>
    <row r="17" spans="1:22">
      <c r="A17" s="50">
        <v>215</v>
      </c>
      <c r="B17" s="51">
        <v>5.4240000000000004</v>
      </c>
      <c r="C17" s="50">
        <v>0</v>
      </c>
      <c r="D17" s="77">
        <v>10.4</v>
      </c>
      <c r="E17" s="79">
        <f>$L$6 + $K$6*A17 + $J$6*B17 + $I$6*C17</f>
        <v>10.331555998446728</v>
      </c>
      <c r="F17" s="83">
        <f>D17-E17</f>
        <v>6.8444001553272571E-2</v>
      </c>
      <c r="G17" s="83">
        <v>4.6845813486243778E-3</v>
      </c>
      <c r="H17" s="83"/>
      <c r="I17" s="55" t="s">
        <v>25</v>
      </c>
      <c r="J17" s="60">
        <v>2.5375119399426995</v>
      </c>
    </row>
    <row r="18" spans="1:22" ht="17" thickBot="1">
      <c r="A18" s="50">
        <v>230</v>
      </c>
      <c r="B18" s="51">
        <v>5.3449999999999998</v>
      </c>
      <c r="C18" s="50">
        <v>0</v>
      </c>
      <c r="D18" s="77">
        <v>14.7</v>
      </c>
      <c r="E18" s="79">
        <f>$L$6 + $K$6*A18 + $J$6*B18 + $I$6*C18</f>
        <v>9.9967825668367674</v>
      </c>
      <c r="F18" s="83">
        <f>D18-E18</f>
        <v>4.7032174331632319</v>
      </c>
      <c r="G18" s="83">
        <v>22.120254223610541</v>
      </c>
      <c r="H18" s="83"/>
      <c r="I18" s="56" t="s">
        <v>26</v>
      </c>
      <c r="J18" s="56">
        <v>32</v>
      </c>
    </row>
    <row r="19" spans="1:22">
      <c r="A19" s="50">
        <v>66</v>
      </c>
      <c r="B19" s="51">
        <v>2.2000000000000002</v>
      </c>
      <c r="C19" s="50">
        <v>1</v>
      </c>
      <c r="D19" s="77">
        <v>32.4</v>
      </c>
      <c r="E19" s="79">
        <f>$L$6 + $K$6*A19 + $J$6*B19 + $I$6*C19</f>
        <v>27.280123429938328</v>
      </c>
      <c r="F19" s="83">
        <f>D19-E19</f>
        <v>5.1198765700616704</v>
      </c>
      <c r="G19" s="83">
        <v>26.213136092666456</v>
      </c>
      <c r="H19" s="83"/>
    </row>
    <row r="20" spans="1:22" ht="17" thickBot="1">
      <c r="A20" s="50">
        <v>52</v>
      </c>
      <c r="B20" s="51">
        <v>1.615</v>
      </c>
      <c r="C20" s="50">
        <v>1</v>
      </c>
      <c r="D20" s="77">
        <v>30.4</v>
      </c>
      <c r="E20" s="79">
        <f>$L$6 + $K$6*A20 + $J$6*B20 + $I$6*C20</f>
        <v>29.488792210362881</v>
      </c>
      <c r="F20" s="83">
        <f>D20-E20</f>
        <v>0.91120778963711757</v>
      </c>
      <c r="G20" s="83">
        <v>0.83029963589536149</v>
      </c>
      <c r="H20" s="83"/>
      <c r="I20" t="s">
        <v>27</v>
      </c>
    </row>
    <row r="21" spans="1:22">
      <c r="A21" s="50">
        <v>65</v>
      </c>
      <c r="B21" s="51">
        <v>1.835</v>
      </c>
      <c r="C21" s="50">
        <v>1</v>
      </c>
      <c r="D21" s="77">
        <v>33.9</v>
      </c>
      <c r="E21" s="79">
        <f>$L$6 + $K$6*A21 + $J$6*B21 + $I$6*C21</f>
        <v>28.368282181931335</v>
      </c>
      <c r="F21" s="83">
        <f>D21-E21</f>
        <v>5.5317178180686639</v>
      </c>
      <c r="G21" s="83">
        <v>30.599902018738341</v>
      </c>
      <c r="H21" s="83"/>
      <c r="I21" s="57"/>
      <c r="J21" s="57" t="s">
        <v>31</v>
      </c>
      <c r="K21" s="57" t="s">
        <v>32</v>
      </c>
      <c r="L21" s="57" t="s">
        <v>33</v>
      </c>
      <c r="M21" s="57" t="s">
        <v>34</v>
      </c>
      <c r="N21" s="67" t="s">
        <v>62</v>
      </c>
    </row>
    <row r="22" spans="1:22">
      <c r="A22" s="50">
        <v>97</v>
      </c>
      <c r="B22" s="51">
        <v>2.4649999999999999</v>
      </c>
      <c r="C22" s="50">
        <v>0</v>
      </c>
      <c r="D22" s="77">
        <v>21.5</v>
      </c>
      <c r="E22" s="79">
        <f>$L$6 + $K$6*A22 + $J$6*B22 + $I$6*C22</f>
        <v>23.271750310401284</v>
      </c>
      <c r="F22" s="83">
        <f>D22-E22</f>
        <v>-1.7717503104012842</v>
      </c>
      <c r="G22" s="83">
        <v>3.1390991624070468</v>
      </c>
      <c r="H22" s="83"/>
      <c r="I22" s="55" t="s">
        <v>28</v>
      </c>
      <c r="J22" s="55">
        <v>3</v>
      </c>
      <c r="K22" s="55">
        <v>945.75611583015075</v>
      </c>
      <c r="L22" s="55">
        <v>315.25203861005025</v>
      </c>
      <c r="M22" s="55">
        <v>48.960034456091059</v>
      </c>
      <c r="N22" s="68">
        <v>2.90787154929711E-11</v>
      </c>
      <c r="O22" s="65" t="s">
        <v>64</v>
      </c>
      <c r="P22" s="66"/>
      <c r="Q22" s="66"/>
      <c r="R22" s="66"/>
      <c r="S22" s="66"/>
      <c r="T22" s="66"/>
      <c r="U22" s="66"/>
    </row>
    <row r="23" spans="1:22">
      <c r="A23" s="50">
        <v>150</v>
      </c>
      <c r="B23" s="51">
        <v>3.52</v>
      </c>
      <c r="C23" s="50">
        <v>0</v>
      </c>
      <c r="D23" s="77">
        <v>15.5</v>
      </c>
      <c r="E23" s="79">
        <f>$L$6 + $K$6*A23 + $J$6*B23 + $I$6*C23</f>
        <v>18.248480773305452</v>
      </c>
      <c r="F23" s="83">
        <f>D23-E23</f>
        <v>-2.7484807733054524</v>
      </c>
      <c r="G23" s="83">
        <v>7.5541465612297376</v>
      </c>
      <c r="H23" s="83"/>
      <c r="I23" s="55" t="s">
        <v>29</v>
      </c>
      <c r="J23" s="55">
        <v>28</v>
      </c>
      <c r="K23" s="55">
        <v>180.29107166984934</v>
      </c>
      <c r="L23" s="55">
        <v>6.4389668453517626</v>
      </c>
      <c r="M23" s="55"/>
      <c r="N23" s="55"/>
    </row>
    <row r="24" spans="1:22" ht="17" thickBot="1">
      <c r="A24" s="50">
        <v>150</v>
      </c>
      <c r="B24" s="51">
        <v>3.4350000000000001</v>
      </c>
      <c r="C24" s="50">
        <v>0</v>
      </c>
      <c r="D24" s="77">
        <v>15.2</v>
      </c>
      <c r="E24" s="79">
        <f>$L$6 + $K$6*A24 + $J$6*B24 + $I$6*C24</f>
        <v>18.49315968347906</v>
      </c>
      <c r="F24" s="83">
        <f>D24-E24</f>
        <v>-3.2931596834790611</v>
      </c>
      <c r="G24" s="83">
        <v>10.844900700891909</v>
      </c>
      <c r="H24" s="83"/>
      <c r="I24" s="56" t="s">
        <v>30</v>
      </c>
      <c r="J24" s="56">
        <v>31</v>
      </c>
      <c r="K24" s="56">
        <v>1126.0471875000001</v>
      </c>
      <c r="L24" s="56"/>
      <c r="M24" s="56"/>
      <c r="N24" s="56"/>
      <c r="O24" s="56"/>
    </row>
    <row r="25" spans="1:22" ht="17" thickBot="1">
      <c r="A25" s="50">
        <v>245</v>
      </c>
      <c r="B25" s="51">
        <v>3.84</v>
      </c>
      <c r="C25" s="50">
        <v>0</v>
      </c>
      <c r="D25" s="77">
        <v>13.3</v>
      </c>
      <c r="E25" s="79">
        <f>$L$6 + $K$6*A25 + $J$6*B25 + $I$6*C25</f>
        <v>13.766857675315849</v>
      </c>
      <c r="F25" s="83">
        <f>D25-E25</f>
        <v>-0.46685767531584865</v>
      </c>
      <c r="G25" s="83">
        <v>0.21795608900131835</v>
      </c>
      <c r="H25" s="83"/>
    </row>
    <row r="26" spans="1:22">
      <c r="A26" s="50">
        <v>175</v>
      </c>
      <c r="B26" s="51">
        <v>3.8450000000000002</v>
      </c>
      <c r="C26" s="50">
        <v>0</v>
      </c>
      <c r="D26" s="77">
        <v>19.2</v>
      </c>
      <c r="E26" s="79">
        <f>$L$6 + $K$6*A26 + $J$6*B26 + $I$6*C26</f>
        <v>16.37597561498356</v>
      </c>
      <c r="F26" s="83">
        <f>D26-E26</f>
        <v>2.8240243850164397</v>
      </c>
      <c r="G26" s="83">
        <v>7.9751137271674803</v>
      </c>
      <c r="H26" s="83"/>
      <c r="I26" s="57"/>
      <c r="J26" s="57" t="s">
        <v>35</v>
      </c>
      <c r="K26" s="57" t="s">
        <v>25</v>
      </c>
      <c r="L26" s="57" t="s">
        <v>36</v>
      </c>
      <c r="M26" s="57" t="s">
        <v>37</v>
      </c>
      <c r="N26" s="57" t="s">
        <v>38</v>
      </c>
      <c r="O26" s="57" t="s">
        <v>39</v>
      </c>
    </row>
    <row r="27" spans="1:22">
      <c r="A27" s="50">
        <v>66</v>
      </c>
      <c r="B27" s="51">
        <v>1.9350000000000001</v>
      </c>
      <c r="C27" s="50">
        <v>1</v>
      </c>
      <c r="D27" s="77">
        <v>27.3</v>
      </c>
      <c r="E27" s="79">
        <f>$L$6 + $K$6*A27 + $J$6*B27 + $I$6*C27</f>
        <v>28.042945914597233</v>
      </c>
      <c r="F27" s="83">
        <f>D27-E27</f>
        <v>-0.74294591459723236</v>
      </c>
      <c r="G27" s="83">
        <v>0.55196863201671809</v>
      </c>
      <c r="H27" s="83"/>
      <c r="I27" s="55" t="s">
        <v>18</v>
      </c>
      <c r="J27" s="61">
        <v>34.002875122914062</v>
      </c>
      <c r="K27" s="55">
        <v>2.6426593369900306</v>
      </c>
      <c r="L27" s="55">
        <v>12.866915779482603</v>
      </c>
      <c r="M27" s="59">
        <v>2.8240301965831147E-13</v>
      </c>
      <c r="N27" s="63">
        <v>28.589632863691797</v>
      </c>
      <c r="O27" s="63">
        <v>39.416117382136328</v>
      </c>
    </row>
    <row r="28" spans="1:22">
      <c r="A28" s="50">
        <v>91</v>
      </c>
      <c r="B28" s="51">
        <v>2.14</v>
      </c>
      <c r="C28" s="50">
        <v>1</v>
      </c>
      <c r="D28" s="77">
        <v>26</v>
      </c>
      <c r="E28" s="79">
        <f>$L$6 + $K$6*A28 + $J$6*B28 + $I$6*C28</f>
        <v>26.515869805932208</v>
      </c>
      <c r="F28" s="83">
        <f>D28-E28</f>
        <v>-0.51586980593220844</v>
      </c>
      <c r="G28" s="83">
        <v>0.2661216566725344</v>
      </c>
      <c r="H28" s="83"/>
      <c r="I28" s="73" t="s">
        <v>2</v>
      </c>
      <c r="J28" s="61">
        <v>-3.7478725953382114E-2</v>
      </c>
      <c r="K28" s="55">
        <v>9.6054221574033462E-3</v>
      </c>
      <c r="L28" s="55">
        <v>-3.90183016833836</v>
      </c>
      <c r="M28" s="70">
        <v>5.4640226580877677E-4</v>
      </c>
      <c r="N28" s="63">
        <v>-5.7154541300565416E-2</v>
      </c>
      <c r="O28" s="63">
        <v>-1.7802910606198815E-2</v>
      </c>
    </row>
    <row r="29" spans="1:22">
      <c r="A29" s="50">
        <v>113</v>
      </c>
      <c r="B29" s="51">
        <v>1.5129999999999999</v>
      </c>
      <c r="C29" s="50">
        <v>1</v>
      </c>
      <c r="D29" s="77">
        <v>30.4</v>
      </c>
      <c r="E29" s="79">
        <f>$L$6 + $K$6*A29 + $J$6*B29 + $I$6*C29</f>
        <v>27.496204619414907</v>
      </c>
      <c r="F29" s="83">
        <f>D29-E29</f>
        <v>2.9037953805850911</v>
      </c>
      <c r="G29" s="83">
        <v>8.4320276123073139</v>
      </c>
      <c r="H29" s="83"/>
      <c r="I29" s="73" t="s">
        <v>5</v>
      </c>
      <c r="J29" s="61">
        <v>-2.8785754138071864</v>
      </c>
      <c r="K29" s="55">
        <v>0.90497053803057714</v>
      </c>
      <c r="L29" s="55">
        <v>-3.1808498650924313</v>
      </c>
      <c r="M29" s="70">
        <v>3.5740310794737246E-3</v>
      </c>
      <c r="N29" s="63">
        <v>-4.7323235270233059</v>
      </c>
      <c r="O29" s="63">
        <v>-1.0248273005910673</v>
      </c>
    </row>
    <row r="30" spans="1:22" ht="17" thickBot="1">
      <c r="A30" s="50">
        <v>264</v>
      </c>
      <c r="B30" s="51">
        <v>3.17</v>
      </c>
      <c r="C30" s="50">
        <v>1</v>
      </c>
      <c r="D30" s="77">
        <v>15.8</v>
      </c>
      <c r="E30" s="79">
        <f>$L$6 + $K$6*A30 + $J$6*B30 + $I$6*C30</f>
        <v>17.067117539775701</v>
      </c>
      <c r="F30" s="83">
        <f>D30-E30</f>
        <v>-1.2671175397757004</v>
      </c>
      <c r="G30" s="83">
        <v>1.6055868596072238</v>
      </c>
      <c r="H30" s="83"/>
      <c r="I30" s="72" t="s">
        <v>8</v>
      </c>
      <c r="J30" s="62">
        <v>2.0837101303232957</v>
      </c>
      <c r="K30" s="56">
        <v>1.3764201523049431</v>
      </c>
      <c r="L30" s="56">
        <v>1.5138619750909124</v>
      </c>
      <c r="M30" s="71">
        <v>0.14126823673653088</v>
      </c>
      <c r="N30" s="64">
        <v>-0.73575873976904793</v>
      </c>
      <c r="O30" s="64">
        <v>4.9031790004156397</v>
      </c>
      <c r="P30" s="74" t="s">
        <v>67</v>
      </c>
      <c r="Q30" s="74"/>
      <c r="R30" s="74"/>
      <c r="S30" s="74"/>
      <c r="T30" s="74"/>
      <c r="U30" s="74"/>
      <c r="V30" s="74"/>
    </row>
    <row r="31" spans="1:22">
      <c r="A31" s="50">
        <v>175</v>
      </c>
      <c r="B31" s="51">
        <v>2.77</v>
      </c>
      <c r="C31" s="50">
        <v>1</v>
      </c>
      <c r="D31" s="77">
        <v>19.7</v>
      </c>
      <c r="E31" s="79">
        <f>$L$6 + $K$6*A31 + $J$6*B31 + $I$6*C31</f>
        <v>21.554154315149582</v>
      </c>
      <c r="F31" s="83">
        <f>D31-E31</f>
        <v>-1.8541543151495823</v>
      </c>
      <c r="G31" s="83">
        <v>3.4378882243878164</v>
      </c>
      <c r="H31" s="83"/>
      <c r="M31" s="49" t="s">
        <v>69</v>
      </c>
      <c r="P31" s="74" t="s">
        <v>68</v>
      </c>
      <c r="Q31" s="74"/>
      <c r="R31" s="74"/>
      <c r="S31" s="74"/>
      <c r="T31" s="74"/>
      <c r="U31" s="74"/>
      <c r="V31" s="74"/>
    </row>
    <row r="32" spans="1:22">
      <c r="A32" s="50">
        <v>335</v>
      </c>
      <c r="B32" s="51">
        <v>3.57</v>
      </c>
      <c r="C32" s="50">
        <v>1</v>
      </c>
      <c r="D32" s="77">
        <v>15</v>
      </c>
      <c r="E32" s="79">
        <f>$L$6 + $K$6*A32 + $J$6*B32 + $I$6*C32</f>
        <v>13.254697831562694</v>
      </c>
      <c r="F32" s="83">
        <f>D32-E32</f>
        <v>1.7453021684373056</v>
      </c>
      <c r="G32" s="83">
        <v>3.0460796591519608</v>
      </c>
      <c r="H32" s="83"/>
    </row>
    <row r="33" spans="1:21">
      <c r="A33" s="50">
        <v>109</v>
      </c>
      <c r="B33" s="51">
        <v>2.78</v>
      </c>
      <c r="C33" s="50">
        <v>1</v>
      </c>
      <c r="D33" s="77">
        <v>21.4</v>
      </c>
      <c r="E33" s="79">
        <f>$L$6 + $K$6*A33 + $J$6*B33 + $I$6*C33</f>
        <v>23.998964473934734</v>
      </c>
      <c r="F33" s="83">
        <f>D33-E33</f>
        <v>-2.5989644739347355</v>
      </c>
      <c r="G33" s="83">
        <v>6.7546163367748564</v>
      </c>
      <c r="H33" s="83"/>
    </row>
    <row r="35" spans="1:21">
      <c r="F35" s="85" t="s">
        <v>81</v>
      </c>
      <c r="G35" s="83"/>
      <c r="I35" t="s">
        <v>65</v>
      </c>
      <c r="N35" s="75" t="s">
        <v>71</v>
      </c>
      <c r="O35" s="75"/>
      <c r="P35" s="75"/>
      <c r="Q35" s="75"/>
      <c r="R35" s="75"/>
      <c r="S35" s="75"/>
      <c r="T35" s="75"/>
      <c r="U35" s="75"/>
    </row>
    <row r="36" spans="1:21">
      <c r="F36" s="84" t="s">
        <v>82</v>
      </c>
      <c r="G36" s="84"/>
      <c r="N36" s="75" t="s">
        <v>72</v>
      </c>
      <c r="O36" s="75"/>
      <c r="P36" s="75"/>
      <c r="Q36" s="75"/>
      <c r="R36" s="75"/>
      <c r="S36" s="75"/>
      <c r="T36" s="75"/>
      <c r="U36" s="75"/>
    </row>
    <row r="37" spans="1:21">
      <c r="I37" t="s">
        <v>50</v>
      </c>
      <c r="J37">
        <v>200</v>
      </c>
      <c r="N37" s="75" t="s">
        <v>73</v>
      </c>
      <c r="O37" s="75"/>
      <c r="P37" s="75"/>
      <c r="Q37" s="75"/>
      <c r="R37" s="75"/>
      <c r="S37" s="75"/>
      <c r="T37" s="75"/>
      <c r="U37" s="75"/>
    </row>
    <row r="38" spans="1:21">
      <c r="I38" t="s">
        <v>5</v>
      </c>
      <c r="J38">
        <v>3.5</v>
      </c>
      <c r="L38" t="s">
        <v>70</v>
      </c>
      <c r="N38" s="75" t="s">
        <v>74</v>
      </c>
      <c r="O38" s="75"/>
      <c r="P38" s="75"/>
      <c r="Q38" s="75"/>
      <c r="R38" s="75"/>
      <c r="S38" s="75"/>
      <c r="T38" s="75"/>
      <c r="U38" s="75"/>
    </row>
    <row r="39" spans="1:21">
      <c r="I39" t="s">
        <v>8</v>
      </c>
      <c r="J39">
        <v>1</v>
      </c>
      <c r="N39" s="75" t="s">
        <v>75</v>
      </c>
      <c r="O39" s="75"/>
      <c r="P39" s="75"/>
      <c r="Q39" s="75"/>
      <c r="R39" s="75"/>
      <c r="S39" s="75"/>
      <c r="T39" s="75"/>
      <c r="U39" s="75"/>
    </row>
    <row r="40" spans="1:21">
      <c r="I40" t="s">
        <v>66</v>
      </c>
      <c r="J40" s="69">
        <f>J27+J28*200+J29*3.5+J30*1</f>
        <v>18.515826114235786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Linear Regression แบบ simple</vt:lpstr>
      <vt:lpstr>Linear Regression แบบ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Woranun</dc:creator>
  <cp:lastModifiedBy>Woranun</cp:lastModifiedBy>
  <dcterms:created xsi:type="dcterms:W3CDTF">2023-09-14T08:32:52Z</dcterms:created>
  <dcterms:modified xsi:type="dcterms:W3CDTF">2023-09-14T12:59:01Z</dcterms:modified>
</cp:coreProperties>
</file>