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40009_{170A1934-C4E9-4667-8D76-74445F97911A}" xr6:coauthVersionLast="46" xr6:coauthVersionMax="46" xr10:uidLastSave="{00000000-0000-0000-0000-000000000000}"/>
  <bookViews>
    <workbookView xWindow="-120" yWindow="-120" windowWidth="19800" windowHeight="11760" activeTab="1"/>
  </bookViews>
  <sheets>
    <sheet name="Gráfica" sheetId="2" r:id="rId1"/>
    <sheet name="Data" sheetId="1" r:id="rId2"/>
  </sheets>
  <calcPr calcId="191029"/>
  <pivotCaches>
    <pivotCache cacheId="62" r:id="rId3"/>
    <pivotCache cacheId="71" r:id="rId4"/>
  </pivotCaches>
</workbook>
</file>

<file path=xl/calcChain.xml><?xml version="1.0" encoding="utf-8"?>
<calcChain xmlns="http://schemas.openxmlformats.org/spreadsheetml/2006/main">
  <c r="I7" i="1" l="1"/>
  <c r="A47" i="2"/>
  <c r="A49" i="2"/>
  <c r="H7" i="1"/>
  <c r="H14" i="1" s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1" i="1"/>
  <c r="H22" i="1" l="1"/>
  <c r="G20" i="1"/>
  <c r="G16" i="1"/>
  <c r="H17" i="1"/>
  <c r="G28" i="1"/>
  <c r="G11" i="1"/>
  <c r="H13" i="1"/>
  <c r="G24" i="1"/>
  <c r="H26" i="1"/>
  <c r="G23" i="1"/>
  <c r="H11" i="1"/>
  <c r="H25" i="1"/>
  <c r="H20" i="1"/>
  <c r="H12" i="1"/>
  <c r="G26" i="1"/>
  <c r="G22" i="1"/>
  <c r="G18" i="1"/>
  <c r="G14" i="1"/>
  <c r="H28" i="1"/>
  <c r="H24" i="1"/>
  <c r="H19" i="1"/>
  <c r="H15" i="1"/>
  <c r="H21" i="1"/>
  <c r="G27" i="1"/>
  <c r="G19" i="1"/>
  <c r="G15" i="1"/>
  <c r="H16" i="1"/>
  <c r="G12" i="1"/>
  <c r="G25" i="1"/>
  <c r="G21" i="1"/>
  <c r="G17" i="1"/>
  <c r="G13" i="1"/>
  <c r="H27" i="1"/>
  <c r="H23" i="1"/>
  <c r="H18" i="1"/>
  <c r="F15" i="1"/>
  <c r="F11" i="1"/>
  <c r="F25" i="1"/>
  <c r="F21" i="1"/>
  <c r="F17" i="1"/>
  <c r="F13" i="1"/>
  <c r="F26" i="1"/>
  <c r="F22" i="1"/>
  <c r="F18" i="1"/>
  <c r="F14" i="1"/>
  <c r="F28" i="1"/>
  <c r="F24" i="1"/>
  <c r="F20" i="1"/>
  <c r="F16" i="1"/>
  <c r="F12" i="1"/>
  <c r="F27" i="1"/>
  <c r="F23" i="1"/>
  <c r="F19" i="1"/>
  <c r="E13" i="1"/>
  <c r="E28" i="1"/>
  <c r="E20" i="1"/>
  <c r="E12" i="1"/>
  <c r="E27" i="1"/>
  <c r="E23" i="1"/>
  <c r="E19" i="1"/>
  <c r="E15" i="1"/>
  <c r="E24" i="1"/>
  <c r="E16" i="1"/>
  <c r="E26" i="1"/>
  <c r="E22" i="1"/>
  <c r="E18" i="1"/>
  <c r="E14" i="1"/>
  <c r="E11" i="1"/>
  <c r="E25" i="1"/>
  <c r="E21" i="1"/>
  <c r="E17" i="1"/>
  <c r="H29" i="1" l="1"/>
  <c r="J18" i="1" s="1"/>
  <c r="G29" i="1"/>
  <c r="I11" i="1" s="1"/>
  <c r="K11" i="1" s="1"/>
  <c r="J25" i="1"/>
  <c r="J22" i="1"/>
  <c r="J13" i="1"/>
  <c r="J21" i="1" l="1"/>
  <c r="L21" i="1" s="1"/>
  <c r="J26" i="1"/>
  <c r="J15" i="1"/>
  <c r="J29" i="1"/>
  <c r="J19" i="1"/>
  <c r="J14" i="1"/>
  <c r="J17" i="1"/>
  <c r="L17" i="1" s="1"/>
  <c r="I17" i="1"/>
  <c r="K17" i="1" s="1"/>
  <c r="I23" i="1"/>
  <c r="K23" i="1" s="1"/>
  <c r="I26" i="1"/>
  <c r="K26" i="1" s="1"/>
  <c r="I15" i="1"/>
  <c r="K15" i="1" s="1"/>
  <c r="I22" i="1"/>
  <c r="K22" i="1" s="1"/>
  <c r="I14" i="1"/>
  <c r="K14" i="1" s="1"/>
  <c r="J20" i="1"/>
  <c r="J27" i="1"/>
  <c r="L27" i="1" s="1"/>
  <c r="J11" i="1"/>
  <c r="I21" i="1"/>
  <c r="K21" i="1" s="1"/>
  <c r="I19" i="1"/>
  <c r="K19" i="1" s="1"/>
  <c r="J16" i="1"/>
  <c r="L16" i="1" s="1"/>
  <c r="J12" i="1"/>
  <c r="J24" i="1"/>
  <c r="L24" i="1" s="1"/>
  <c r="J23" i="1"/>
  <c r="J28" i="1"/>
  <c r="L28" i="1" s="1"/>
  <c r="I24" i="1"/>
  <c r="K24" i="1" s="1"/>
  <c r="I20" i="1"/>
  <c r="K20" i="1" s="1"/>
  <c r="I25" i="1"/>
  <c r="K25" i="1" s="1"/>
  <c r="I16" i="1"/>
  <c r="K16" i="1" s="1"/>
  <c r="I27" i="1"/>
  <c r="K27" i="1" s="1"/>
  <c r="I18" i="1"/>
  <c r="K18" i="1" s="1"/>
  <c r="I28" i="1"/>
  <c r="K28" i="1" s="1"/>
  <c r="I13" i="1"/>
  <c r="K13" i="1" s="1"/>
  <c r="I29" i="1"/>
  <c r="I12" i="1"/>
  <c r="K12" i="1" s="1"/>
  <c r="L19" i="1"/>
  <c r="L18" i="1"/>
  <c r="L25" i="1"/>
  <c r="L15" i="1" l="1"/>
  <c r="L23" i="1"/>
  <c r="L20" i="1"/>
  <c r="L14" i="1"/>
  <c r="L22" i="1"/>
  <c r="L26" i="1"/>
  <c r="L12" i="1"/>
  <c r="L11" i="1"/>
  <c r="L13" i="1"/>
</calcChain>
</file>

<file path=xl/sharedStrings.xml><?xml version="1.0" encoding="utf-8"?>
<sst xmlns="http://schemas.openxmlformats.org/spreadsheetml/2006/main" count="116" uniqueCount="76">
  <si>
    <t xml:space="preserve">Resultados Elecciones Generales Presidenciales 2021 - </t>
  </si>
  <si>
    <t>Electores hábiles</t>
  </si>
  <si>
    <t>Participación ciudadana</t>
  </si>
  <si>
    <t>(%)Participación Ciudadana</t>
  </si>
  <si>
    <t>Organización Política</t>
  </si>
  <si>
    <t>Porcentaje Válidos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</si>
  <si>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</si>
  <si>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</si>
  <si>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</si>
  <si>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</si>
  <si>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</si>
  <si>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</si>
  <si>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</si>
  <si>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</si>
  <si>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</si>
  <si>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</si>
  <si>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</si>
  <si>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</si>
  <si>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</si>
  <si>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</si>
  <si>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</si>
  <si>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</si>
  <si>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</si>
  <si>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</si>
  <si>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</si>
  <si>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</si>
  <si>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</si>
  <si>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</si>
  <si>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Actas</t>
  </si>
  <si>
    <t>Actas Enviadas al JNE</t>
  </si>
  <si>
    <t>MESAS A INSTALAR</t>
  </si>
  <si>
    <t>MESAS INSTALADAS(N)</t>
  </si>
  <si>
    <t>MESAS NO INSTALADAS(O)</t>
  </si>
  <si>
    <t>MESAS POR INFORMAR(P)</t>
  </si>
  <si>
    <t>ACTAS A RESOLVER POR EL AL JNE</t>
  </si>
  <si>
    <t>Con Votos Impugnados</t>
  </si>
  <si>
    <t>Con Error Material</t>
  </si>
  <si>
    <t>Con Ilegibilidad</t>
  </si>
  <si>
    <t>Incompleta</t>
  </si>
  <si>
    <t>Con Solicitud de Nulidad</t>
  </si>
  <si>
    <t>Acta sin datos</t>
  </si>
  <si>
    <t>Acta Extraviada</t>
  </si>
  <si>
    <t>Acta Siniestrada</t>
  </si>
  <si>
    <t>Acta sin Firmas</t>
  </si>
  <si>
    <t>Con más de un tipo de Observación</t>
  </si>
  <si>
    <t>ANULADAS POR RESOLUCIÓN</t>
  </si>
  <si>
    <t>CONTALIZABILIZADAS ANULADAS(L)</t>
  </si>
  <si>
    <t>ACTAS DE MESAS NO INSTALADAS(M)</t>
  </si>
  <si>
    <t>Max Swing</t>
  </si>
  <si>
    <t>Lift vs Ganador</t>
  </si>
  <si>
    <t>Votos</t>
  </si>
  <si>
    <t>Lift vs OP Ganador</t>
  </si>
  <si>
    <t>% Válidos</t>
  </si>
  <si>
    <t>Ganador</t>
  </si>
  <si>
    <t>Porcentaje Votos Válidos</t>
  </si>
  <si>
    <t>Dif vs Ganador</t>
  </si>
  <si>
    <t>Posible Remonte</t>
  </si>
  <si>
    <t>EDITAR LO QUE ESTÁ EN AMARILLO</t>
  </si>
  <si>
    <t>Porcentaje Swing</t>
  </si>
  <si>
    <t>2do puesto</t>
  </si>
  <si>
    <t>Lift vs 2do puesto</t>
  </si>
  <si>
    <t>Lift vs OP 2do puesto</t>
  </si>
  <si>
    <t>Dif vs 2do puesto</t>
  </si>
  <si>
    <t>[ALT]: Grafico General</t>
  </si>
  <si>
    <t>[ALT]: Grafico 2do Puesto</t>
  </si>
  <si>
    <t>Votos + Max Swing Ganador</t>
  </si>
  <si>
    <t>Votos + Max Swing 2do puesto</t>
  </si>
  <si>
    <t>Porcentaje Válidos + Max Swing Ganador</t>
  </si>
  <si>
    <t>Porcentaje Válidos + Max Swing 2do puesto</t>
  </si>
  <si>
    <t>votod</t>
  </si>
  <si>
    <t>lift vs op ga</t>
  </si>
  <si>
    <t>posible remonte</t>
  </si>
  <si>
    <t>dif vs 2do pto</t>
  </si>
  <si>
    <t>Actas Procesadas 90.505%</t>
  </si>
  <si>
    <t>ACTAS POR PROCESAR(9.495)%</t>
  </si>
  <si>
    <t>% Contabilizado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</si>
</sst>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0.0000000000000000%"/>
    <numFmt numFmtId="167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3" fontId="0" fillId="0" borderId="0" xfId="0" applyNumberFormat="1"/>
    <xf numFmtId="43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3" fontId="0" fillId="33" borderId="0" xfId="0" applyNumberFormat="1" applyFill="1"/>
    <xf numFmtId="0" fontId="19" fillId="34" borderId="0" xfId="0" applyFont="1" applyFill="1"/>
    <xf numFmtId="167" fontId="0" fillId="0" borderId="0" xfId="2" applyNumberFormat="1" applyFont="1"/>
    <xf numFmtId="0" fontId="18" fillId="33" borderId="0" xfId="0" applyFont="1" applyFill="1"/>
    <xf numFmtId="3" fontId="18" fillId="33" borderId="0" xfId="0" applyNumberFormat="1" applyFont="1" applyFill="1"/>
    <xf numFmtId="9" fontId="18" fillId="0" borderId="0" xfId="2" applyFont="1"/>
    <xf numFmtId="165" fontId="18" fillId="0" borderId="0" xfId="0" applyNumberFormat="1" applyFont="1"/>
    <xf numFmtId="0" fontId="20" fillId="33" borderId="0" xfId="0" applyFont="1" applyFill="1"/>
    <xf numFmtId="3" fontId="20" fillId="33" borderId="0" xfId="0" applyNumberFormat="1" applyFont="1" applyFill="1"/>
    <xf numFmtId="9" fontId="20" fillId="0" borderId="0" xfId="2" applyFont="1"/>
    <xf numFmtId="165" fontId="20" fillId="0" borderId="0" xfId="0" applyNumberFormat="1" applyFont="1"/>
    <xf numFmtId="0" fontId="21" fillId="33" borderId="0" xfId="0" applyFont="1" applyFill="1"/>
    <xf numFmtId="3" fontId="21" fillId="33" borderId="0" xfId="0" applyNumberFormat="1" applyFont="1" applyFill="1"/>
    <xf numFmtId="9" fontId="21" fillId="0" borderId="0" xfId="2" applyFont="1"/>
    <xf numFmtId="165" fontId="21" fillId="0" borderId="0" xfId="0" applyNumberFormat="1" applyFont="1"/>
    <xf numFmtId="0" fontId="22" fillId="33" borderId="0" xfId="0" applyFont="1" applyFill="1"/>
    <xf numFmtId="3" fontId="22" fillId="33" borderId="0" xfId="0" applyNumberFormat="1" applyFont="1" applyFill="1"/>
    <xf numFmtId="9" fontId="22" fillId="0" borderId="0" xfId="2" applyFont="1"/>
    <xf numFmtId="165" fontId="22" fillId="0" borderId="0" xfId="0" applyNumberFormat="1" applyFont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16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[Posible Remonte.xlsx]Gráfica!TablaDinámica3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Votación y Posible Remonte </a:t>
            </a:r>
          </a:p>
          <a:p>
            <a:pPr>
              <a:defRPr sz="1050" b="1"/>
            </a:pPr>
            <a:r>
              <a:rPr lang="en-US" sz="1050" b="1"/>
              <a:t>al</a:t>
            </a:r>
            <a:r>
              <a:rPr lang="en-US" sz="1050" b="1" baseline="0"/>
              <a:t> </a:t>
            </a:r>
            <a:r>
              <a:rPr lang="en-US" sz="1050" b="1"/>
              <a:t>87%</a:t>
            </a:r>
          </a:p>
        </c:rich>
      </c:tx>
      <c:layout>
        <c:manualLayout>
          <c:xMode val="edge"/>
          <c:yMode val="edge"/>
          <c:x val="1.760774020894447E-2"/>
          <c:y val="5.822416302765648E-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  <a:alpha val="20000"/>
            </a:schemeClr>
          </a:solidFill>
          <a:ln>
            <a:solidFill>
              <a:schemeClr val="tx1">
                <a:lumMod val="65000"/>
                <a:lumOff val="35000"/>
                <a:alpha val="20000"/>
              </a:schemeClr>
            </a:solidFill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tx1">
              <a:lumMod val="65000"/>
              <a:lumOff val="35000"/>
              <a:alpha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>
            <a:noFill/>
          </a:ln>
          <a:effectLst/>
        </c:spPr>
        <c:dLbl>
          <c:idx val="0"/>
          <c:layout>
            <c:manualLayout>
              <c:x val="6.4517214759919714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>
            <a:noFill/>
          </a:ln>
          <a:effectLst/>
        </c:spPr>
        <c:dLbl>
          <c:idx val="0"/>
          <c:layout>
            <c:manualLayout>
              <c:x val="4.7706654315269319E-2"/>
              <c:y val="2.911437380371121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>
            <a:noFill/>
          </a:ln>
          <a:effectLst/>
        </c:spPr>
        <c:dLbl>
          <c:idx val="0"/>
          <c:layout>
            <c:manualLayout>
              <c:x val="6.1992177448407182E-2"/>
              <c:y val="2.6685766444758063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>
            <a:noFill/>
          </a:ln>
          <a:effectLst/>
        </c:spPr>
        <c:dLbl>
          <c:idx val="0"/>
          <c:layout>
            <c:manualLayout>
              <c:x val="7.7471360197622255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>
            <a:noFill/>
          </a:ln>
          <a:effectLst/>
        </c:spPr>
        <c:dLbl>
          <c:idx val="0"/>
          <c:layout>
            <c:manualLayout>
              <c:x val="6.8624877772631362E-2"/>
              <c:y val="5.337153288951612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dLbl>
          <c:idx val="0"/>
          <c:layout>
            <c:manualLayout>
              <c:x val="8.488919767382018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dLbl>
          <c:idx val="0"/>
          <c:layout>
            <c:manualLayout>
              <c:x val="8.2746641963872158E-2"/>
              <c:y val="5.337153288951612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>
            <a:noFill/>
          </a:ln>
          <a:effectLst/>
        </c:spPr>
        <c:dLbl>
          <c:idx val="0"/>
          <c:layout>
            <c:manualLayout>
              <c:x val="8.6687561113684322E-2"/>
              <c:y val="5.3371532889516127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>
            <a:noFill/>
          </a:ln>
          <a:effectLst/>
        </c:spPr>
        <c:dLbl>
          <c:idx val="0"/>
          <c:layout>
            <c:manualLayout>
              <c:x val="8.0616849364417681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noFill/>
          <a:ln>
            <a:noFill/>
          </a:ln>
          <a:effectLst/>
        </c:spPr>
        <c:dLbl>
          <c:idx val="0"/>
          <c:layout>
            <c:manualLayout>
              <c:x val="7.4188770521331798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>
            <a:noFill/>
          </a:ln>
          <a:effectLst/>
        </c:spPr>
        <c:dLbl>
          <c:idx val="0"/>
          <c:layout>
            <c:manualLayout>
              <c:x val="7.0077402089444699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dLbl>
          <c:idx val="0"/>
          <c:layout>
            <c:manualLayout>
              <c:x val="8.4819823992589166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noFill/>
          <a:ln>
            <a:noFill/>
          </a:ln>
          <a:effectLst/>
        </c:spPr>
        <c:dLbl>
          <c:idx val="0"/>
          <c:layout>
            <c:manualLayout>
              <c:x val="8.2385157737635731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noFill/>
          <a:ln>
            <a:noFill/>
          </a:ln>
          <a:effectLst/>
        </c:spPr>
        <c:dLbl>
          <c:idx val="0"/>
          <c:layout>
            <c:manualLayout>
              <c:x val="4.8358602233544337E-2"/>
              <c:y val="2.2922898840460321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noFill/>
          <a:ln>
            <a:noFill/>
          </a:ln>
          <a:effectLst/>
        </c:spPr>
        <c:dLbl>
          <c:idx val="0"/>
          <c:layout>
            <c:manualLayout>
              <c:x val="5.4219443157840566E-2"/>
              <c:y val="1.0674306577903225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dLbl>
          <c:idx val="0"/>
          <c:layout>
            <c:manualLayout>
              <c:x val="5.6840203798054656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noFill/>
          <a:ln>
            <a:noFill/>
          </a:ln>
          <a:effectLst/>
        </c:spPr>
        <c:dLbl>
          <c:idx val="0"/>
          <c:layout>
            <c:manualLayout>
              <c:x val="5.6753949873912822E-2"/>
              <c:y val="-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tx1">
              <a:lumMod val="65000"/>
              <a:lumOff val="35000"/>
              <a:alpha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Gráfica!$C$3</c:f>
              <c:strCache>
                <c:ptCount val="1"/>
                <c:pt idx="0">
                  <c:v>Porcentaje Votos Válidos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Gráfica!$A$4:$A$21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Gráfica!$C$4:$C$21</c:f>
              <c:numCache>
                <c:formatCode>0%</c:formatCode>
                <c:ptCount val="18"/>
                <c:pt idx="0">
                  <c:v>3.4599999999999995E-3</c:v>
                </c:pt>
                <c:pt idx="1">
                  <c:v>3.8300000000000001E-3</c:v>
                </c:pt>
                <c:pt idx="2">
                  <c:v>4.4099999999999999E-3</c:v>
                </c:pt>
                <c:pt idx="3">
                  <c:v>6.0899999999999999E-3</c:v>
                </c:pt>
                <c:pt idx="4">
                  <c:v>6.7200000000000003E-3</c:v>
                </c:pt>
                <c:pt idx="5">
                  <c:v>1.4830000000000001E-2</c:v>
                </c:pt>
                <c:pt idx="6">
                  <c:v>1.6459999999999999E-2</c:v>
                </c:pt>
                <c:pt idx="7">
                  <c:v>2.027E-2</c:v>
                </c:pt>
                <c:pt idx="8">
                  <c:v>2.2850000000000002E-2</c:v>
                </c:pt>
                <c:pt idx="9">
                  <c:v>5.6449999999999993E-2</c:v>
                </c:pt>
                <c:pt idx="10">
                  <c:v>5.6459999999999996E-2</c:v>
                </c:pt>
                <c:pt idx="11">
                  <c:v>5.9920000000000001E-2</c:v>
                </c:pt>
                <c:pt idx="12">
                  <c:v>7.8129999999999991E-2</c:v>
                </c:pt>
                <c:pt idx="13">
                  <c:v>9.1150000000000009E-2</c:v>
                </c:pt>
                <c:pt idx="14">
                  <c:v>0.11863</c:v>
                </c:pt>
                <c:pt idx="15">
                  <c:v>0.11903999999999999</c:v>
                </c:pt>
                <c:pt idx="16">
                  <c:v>0.13250999999999999</c:v>
                </c:pt>
                <c:pt idx="17">
                  <c:v>0.1888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C-44E8-A0EA-D59DA1BBF052}"/>
            </c:ext>
          </c:extLst>
        </c:ser>
        <c:ser>
          <c:idx val="2"/>
          <c:order val="2"/>
          <c:tx>
            <c:strRef>
              <c:f>Gráfica!$D$3</c:f>
              <c:strCache>
                <c:ptCount val="1"/>
                <c:pt idx="0">
                  <c:v>Lift vs OP Ganador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4819823992589166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03C-44E8-A0EA-D59DA1BBF052}"/>
                </c:ext>
              </c:extLst>
            </c:dLbl>
            <c:dLbl>
              <c:idx val="1"/>
              <c:layout>
                <c:manualLayout>
                  <c:x val="8.488919767382018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03C-44E8-A0EA-D59DA1BBF052}"/>
                </c:ext>
              </c:extLst>
            </c:dLbl>
            <c:dLbl>
              <c:idx val="2"/>
              <c:layout>
                <c:manualLayout>
                  <c:x val="8.2385157737635731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03C-44E8-A0EA-D59DA1BBF052}"/>
                </c:ext>
              </c:extLst>
            </c:dLbl>
            <c:dLbl>
              <c:idx val="3"/>
              <c:layout>
                <c:manualLayout>
                  <c:x val="7.7471360197622255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03C-44E8-A0EA-D59DA1BBF052}"/>
                </c:ext>
              </c:extLst>
            </c:dLbl>
            <c:dLbl>
              <c:idx val="4"/>
              <c:layout>
                <c:manualLayout>
                  <c:x val="6.4517214759919714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03C-44E8-A0EA-D59DA1BBF052}"/>
                </c:ext>
              </c:extLst>
            </c:dLbl>
            <c:dLbl>
              <c:idx val="5"/>
              <c:layout>
                <c:manualLayout>
                  <c:x val="8.6687561113684322E-2"/>
                  <c:y val="5.337153288951612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03C-44E8-A0EA-D59DA1BBF052}"/>
                </c:ext>
              </c:extLst>
            </c:dLbl>
            <c:dLbl>
              <c:idx val="6"/>
              <c:layout>
                <c:manualLayout>
                  <c:x val="7.4188770521331798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03C-44E8-A0EA-D59DA1BBF052}"/>
                </c:ext>
              </c:extLst>
            </c:dLbl>
            <c:dLbl>
              <c:idx val="7"/>
              <c:layout>
                <c:manualLayout>
                  <c:x val="8.2746641963872158E-2"/>
                  <c:y val="5.337153288951612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03C-44E8-A0EA-D59DA1BBF052}"/>
                </c:ext>
              </c:extLst>
            </c:dLbl>
            <c:dLbl>
              <c:idx val="8"/>
              <c:layout>
                <c:manualLayout>
                  <c:x val="8.0616849364417681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03C-44E8-A0EA-D59DA1BBF052}"/>
                </c:ext>
              </c:extLst>
            </c:dLbl>
            <c:dLbl>
              <c:idx val="9"/>
              <c:layout>
                <c:manualLayout>
                  <c:x val="4.7706654315269319E-2"/>
                  <c:y val="2.911437380371121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03C-44E8-A0EA-D59DA1BBF052}"/>
                </c:ext>
              </c:extLst>
            </c:dLbl>
            <c:dLbl>
              <c:idx val="10"/>
              <c:layout>
                <c:manualLayout>
                  <c:x val="6.8624877772631362E-2"/>
                  <c:y val="5.3371532889516127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03C-44E8-A0EA-D59DA1BBF052}"/>
                </c:ext>
              </c:extLst>
            </c:dLbl>
            <c:dLbl>
              <c:idx val="11"/>
              <c:layout>
                <c:manualLayout>
                  <c:x val="4.8358602233544337E-2"/>
                  <c:y val="2.2922898840460321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03C-44E8-A0EA-D59DA1BBF052}"/>
                </c:ext>
              </c:extLst>
            </c:dLbl>
            <c:dLbl>
              <c:idx val="12"/>
              <c:layout>
                <c:manualLayout>
                  <c:x val="7.0077402089444699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03C-44E8-A0EA-D59DA1BBF052}"/>
                </c:ext>
              </c:extLst>
            </c:dLbl>
            <c:dLbl>
              <c:idx val="13"/>
              <c:layout>
                <c:manualLayout>
                  <c:x val="5.4219443157840566E-2"/>
                  <c:y val="1.0674306577903225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03C-44E8-A0EA-D59DA1BBF052}"/>
                </c:ext>
              </c:extLst>
            </c:dLbl>
            <c:dLbl>
              <c:idx val="14"/>
              <c:layout>
                <c:manualLayout>
                  <c:x val="6.1992177448407182E-2"/>
                  <c:y val="2.668576644475806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03C-44E8-A0EA-D59DA1BBF052}"/>
                </c:ext>
              </c:extLst>
            </c:dLbl>
            <c:dLbl>
              <c:idx val="15"/>
              <c:layout>
                <c:manualLayout>
                  <c:x val="5.6840203798054656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03C-44E8-A0EA-D59DA1BBF052}"/>
                </c:ext>
              </c:extLst>
            </c:dLbl>
            <c:dLbl>
              <c:idx val="16"/>
              <c:layout>
                <c:manualLayout>
                  <c:x val="5.6753949873912822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03C-44E8-A0EA-D59DA1BBF0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Gráfica!$A$4:$A$21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Gráfica!$D$4:$D$21</c:f>
              <c:numCache>
                <c:formatCode>0%</c:formatCode>
                <c:ptCount val="18"/>
                <c:pt idx="0">
                  <c:v>-7.2595655835164336E-2</c:v>
                </c:pt>
                <c:pt idx="1">
                  <c:v>-7.2450792548998305E-2</c:v>
                </c:pt>
                <c:pt idx="2">
                  <c:v>-7.2220362661675003E-2</c:v>
                </c:pt>
                <c:pt idx="3">
                  <c:v>-7.1563281460295253E-2</c:v>
                </c:pt>
                <c:pt idx="4">
                  <c:v>-7.1317459280695786E-2</c:v>
                </c:pt>
                <c:pt idx="5">
                  <c:v>-6.86981043695261E-2</c:v>
                </c:pt>
                <c:pt idx="6">
                  <c:v>-6.7502019083271497E-2</c:v>
                </c:pt>
                <c:pt idx="7">
                  <c:v>-6.6010451422092803E-2</c:v>
                </c:pt>
                <c:pt idx="8">
                  <c:v>-6.4999044500481801E-2</c:v>
                </c:pt>
                <c:pt idx="9">
                  <c:v>-5.1841028287608344E-2</c:v>
                </c:pt>
                <c:pt idx="10">
                  <c:v>-5.1834483533412176E-2</c:v>
                </c:pt>
                <c:pt idx="11">
                  <c:v>-5.0480689008020337E-2</c:v>
                </c:pt>
                <c:pt idx="12">
                  <c:v>-4.3347725028475351E-2</c:v>
                </c:pt>
                <c:pt idx="13">
                  <c:v>-3.8250088704573762E-2</c:v>
                </c:pt>
                <c:pt idx="14">
                  <c:v>-2.7485573940643965E-2</c:v>
                </c:pt>
                <c:pt idx="15">
                  <c:v>-2.7325469861141496E-2</c:v>
                </c:pt>
                <c:pt idx="16">
                  <c:v>-2.2049822283061807E-2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C-44E8-A0EA-D59DA1BBF052}"/>
            </c:ext>
          </c:extLst>
        </c:ser>
        <c:ser>
          <c:idx val="3"/>
          <c:order val="3"/>
          <c:tx>
            <c:strRef>
              <c:f>Gráfica!$E$3</c:f>
              <c:strCache>
                <c:ptCount val="1"/>
                <c:pt idx="0">
                  <c:v>Dif vs Ganador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Gráfica!$A$4:$A$21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Gráfica!$E$4:$E$21</c:f>
              <c:numCache>
                <c:formatCode>0%</c:formatCode>
                <c:ptCount val="18"/>
                <c:pt idx="0">
                  <c:v>0.18534</c:v>
                </c:pt>
                <c:pt idx="1">
                  <c:v>0.18497</c:v>
                </c:pt>
                <c:pt idx="2">
                  <c:v>0.18439</c:v>
                </c:pt>
                <c:pt idx="3">
                  <c:v>0.18270999999999998</c:v>
                </c:pt>
                <c:pt idx="4">
                  <c:v>0.18207999999999999</c:v>
                </c:pt>
                <c:pt idx="5">
                  <c:v>0.17396999999999999</c:v>
                </c:pt>
                <c:pt idx="6">
                  <c:v>0.17233999999999999</c:v>
                </c:pt>
                <c:pt idx="7">
                  <c:v>0.16852999999999999</c:v>
                </c:pt>
                <c:pt idx="8">
                  <c:v>0.16594999999999999</c:v>
                </c:pt>
                <c:pt idx="9">
                  <c:v>0.13235</c:v>
                </c:pt>
                <c:pt idx="10">
                  <c:v>0.13234000000000001</c:v>
                </c:pt>
                <c:pt idx="11">
                  <c:v>0.12887999999999999</c:v>
                </c:pt>
                <c:pt idx="12">
                  <c:v>0.11067</c:v>
                </c:pt>
                <c:pt idx="13">
                  <c:v>9.7649999999999987E-2</c:v>
                </c:pt>
                <c:pt idx="14">
                  <c:v>7.0169999999999996E-2</c:v>
                </c:pt>
                <c:pt idx="15">
                  <c:v>6.9760000000000003E-2</c:v>
                </c:pt>
                <c:pt idx="16">
                  <c:v>5.6290000000000007E-2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03C-44E8-A0EA-D59DA1BB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272867311"/>
        <c:axId val="1272847759"/>
      </c:barChart>
      <c:barChart>
        <c:barDir val="bar"/>
        <c:grouping val="stacked"/>
        <c:varyColors val="0"/>
        <c:ser>
          <c:idx val="0"/>
          <c:order val="0"/>
          <c:tx>
            <c:strRef>
              <c:f>Gráfica!$B$3</c:f>
              <c:strCache>
                <c:ptCount val="1"/>
                <c:pt idx="0">
                  <c:v>Posible Remonte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Gráfica!$A$4:$A$21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Gráfica!$B$4:$B$21</c:f>
              <c:numCache>
                <c:formatCode>0%</c:formatCode>
                <c:ptCount val="18"/>
                <c:pt idx="0">
                  <c:v>3.5180569265343353E-2</c:v>
                </c:pt>
                <c:pt idx="1">
                  <c:v>3.5325432551509391E-2</c:v>
                </c:pt>
                <c:pt idx="2">
                  <c:v>3.5555862438832686E-2</c:v>
                </c:pt>
                <c:pt idx="3">
                  <c:v>3.6212943640212443E-2</c:v>
                </c:pt>
                <c:pt idx="4">
                  <c:v>3.6458765819811903E-2</c:v>
                </c:pt>
                <c:pt idx="5">
                  <c:v>3.9078120730981589E-2</c:v>
                </c:pt>
                <c:pt idx="6">
                  <c:v>4.0274206017236185E-2</c:v>
                </c:pt>
                <c:pt idx="7">
                  <c:v>4.1765773678414879E-2</c:v>
                </c:pt>
                <c:pt idx="8">
                  <c:v>4.2777180600025881E-2</c:v>
                </c:pt>
                <c:pt idx="9">
                  <c:v>5.5935196812899345E-2</c:v>
                </c:pt>
                <c:pt idx="10">
                  <c:v>5.5941741567095513E-2</c:v>
                </c:pt>
                <c:pt idx="11">
                  <c:v>5.7295536092487352E-2</c:v>
                </c:pt>
                <c:pt idx="12">
                  <c:v>6.4428500072032338E-2</c:v>
                </c:pt>
                <c:pt idx="13">
                  <c:v>6.9526136395933927E-2</c:v>
                </c:pt>
                <c:pt idx="14">
                  <c:v>8.0290651159863724E-2</c:v>
                </c:pt>
                <c:pt idx="15">
                  <c:v>8.0450755239366192E-2</c:v>
                </c:pt>
                <c:pt idx="16">
                  <c:v>8.5726402817445882E-2</c:v>
                </c:pt>
                <c:pt idx="17">
                  <c:v>0.10777622510050769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C-44E8-A0EA-D59DA1BBF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329408431"/>
        <c:axId val="1329410927"/>
      </c:barChart>
      <c:catAx>
        <c:axId val="127286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7759"/>
        <c:crosses val="autoZero"/>
        <c:auto val="1"/>
        <c:lblAlgn val="ctr"/>
        <c:lblOffset val="100"/>
        <c:noMultiLvlLbl val="0"/>
      </c:catAx>
      <c:valAx>
        <c:axId val="1272847759"/>
        <c:scaling>
          <c:orientation val="minMax"/>
          <c:max val="0.5"/>
          <c:min val="0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67311"/>
        <c:crosses val="autoZero"/>
        <c:crossBetween val="between"/>
      </c:valAx>
      <c:valAx>
        <c:axId val="1329410927"/>
        <c:scaling>
          <c:orientation val="minMax"/>
          <c:max val="0.5"/>
          <c:min val="0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408431"/>
        <c:crosses val="max"/>
        <c:crossBetween val="between"/>
      </c:valAx>
      <c:catAx>
        <c:axId val="13294084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294109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150374144408419"/>
          <c:y val="0.77274329791745466"/>
          <c:w val="0.28009695846842675"/>
          <c:h val="0.147380944194202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[Posible Remonte.xlsx]Gráfica!TablaDinámica4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Votación y Posible Remonte </a:t>
            </a:r>
          </a:p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vs Segundo Puesto  al</a:t>
            </a:r>
            <a:r>
              <a:rPr lang="en-US" sz="1050" b="1" baseline="0"/>
              <a:t>  </a:t>
            </a:r>
            <a:r>
              <a:rPr lang="en-US" sz="1050" b="1"/>
              <a:t>87%</a:t>
            </a:r>
          </a:p>
        </c:rich>
      </c:tx>
      <c:layout>
        <c:manualLayout>
          <c:xMode val="edge"/>
          <c:yMode val="edge"/>
          <c:x val="2.3540489642184557E-2"/>
          <c:y val="2.9101118649476993E-3"/>
        </c:manualLayout>
      </c:layout>
      <c:overlay val="1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  <a:alpha val="20000"/>
            </a:schemeClr>
          </a:solidFill>
          <a:ln>
            <a:solidFill>
              <a:schemeClr val="tx1">
                <a:lumMod val="65000"/>
                <a:lumOff val="35000"/>
                <a:alpha val="20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>
            <a:noFill/>
          </a:ln>
          <a:effectLst/>
        </c:spPr>
      </c:pivotFmt>
      <c:pivotFmt>
        <c:idx val="5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1">
              <a:lumMod val="65000"/>
              <a:lumOff val="35000"/>
              <a:alpha val="20000"/>
            </a:schemeClr>
          </a:solidFill>
          <a:ln>
            <a:solidFill>
              <a:schemeClr val="tx1">
                <a:lumMod val="65000"/>
                <a:lumOff val="35000"/>
                <a:alpha val="2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1">
              <a:lumMod val="65000"/>
              <a:lumOff val="35000"/>
              <a:alpha val="20000"/>
            </a:schemeClr>
          </a:solidFill>
          <a:ln>
            <a:solidFill>
              <a:schemeClr val="tx1">
                <a:lumMod val="65000"/>
                <a:lumOff val="35000"/>
                <a:alpha val="2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>
              <a:lumMod val="65000"/>
              <a:lumOff val="35000"/>
              <a:alpha val="20000"/>
            </a:schemeClr>
          </a:solidFill>
          <a:ln>
            <a:solidFill>
              <a:schemeClr val="tx1">
                <a:lumMod val="65000"/>
                <a:lumOff val="35000"/>
                <a:alpha val="20000"/>
              </a:schemeClr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tx1">
              <a:lumMod val="65000"/>
              <a:lumOff val="35000"/>
              <a:alpha val="2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tx1">
              <a:lumMod val="65000"/>
              <a:lumOff val="35000"/>
              <a:alpha val="2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1"/>
          <c:order val="1"/>
          <c:tx>
            <c:strRef>
              <c:f>Gráfica!$I$3</c:f>
              <c:strCache>
                <c:ptCount val="1"/>
                <c:pt idx="0">
                  <c:v>Porcentaje Votos Válidos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Gráfica!$G$4:$G$21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Gráfica!$I$4:$I$21</c:f>
              <c:numCache>
                <c:formatCode>0%</c:formatCode>
                <c:ptCount val="18"/>
                <c:pt idx="0">
                  <c:v>3.4499999999999999E-3</c:v>
                </c:pt>
                <c:pt idx="1">
                  <c:v>3.82E-3</c:v>
                </c:pt>
                <c:pt idx="2">
                  <c:v>4.4400000000000004E-3</c:v>
                </c:pt>
                <c:pt idx="3">
                  <c:v>6.13E-3</c:v>
                </c:pt>
                <c:pt idx="4">
                  <c:v>6.7400000000000003E-3</c:v>
                </c:pt>
                <c:pt idx="5">
                  <c:v>1.4950000000000001E-2</c:v>
                </c:pt>
                <c:pt idx="6">
                  <c:v>1.6459999999999999E-2</c:v>
                </c:pt>
                <c:pt idx="7">
                  <c:v>2.0209999999999999E-2</c:v>
                </c:pt>
                <c:pt idx="8">
                  <c:v>2.2749999999999999E-2</c:v>
                </c:pt>
                <c:pt idx="9">
                  <c:v>5.6590000000000001E-2</c:v>
                </c:pt>
                <c:pt idx="10">
                  <c:v>5.6809999999999999E-2</c:v>
                </c:pt>
                <c:pt idx="11">
                  <c:v>5.9740000000000001E-2</c:v>
                </c:pt>
                <c:pt idx="12">
                  <c:v>7.8070000000000001E-2</c:v>
                </c:pt>
                <c:pt idx="13">
                  <c:v>9.1289999999999996E-2</c:v>
                </c:pt>
                <c:pt idx="14">
                  <c:v>0.1182</c:v>
                </c:pt>
                <c:pt idx="15">
                  <c:v>0.11842999999999999</c:v>
                </c:pt>
                <c:pt idx="16">
                  <c:v>0.13259000000000001</c:v>
                </c:pt>
                <c:pt idx="17">
                  <c:v>0.1893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D7-4DE0-8651-46FB8FCE20A6}"/>
            </c:ext>
          </c:extLst>
        </c:ser>
        <c:ser>
          <c:idx val="3"/>
          <c:order val="3"/>
          <c:tx>
            <c:strRef>
              <c:f>Gráfica!$K$3</c:f>
              <c:strCache>
                <c:ptCount val="1"/>
                <c:pt idx="0">
                  <c:v>Dif vs 2do puesto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Gráfica!$G$4:$G$21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Gráfica!$K$4:$K$21</c:f>
              <c:numCache>
                <c:formatCode>0%</c:formatCode>
                <c:ptCount val="18"/>
                <c:pt idx="0">
                  <c:v>0.12914</c:v>
                </c:pt>
                <c:pt idx="1">
                  <c:v>0.12877000000000002</c:v>
                </c:pt>
                <c:pt idx="2">
                  <c:v>0.12815000000000001</c:v>
                </c:pt>
                <c:pt idx="3">
                  <c:v>0.12646000000000002</c:v>
                </c:pt>
                <c:pt idx="4">
                  <c:v>0.12585000000000002</c:v>
                </c:pt>
                <c:pt idx="5">
                  <c:v>0.11764000000000001</c:v>
                </c:pt>
                <c:pt idx="6">
                  <c:v>0.11613000000000001</c:v>
                </c:pt>
                <c:pt idx="7">
                  <c:v>0.11238000000000001</c:v>
                </c:pt>
                <c:pt idx="8">
                  <c:v>0.10984000000000002</c:v>
                </c:pt>
                <c:pt idx="9">
                  <c:v>7.6000000000000012E-2</c:v>
                </c:pt>
                <c:pt idx="10">
                  <c:v>7.5780000000000014E-2</c:v>
                </c:pt>
                <c:pt idx="11">
                  <c:v>7.2850000000000012E-2</c:v>
                </c:pt>
                <c:pt idx="12">
                  <c:v>5.4520000000000013E-2</c:v>
                </c:pt>
                <c:pt idx="13">
                  <c:v>4.1300000000000017E-2</c:v>
                </c:pt>
                <c:pt idx="14">
                  <c:v>1.4390000000000014E-2</c:v>
                </c:pt>
                <c:pt idx="15">
                  <c:v>1.416000000000002E-2</c:v>
                </c:pt>
                <c:pt idx="16">
                  <c:v>0</c:v>
                </c:pt>
                <c:pt idx="17">
                  <c:v>-5.6709999999999983E-2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DD7-4DE0-8651-46FB8FCE2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272867311"/>
        <c:axId val="1272847759"/>
      </c:barChart>
      <c:barChart>
        <c:barDir val="bar"/>
        <c:grouping val="stacked"/>
        <c:varyColors val="0"/>
        <c:ser>
          <c:idx val="0"/>
          <c:order val="0"/>
          <c:tx>
            <c:strRef>
              <c:f>Gráfica!$H$3</c:f>
              <c:strCache>
                <c:ptCount val="1"/>
                <c:pt idx="0">
                  <c:v>Posible Remonte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20000"/>
              </a:schemeClr>
            </a:solidFill>
          </c:spPr>
          <c:invertIfNegative val="0"/>
          <c:cat>
            <c:strRef>
              <c:f>Gráfica!$G$4:$G$21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Gráfica!$H$4:$H$21</c:f>
              <c:numCache>
                <c:formatCode>0%</c:formatCode>
                <c:ptCount val="18"/>
                <c:pt idx="0">
                  <c:v>4.3230179028297414E-2</c:v>
                </c:pt>
                <c:pt idx="1">
                  <c:v>4.3335162926159035E-2</c:v>
                </c:pt>
                <c:pt idx="2">
                  <c:v>4.3511186142536934E-2</c:v>
                </c:pt>
                <c:pt idx="3">
                  <c:v>4.3985595926341894E-2</c:v>
                </c:pt>
                <c:pt idx="4">
                  <c:v>4.415827611596608E-2</c:v>
                </c:pt>
                <c:pt idx="5">
                  <c:v>4.6470257701717539E-2</c:v>
                </c:pt>
                <c:pt idx="6">
                  <c:v>4.689430778763011E-2</c:v>
                </c:pt>
                <c:pt idx="7">
                  <c:v>4.7950532804532216E-2</c:v>
                </c:pt>
                <c:pt idx="8">
                  <c:v>4.8666797716172702E-2</c:v>
                </c:pt>
                <c:pt idx="9">
                  <c:v>5.8195838321711421E-2</c:v>
                </c:pt>
                <c:pt idx="10">
                  <c:v>5.8257041426894682E-2</c:v>
                </c:pt>
                <c:pt idx="11">
                  <c:v>5.9081054662366191E-2</c:v>
                </c:pt>
                <c:pt idx="12">
                  <c:v>6.4243652304730864E-2</c:v>
                </c:pt>
                <c:pt idx="13">
                  <c:v>6.7966369750888142E-2</c:v>
                </c:pt>
                <c:pt idx="14">
                  <c:v>7.5544282793147718E-2</c:v>
                </c:pt>
                <c:pt idx="15">
                  <c:v>7.5608271753959067E-2</c:v>
                </c:pt>
                <c:pt idx="16">
                  <c:v>3.733700146229562E-2</c:v>
                </c:pt>
                <c:pt idx="17">
                  <c:v>9.5564191374652385E-2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D7-4DE0-8651-46FB8FCE20A6}"/>
            </c:ext>
          </c:extLst>
        </c:ser>
        <c:ser>
          <c:idx val="2"/>
          <c:order val="2"/>
          <c:tx>
            <c:strRef>
              <c:f>Gráfica!$J$3</c:f>
              <c:strCache>
                <c:ptCount val="1"/>
                <c:pt idx="0">
                  <c:v>Lift vs OP 2do puesto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030A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Gráfica!$G$4:$G$21</c:f>
              <c:strCache>
                <c:ptCount val="18"/>
                <c:pt idx="0">
                  <c:v>DEMOCRACIA DIRECTA</c:v>
                </c:pt>
                <c:pt idx="1">
                  <c:v>PERU PATRIA SEGURA</c:v>
                </c:pt>
                <c:pt idx="2">
                  <c:v>EL FRENTE AMPLIO POR JUSTICIA, VIDA Y LIBERTAD</c:v>
                </c:pt>
                <c:pt idx="3">
                  <c:v>RENACIMIENTO UNIDO NACIONAL</c:v>
                </c:pt>
                <c:pt idx="4">
                  <c:v>UNION POR EL PERU</c:v>
                </c:pt>
                <c:pt idx="5">
                  <c:v>PARTIDO NACIONALISTA PERUANO</c:v>
                </c:pt>
                <c:pt idx="6">
                  <c:v>PARTIDO DEMOCRATICO SOMOS PERU</c:v>
                </c:pt>
                <c:pt idx="7">
                  <c:v>PARTIDO POPULAR CRISTIANO - PPC</c:v>
                </c:pt>
                <c:pt idx="8">
                  <c:v>PARTIDO MORADO</c:v>
                </c:pt>
                <c:pt idx="9">
                  <c:v>VICTORIA NACIONAL</c:v>
                </c:pt>
                <c:pt idx="10">
                  <c:v>PODEMOS PERU</c:v>
                </c:pt>
                <c:pt idx="11">
                  <c:v>ALIANZA PARA EL PROGRESO</c:v>
                </c:pt>
                <c:pt idx="12">
                  <c:v>JUNTOS POR EL PERU</c:v>
                </c:pt>
                <c:pt idx="13">
                  <c:v>ACCION POPULAR</c:v>
                </c:pt>
                <c:pt idx="14">
                  <c:v>RENOVACION POPULAR</c:v>
                </c:pt>
                <c:pt idx="15">
                  <c:v>AVANZA PAIS - PARTIDO DE INTEGRACION SOCIAL</c:v>
                </c:pt>
                <c:pt idx="16">
                  <c:v>FUERZA POPULAR</c:v>
                </c:pt>
                <c:pt idx="17">
                  <c:v>PARTIDO POLITICO NACIONAL PERU LIBRE</c:v>
                </c:pt>
              </c:strCache>
            </c:strRef>
          </c:cat>
          <c:val>
            <c:numRef>
              <c:f>Gráfica!$J$4:$J$21</c:f>
              <c:numCache>
                <c:formatCode>0%</c:formatCode>
                <c:ptCount val="18"/>
                <c:pt idx="0">
                  <c:v>5.8931775660017935E-3</c:v>
                </c:pt>
                <c:pt idx="1">
                  <c:v>5.9981614638634148E-3</c:v>
                </c:pt>
                <c:pt idx="2">
                  <c:v>6.1741846802413139E-3</c:v>
                </c:pt>
                <c:pt idx="3">
                  <c:v>6.6485944640462744E-3</c:v>
                </c:pt>
                <c:pt idx="4">
                  <c:v>6.8212746536704602E-3</c:v>
                </c:pt>
                <c:pt idx="5">
                  <c:v>9.1332562394219191E-3</c:v>
                </c:pt>
                <c:pt idx="6">
                  <c:v>9.55730632533449E-3</c:v>
                </c:pt>
                <c:pt idx="7">
                  <c:v>1.0613531342236596E-2</c:v>
                </c:pt>
                <c:pt idx="8">
                  <c:v>1.1329796253877082E-2</c:v>
                </c:pt>
                <c:pt idx="9">
                  <c:v>2.0858836859415801E-2</c:v>
                </c:pt>
                <c:pt idx="10">
                  <c:v>2.0920039964599062E-2</c:v>
                </c:pt>
                <c:pt idx="11">
                  <c:v>2.1744053200070571E-2</c:v>
                </c:pt>
                <c:pt idx="12">
                  <c:v>2.6906650842435244E-2</c:v>
                </c:pt>
                <c:pt idx="13">
                  <c:v>3.0629368288592522E-2</c:v>
                </c:pt>
                <c:pt idx="14">
                  <c:v>3.8207281330852098E-2</c:v>
                </c:pt>
                <c:pt idx="15">
                  <c:v>3.8271270291663446E-2</c:v>
                </c:pt>
                <c:pt idx="16">
                  <c:v>0</c:v>
                </c:pt>
                <c:pt idx="17">
                  <c:v>5.8227189912356765E-2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DD7-4DE0-8651-46FB8FCE2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334042143"/>
        <c:axId val="1334045887"/>
      </c:barChart>
      <c:catAx>
        <c:axId val="1272867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7759"/>
        <c:crosses val="autoZero"/>
        <c:auto val="1"/>
        <c:lblAlgn val="ctr"/>
        <c:lblOffset val="100"/>
        <c:noMultiLvlLbl val="0"/>
      </c:catAx>
      <c:valAx>
        <c:axId val="1272847759"/>
        <c:scaling>
          <c:orientation val="minMax"/>
          <c:max val="0.5"/>
          <c:min val="0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67311"/>
        <c:crosses val="autoZero"/>
        <c:crossBetween val="between"/>
      </c:valAx>
      <c:valAx>
        <c:axId val="1334045887"/>
        <c:scaling>
          <c:orientation val="minMax"/>
          <c:max val="0.5"/>
          <c:min val="0"/>
        </c:scaling>
        <c:delete val="0"/>
        <c:axPos val="t"/>
        <c:numFmt formatCode="0%" sourceLinked="1"/>
        <c:majorTickMark val="out"/>
        <c:minorTickMark val="none"/>
        <c:tickLblPos val="nextTo"/>
        <c:crossAx val="1334042143"/>
        <c:crosses val="max"/>
        <c:crossBetween val="between"/>
      </c:valAx>
      <c:catAx>
        <c:axId val="13340421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34045887"/>
        <c:auto val="1"/>
        <c:lblAlgn val="ctr"/>
        <c:lblOffset val="100"/>
        <c:noMultiLvlLbl val="0"/>
      </c:catAx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ayout>
        <c:manualLayout>
          <c:xMode val="edge"/>
          <c:yMode val="edge"/>
          <c:x val="0.71242171705937885"/>
          <c:y val="0.7698315422836296"/>
          <c:w val="0.28022883085941941"/>
          <c:h val="0.147406692088017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21</xdr:row>
      <xdr:rowOff>123825</xdr:rowOff>
    </xdr:from>
    <xdr:to>
      <xdr:col>2</xdr:col>
      <xdr:colOff>1485900</xdr:colOff>
      <xdr:row>44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D81B9E-673D-4823-AB90-FD7B992B0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21</xdr:row>
      <xdr:rowOff>0</xdr:rowOff>
    </xdr:from>
    <xdr:to>
      <xdr:col>7</xdr:col>
      <xdr:colOff>597789</xdr:colOff>
      <xdr:row>43</xdr:row>
      <xdr:rowOff>170688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E78A9E-AC35-45F4-9188-D24931177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blo" refreshedDate="44298.793643171295" createdVersion="7" refreshedVersion="7" minRefreshableVersion="3" recordCount="18">
  <cacheSource type="worksheet">
    <worksheetSource ref="A10:K28" sheet="Data"/>
  </cacheSource>
  <cacheFields count="11">
    <cacheField name="Organización Política" numFmtId="0">
      <sharedItems count="18">
        <s v="PARTIDO NACIONALISTA PERUANO"/>
        <s v="EL FRENTE AMPLIO POR JUSTICIA, VIDA Y LIBERTAD"/>
        <s v="PARTIDO MORADO"/>
        <s v="PERU PATRIA SEGURA"/>
        <s v="VICTORIA NACIONAL"/>
        <s v="ACCION POPULAR"/>
        <s v="AVANZA PAIS - PARTIDO DE INTEGRACION SOCIAL"/>
        <s v="PODEMOS PERU"/>
        <s v="JUNTOS POR EL PERU"/>
        <s v="PARTIDO POPULAR CRISTIANO - PPC"/>
        <s v="FUERZA POPULAR"/>
        <s v="UNION POR EL PERU"/>
        <s v="RENOVACION POPULAR"/>
        <s v="RENACIMIENTO UNIDO NACIONAL"/>
        <s v="PARTIDO DEMOCRATICO SOMOS PERU"/>
        <s v="PARTIDO POLITICO NACIONAL PERU LIBRE"/>
        <s v="DEMOCRACIA DIRECTA"/>
        <s v="ALIANZA PARA EL PROGRESO"/>
      </sharedItems>
    </cacheField>
    <cacheField name="Votos" numFmtId="3">
      <sharedItems containsSemiMixedTypes="0" containsString="0" containsNumber="1" containsInteger="1" minValue="44683" maxValue="2440596"/>
    </cacheField>
    <cacheField name="% Válidos" numFmtId="0">
      <sharedItems containsSemiMixedTypes="0" containsString="0" containsNumber="1" minValue="0.34599999999999997" maxValue="18.88"/>
    </cacheField>
    <cacheField name="Porcentaje Válidos" numFmtId="9">
      <sharedItems containsSemiMixedTypes="0" containsString="0" containsNumber="1" minValue="3.4599999999999995E-3" maxValue="0.1888"/>
    </cacheField>
    <cacheField name="Ganador" numFmtId="9">
      <sharedItems containsSemiMixedTypes="0" containsString="0" containsNumber="1" minValue="0" maxValue="0.18534"/>
    </cacheField>
    <cacheField name="2do puesto" numFmtId="9">
      <sharedItems containsSemiMixedTypes="0" containsString="0" containsNumber="1" minValue="-5.6290000000000007E-2" maxValue="0.12905"/>
    </cacheField>
    <cacheField name="Votos + Max Swing Ganador" numFmtId="165">
      <sharedItems containsSemiMixedTypes="0" containsString="0" containsNumber="1" minValue="1161083.0190944828" maxValue="3556996.019094483"/>
    </cacheField>
    <cacheField name="Votos + Max Swing 2do puesto" numFmtId="165">
      <sharedItems containsSemiMixedTypes="0" containsString="0" containsNumber="1" minValue="1161083.0190944828" maxValue="3556996.019094483"/>
    </cacheField>
    <cacheField name="Porcentaje Válidos + Max Swing Ganador" numFmtId="9">
      <sharedItems containsSemiMixedTypes="0" containsString="0" containsNumber="1" minValue="3.5180569265343353E-2" maxValue="0.10777622510050769"/>
    </cacheField>
    <cacheField name="Porcentaje Válidos + Max Swing 2do puesto" numFmtId="9">
      <sharedItems containsSemiMixedTypes="0" containsString="0" containsNumber="1" minValue="3.5180569265343353E-2" maxValue="0.10777622510050769"/>
    </cacheField>
    <cacheField name="Lift vs Ganador" numFmtId="9">
      <sharedItems containsSemiMixedTypes="0" containsString="0" containsNumber="1" minValue="-7.2595655835164336E-2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blo" refreshedDate="44298.822958101853" createdVersion="7" refreshedVersion="7" minRefreshableVersion="3" recordCount="18">
  <cacheSource type="worksheet">
    <worksheetSource ref="A10:L28" sheet="Data"/>
  </cacheSource>
  <cacheFields count="12">
    <cacheField name="Organización Política" numFmtId="0">
      <sharedItems count="18">
        <s v="PARTIDO NACIONALISTA PERUANO"/>
        <s v="EL FRENTE AMPLIO POR JUSTICIA, VIDA Y LIBERTAD"/>
        <s v="PARTIDO MORADO"/>
        <s v="PERU PATRIA SEGURA"/>
        <s v="VICTORIA NACIONAL"/>
        <s v="ACCION POPULAR"/>
        <s v="AVANZA PAIS - PARTIDO DE INTEGRACION SOCIAL"/>
        <s v="PODEMOS PERU"/>
        <s v="JUNTOS POR EL PERU"/>
        <s v="PARTIDO POPULAR CRISTIANO - PPC"/>
        <s v="FUERZA POPULAR"/>
        <s v="UNION POR EL PERU"/>
        <s v="RENOVACION POPULAR"/>
        <s v="RENACIMIENTO UNIDO NACIONAL"/>
        <s v="PARTIDO DEMOCRATICO SOMOS PERU"/>
        <s v="PARTIDO POLITICO NACIONAL PERU LIBRE"/>
        <s v="DEMOCRACIA DIRECTA"/>
        <s v="ALIANZA PARA EL PROGRESO"/>
      </sharedItems>
    </cacheField>
    <cacheField name="Votos" numFmtId="3">
      <sharedItems containsSemiMixedTypes="0" containsString="0" containsNumber="1" containsInteger="1" minValue="45294" maxValue="2487424"/>
    </cacheField>
    <cacheField name="% Válidos" numFmtId="0">
      <sharedItems containsSemiMixedTypes="0" containsString="0" containsNumber="1" minValue="0.34499999999999997" maxValue="18.93"/>
    </cacheField>
    <cacheField name="Porcentaje Válidos" numFmtId="9">
      <sharedItems containsSemiMixedTypes="0" containsString="0" containsNumber="1" minValue="3.4499999999999999E-3" maxValue="0.1893"/>
    </cacheField>
    <cacheField name="Ganador" numFmtId="9">
      <sharedItems containsSemiMixedTypes="0" containsString="0" containsNumber="1" minValue="0" maxValue="0.18584999999999999"/>
    </cacheField>
    <cacheField name="2do puesto" numFmtId="9">
      <sharedItems containsSemiMixedTypes="0" containsString="0" containsNumber="1" minValue="-5.6709999999999983E-2" maxValue="0.12914"/>
    </cacheField>
    <cacheField name="Votos + Max Swing Ganador" numFmtId="165">
      <sharedItems containsSemiMixedTypes="0" containsString="0" containsNumber="1" containsInteger="1" minValue="196490" maxValue="4459436"/>
    </cacheField>
    <cacheField name="Votos + Max Swing 2do puesto" numFmtId="165">
      <sharedItems containsSemiMixedTypes="0" containsString="0" containsNumber="1" containsInteger="1" minValue="1742305" maxValue="4459436"/>
    </cacheField>
    <cacheField name="Porcentaje Válidos + Max Swing Ganador" numFmtId="9">
      <sharedItems containsSemiMixedTypes="0" containsString="0" containsNumber="1" minValue="4.2107136335638512E-3" maxValue="9.5564191374652385E-2"/>
    </cacheField>
    <cacheField name="Porcentaje Válidos + Max Swing 2do puesto" numFmtId="9">
      <sharedItems containsSemiMixedTypes="0" containsString="0" containsNumber="1" minValue="3.733700146229562E-2" maxValue="9.5564191374652385E-2"/>
    </cacheField>
    <cacheField name="Lift vs Ganador" numFmtId="9">
      <sharedItems containsSemiMixedTypes="0" containsString="0" containsNumber="1" minValue="0" maxValue="9.135347774108854E-2"/>
    </cacheField>
    <cacheField name="Lift vs 2do puesto" numFmtId="9">
      <sharedItems containsSemiMixedTypes="0" containsString="0" containsNumber="1" minValue="0" maxValue="5.822718991235676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n v="191646"/>
    <n v="1.4830000000000001"/>
    <n v="1.4830000000000001E-2"/>
    <n v="0.17396999999999999"/>
    <n v="0.11767999999999999"/>
    <n v="1289715.9809055172"/>
    <n v="1308046.0190944828"/>
    <n v="3.9078120730981589E-2"/>
    <n v="3.9633517001134787E-2"/>
    <n v="-6.86981043695261E-2"/>
  </r>
  <r>
    <x v="1"/>
    <n v="57069"/>
    <n v="0.441"/>
    <n v="4.4099999999999999E-3"/>
    <n v="0.18439"/>
    <n v="0.12809999999999999"/>
    <n v="1173469.0190944828"/>
    <n v="1173469.0190944828"/>
    <n v="3.5555862438832686E-2"/>
    <n v="3.5555862438832686E-2"/>
    <n v="-7.2220362661675003E-2"/>
  </r>
  <r>
    <x v="2"/>
    <n v="295398"/>
    <n v="2.2850000000000001"/>
    <n v="2.2850000000000002E-2"/>
    <n v="0.16594999999999999"/>
    <n v="0.10965999999999998"/>
    <n v="1411798.0190944828"/>
    <n v="1411798.0190944828"/>
    <n v="4.2777180600025881E-2"/>
    <n v="4.2777180600025881E-2"/>
    <n v="-6.4999044500481801E-2"/>
  </r>
  <r>
    <x v="3"/>
    <n v="49464"/>
    <n v="0.38300000000000001"/>
    <n v="3.8300000000000001E-3"/>
    <n v="0.18497"/>
    <n v="0.12867999999999999"/>
    <n v="1165864.0190944828"/>
    <n v="1165864.0190944828"/>
    <n v="3.5325432551509391E-2"/>
    <n v="3.5325432551509391E-2"/>
    <n v="-7.2450792548998305E-2"/>
  </r>
  <r>
    <x v="4"/>
    <n v="729659"/>
    <n v="5.6449999999999996"/>
    <n v="5.6449999999999993E-2"/>
    <n v="0.13235"/>
    <n v="7.6059999999999989E-2"/>
    <n v="1846059.0190944828"/>
    <n v="1846059.0190944828"/>
    <n v="5.5935196812899345E-2"/>
    <n v="5.5935196812899345E-2"/>
    <n v="-5.1841028287608344E-2"/>
  </r>
  <r>
    <x v="5"/>
    <n v="1178208"/>
    <n v="9.1150000000000002"/>
    <n v="9.1150000000000009E-2"/>
    <n v="9.7649999999999987E-2"/>
    <n v="4.135999999999998E-2"/>
    <n v="2294608.019094483"/>
    <n v="2294608.019094483"/>
    <n v="6.9526136395933927E-2"/>
    <n v="6.9526136395933927E-2"/>
    <n v="-3.8250088704573762E-2"/>
  </r>
  <r>
    <x v="6"/>
    <n v="1538759"/>
    <n v="11.904"/>
    <n v="0.11903999999999999"/>
    <n v="6.9760000000000003E-2"/>
    <n v="1.3469999999999996E-2"/>
    <n v="2655159.019094483"/>
    <n v="2655159.019094483"/>
    <n v="8.0450755239366192E-2"/>
    <n v="8.0450755239366192E-2"/>
    <n v="-2.7325469861141496E-2"/>
  </r>
  <r>
    <x v="7"/>
    <n v="729875"/>
    <n v="5.6459999999999999"/>
    <n v="5.6459999999999996E-2"/>
    <n v="0.13234000000000001"/>
    <n v="7.6049999999999993E-2"/>
    <n v="1846275.0190944828"/>
    <n v="1846275.0190944828"/>
    <n v="5.5941741567095513E-2"/>
    <n v="5.5941741567095513E-2"/>
    <n v="-5.1834483533412176E-2"/>
  </r>
  <r>
    <x v="8"/>
    <n v="1009968"/>
    <n v="7.8129999999999997"/>
    <n v="7.8129999999999991E-2"/>
    <n v="0.11067"/>
    <n v="5.4379999999999998E-2"/>
    <n v="2126368.019094483"/>
    <n v="2126368.019094483"/>
    <n v="6.4428500072032338E-2"/>
    <n v="6.4428500072032338E-2"/>
    <n v="-4.3347725028475351E-2"/>
  </r>
  <r>
    <x v="9"/>
    <n v="262018"/>
    <n v="2.0270000000000001"/>
    <n v="2.027E-2"/>
    <n v="0.16852999999999999"/>
    <n v="0.11223999999999999"/>
    <n v="1378418.0190944828"/>
    <n v="1378418.0190944828"/>
    <n v="4.1765773678414879E-2"/>
    <n v="4.1765773678414879E-2"/>
    <n v="-6.6010451422092803E-2"/>
  </r>
  <r>
    <x v="10"/>
    <n v="1712874"/>
    <n v="13.250999999999999"/>
    <n v="0.13250999999999999"/>
    <n v="5.6290000000000007E-2"/>
    <n v="0"/>
    <n v="2829274.019094483"/>
    <n v="2810943.980905517"/>
    <n v="8.5726402817445882E-2"/>
    <n v="8.5171006547292663E-2"/>
    <n v="-2.2049822283061807E-2"/>
  </r>
  <r>
    <x v="11"/>
    <n v="86868"/>
    <n v="0.67200000000000004"/>
    <n v="6.7200000000000003E-3"/>
    <n v="0.18207999999999999"/>
    <n v="0.12578999999999999"/>
    <n v="1203268.0190944828"/>
    <n v="1203268.0190944828"/>
    <n v="3.6458765819811903E-2"/>
    <n v="3.6458765819811903E-2"/>
    <n v="-7.1317459280695786E-2"/>
  </r>
  <r>
    <x v="12"/>
    <n v="1533475"/>
    <n v="11.863"/>
    <n v="0.11863"/>
    <n v="7.0169999999999996E-2"/>
    <n v="1.387999999999999E-2"/>
    <n v="2649875.019094483"/>
    <n v="2649875.019094483"/>
    <n v="8.0290651159863724E-2"/>
    <n v="8.0290651159863724E-2"/>
    <n v="-2.7485573940643965E-2"/>
  </r>
  <r>
    <x v="13"/>
    <n v="78755"/>
    <n v="0.60899999999999999"/>
    <n v="6.0899999999999999E-3"/>
    <n v="0.18270999999999998"/>
    <n v="0.12641999999999998"/>
    <n v="1195155.0190944828"/>
    <n v="1195155.0190944828"/>
    <n v="3.6212943640212443E-2"/>
    <n v="3.6212943640212443E-2"/>
    <n v="-7.1563281460295253E-2"/>
  </r>
  <r>
    <x v="14"/>
    <n v="212791"/>
    <n v="1.6459999999999999"/>
    <n v="1.6459999999999999E-2"/>
    <n v="0.17233999999999999"/>
    <n v="0.11604999999999999"/>
    <n v="1329191.0190944828"/>
    <n v="1329191.0190944828"/>
    <n v="4.0274206017236185E-2"/>
    <n v="4.0274206017236185E-2"/>
    <n v="-6.7502019083271497E-2"/>
  </r>
  <r>
    <x v="15"/>
    <n v="2440596"/>
    <n v="18.88"/>
    <n v="0.1888"/>
    <n v="0"/>
    <n v="-5.6290000000000007E-2"/>
    <n v="3556996.019094483"/>
    <n v="3556996.019094483"/>
    <n v="0.10777622510050769"/>
    <n v="0.10777622510050769"/>
    <n v="0"/>
  </r>
  <r>
    <x v="16"/>
    <n v="44683"/>
    <n v="0.34599999999999997"/>
    <n v="3.4599999999999995E-3"/>
    <n v="0.18534"/>
    <n v="0.12905"/>
    <n v="1161083.0190944828"/>
    <n v="1161083.0190944828"/>
    <n v="3.5180569265343353E-2"/>
    <n v="3.5180569265343353E-2"/>
    <n v="-7.2595655835164336E-2"/>
  </r>
  <r>
    <x v="17"/>
    <n v="774555"/>
    <n v="5.992"/>
    <n v="5.9920000000000001E-2"/>
    <n v="0.12887999999999999"/>
    <n v="7.2589999999999988E-2"/>
    <n v="1890955.0190944828"/>
    <n v="1890955.0190944828"/>
    <n v="5.7295536092487352E-2"/>
    <n v="5.7295536092487352E-2"/>
    <n v="-5.0480689008020337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n v="196490"/>
    <n v="1.4950000000000001"/>
    <n v="1.4950000000000001E-2"/>
    <n v="0.17435"/>
    <n v="0.11764000000000001"/>
    <n v="196490"/>
    <n v="2168502"/>
    <n v="4.2107136335638512E-3"/>
    <n v="4.6470257701717539E-2"/>
    <n v="0"/>
    <n v="9.1332562394219191E-3"/>
  </r>
  <r>
    <x v="1"/>
    <n v="58407"/>
    <n v="0.44400000000000001"/>
    <n v="4.4400000000000004E-3"/>
    <n v="0.18486"/>
    <n v="0.12815000000000001"/>
    <n v="2030419"/>
    <n v="2030419"/>
    <n v="4.3511186142536934E-2"/>
    <n v="4.3511186142536934E-2"/>
    <n v="3.9300472508973082E-2"/>
    <n v="6.1741846802413139E-3"/>
  </r>
  <r>
    <x v="2"/>
    <n v="298990"/>
    <n v="2.2749999999999999"/>
    <n v="2.2749999999999999E-2"/>
    <n v="0.16655"/>
    <n v="0.10984000000000002"/>
    <n v="2271002"/>
    <n v="2271002"/>
    <n v="4.8666797716172702E-2"/>
    <n v="4.8666797716172702E-2"/>
    <n v="4.445608408260885E-2"/>
    <n v="1.1329796253877082E-2"/>
  </r>
  <r>
    <x v="3"/>
    <n v="50193"/>
    <n v="0.38200000000000001"/>
    <n v="3.82E-3"/>
    <n v="0.18548000000000001"/>
    <n v="0.12877000000000002"/>
    <n v="2022205"/>
    <n v="2022205"/>
    <n v="4.3335162926159035E-2"/>
    <n v="4.3335162926159035E-2"/>
    <n v="3.9124449292595183E-2"/>
    <n v="5.9981614638634148E-3"/>
  </r>
  <r>
    <x v="4"/>
    <n v="743656"/>
    <n v="5.6589999999999998"/>
    <n v="5.6590000000000001E-2"/>
    <n v="0.13270999999999999"/>
    <n v="7.6000000000000012E-2"/>
    <n v="2715668"/>
    <n v="2715668"/>
    <n v="5.8195838321711421E-2"/>
    <n v="5.8195838321711421E-2"/>
    <n v="5.3985124688147569E-2"/>
    <n v="2.0858836859415801E-2"/>
  </r>
  <r>
    <x v="5"/>
    <n v="1199591"/>
    <n v="9.1289999999999996"/>
    <n v="9.1289999999999996E-2"/>
    <n v="9.801E-2"/>
    <n v="4.1300000000000017E-2"/>
    <n v="3171603"/>
    <n v="3171603"/>
    <n v="6.7966369750888142E-2"/>
    <n v="6.7966369750888142E-2"/>
    <n v="6.3755656117324297E-2"/>
    <n v="3.0629368288592522E-2"/>
  </r>
  <r>
    <x v="6"/>
    <n v="1556195"/>
    <n v="11.843"/>
    <n v="0.11842999999999999"/>
    <n v="7.0870000000000002E-2"/>
    <n v="1.416000000000002E-2"/>
    <n v="3528207"/>
    <n v="3528207"/>
    <n v="7.5608271753959067E-2"/>
    <n v="7.5608271753959067E-2"/>
    <n v="7.1397558120395221E-2"/>
    <n v="3.8271270291663446E-2"/>
  </r>
  <r>
    <x v="7"/>
    <n v="746512"/>
    <n v="5.681"/>
    <n v="5.6809999999999999E-2"/>
    <n v="0.13249"/>
    <n v="7.5780000000000014E-2"/>
    <n v="2718524"/>
    <n v="2718524"/>
    <n v="5.8257041426894682E-2"/>
    <n v="5.8257041426894682E-2"/>
    <n v="5.404632779333083E-2"/>
    <n v="2.0920039964599062E-2"/>
  </r>
  <r>
    <x v="8"/>
    <n v="1025873"/>
    <n v="7.8070000000000004"/>
    <n v="7.8070000000000001E-2"/>
    <n v="0.11123"/>
    <n v="5.4520000000000013E-2"/>
    <n v="2997885"/>
    <n v="2997885"/>
    <n v="6.4243652304730864E-2"/>
    <n v="6.4243652304730864E-2"/>
    <n v="6.0032938671167012E-2"/>
    <n v="2.6906650842435244E-2"/>
  </r>
  <r>
    <x v="9"/>
    <n v="265566"/>
    <n v="2.0209999999999999"/>
    <n v="2.0209999999999999E-2"/>
    <n v="0.16908999999999999"/>
    <n v="0.11238000000000001"/>
    <n v="2237578"/>
    <n v="2237578"/>
    <n v="4.7950532804532216E-2"/>
    <n v="4.7950532804532216E-2"/>
    <n v="4.3739819170968364E-2"/>
    <n v="1.0613531342236596E-2"/>
  </r>
  <r>
    <x v="10"/>
    <n v="1742305"/>
    <n v="13.259"/>
    <n v="0.13259000000000001"/>
    <n v="5.6709999999999983E-2"/>
    <n v="0"/>
    <n v="3714317"/>
    <n v="1742305"/>
    <n v="7.95965455304493E-2"/>
    <n v="3.733700146229562E-2"/>
    <n v="7.5385831896885455E-2"/>
    <n v="0"/>
  </r>
  <r>
    <x v="11"/>
    <n v="88603"/>
    <n v="0.67400000000000004"/>
    <n v="6.7400000000000003E-3"/>
    <n v="0.18256"/>
    <n v="0.12585000000000002"/>
    <n v="2060615"/>
    <n v="2060615"/>
    <n v="4.415827611596608E-2"/>
    <n v="4.415827611596608E-2"/>
    <n v="3.9947562482402228E-2"/>
    <n v="6.8212746536704602E-3"/>
  </r>
  <r>
    <x v="12"/>
    <n v="1553209"/>
    <n v="11.82"/>
    <n v="0.1182"/>
    <n v="7.1099999999999997E-2"/>
    <n v="1.4390000000000014E-2"/>
    <n v="3525221"/>
    <n v="3525221"/>
    <n v="7.5544282793147718E-2"/>
    <n v="7.5544282793147718E-2"/>
    <n v="7.1333569159583873E-2"/>
    <n v="3.8207281330852098E-2"/>
  </r>
  <r>
    <x v="13"/>
    <n v="80545"/>
    <n v="0.61299999999999999"/>
    <n v="6.13E-3"/>
    <n v="0.18317"/>
    <n v="0.12646000000000002"/>
    <n v="2052557"/>
    <n v="2052557"/>
    <n v="4.3985595926341894E-2"/>
    <n v="4.3985595926341894E-2"/>
    <n v="3.9774882292778042E-2"/>
    <n v="6.6485944640462744E-3"/>
  </r>
  <r>
    <x v="14"/>
    <n v="216278"/>
    <n v="1.6459999999999999"/>
    <n v="1.6459999999999999E-2"/>
    <n v="0.17283999999999999"/>
    <n v="0.11613000000000001"/>
    <n v="2188290"/>
    <n v="2188290"/>
    <n v="4.689430778763011E-2"/>
    <n v="4.689430778763011E-2"/>
    <n v="4.2683594154066258E-2"/>
    <n v="9.55730632533449E-3"/>
  </r>
  <r>
    <x v="15"/>
    <n v="2487424"/>
    <n v="18.93"/>
    <n v="0.1893"/>
    <n v="0"/>
    <n v="-5.6709999999999983E-2"/>
    <n v="4459436"/>
    <n v="4459436"/>
    <n v="9.5564191374652385E-2"/>
    <n v="9.5564191374652385E-2"/>
    <n v="9.135347774108854E-2"/>
    <n v="5.8227189912356765E-2"/>
  </r>
  <r>
    <x v="16"/>
    <n v="45294"/>
    <n v="0.34499999999999997"/>
    <n v="3.4499999999999999E-3"/>
    <n v="0.18584999999999999"/>
    <n v="0.12914"/>
    <n v="2017306"/>
    <n v="2017306"/>
    <n v="4.3230179028297414E-2"/>
    <n v="4.3230179028297414E-2"/>
    <n v="3.9019465394733562E-2"/>
    <n v="5.8931775660017935E-3"/>
  </r>
  <r>
    <x v="17"/>
    <n v="784964"/>
    <n v="5.9740000000000002"/>
    <n v="5.9740000000000001E-2"/>
    <n v="0.12956000000000001"/>
    <n v="7.2850000000000012E-2"/>
    <n v="2756976"/>
    <n v="2756976"/>
    <n v="5.9081054662366191E-2"/>
    <n v="5.9081054662366191E-2"/>
    <n v="5.4870341028802339E-2"/>
    <n v="2.174405320007057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4" cacheId="71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 chartFormat="12" rowHeaderCaption="Organización Política">
  <location ref="G3:K21" firstHeaderRow="0" firstDataRow="1" firstDataCol="1"/>
  <pivotFields count="12">
    <pivotField axis="axisRow" showAll="0" sortType="ascending">
      <items count="19">
        <item x="5"/>
        <item x="17"/>
        <item x="6"/>
        <item x="16"/>
        <item x="1"/>
        <item x="10"/>
        <item x="8"/>
        <item x="14"/>
        <item x="2"/>
        <item x="0"/>
        <item x="15"/>
        <item x="9"/>
        <item x="3"/>
        <item x="7"/>
        <item x="13"/>
        <item x="12"/>
        <item x="11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3" showAll="0"/>
    <pivotField showAll="0"/>
    <pivotField dataField="1" showAll="0"/>
    <pivotField numFmtId="9" showAll="0"/>
    <pivotField dataField="1" numFmtId="9" showAll="0"/>
    <pivotField numFmtId="165" showAll="0"/>
    <pivotField numFmtId="165" showAll="0"/>
    <pivotField numFmtId="9" showAll="0"/>
    <pivotField dataField="1" numFmtId="9" showAll="0"/>
    <pivotField numFmtId="9" showAll="0"/>
    <pivotField dataField="1" numFmtId="9" showAll="0"/>
  </pivotFields>
  <rowFields count="1">
    <field x="0"/>
  </rowFields>
  <rowItems count="18">
    <i>
      <x v="3"/>
    </i>
    <i>
      <x v="12"/>
    </i>
    <i>
      <x v="4"/>
    </i>
    <i>
      <x v="14"/>
    </i>
    <i>
      <x v="16"/>
    </i>
    <i>
      <x v="9"/>
    </i>
    <i>
      <x v="7"/>
    </i>
    <i>
      <x v="11"/>
    </i>
    <i>
      <x v="8"/>
    </i>
    <i>
      <x v="17"/>
    </i>
    <i>
      <x v="13"/>
    </i>
    <i>
      <x v="1"/>
    </i>
    <i>
      <x v="6"/>
    </i>
    <i>
      <x/>
    </i>
    <i>
      <x v="15"/>
    </i>
    <i>
      <x v="2"/>
    </i>
    <i>
      <x v="5"/>
    </i>
    <i>
      <x v="1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osible Remonte" fld="9" baseField="0" baseItem="10"/>
    <dataField name="Porcentaje Votos Válidos" fld="3" baseField="0" baseItem="0"/>
    <dataField name="Lift vs OP 2do puesto" fld="11" baseField="0" baseItem="0"/>
    <dataField name="Dif vs 2do puesto" fld="5" baseField="0" baseItem="0"/>
  </dataFields>
  <formats count="1">
    <format dxfId="15">
      <pivotArea collapsedLevelsAreSubtotals="1" fieldPosition="0">
        <references count="1">
          <reference field="0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3" cacheId="62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 chartFormat="15" rowHeaderCaption="Organización Política">
  <location ref="A3:E21" firstHeaderRow="0" firstDataRow="1" firstDataCol="1"/>
  <pivotFields count="11">
    <pivotField axis="axisRow" showAll="0" sortType="ascending">
      <items count="19">
        <item x="5"/>
        <item x="17"/>
        <item x="6"/>
        <item x="16"/>
        <item x="1"/>
        <item x="10"/>
        <item x="8"/>
        <item x="14"/>
        <item x="2"/>
        <item x="0"/>
        <item x="15"/>
        <item x="9"/>
        <item x="3"/>
        <item x="7"/>
        <item x="13"/>
        <item x="12"/>
        <item x="11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3" showAll="0"/>
    <pivotField showAll="0"/>
    <pivotField dataField="1" showAll="0"/>
    <pivotField dataField="1" numFmtId="9" showAll="0"/>
    <pivotField numFmtId="9" showAll="0"/>
    <pivotField numFmtId="165" showAll="0"/>
    <pivotField numFmtId="165" showAll="0"/>
    <pivotField dataField="1" numFmtId="9" showAll="0"/>
    <pivotField numFmtId="9" showAll="0"/>
    <pivotField dataField="1" numFmtId="9" showAll="0"/>
  </pivotFields>
  <rowFields count="1">
    <field x="0"/>
  </rowFields>
  <rowItems count="18">
    <i>
      <x v="3"/>
    </i>
    <i>
      <x v="12"/>
    </i>
    <i>
      <x v="4"/>
    </i>
    <i>
      <x v="14"/>
    </i>
    <i>
      <x v="16"/>
    </i>
    <i>
      <x v="9"/>
    </i>
    <i>
      <x v="7"/>
    </i>
    <i>
      <x v="11"/>
    </i>
    <i>
      <x v="8"/>
    </i>
    <i>
      <x v="17"/>
    </i>
    <i>
      <x v="13"/>
    </i>
    <i>
      <x v="1"/>
    </i>
    <i>
      <x v="6"/>
    </i>
    <i>
      <x/>
    </i>
    <i>
      <x v="15"/>
    </i>
    <i>
      <x v="2"/>
    </i>
    <i>
      <x v="5"/>
    </i>
    <i>
      <x v="10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osible Remonte" fld="8" baseField="0" baseItem="0"/>
    <dataField name="Porcentaje Votos Válidos" fld="3" baseField="0" baseItem="0"/>
    <dataField name="Lift vs OP Ganador" fld="10" baseField="0" baseItem="0"/>
    <dataField name="Dif vs Ganador" fld="4" baseField="0" baseItem="0"/>
  </dataFields>
  <formats count="1">
    <format dxfId="14">
      <pivotArea collapsedLevelsAreSubtotals="1" fieldPosition="0">
        <references count="1">
          <reference field="0" count="0"/>
        </references>
      </pivotArea>
    </format>
  </formats>
  <chartFormats count="2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2"/>
          </reference>
          <reference field="0" count="1" selected="0">
            <x v="1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2"/>
          </reference>
          <reference field="0" count="1" selected="0">
            <x v="1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2"/>
          </reference>
          <reference field="0" count="1" selected="0">
            <x v="17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2"/>
          </reference>
          <reference field="0" count="1" selected="0">
            <x v="1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2"/>
          </reference>
          <reference field="0" count="1" selected="0">
            <x v="14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2"/>
          </reference>
          <reference field="0" count="1" selected="0">
            <x v="1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2"/>
          </reference>
          <reference field="0" count="1" selected="0">
            <x v="1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2"/>
          </reference>
          <reference field="0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2"/>
          </reference>
          <reference field="0" count="1" selected="0">
            <x v="9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2"/>
          </reference>
          <reference field="0" count="1" selected="0">
            <x v="8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2"/>
          </reference>
          <reference field="0" count="1" selected="0">
            <x v="7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2"/>
          </reference>
          <reference field="0" count="1" selected="0">
            <x v="6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0" count="1" selected="0">
            <x v="5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opLeftCell="B19" workbookViewId="0">
      <selection activeCell="H28" sqref="H28"/>
    </sheetView>
  </sheetViews>
  <sheetFormatPr baseColWidth="10" defaultRowHeight="15" x14ac:dyDescent="0.25"/>
  <cols>
    <col min="1" max="1" width="45.85546875" bestFit="1" customWidth="1"/>
    <col min="2" max="2" width="16.28515625" bestFit="1" customWidth="1"/>
    <col min="3" max="3" width="23.42578125" bestFit="1" customWidth="1"/>
    <col min="4" max="4" width="17.28515625" bestFit="1" customWidth="1"/>
    <col min="5" max="5" width="13.85546875" bestFit="1" customWidth="1"/>
    <col min="7" max="7" width="45.85546875" bestFit="1" customWidth="1"/>
    <col min="8" max="8" width="16.28515625" bestFit="1" customWidth="1"/>
    <col min="9" max="9" width="23.42578125" bestFit="1" customWidth="1"/>
    <col min="10" max="10" width="19.5703125" bestFit="1" customWidth="1"/>
    <col min="11" max="11" width="16.28515625" bestFit="1" customWidth="1"/>
  </cols>
  <sheetData>
    <row r="3" spans="1:11" x14ac:dyDescent="0.25">
      <c r="A3" s="8" t="s">
        <v>4</v>
      </c>
      <c r="B3" t="s">
        <v>56</v>
      </c>
      <c r="C3" t="s">
        <v>54</v>
      </c>
      <c r="D3" t="s">
        <v>51</v>
      </c>
      <c r="E3" t="s">
        <v>55</v>
      </c>
      <c r="G3" s="8" t="s">
        <v>4</v>
      </c>
      <c r="H3" t="s">
        <v>56</v>
      </c>
      <c r="I3" t="s">
        <v>54</v>
      </c>
      <c r="J3" t="s">
        <v>61</v>
      </c>
      <c r="K3" t="s">
        <v>62</v>
      </c>
    </row>
    <row r="4" spans="1:11" x14ac:dyDescent="0.25">
      <c r="A4" s="9" t="s">
        <v>22</v>
      </c>
      <c r="B4" s="6">
        <v>3.5180569265343353E-2</v>
      </c>
      <c r="C4" s="6">
        <v>3.4599999999999995E-3</v>
      </c>
      <c r="D4" s="6">
        <v>-7.2595655835164336E-2</v>
      </c>
      <c r="E4" s="6">
        <v>0.18534</v>
      </c>
      <c r="G4" s="9" t="s">
        <v>22</v>
      </c>
      <c r="H4" s="6">
        <v>4.3230179028297414E-2</v>
      </c>
      <c r="I4" s="6">
        <v>3.4499999999999999E-3</v>
      </c>
      <c r="J4" s="6">
        <v>5.8931775660017935E-3</v>
      </c>
      <c r="K4" s="6">
        <v>0.12914</v>
      </c>
    </row>
    <row r="5" spans="1:11" x14ac:dyDescent="0.25">
      <c r="A5" s="9" t="s">
        <v>9</v>
      </c>
      <c r="B5" s="6">
        <v>3.5325432551509391E-2</v>
      </c>
      <c r="C5" s="6">
        <v>3.8300000000000001E-3</v>
      </c>
      <c r="D5" s="6">
        <v>-7.2450792548998305E-2</v>
      </c>
      <c r="E5" s="6">
        <v>0.18497</v>
      </c>
      <c r="G5" s="9" t="s">
        <v>9</v>
      </c>
      <c r="H5" s="6">
        <v>4.3335162926159035E-2</v>
      </c>
      <c r="I5" s="6">
        <v>3.82E-3</v>
      </c>
      <c r="J5" s="6">
        <v>5.9981614638634148E-3</v>
      </c>
      <c r="K5" s="6">
        <v>0.12877000000000002</v>
      </c>
    </row>
    <row r="6" spans="1:11" x14ac:dyDescent="0.25">
      <c r="A6" s="9" t="s">
        <v>7</v>
      </c>
      <c r="B6" s="6">
        <v>3.5555862438832686E-2</v>
      </c>
      <c r="C6" s="6">
        <v>4.4099999999999999E-3</v>
      </c>
      <c r="D6" s="6">
        <v>-7.2220362661675003E-2</v>
      </c>
      <c r="E6" s="6">
        <v>0.18439</v>
      </c>
      <c r="G6" s="9" t="s">
        <v>7</v>
      </c>
      <c r="H6" s="6">
        <v>4.3511186142536934E-2</v>
      </c>
      <c r="I6" s="6">
        <v>4.4400000000000004E-3</v>
      </c>
      <c r="J6" s="6">
        <v>6.1741846802413139E-3</v>
      </c>
      <c r="K6" s="6">
        <v>0.12815000000000001</v>
      </c>
    </row>
    <row r="7" spans="1:11" x14ac:dyDescent="0.25">
      <c r="A7" s="9" t="s">
        <v>19</v>
      </c>
      <c r="B7" s="6">
        <v>3.6212943640212443E-2</v>
      </c>
      <c r="C7" s="6">
        <v>6.0899999999999999E-3</v>
      </c>
      <c r="D7" s="6">
        <v>-7.1563281460295253E-2</v>
      </c>
      <c r="E7" s="6">
        <v>0.18270999999999998</v>
      </c>
      <c r="G7" s="9" t="s">
        <v>19</v>
      </c>
      <c r="H7" s="6">
        <v>4.3985595926341894E-2</v>
      </c>
      <c r="I7" s="6">
        <v>6.13E-3</v>
      </c>
      <c r="J7" s="6">
        <v>6.6485944640462744E-3</v>
      </c>
      <c r="K7" s="6">
        <v>0.12646000000000002</v>
      </c>
    </row>
    <row r="8" spans="1:11" x14ac:dyDescent="0.25">
      <c r="A8" s="9" t="s">
        <v>17</v>
      </c>
      <c r="B8" s="6">
        <v>3.6458765819811903E-2</v>
      </c>
      <c r="C8" s="6">
        <v>6.7200000000000003E-3</v>
      </c>
      <c r="D8" s="6">
        <v>-7.1317459280695786E-2</v>
      </c>
      <c r="E8" s="6">
        <v>0.18207999999999999</v>
      </c>
      <c r="G8" s="9" t="s">
        <v>17</v>
      </c>
      <c r="H8" s="6">
        <v>4.415827611596608E-2</v>
      </c>
      <c r="I8" s="6">
        <v>6.7400000000000003E-3</v>
      </c>
      <c r="J8" s="6">
        <v>6.8212746536704602E-3</v>
      </c>
      <c r="K8" s="6">
        <v>0.12585000000000002</v>
      </c>
    </row>
    <row r="9" spans="1:11" x14ac:dyDescent="0.25">
      <c r="A9" s="9" t="s">
        <v>6</v>
      </c>
      <c r="B9" s="6">
        <v>3.9078120730981589E-2</v>
      </c>
      <c r="C9" s="6">
        <v>1.4830000000000001E-2</v>
      </c>
      <c r="D9" s="6">
        <v>-6.86981043695261E-2</v>
      </c>
      <c r="E9" s="6">
        <v>0.17396999999999999</v>
      </c>
      <c r="G9" s="9" t="s">
        <v>6</v>
      </c>
      <c r="H9" s="6">
        <v>4.6470257701717539E-2</v>
      </c>
      <c r="I9" s="6">
        <v>1.4950000000000001E-2</v>
      </c>
      <c r="J9" s="6">
        <v>9.1332562394219191E-3</v>
      </c>
      <c r="K9" s="6">
        <v>0.11764000000000001</v>
      </c>
    </row>
    <row r="10" spans="1:11" x14ac:dyDescent="0.25">
      <c r="A10" s="9" t="s">
        <v>20</v>
      </c>
      <c r="B10" s="6">
        <v>4.0274206017236185E-2</v>
      </c>
      <c r="C10" s="6">
        <v>1.6459999999999999E-2</v>
      </c>
      <c r="D10" s="6">
        <v>-6.7502019083271497E-2</v>
      </c>
      <c r="E10" s="6">
        <v>0.17233999999999999</v>
      </c>
      <c r="G10" s="9" t="s">
        <v>20</v>
      </c>
      <c r="H10" s="6">
        <v>4.689430778763011E-2</v>
      </c>
      <c r="I10" s="6">
        <v>1.6459999999999999E-2</v>
      </c>
      <c r="J10" s="6">
        <v>9.55730632533449E-3</v>
      </c>
      <c r="K10" s="6">
        <v>0.11613000000000001</v>
      </c>
    </row>
    <row r="11" spans="1:11" x14ac:dyDescent="0.25">
      <c r="A11" s="9" t="s">
        <v>15</v>
      </c>
      <c r="B11" s="6">
        <v>4.1765773678414879E-2</v>
      </c>
      <c r="C11" s="6">
        <v>2.027E-2</v>
      </c>
      <c r="D11" s="6">
        <v>-6.6010451422092803E-2</v>
      </c>
      <c r="E11" s="6">
        <v>0.16852999999999999</v>
      </c>
      <c r="G11" s="9" t="s">
        <v>15</v>
      </c>
      <c r="H11" s="6">
        <v>4.7950532804532216E-2</v>
      </c>
      <c r="I11" s="6">
        <v>2.0209999999999999E-2</v>
      </c>
      <c r="J11" s="6">
        <v>1.0613531342236596E-2</v>
      </c>
      <c r="K11" s="6">
        <v>0.11238000000000001</v>
      </c>
    </row>
    <row r="12" spans="1:11" x14ac:dyDescent="0.25">
      <c r="A12" s="9" t="s">
        <v>8</v>
      </c>
      <c r="B12" s="6">
        <v>4.2777180600025881E-2</v>
      </c>
      <c r="C12" s="6">
        <v>2.2850000000000002E-2</v>
      </c>
      <c r="D12" s="6">
        <v>-6.4999044500481801E-2</v>
      </c>
      <c r="E12" s="6">
        <v>0.16594999999999999</v>
      </c>
      <c r="G12" s="9" t="s">
        <v>8</v>
      </c>
      <c r="H12" s="6">
        <v>4.8666797716172702E-2</v>
      </c>
      <c r="I12" s="6">
        <v>2.2749999999999999E-2</v>
      </c>
      <c r="J12" s="6">
        <v>1.1329796253877082E-2</v>
      </c>
      <c r="K12" s="6">
        <v>0.10984000000000002</v>
      </c>
    </row>
    <row r="13" spans="1:11" x14ac:dyDescent="0.25">
      <c r="A13" s="9" t="s">
        <v>10</v>
      </c>
      <c r="B13" s="6">
        <v>5.5935196812899345E-2</v>
      </c>
      <c r="C13" s="6">
        <v>5.6449999999999993E-2</v>
      </c>
      <c r="D13" s="6">
        <v>-5.1841028287608344E-2</v>
      </c>
      <c r="E13" s="6">
        <v>0.13235</v>
      </c>
      <c r="G13" s="9" t="s">
        <v>10</v>
      </c>
      <c r="H13" s="6">
        <v>5.8195838321711421E-2</v>
      </c>
      <c r="I13" s="6">
        <v>5.6590000000000001E-2</v>
      </c>
      <c r="J13" s="6">
        <v>2.0858836859415801E-2</v>
      </c>
      <c r="K13" s="6">
        <v>7.6000000000000012E-2</v>
      </c>
    </row>
    <row r="14" spans="1:11" x14ac:dyDescent="0.25">
      <c r="A14" s="9" t="s">
        <v>13</v>
      </c>
      <c r="B14" s="6">
        <v>5.5941741567095513E-2</v>
      </c>
      <c r="C14" s="6">
        <v>5.6459999999999996E-2</v>
      </c>
      <c r="D14" s="6">
        <v>-5.1834483533412176E-2</v>
      </c>
      <c r="E14" s="6">
        <v>0.13234000000000001</v>
      </c>
      <c r="G14" s="9" t="s">
        <v>13</v>
      </c>
      <c r="H14" s="6">
        <v>5.8257041426894682E-2</v>
      </c>
      <c r="I14" s="6">
        <v>5.6809999999999999E-2</v>
      </c>
      <c r="J14" s="6">
        <v>2.0920039964599062E-2</v>
      </c>
      <c r="K14" s="6">
        <v>7.5780000000000014E-2</v>
      </c>
    </row>
    <row r="15" spans="1:11" x14ac:dyDescent="0.25">
      <c r="A15" s="9" t="s">
        <v>23</v>
      </c>
      <c r="B15" s="6">
        <v>5.7295536092487352E-2</v>
      </c>
      <c r="C15" s="6">
        <v>5.9920000000000001E-2</v>
      </c>
      <c r="D15" s="6">
        <v>-5.0480689008020337E-2</v>
      </c>
      <c r="E15" s="6">
        <v>0.12887999999999999</v>
      </c>
      <c r="G15" s="9" t="s">
        <v>23</v>
      </c>
      <c r="H15" s="6">
        <v>5.9081054662366191E-2</v>
      </c>
      <c r="I15" s="6">
        <v>5.9740000000000001E-2</v>
      </c>
      <c r="J15" s="6">
        <v>2.1744053200070571E-2</v>
      </c>
      <c r="K15" s="6">
        <v>7.2850000000000012E-2</v>
      </c>
    </row>
    <row r="16" spans="1:11" x14ac:dyDescent="0.25">
      <c r="A16" s="9" t="s">
        <v>14</v>
      </c>
      <c r="B16" s="6">
        <v>6.4428500072032338E-2</v>
      </c>
      <c r="C16" s="6">
        <v>7.8129999999999991E-2</v>
      </c>
      <c r="D16" s="6">
        <v>-4.3347725028475351E-2</v>
      </c>
      <c r="E16" s="6">
        <v>0.11067</v>
      </c>
      <c r="G16" s="9" t="s">
        <v>14</v>
      </c>
      <c r="H16" s="6">
        <v>6.4243652304730864E-2</v>
      </c>
      <c r="I16" s="6">
        <v>7.8070000000000001E-2</v>
      </c>
      <c r="J16" s="6">
        <v>2.6906650842435244E-2</v>
      </c>
      <c r="K16" s="6">
        <v>5.4520000000000013E-2</v>
      </c>
    </row>
    <row r="17" spans="1:11" x14ac:dyDescent="0.25">
      <c r="A17" s="9" t="s">
        <v>11</v>
      </c>
      <c r="B17" s="6">
        <v>6.9526136395933927E-2</v>
      </c>
      <c r="C17" s="6">
        <v>9.1150000000000009E-2</v>
      </c>
      <c r="D17" s="6">
        <v>-3.8250088704573762E-2</v>
      </c>
      <c r="E17" s="6">
        <v>9.7649999999999987E-2</v>
      </c>
      <c r="G17" s="9" t="s">
        <v>11</v>
      </c>
      <c r="H17" s="6">
        <v>6.7966369750888142E-2</v>
      </c>
      <c r="I17" s="6">
        <v>9.1289999999999996E-2</v>
      </c>
      <c r="J17" s="6">
        <v>3.0629368288592522E-2</v>
      </c>
      <c r="K17" s="6">
        <v>4.1300000000000017E-2</v>
      </c>
    </row>
    <row r="18" spans="1:11" x14ac:dyDescent="0.25">
      <c r="A18" s="9" t="s">
        <v>18</v>
      </c>
      <c r="B18" s="6">
        <v>8.0290651159863724E-2</v>
      </c>
      <c r="C18" s="6">
        <v>0.11863</v>
      </c>
      <c r="D18" s="6">
        <v>-2.7485573940643965E-2</v>
      </c>
      <c r="E18" s="6">
        <v>7.0169999999999996E-2</v>
      </c>
      <c r="G18" s="9" t="s">
        <v>18</v>
      </c>
      <c r="H18" s="6">
        <v>7.5544282793147718E-2</v>
      </c>
      <c r="I18" s="6">
        <v>0.1182</v>
      </c>
      <c r="J18" s="6">
        <v>3.8207281330852098E-2</v>
      </c>
      <c r="K18" s="6">
        <v>1.4390000000000014E-2</v>
      </c>
    </row>
    <row r="19" spans="1:11" x14ac:dyDescent="0.25">
      <c r="A19" s="9" t="s">
        <v>12</v>
      </c>
      <c r="B19" s="6">
        <v>8.0450755239366192E-2</v>
      </c>
      <c r="C19" s="6">
        <v>0.11903999999999999</v>
      </c>
      <c r="D19" s="6">
        <v>-2.7325469861141496E-2</v>
      </c>
      <c r="E19" s="6">
        <v>6.9760000000000003E-2</v>
      </c>
      <c r="G19" s="9" t="s">
        <v>12</v>
      </c>
      <c r="H19" s="6">
        <v>7.5608271753959067E-2</v>
      </c>
      <c r="I19" s="6">
        <v>0.11842999999999999</v>
      </c>
      <c r="J19" s="6">
        <v>3.8271270291663446E-2</v>
      </c>
      <c r="K19" s="6">
        <v>1.416000000000002E-2</v>
      </c>
    </row>
    <row r="20" spans="1:11" x14ac:dyDescent="0.25">
      <c r="A20" s="9" t="s">
        <v>16</v>
      </c>
      <c r="B20" s="6">
        <v>8.5726402817445882E-2</v>
      </c>
      <c r="C20" s="6">
        <v>0.13250999999999999</v>
      </c>
      <c r="D20" s="6">
        <v>-2.2049822283061807E-2</v>
      </c>
      <c r="E20" s="6">
        <v>5.6290000000000007E-2</v>
      </c>
      <c r="G20" s="9" t="s">
        <v>16</v>
      </c>
      <c r="H20" s="6">
        <v>3.733700146229562E-2</v>
      </c>
      <c r="I20" s="6">
        <v>0.13259000000000001</v>
      </c>
      <c r="J20" s="6">
        <v>0</v>
      </c>
      <c r="K20" s="6">
        <v>0</v>
      </c>
    </row>
    <row r="21" spans="1:11" x14ac:dyDescent="0.25">
      <c r="A21" s="9" t="s">
        <v>21</v>
      </c>
      <c r="B21" s="6">
        <v>0.10777622510050769</v>
      </c>
      <c r="C21" s="6">
        <v>0.1888</v>
      </c>
      <c r="D21" s="6">
        <v>0</v>
      </c>
      <c r="E21" s="6">
        <v>0</v>
      </c>
      <c r="G21" s="9" t="s">
        <v>21</v>
      </c>
      <c r="H21" s="6">
        <v>9.5564191374652385E-2</v>
      </c>
      <c r="I21" s="6">
        <v>0.1893</v>
      </c>
      <c r="J21" s="6">
        <v>5.8227189912356765E-2</v>
      </c>
      <c r="K21" s="6">
        <v>-5.6709999999999983E-2</v>
      </c>
    </row>
    <row r="26" spans="1:11" x14ac:dyDescent="0.25">
      <c r="D26" t="s">
        <v>71</v>
      </c>
    </row>
    <row r="27" spans="1:11" x14ac:dyDescent="0.25">
      <c r="D27" s="10" t="s">
        <v>69</v>
      </c>
    </row>
    <row r="28" spans="1:11" x14ac:dyDescent="0.25">
      <c r="D28" t="s">
        <v>70</v>
      </c>
    </row>
    <row r="29" spans="1:11" x14ac:dyDescent="0.25">
      <c r="D29" s="10" t="s">
        <v>72</v>
      </c>
    </row>
    <row r="46" spans="1:1" x14ac:dyDescent="0.25">
      <c r="A46" t="s">
        <v>63</v>
      </c>
    </row>
    <row r="47" spans="1:1" x14ac:dyDescent="0.25">
      <c r="A47" t="str">
        <f>"Actualización de resultados al "&amp;TEXT(Data!$I$7,"0.0%")&amp;" de conteo de actas. Ya no es posible un remonte. El partido del lápiz saca ventaja a todos los otros partidos en esta ronda."</f>
        <v>Actualización de resultados al 87.0% de conteo de actas. Ya no es posible un remonte. El partido del lápiz saca ventaja a todos los otros partidos en esta ronda.</v>
      </c>
    </row>
    <row r="48" spans="1:1" x14ac:dyDescent="0.25">
      <c r="A48" t="s">
        <v>64</v>
      </c>
    </row>
    <row r="49" spans="1:1" x14ac:dyDescent="0.25">
      <c r="A49" t="str">
        <f>"Actualización de resultados al "&amp;TEXT(Data!$I$7,"0.0%")&amp;" de conteo de actas. Renovación Popular requeriría un "&amp;TEXT(Data!$G$7,"0.0%")&amp;" de los votos pendientes para sacar ventaja a Fuerza Popular en el segundo puesto."</f>
        <v>Actualización de resultados al 87.0% de conteo de actas. Renovación Popular requeriría un 100.0% de los votos pendientes para sacar ventaja a Fuerza Popular en el segundo puesto.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5" workbookViewId="0">
      <selection activeCell="G8" sqref="G8"/>
    </sheetView>
  </sheetViews>
  <sheetFormatPr baseColWidth="10" defaultRowHeight="15" x14ac:dyDescent="0.25"/>
  <cols>
    <col min="1" max="1" width="50.140625" bestFit="1" customWidth="1"/>
    <col min="7" max="7" width="17.5703125" bestFit="1" customWidth="1"/>
    <col min="8" max="8" width="23" bestFit="1" customWidth="1"/>
    <col min="9" max="9" width="14" bestFit="1" customWidth="1"/>
  </cols>
  <sheetData>
    <row r="1" spans="1:12" x14ac:dyDescent="0.25">
      <c r="A1" t="s">
        <v>0</v>
      </c>
      <c r="B1" s="12" t="s">
        <v>57</v>
      </c>
      <c r="C1" s="12"/>
      <c r="D1" s="12"/>
    </row>
    <row r="6" spans="1:12" x14ac:dyDescent="0.25">
      <c r="A6" t="s">
        <v>1</v>
      </c>
      <c r="B6" t="s">
        <v>2</v>
      </c>
      <c r="C6" t="s">
        <v>3</v>
      </c>
      <c r="G6" t="s">
        <v>58</v>
      </c>
      <c r="H6" t="s">
        <v>48</v>
      </c>
      <c r="I6" t="s">
        <v>75</v>
      </c>
    </row>
    <row r="7" spans="1:12" x14ac:dyDescent="0.25">
      <c r="A7" s="1">
        <v>19733683</v>
      </c>
      <c r="B7" s="1">
        <v>14369064</v>
      </c>
      <c r="C7">
        <v>72.814999999999998</v>
      </c>
      <c r="G7" s="6">
        <v>1</v>
      </c>
      <c r="H7" s="3">
        <f>ROUNDDOWN((B29/((B36-C36+A51+B51)/(A41+B41+C41)))*(1-((B36-C36+A51+B51)/(A41+B41+C41))),0)</f>
        <v>1972012</v>
      </c>
      <c r="I7" s="13">
        <f>(B36-C36+A51+B51)/(A41+B41+C41)</f>
        <v>0.86950780173062892</v>
      </c>
      <c r="J7" s="2"/>
    </row>
    <row r="10" spans="1:12" x14ac:dyDescent="0.25">
      <c r="A10" t="s">
        <v>4</v>
      </c>
      <c r="B10" t="s">
        <v>50</v>
      </c>
      <c r="C10" t="s">
        <v>52</v>
      </c>
      <c r="D10" t="s">
        <v>5</v>
      </c>
      <c r="E10" t="s">
        <v>53</v>
      </c>
      <c r="F10" t="s">
        <v>59</v>
      </c>
      <c r="G10" t="s">
        <v>65</v>
      </c>
      <c r="H10" t="s">
        <v>66</v>
      </c>
      <c r="I10" t="s">
        <v>67</v>
      </c>
      <c r="J10" t="s">
        <v>68</v>
      </c>
      <c r="K10" t="s">
        <v>49</v>
      </c>
      <c r="L10" t="s">
        <v>60</v>
      </c>
    </row>
    <row r="11" spans="1:12" x14ac:dyDescent="0.25">
      <c r="A11" s="14" t="s">
        <v>6</v>
      </c>
      <c r="B11" s="15">
        <v>196490</v>
      </c>
      <c r="C11" s="14">
        <v>1.4950000000000001</v>
      </c>
      <c r="D11" s="16">
        <f>C11/100</f>
        <v>1.4950000000000001E-2</v>
      </c>
      <c r="E11" s="16">
        <f>MAX($D$11:$D$28)-D11</f>
        <v>0.17435</v>
      </c>
      <c r="F11" s="16">
        <f>LARGE($D$11:$D$28,2)-D11</f>
        <v>0.11764000000000001</v>
      </c>
      <c r="G11" s="17">
        <f>B11+$H$7*(1-$G$7)</f>
        <v>196490</v>
      </c>
      <c r="H11" s="17">
        <f>B11+$H$7*$G$7</f>
        <v>2168502</v>
      </c>
      <c r="I11" s="16">
        <f>G11/$G$29</f>
        <v>4.2107136335638512E-3</v>
      </c>
      <c r="J11" s="16">
        <f>H11/$H$29</f>
        <v>4.6470257701717539E-2</v>
      </c>
      <c r="K11" s="16">
        <f>I11-I$11</f>
        <v>0</v>
      </c>
      <c r="L11" s="16">
        <f>J11-J$21</f>
        <v>9.1332562394219191E-3</v>
      </c>
    </row>
    <row r="12" spans="1:12" x14ac:dyDescent="0.25">
      <c r="A12" s="10" t="s">
        <v>7</v>
      </c>
      <c r="B12" s="11">
        <v>58407</v>
      </c>
      <c r="C12" s="10">
        <v>0.44400000000000001</v>
      </c>
      <c r="D12" s="5">
        <f t="shared" ref="D12:D29" si="0">C12/100</f>
        <v>4.4400000000000004E-3</v>
      </c>
      <c r="E12" s="5">
        <f t="shared" ref="E12:E28" si="1">MAX($D$11:$D$28)-D12</f>
        <v>0.18486</v>
      </c>
      <c r="F12" s="5">
        <f t="shared" ref="F12:F28" si="2">LARGE($D$11:$D$28,2)-D12</f>
        <v>0.12815000000000001</v>
      </c>
      <c r="G12" s="4">
        <f>B12+$H$7*($G$7)</f>
        <v>2030419</v>
      </c>
      <c r="H12" s="4">
        <f t="shared" ref="H12:H28" si="3">B12+$H$7*$G$7</f>
        <v>2030419</v>
      </c>
      <c r="I12" s="5">
        <f>G12/$G$29</f>
        <v>4.3511186142536934E-2</v>
      </c>
      <c r="J12" s="5">
        <f t="shared" ref="J12:J28" si="4">H12/$H$29</f>
        <v>4.3511186142536934E-2</v>
      </c>
      <c r="K12" s="5">
        <f t="shared" ref="K12:K28" si="5">I12-I$11</f>
        <v>3.9300472508973082E-2</v>
      </c>
      <c r="L12" s="5">
        <f t="shared" ref="L12:L28" si="6">J12-J$21</f>
        <v>6.1741846802413139E-3</v>
      </c>
    </row>
    <row r="13" spans="1:12" x14ac:dyDescent="0.25">
      <c r="A13" s="10" t="s">
        <v>8</v>
      </c>
      <c r="B13" s="11">
        <v>298990</v>
      </c>
      <c r="C13" s="10">
        <v>2.2749999999999999</v>
      </c>
      <c r="D13" s="5">
        <f t="shared" si="0"/>
        <v>2.2749999999999999E-2</v>
      </c>
      <c r="E13" s="5">
        <f t="shared" si="1"/>
        <v>0.16655</v>
      </c>
      <c r="F13" s="5">
        <f t="shared" si="2"/>
        <v>0.10984000000000002</v>
      </c>
      <c r="G13" s="4">
        <f t="shared" ref="G13:G28" si="7">B13+$H$7*($G$7)</f>
        <v>2271002</v>
      </c>
      <c r="H13" s="4">
        <f t="shared" si="3"/>
        <v>2271002</v>
      </c>
      <c r="I13" s="5">
        <f>G13/$G$29</f>
        <v>4.8666797716172702E-2</v>
      </c>
      <c r="J13" s="5">
        <f t="shared" si="4"/>
        <v>4.8666797716172702E-2</v>
      </c>
      <c r="K13" s="5">
        <f t="shared" si="5"/>
        <v>4.445608408260885E-2</v>
      </c>
      <c r="L13" s="5">
        <f t="shared" si="6"/>
        <v>1.1329796253877082E-2</v>
      </c>
    </row>
    <row r="14" spans="1:12" x14ac:dyDescent="0.25">
      <c r="A14" s="10" t="s">
        <v>9</v>
      </c>
      <c r="B14" s="11">
        <v>50193</v>
      </c>
      <c r="C14" s="10">
        <v>0.38200000000000001</v>
      </c>
      <c r="D14" s="5">
        <f t="shared" si="0"/>
        <v>3.82E-3</v>
      </c>
      <c r="E14" s="5">
        <f t="shared" si="1"/>
        <v>0.18548000000000001</v>
      </c>
      <c r="F14" s="5">
        <f t="shared" si="2"/>
        <v>0.12877000000000002</v>
      </c>
      <c r="G14" s="4">
        <f t="shared" si="7"/>
        <v>2022205</v>
      </c>
      <c r="H14" s="4">
        <f t="shared" si="3"/>
        <v>2022205</v>
      </c>
      <c r="I14" s="5">
        <f>G14/$G$29</f>
        <v>4.3335162926159035E-2</v>
      </c>
      <c r="J14" s="5">
        <f t="shared" si="4"/>
        <v>4.3335162926159035E-2</v>
      </c>
      <c r="K14" s="5">
        <f t="shared" si="5"/>
        <v>3.9124449292595183E-2</v>
      </c>
      <c r="L14" s="5">
        <f t="shared" si="6"/>
        <v>5.9981614638634148E-3</v>
      </c>
    </row>
    <row r="15" spans="1:12" x14ac:dyDescent="0.25">
      <c r="A15" s="10" t="s">
        <v>10</v>
      </c>
      <c r="B15" s="11">
        <v>743656</v>
      </c>
      <c r="C15" s="10">
        <v>5.6589999999999998</v>
      </c>
      <c r="D15" s="5">
        <f t="shared" si="0"/>
        <v>5.6590000000000001E-2</v>
      </c>
      <c r="E15" s="5">
        <f t="shared" si="1"/>
        <v>0.13270999999999999</v>
      </c>
      <c r="F15" s="5">
        <f t="shared" si="2"/>
        <v>7.6000000000000012E-2</v>
      </c>
      <c r="G15" s="4">
        <f t="shared" si="7"/>
        <v>2715668</v>
      </c>
      <c r="H15" s="4">
        <f t="shared" si="3"/>
        <v>2715668</v>
      </c>
      <c r="I15" s="5">
        <f>G15/$G$29</f>
        <v>5.8195838321711421E-2</v>
      </c>
      <c r="J15" s="5">
        <f t="shared" si="4"/>
        <v>5.8195838321711421E-2</v>
      </c>
      <c r="K15" s="5">
        <f t="shared" si="5"/>
        <v>5.3985124688147569E-2</v>
      </c>
      <c r="L15" s="5">
        <f t="shared" si="6"/>
        <v>2.0858836859415801E-2</v>
      </c>
    </row>
    <row r="16" spans="1:12" x14ac:dyDescent="0.25">
      <c r="A16" s="10" t="s">
        <v>11</v>
      </c>
      <c r="B16" s="11">
        <v>1199591</v>
      </c>
      <c r="C16" s="10">
        <v>9.1289999999999996</v>
      </c>
      <c r="D16" s="5">
        <f t="shared" si="0"/>
        <v>9.1289999999999996E-2</v>
      </c>
      <c r="E16" s="5">
        <f t="shared" si="1"/>
        <v>9.801E-2</v>
      </c>
      <c r="F16" s="5">
        <f t="shared" si="2"/>
        <v>4.1300000000000017E-2</v>
      </c>
      <c r="G16" s="4">
        <f t="shared" si="7"/>
        <v>3171603</v>
      </c>
      <c r="H16" s="4">
        <f t="shared" si="3"/>
        <v>3171603</v>
      </c>
      <c r="I16" s="5">
        <f>G16/$G$29</f>
        <v>6.7966369750888142E-2</v>
      </c>
      <c r="J16" s="5">
        <f t="shared" si="4"/>
        <v>6.7966369750888142E-2</v>
      </c>
      <c r="K16" s="5">
        <f t="shared" si="5"/>
        <v>6.3755656117324297E-2</v>
      </c>
      <c r="L16" s="5">
        <f t="shared" si="6"/>
        <v>3.0629368288592522E-2</v>
      </c>
    </row>
    <row r="17" spans="1:12" x14ac:dyDescent="0.25">
      <c r="A17" s="18" t="s">
        <v>12</v>
      </c>
      <c r="B17" s="19">
        <v>1556195</v>
      </c>
      <c r="C17" s="18">
        <v>11.843</v>
      </c>
      <c r="D17" s="20">
        <f t="shared" si="0"/>
        <v>0.11842999999999999</v>
      </c>
      <c r="E17" s="20">
        <f t="shared" si="1"/>
        <v>7.0870000000000002E-2</v>
      </c>
      <c r="F17" s="20">
        <f t="shared" si="2"/>
        <v>1.416000000000002E-2</v>
      </c>
      <c r="G17" s="21">
        <f t="shared" si="7"/>
        <v>3528207</v>
      </c>
      <c r="H17" s="21">
        <f t="shared" si="3"/>
        <v>3528207</v>
      </c>
      <c r="I17" s="20">
        <f>G17/$G$29</f>
        <v>7.5608271753959067E-2</v>
      </c>
      <c r="J17" s="20">
        <f t="shared" si="4"/>
        <v>7.5608271753959067E-2</v>
      </c>
      <c r="K17" s="20">
        <f t="shared" si="5"/>
        <v>7.1397558120395221E-2</v>
      </c>
      <c r="L17" s="20">
        <f t="shared" si="6"/>
        <v>3.8271270291663446E-2</v>
      </c>
    </row>
    <row r="18" spans="1:12" x14ac:dyDescent="0.25">
      <c r="A18" s="10" t="s">
        <v>13</v>
      </c>
      <c r="B18" s="11">
        <v>746512</v>
      </c>
      <c r="C18" s="10">
        <v>5.681</v>
      </c>
      <c r="D18" s="5">
        <f t="shared" si="0"/>
        <v>5.6809999999999999E-2</v>
      </c>
      <c r="E18" s="5">
        <f t="shared" si="1"/>
        <v>0.13249</v>
      </c>
      <c r="F18" s="5">
        <f t="shared" si="2"/>
        <v>7.5780000000000014E-2</v>
      </c>
      <c r="G18" s="4">
        <f t="shared" si="7"/>
        <v>2718524</v>
      </c>
      <c r="H18" s="4">
        <f t="shared" si="3"/>
        <v>2718524</v>
      </c>
      <c r="I18" s="5">
        <f>G18/$G$29</f>
        <v>5.8257041426894682E-2</v>
      </c>
      <c r="J18" s="5">
        <f t="shared" si="4"/>
        <v>5.8257041426894682E-2</v>
      </c>
      <c r="K18" s="5">
        <f t="shared" si="5"/>
        <v>5.404632779333083E-2</v>
      </c>
      <c r="L18" s="5">
        <f t="shared" si="6"/>
        <v>2.0920039964599062E-2</v>
      </c>
    </row>
    <row r="19" spans="1:12" x14ac:dyDescent="0.25">
      <c r="A19" s="10" t="s">
        <v>14</v>
      </c>
      <c r="B19" s="11">
        <v>1025873</v>
      </c>
      <c r="C19" s="10">
        <v>7.8070000000000004</v>
      </c>
      <c r="D19" s="5">
        <f t="shared" si="0"/>
        <v>7.8070000000000001E-2</v>
      </c>
      <c r="E19" s="5">
        <f t="shared" si="1"/>
        <v>0.11123</v>
      </c>
      <c r="F19" s="5">
        <f t="shared" si="2"/>
        <v>5.4520000000000013E-2</v>
      </c>
      <c r="G19" s="4">
        <f t="shared" si="7"/>
        <v>2997885</v>
      </c>
      <c r="H19" s="4">
        <f t="shared" si="3"/>
        <v>2997885</v>
      </c>
      <c r="I19" s="5">
        <f>G19/$G$29</f>
        <v>6.4243652304730864E-2</v>
      </c>
      <c r="J19" s="5">
        <f t="shared" si="4"/>
        <v>6.4243652304730864E-2</v>
      </c>
      <c r="K19" s="5">
        <f t="shared" si="5"/>
        <v>6.0032938671167012E-2</v>
      </c>
      <c r="L19" s="5">
        <f t="shared" si="6"/>
        <v>2.6906650842435244E-2</v>
      </c>
    </row>
    <row r="20" spans="1:12" x14ac:dyDescent="0.25">
      <c r="A20" s="10" t="s">
        <v>15</v>
      </c>
      <c r="B20" s="11">
        <v>265566</v>
      </c>
      <c r="C20" s="10">
        <v>2.0209999999999999</v>
      </c>
      <c r="D20" s="5">
        <f t="shared" si="0"/>
        <v>2.0209999999999999E-2</v>
      </c>
      <c r="E20" s="5">
        <f t="shared" si="1"/>
        <v>0.16908999999999999</v>
      </c>
      <c r="F20" s="5">
        <f t="shared" si="2"/>
        <v>0.11238000000000001</v>
      </c>
      <c r="G20" s="4">
        <f t="shared" si="7"/>
        <v>2237578</v>
      </c>
      <c r="H20" s="4">
        <f t="shared" si="3"/>
        <v>2237578</v>
      </c>
      <c r="I20" s="5">
        <f>G20/$G$29</f>
        <v>4.7950532804532216E-2</v>
      </c>
      <c r="J20" s="5">
        <f t="shared" si="4"/>
        <v>4.7950532804532216E-2</v>
      </c>
      <c r="K20" s="5">
        <f t="shared" si="5"/>
        <v>4.3739819170968364E-2</v>
      </c>
      <c r="L20" s="5">
        <f t="shared" si="6"/>
        <v>1.0613531342236596E-2</v>
      </c>
    </row>
    <row r="21" spans="1:12" x14ac:dyDescent="0.25">
      <c r="A21" s="22" t="s">
        <v>16</v>
      </c>
      <c r="B21" s="23">
        <v>1742305</v>
      </c>
      <c r="C21" s="22">
        <v>13.259</v>
      </c>
      <c r="D21" s="24">
        <f t="shared" si="0"/>
        <v>0.13259000000000001</v>
      </c>
      <c r="E21" s="24">
        <f t="shared" si="1"/>
        <v>5.6709999999999983E-2</v>
      </c>
      <c r="F21" s="24">
        <f t="shared" si="2"/>
        <v>0</v>
      </c>
      <c r="G21" s="25">
        <f t="shared" si="7"/>
        <v>3714317</v>
      </c>
      <c r="H21" s="25">
        <f>B21+$H$7*(1-$G$7)</f>
        <v>1742305</v>
      </c>
      <c r="I21" s="24">
        <f>G21/$G$29</f>
        <v>7.95965455304493E-2</v>
      </c>
      <c r="J21" s="24">
        <f t="shared" si="4"/>
        <v>3.733700146229562E-2</v>
      </c>
      <c r="K21" s="24">
        <f t="shared" si="5"/>
        <v>7.5385831896885455E-2</v>
      </c>
      <c r="L21" s="24">
        <f>J21-J$21</f>
        <v>0</v>
      </c>
    </row>
    <row r="22" spans="1:12" x14ac:dyDescent="0.25">
      <c r="A22" s="10" t="s">
        <v>17</v>
      </c>
      <c r="B22" s="11">
        <v>88603</v>
      </c>
      <c r="C22" s="10">
        <v>0.67400000000000004</v>
      </c>
      <c r="D22" s="5">
        <f t="shared" si="0"/>
        <v>6.7400000000000003E-3</v>
      </c>
      <c r="E22" s="5">
        <f t="shared" si="1"/>
        <v>0.18256</v>
      </c>
      <c r="F22" s="5">
        <f t="shared" si="2"/>
        <v>0.12585000000000002</v>
      </c>
      <c r="G22" s="4">
        <f t="shared" si="7"/>
        <v>2060615</v>
      </c>
      <c r="H22" s="4">
        <f t="shared" si="3"/>
        <v>2060615</v>
      </c>
      <c r="I22" s="5">
        <f>G22/$G$29</f>
        <v>4.415827611596608E-2</v>
      </c>
      <c r="J22" s="5">
        <f t="shared" si="4"/>
        <v>4.415827611596608E-2</v>
      </c>
      <c r="K22" s="5">
        <f t="shared" si="5"/>
        <v>3.9947562482402228E-2</v>
      </c>
      <c r="L22" s="5">
        <f t="shared" si="6"/>
        <v>6.8212746536704602E-3</v>
      </c>
    </row>
    <row r="23" spans="1:12" x14ac:dyDescent="0.25">
      <c r="A23" s="26" t="s">
        <v>18</v>
      </c>
      <c r="B23" s="27">
        <v>1553209</v>
      </c>
      <c r="C23" s="26">
        <v>11.82</v>
      </c>
      <c r="D23" s="28">
        <f t="shared" si="0"/>
        <v>0.1182</v>
      </c>
      <c r="E23" s="28">
        <f t="shared" si="1"/>
        <v>7.1099999999999997E-2</v>
      </c>
      <c r="F23" s="28">
        <f t="shared" si="2"/>
        <v>1.4390000000000014E-2</v>
      </c>
      <c r="G23" s="29">
        <f t="shared" si="7"/>
        <v>3525221</v>
      </c>
      <c r="H23" s="29">
        <f t="shared" si="3"/>
        <v>3525221</v>
      </c>
      <c r="I23" s="28">
        <f>G23/$G$29</f>
        <v>7.5544282793147718E-2</v>
      </c>
      <c r="J23" s="28">
        <f t="shared" si="4"/>
        <v>7.5544282793147718E-2</v>
      </c>
      <c r="K23" s="28">
        <f t="shared" si="5"/>
        <v>7.1333569159583873E-2</v>
      </c>
      <c r="L23" s="28">
        <f t="shared" si="6"/>
        <v>3.8207281330852098E-2</v>
      </c>
    </row>
    <row r="24" spans="1:12" x14ac:dyDescent="0.25">
      <c r="A24" s="10" t="s">
        <v>19</v>
      </c>
      <c r="B24" s="11">
        <v>80545</v>
      </c>
      <c r="C24" s="10">
        <v>0.61299999999999999</v>
      </c>
      <c r="D24" s="5">
        <f t="shared" si="0"/>
        <v>6.13E-3</v>
      </c>
      <c r="E24" s="5">
        <f t="shared" si="1"/>
        <v>0.18317</v>
      </c>
      <c r="F24" s="5">
        <f t="shared" si="2"/>
        <v>0.12646000000000002</v>
      </c>
      <c r="G24" s="4">
        <f t="shared" si="7"/>
        <v>2052557</v>
      </c>
      <c r="H24" s="4">
        <f t="shared" si="3"/>
        <v>2052557</v>
      </c>
      <c r="I24" s="5">
        <f>G24/$G$29</f>
        <v>4.3985595926341894E-2</v>
      </c>
      <c r="J24" s="5">
        <f t="shared" si="4"/>
        <v>4.3985595926341894E-2</v>
      </c>
      <c r="K24" s="5">
        <f t="shared" si="5"/>
        <v>3.9774882292778042E-2</v>
      </c>
      <c r="L24" s="5">
        <f t="shared" si="6"/>
        <v>6.6485944640462744E-3</v>
      </c>
    </row>
    <row r="25" spans="1:12" x14ac:dyDescent="0.25">
      <c r="A25" s="10" t="s">
        <v>20</v>
      </c>
      <c r="B25" s="11">
        <v>216278</v>
      </c>
      <c r="C25" s="10">
        <v>1.6459999999999999</v>
      </c>
      <c r="D25" s="5">
        <f t="shared" si="0"/>
        <v>1.6459999999999999E-2</v>
      </c>
      <c r="E25" s="5">
        <f t="shared" si="1"/>
        <v>0.17283999999999999</v>
      </c>
      <c r="F25" s="5">
        <f t="shared" si="2"/>
        <v>0.11613000000000001</v>
      </c>
      <c r="G25" s="4">
        <f t="shared" si="7"/>
        <v>2188290</v>
      </c>
      <c r="H25" s="4">
        <f t="shared" si="3"/>
        <v>2188290</v>
      </c>
      <c r="I25" s="5">
        <f>G25/$G$29</f>
        <v>4.689430778763011E-2</v>
      </c>
      <c r="J25" s="5">
        <f t="shared" si="4"/>
        <v>4.689430778763011E-2</v>
      </c>
      <c r="K25" s="5">
        <f t="shared" si="5"/>
        <v>4.2683594154066258E-2</v>
      </c>
      <c r="L25" s="5">
        <f t="shared" si="6"/>
        <v>9.55730632533449E-3</v>
      </c>
    </row>
    <row r="26" spans="1:12" x14ac:dyDescent="0.25">
      <c r="A26" s="10" t="s">
        <v>21</v>
      </c>
      <c r="B26" s="11">
        <v>2487424</v>
      </c>
      <c r="C26" s="10">
        <v>18.93</v>
      </c>
      <c r="D26" s="5">
        <f t="shared" si="0"/>
        <v>0.1893</v>
      </c>
      <c r="E26" s="5">
        <f t="shared" si="1"/>
        <v>0</v>
      </c>
      <c r="F26" s="5">
        <f t="shared" si="2"/>
        <v>-5.6709999999999983E-2</v>
      </c>
      <c r="G26" s="4">
        <f t="shared" si="7"/>
        <v>4459436</v>
      </c>
      <c r="H26" s="4">
        <f t="shared" si="3"/>
        <v>4459436</v>
      </c>
      <c r="I26" s="5">
        <f>G26/$G$29</f>
        <v>9.5564191374652385E-2</v>
      </c>
      <c r="J26" s="5">
        <f t="shared" si="4"/>
        <v>9.5564191374652385E-2</v>
      </c>
      <c r="K26" s="5">
        <f t="shared" si="5"/>
        <v>9.135347774108854E-2</v>
      </c>
      <c r="L26" s="5">
        <f t="shared" si="6"/>
        <v>5.8227189912356765E-2</v>
      </c>
    </row>
    <row r="27" spans="1:12" x14ac:dyDescent="0.25">
      <c r="A27" s="10" t="s">
        <v>22</v>
      </c>
      <c r="B27" s="11">
        <v>45294</v>
      </c>
      <c r="C27" s="10">
        <v>0.34499999999999997</v>
      </c>
      <c r="D27" s="5">
        <f t="shared" si="0"/>
        <v>3.4499999999999999E-3</v>
      </c>
      <c r="E27" s="5">
        <f t="shared" si="1"/>
        <v>0.18584999999999999</v>
      </c>
      <c r="F27" s="5">
        <f t="shared" si="2"/>
        <v>0.12914</v>
      </c>
      <c r="G27" s="4">
        <f t="shared" si="7"/>
        <v>2017306</v>
      </c>
      <c r="H27" s="4">
        <f t="shared" si="3"/>
        <v>2017306</v>
      </c>
      <c r="I27" s="5">
        <f>G27/$G$29</f>
        <v>4.3230179028297414E-2</v>
      </c>
      <c r="J27" s="5">
        <f t="shared" si="4"/>
        <v>4.3230179028297414E-2</v>
      </c>
      <c r="K27" s="5">
        <f t="shared" si="5"/>
        <v>3.9019465394733562E-2</v>
      </c>
      <c r="L27" s="5">
        <f t="shared" si="6"/>
        <v>5.8931775660017935E-3</v>
      </c>
    </row>
    <row r="28" spans="1:12" x14ac:dyDescent="0.25">
      <c r="A28" s="10" t="s">
        <v>23</v>
      </c>
      <c r="B28" s="11">
        <v>784964</v>
      </c>
      <c r="C28" s="10">
        <v>5.9740000000000002</v>
      </c>
      <c r="D28" s="5">
        <f t="shared" si="0"/>
        <v>5.9740000000000001E-2</v>
      </c>
      <c r="E28" s="5">
        <f t="shared" si="1"/>
        <v>0.12956000000000001</v>
      </c>
      <c r="F28" s="5">
        <f t="shared" si="2"/>
        <v>7.2850000000000012E-2</v>
      </c>
      <c r="G28" s="4">
        <f t="shared" si="7"/>
        <v>2756976</v>
      </c>
      <c r="H28" s="4">
        <f t="shared" si="3"/>
        <v>2756976</v>
      </c>
      <c r="I28" s="5">
        <f>G28/$G$29</f>
        <v>5.9081054662366191E-2</v>
      </c>
      <c r="J28" s="5">
        <f>H28/$H$29</f>
        <v>5.9081054662366191E-2</v>
      </c>
      <c r="K28" s="5">
        <f t="shared" si="5"/>
        <v>5.4870341028802339E-2</v>
      </c>
      <c r="L28" s="5">
        <f t="shared" si="6"/>
        <v>2.1744053200070571E-2</v>
      </c>
    </row>
    <row r="29" spans="1:12" x14ac:dyDescent="0.25">
      <c r="A29" s="10" t="s">
        <v>24</v>
      </c>
      <c r="B29" s="11">
        <v>13140095</v>
      </c>
      <c r="C29" s="10">
        <v>100</v>
      </c>
      <c r="D29" s="5">
        <f t="shared" si="0"/>
        <v>1</v>
      </c>
      <c r="E29" s="5"/>
      <c r="F29" s="5"/>
      <c r="G29" s="4">
        <f>SUM(G11:G28)</f>
        <v>46664299</v>
      </c>
      <c r="H29" s="4">
        <f>SUM(H11:H28)</f>
        <v>46664299</v>
      </c>
      <c r="I29" s="5">
        <f>G29/$G$29</f>
        <v>1</v>
      </c>
      <c r="J29" s="5">
        <f>H29/$H$29</f>
        <v>1</v>
      </c>
    </row>
    <row r="30" spans="1:12" x14ac:dyDescent="0.25">
      <c r="A30" s="10" t="s">
        <v>25</v>
      </c>
      <c r="B30" s="11">
        <v>1934449</v>
      </c>
      <c r="C30" s="10"/>
      <c r="I30" s="7"/>
    </row>
    <row r="31" spans="1:12" x14ac:dyDescent="0.25">
      <c r="A31" s="10" t="s">
        <v>26</v>
      </c>
      <c r="B31" s="11">
        <v>816653</v>
      </c>
      <c r="C31" s="10"/>
      <c r="I31" s="7"/>
    </row>
    <row r="32" spans="1:12" x14ac:dyDescent="0.25">
      <c r="A32" s="10" t="s">
        <v>27</v>
      </c>
      <c r="B32" s="11">
        <v>15891197</v>
      </c>
      <c r="C32" s="10"/>
      <c r="I32" s="7"/>
    </row>
    <row r="33" spans="1:11" x14ac:dyDescent="0.25">
      <c r="A33" s="10"/>
      <c r="B33" s="10"/>
      <c r="C33" s="10"/>
    </row>
    <row r="34" spans="1:11" x14ac:dyDescent="0.25">
      <c r="A34" s="10"/>
      <c r="B34" s="10"/>
      <c r="C34" s="10"/>
    </row>
    <row r="35" spans="1:11" x14ac:dyDescent="0.25">
      <c r="A35" s="10" t="s">
        <v>28</v>
      </c>
      <c r="B35" s="10" t="s">
        <v>73</v>
      </c>
      <c r="C35" s="10" t="s">
        <v>29</v>
      </c>
    </row>
    <row r="36" spans="1:11" x14ac:dyDescent="0.25">
      <c r="A36" s="11">
        <v>86488</v>
      </c>
      <c r="B36" s="11">
        <v>78276</v>
      </c>
      <c r="C36" s="11">
        <v>3214</v>
      </c>
      <c r="D36" s="1"/>
      <c r="E36" s="1"/>
      <c r="F36" s="1"/>
    </row>
    <row r="37" spans="1:11" x14ac:dyDescent="0.25">
      <c r="A37" s="10"/>
      <c r="B37" s="10"/>
      <c r="C37" s="10"/>
    </row>
    <row r="38" spans="1:11" x14ac:dyDescent="0.25">
      <c r="A38" s="10"/>
      <c r="B38" s="10"/>
      <c r="C38" s="10"/>
    </row>
    <row r="39" spans="1:11" x14ac:dyDescent="0.25">
      <c r="A39" s="10" t="s">
        <v>30</v>
      </c>
      <c r="B39" s="10"/>
      <c r="C39" s="10"/>
    </row>
    <row r="40" spans="1:11" x14ac:dyDescent="0.25">
      <c r="A40" s="10" t="s">
        <v>31</v>
      </c>
      <c r="B40" s="10" t="s">
        <v>32</v>
      </c>
      <c r="C40" s="10" t="s">
        <v>33</v>
      </c>
    </row>
    <row r="41" spans="1:11" x14ac:dyDescent="0.25">
      <c r="A41" s="11">
        <v>78276</v>
      </c>
      <c r="B41" s="10">
        <v>0</v>
      </c>
      <c r="C41" s="11">
        <v>8051</v>
      </c>
      <c r="D41" s="1"/>
      <c r="E41" s="1"/>
      <c r="F41" s="1"/>
    </row>
    <row r="42" spans="1:11" x14ac:dyDescent="0.25">
      <c r="A42" s="10"/>
      <c r="B42" s="10"/>
      <c r="C42" s="10"/>
    </row>
    <row r="43" spans="1:11" x14ac:dyDescent="0.25">
      <c r="A43" s="10"/>
      <c r="B43" s="10"/>
      <c r="C43" s="10"/>
    </row>
    <row r="44" spans="1:11" x14ac:dyDescent="0.25">
      <c r="A44" s="10" t="s">
        <v>34</v>
      </c>
      <c r="B44" s="10"/>
      <c r="C44" s="10"/>
    </row>
    <row r="45" spans="1:11" x14ac:dyDescent="0.25">
      <c r="A45" s="10" t="s">
        <v>35</v>
      </c>
      <c r="B45" s="10" t="s">
        <v>36</v>
      </c>
      <c r="C45" s="10" t="s">
        <v>37</v>
      </c>
      <c r="D45" t="s">
        <v>38</v>
      </c>
      <c r="E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</row>
    <row r="46" spans="1:11" x14ac:dyDescent="0.25">
      <c r="A46" s="10">
        <v>291</v>
      </c>
      <c r="B46" s="11">
        <v>1955</v>
      </c>
      <c r="C46" s="10">
        <v>83</v>
      </c>
      <c r="D46">
        <v>112</v>
      </c>
      <c r="E46">
        <v>0</v>
      </c>
      <c r="G46">
        <v>3</v>
      </c>
      <c r="H46">
        <v>0</v>
      </c>
      <c r="I46">
        <v>0</v>
      </c>
      <c r="J46">
        <v>151</v>
      </c>
      <c r="K46">
        <v>519</v>
      </c>
    </row>
    <row r="47" spans="1:11" x14ac:dyDescent="0.25">
      <c r="A47" s="10"/>
      <c r="B47" s="10"/>
      <c r="C47" s="10"/>
    </row>
    <row r="48" spans="1:11" x14ac:dyDescent="0.25">
      <c r="A48" s="10"/>
      <c r="B48" s="10"/>
      <c r="C48" s="10"/>
    </row>
    <row r="49" spans="1:3" x14ac:dyDescent="0.25">
      <c r="A49" s="10" t="s">
        <v>45</v>
      </c>
      <c r="B49" s="10"/>
      <c r="C49" s="10"/>
    </row>
    <row r="50" spans="1:3" x14ac:dyDescent="0.25">
      <c r="A50" s="10" t="s">
        <v>46</v>
      </c>
      <c r="B50" s="10" t="s">
        <v>47</v>
      </c>
      <c r="C50" s="10"/>
    </row>
    <row r="51" spans="1:3" x14ac:dyDescent="0.25">
      <c r="A51" s="10">
        <v>0</v>
      </c>
      <c r="B51" s="10">
        <v>0</v>
      </c>
      <c r="C51" s="10"/>
    </row>
    <row r="52" spans="1:3" x14ac:dyDescent="0.25">
      <c r="A52" s="10"/>
      <c r="B52" s="10"/>
      <c r="C52" s="10"/>
    </row>
    <row r="53" spans="1:3" x14ac:dyDescent="0.25">
      <c r="A53" s="10"/>
      <c r="B53" s="10"/>
      <c r="C53" s="10"/>
    </row>
    <row r="54" spans="1:3" x14ac:dyDescent="0.25">
      <c r="A54" s="10" t="s">
        <v>74</v>
      </c>
      <c r="B54" s="10"/>
      <c r="C54" s="10"/>
    </row>
    <row r="55" spans="1:3" x14ac:dyDescent="0.25">
      <c r="A55" s="11">
        <v>8212</v>
      </c>
      <c r="B55" s="10"/>
      <c r="C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Gráfica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2021-04-12T20:21:23Z</dcterms:created>
  <dcterms:modified xsi:type="dcterms:W3CDTF">2021-04-13T00:53:54Z</dcterms:modified>
</cp:coreProperties>
</file>