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ingPC\Documents\modding\Published Mods\Ships Rebalance\"/>
    </mc:Choice>
  </mc:AlternateContent>
  <xr:revisionPtr revIDLastSave="0" documentId="13_ncr:1_{DD916F1E-3EFD-4ADD-A832-6AF893EAD1E6}" xr6:coauthVersionLast="47" xr6:coauthVersionMax="47" xr10:uidLastSave="{00000000-0000-0000-0000-000000000000}"/>
  <bookViews>
    <workbookView xWindow="-120" yWindow="-120" windowWidth="29040" windowHeight="15840" xr2:uid="{7132E378-7757-42FC-B8F7-6F37ACDEFC63}"/>
  </bookViews>
  <sheets>
    <sheet name="Hidden - Ships" sheetId="4" r:id="rId1"/>
    <sheet name="Ships" sheetId="1" r:id="rId2"/>
    <sheet name="Ships - Modd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4" l="1"/>
  <c r="A1" i="4"/>
  <c r="B1" i="4"/>
  <c r="U6" i="4"/>
  <c r="P1" i="4"/>
  <c r="Q1" i="4"/>
  <c r="M1" i="4"/>
  <c r="L1" i="4"/>
  <c r="K1" i="4"/>
  <c r="N1" i="4"/>
  <c r="O1" i="4"/>
  <c r="O3" i="4"/>
  <c r="J1" i="4"/>
  <c r="I1" i="4"/>
  <c r="H1" i="4"/>
  <c r="F1" i="4"/>
  <c r="G1" i="4"/>
  <c r="F3" i="4"/>
  <c r="H3" i="4"/>
  <c r="I3" i="4"/>
  <c r="J3" i="4"/>
  <c r="N3" i="4"/>
  <c r="K3" i="4"/>
  <c r="L3" i="4"/>
  <c r="M3" i="4"/>
  <c r="Q3" i="4"/>
  <c r="P3" i="4"/>
  <c r="F4" i="4"/>
  <c r="H4" i="4"/>
  <c r="I4" i="4"/>
  <c r="J4" i="4"/>
  <c r="O4" i="4"/>
  <c r="N4" i="4"/>
  <c r="K4" i="4"/>
  <c r="L4" i="4"/>
  <c r="M4" i="4"/>
  <c r="Q4" i="4"/>
  <c r="P4" i="4"/>
  <c r="F5" i="4"/>
  <c r="J5" i="4"/>
  <c r="P5" i="4"/>
  <c r="F6" i="4"/>
  <c r="H6" i="4"/>
  <c r="I6" i="4"/>
  <c r="J6" i="4"/>
  <c r="O6" i="4"/>
  <c r="N6" i="4"/>
  <c r="K6" i="4"/>
  <c r="L6" i="4"/>
  <c r="M6" i="4"/>
  <c r="Q6" i="4"/>
  <c r="P6" i="4"/>
  <c r="F7" i="4"/>
  <c r="J7" i="4"/>
  <c r="K7" i="4"/>
  <c r="P7" i="4"/>
  <c r="F8" i="4"/>
  <c r="H8" i="4"/>
  <c r="I8" i="4"/>
  <c r="J8" i="4"/>
  <c r="O8" i="4"/>
  <c r="N8" i="4"/>
  <c r="K8" i="4"/>
  <c r="L8" i="4"/>
  <c r="M8" i="4"/>
  <c r="Q8" i="4"/>
  <c r="P8" i="4"/>
  <c r="F9" i="4"/>
  <c r="H9" i="4"/>
  <c r="I9" i="4"/>
  <c r="J9" i="4"/>
  <c r="O9" i="4"/>
  <c r="N9" i="4"/>
  <c r="K9" i="4"/>
  <c r="L9" i="4"/>
  <c r="M9" i="4"/>
  <c r="Q9" i="4"/>
  <c r="P9" i="4"/>
  <c r="F10" i="4"/>
  <c r="J10" i="4"/>
  <c r="P10" i="4"/>
  <c r="F11" i="4"/>
  <c r="K11" i="4"/>
  <c r="L11" i="4"/>
  <c r="P11" i="4"/>
  <c r="F13" i="4"/>
  <c r="H13" i="4"/>
  <c r="I13" i="4"/>
  <c r="J13" i="4"/>
  <c r="O13" i="4"/>
  <c r="N13" i="4"/>
  <c r="K13" i="4"/>
  <c r="L13" i="4"/>
  <c r="M13" i="4"/>
  <c r="Q13" i="4"/>
  <c r="P13" i="4"/>
  <c r="F14" i="4"/>
  <c r="H14" i="4"/>
  <c r="I14" i="4"/>
  <c r="J14" i="4"/>
  <c r="O14" i="4"/>
  <c r="N14" i="4"/>
  <c r="K14" i="4"/>
  <c r="L14" i="4"/>
  <c r="M14" i="4"/>
  <c r="Q14" i="4"/>
  <c r="P14" i="4"/>
  <c r="F15" i="4"/>
  <c r="H15" i="4"/>
  <c r="I15" i="4"/>
  <c r="J15" i="4"/>
  <c r="O15" i="4"/>
  <c r="N15" i="4"/>
  <c r="K15" i="4"/>
  <c r="L15" i="4"/>
  <c r="M15" i="4"/>
  <c r="Q15" i="4"/>
  <c r="P15" i="4"/>
  <c r="F16" i="4"/>
  <c r="H16" i="4"/>
  <c r="I16" i="4"/>
  <c r="J16" i="4"/>
  <c r="O16" i="4"/>
  <c r="N16" i="4"/>
  <c r="K16" i="4"/>
  <c r="L16" i="4"/>
  <c r="M16" i="4"/>
  <c r="Q16" i="4"/>
  <c r="P16" i="4"/>
  <c r="F17" i="4"/>
  <c r="J17" i="4"/>
  <c r="P17" i="4"/>
  <c r="F18" i="4"/>
  <c r="K18" i="4"/>
  <c r="L18" i="4"/>
  <c r="M18" i="4"/>
  <c r="P18" i="4"/>
  <c r="F19" i="4"/>
  <c r="H19" i="4"/>
  <c r="I19" i="4"/>
  <c r="J19" i="4"/>
  <c r="O19" i="4"/>
  <c r="N19" i="4"/>
  <c r="K19" i="4"/>
  <c r="L19" i="4"/>
  <c r="M19" i="4"/>
  <c r="Q19" i="4"/>
  <c r="P19" i="4"/>
  <c r="F20" i="4"/>
  <c r="H20" i="4"/>
  <c r="I20" i="4"/>
  <c r="J20" i="4"/>
  <c r="O20" i="4"/>
  <c r="N20" i="4"/>
  <c r="K20" i="4"/>
  <c r="L20" i="4"/>
  <c r="M20" i="4"/>
  <c r="Q20" i="4"/>
  <c r="P20" i="4"/>
  <c r="F21" i="4"/>
  <c r="H21" i="4"/>
  <c r="I21" i="4"/>
  <c r="J21" i="4"/>
  <c r="O21" i="4"/>
  <c r="N21" i="4"/>
  <c r="K21" i="4"/>
  <c r="L21" i="4"/>
  <c r="M21" i="4"/>
  <c r="Q21" i="4"/>
  <c r="P21" i="4"/>
  <c r="F22" i="4"/>
  <c r="H22" i="4"/>
  <c r="I22" i="4"/>
  <c r="J22" i="4"/>
  <c r="O22" i="4"/>
  <c r="N22" i="4"/>
  <c r="K22" i="4"/>
  <c r="L22" i="4"/>
  <c r="M22" i="4"/>
  <c r="Q22" i="4"/>
  <c r="P22" i="4"/>
  <c r="F23" i="4"/>
  <c r="H23" i="4"/>
  <c r="I23" i="4"/>
  <c r="J23" i="4"/>
  <c r="O23" i="4"/>
  <c r="N23" i="4"/>
  <c r="K23" i="4"/>
  <c r="L23" i="4"/>
  <c r="M23" i="4"/>
  <c r="Q23" i="4"/>
  <c r="P23" i="4"/>
  <c r="F24" i="4"/>
  <c r="H24" i="4"/>
  <c r="I24" i="4"/>
  <c r="J24" i="4"/>
  <c r="O24" i="4"/>
  <c r="N24" i="4"/>
  <c r="K24" i="4"/>
  <c r="L24" i="4"/>
  <c r="M24" i="4"/>
  <c r="Q24" i="4"/>
  <c r="P24" i="4"/>
  <c r="M25" i="4"/>
  <c r="T19" i="4" s="1"/>
  <c r="F26" i="4"/>
  <c r="H26" i="4"/>
  <c r="I26" i="4"/>
  <c r="J26" i="4"/>
  <c r="O26" i="4"/>
  <c r="N26" i="4"/>
  <c r="K26" i="4"/>
  <c r="L26" i="4"/>
  <c r="M26" i="4"/>
  <c r="Q26" i="4"/>
  <c r="P26" i="4"/>
  <c r="F27" i="4"/>
  <c r="H27" i="4"/>
  <c r="I27" i="4"/>
  <c r="J27" i="4"/>
  <c r="O27" i="4"/>
  <c r="N27" i="4"/>
  <c r="K27" i="4"/>
  <c r="L27" i="4"/>
  <c r="M27" i="4"/>
  <c r="Q27" i="4"/>
  <c r="P27" i="4"/>
  <c r="F28" i="4"/>
  <c r="H28" i="4"/>
  <c r="I28" i="4"/>
  <c r="J28" i="4"/>
  <c r="O28" i="4"/>
  <c r="N28" i="4"/>
  <c r="K28" i="4"/>
  <c r="L28" i="4"/>
  <c r="M28" i="4"/>
  <c r="Q28" i="4"/>
  <c r="P28" i="4"/>
  <c r="F29" i="4"/>
  <c r="H29" i="4"/>
  <c r="I29" i="4"/>
  <c r="O29" i="4"/>
  <c r="N29" i="4"/>
  <c r="K29" i="4"/>
  <c r="L29" i="4"/>
  <c r="M29" i="4"/>
  <c r="Q29" i="4"/>
  <c r="P29" i="4"/>
  <c r="F31" i="4"/>
  <c r="I31" i="4"/>
  <c r="J31" i="4"/>
  <c r="O31" i="4"/>
  <c r="N31" i="4"/>
  <c r="K31" i="4"/>
  <c r="L31" i="4"/>
  <c r="M31" i="4"/>
  <c r="Q31" i="4"/>
  <c r="P31" i="4"/>
  <c r="F32" i="4"/>
  <c r="I32" i="4"/>
  <c r="J32" i="4"/>
  <c r="O32" i="4"/>
  <c r="N32" i="4"/>
  <c r="K32" i="4"/>
  <c r="L32" i="4"/>
  <c r="M32" i="4"/>
  <c r="Q32" i="4"/>
  <c r="P32" i="4"/>
  <c r="F33" i="4"/>
  <c r="H33" i="4"/>
  <c r="I33" i="4"/>
  <c r="J33" i="4"/>
  <c r="O33" i="4"/>
  <c r="N33" i="4"/>
  <c r="K33" i="4"/>
  <c r="L33" i="4"/>
  <c r="M33" i="4"/>
  <c r="Q33" i="4"/>
  <c r="P33" i="4"/>
  <c r="F34" i="4"/>
  <c r="H34" i="4"/>
  <c r="I34" i="4"/>
  <c r="J34" i="4"/>
  <c r="O34" i="4"/>
  <c r="N34" i="4"/>
  <c r="K34" i="4"/>
  <c r="L34" i="4"/>
  <c r="M34" i="4"/>
  <c r="Q34" i="4"/>
  <c r="P34" i="4"/>
  <c r="F35" i="4"/>
  <c r="H35" i="4"/>
  <c r="I35" i="4"/>
  <c r="J35" i="4"/>
  <c r="O35" i="4"/>
  <c r="N35" i="4"/>
  <c r="K35" i="4"/>
  <c r="L35" i="4"/>
  <c r="M35" i="4"/>
  <c r="Q35" i="4"/>
  <c r="P35" i="4"/>
  <c r="F36" i="4"/>
  <c r="H36" i="4"/>
  <c r="I36" i="4"/>
  <c r="J36" i="4"/>
  <c r="O36" i="4"/>
  <c r="N36" i="4"/>
  <c r="K36" i="4"/>
  <c r="L36" i="4"/>
  <c r="M36" i="4"/>
  <c r="Q36" i="4"/>
  <c r="P36" i="4"/>
  <c r="F37" i="4"/>
  <c r="H37" i="4"/>
  <c r="I37" i="4"/>
  <c r="J37" i="4"/>
  <c r="O37" i="4"/>
  <c r="N37" i="4"/>
  <c r="K37" i="4"/>
  <c r="L37" i="4"/>
  <c r="M37" i="4"/>
  <c r="Q37" i="4"/>
  <c r="P37" i="4"/>
  <c r="F38" i="4"/>
  <c r="H38" i="4"/>
  <c r="I38" i="4"/>
  <c r="J38" i="4"/>
  <c r="O38" i="4"/>
  <c r="N38" i="4"/>
  <c r="K38" i="4"/>
  <c r="L38" i="4"/>
  <c r="M38" i="4"/>
  <c r="Q38" i="4"/>
  <c r="P38" i="4"/>
  <c r="F39" i="4"/>
  <c r="H39" i="4"/>
  <c r="I39" i="4"/>
  <c r="J39" i="4"/>
  <c r="O39" i="4"/>
  <c r="N39" i="4"/>
  <c r="K39" i="4"/>
  <c r="L39" i="4"/>
  <c r="M39" i="4"/>
  <c r="Q39" i="4"/>
  <c r="P39" i="4"/>
  <c r="F40" i="4"/>
  <c r="H40" i="4"/>
  <c r="I40" i="4"/>
  <c r="J40" i="4"/>
  <c r="O40" i="4"/>
  <c r="N40" i="4"/>
  <c r="K40" i="4"/>
  <c r="L40" i="4"/>
  <c r="M40" i="4"/>
  <c r="Q40" i="4"/>
  <c r="P40" i="4"/>
  <c r="F41" i="4"/>
  <c r="H41" i="4"/>
  <c r="I41" i="4"/>
  <c r="O41" i="4"/>
  <c r="N41" i="4"/>
  <c r="K41" i="4"/>
  <c r="L41" i="4"/>
  <c r="M41" i="4"/>
  <c r="Q41" i="4"/>
  <c r="P41" i="4"/>
  <c r="F42" i="4"/>
  <c r="H42" i="4"/>
  <c r="I42" i="4"/>
  <c r="O42" i="4"/>
  <c r="N42" i="4"/>
  <c r="K42" i="4"/>
  <c r="L42" i="4"/>
  <c r="M42" i="4"/>
  <c r="Q42" i="4"/>
  <c r="P42" i="4"/>
  <c r="F43" i="4"/>
  <c r="I43" i="4"/>
  <c r="J43" i="4"/>
  <c r="O43" i="4"/>
  <c r="N43" i="4"/>
  <c r="K43" i="4"/>
  <c r="L43" i="4"/>
  <c r="M43" i="4"/>
  <c r="Q43" i="4"/>
  <c r="P43" i="4"/>
  <c r="F44" i="4"/>
  <c r="I44" i="4"/>
  <c r="J44" i="4"/>
  <c r="O44" i="4"/>
  <c r="N44" i="4"/>
  <c r="K44" i="4"/>
  <c r="L44" i="4"/>
  <c r="M44" i="4"/>
  <c r="Q44" i="4"/>
  <c r="P44" i="4"/>
  <c r="F45" i="4"/>
  <c r="H45" i="4"/>
  <c r="I45" i="4"/>
  <c r="J45" i="4"/>
  <c r="O45" i="4"/>
  <c r="N45" i="4"/>
  <c r="K45" i="4"/>
  <c r="L45" i="4"/>
  <c r="M45" i="4"/>
  <c r="Q45" i="4"/>
  <c r="P45" i="4"/>
  <c r="F46" i="4"/>
  <c r="H46" i="4"/>
  <c r="I46" i="4"/>
  <c r="J46" i="4"/>
  <c r="O46" i="4"/>
  <c r="N46" i="4"/>
  <c r="K46" i="4"/>
  <c r="L46" i="4"/>
  <c r="M46" i="4"/>
  <c r="Q46" i="4"/>
  <c r="P46" i="4"/>
  <c r="S6" i="4"/>
  <c r="T22" i="4"/>
  <c r="AJ5" i="3"/>
  <c r="M5" i="4" s="1"/>
  <c r="T2" i="4"/>
  <c r="T10" i="4"/>
  <c r="R5" i="4"/>
  <c r="R2" i="4"/>
  <c r="G4" i="4"/>
  <c r="G5" i="4"/>
  <c r="G6" i="4"/>
  <c r="G7" i="4"/>
  <c r="G9" i="4"/>
  <c r="G10" i="4"/>
  <c r="G11" i="4"/>
  <c r="G46" i="4"/>
  <c r="G44" i="4"/>
  <c r="G45" i="4"/>
  <c r="G42" i="4"/>
  <c r="G43" i="4"/>
  <c r="G39" i="4"/>
  <c r="G40" i="4"/>
  <c r="G41" i="4"/>
  <c r="G34" i="4"/>
  <c r="G35" i="4"/>
  <c r="G36" i="4"/>
  <c r="G37" i="4"/>
  <c r="G38" i="4"/>
  <c r="G8" i="4"/>
  <c r="G13" i="4"/>
  <c r="G14" i="4"/>
  <c r="G15" i="4"/>
  <c r="G16" i="4"/>
  <c r="G17" i="4"/>
  <c r="G18" i="4"/>
  <c r="G19" i="4"/>
  <c r="G20" i="4"/>
  <c r="G21" i="4"/>
  <c r="G22" i="4"/>
  <c r="G23" i="4"/>
  <c r="G24" i="4"/>
  <c r="G26" i="4"/>
  <c r="G27" i="4"/>
  <c r="G28" i="4"/>
  <c r="G29" i="4"/>
  <c r="G31" i="4"/>
  <c r="G32" i="4"/>
  <c r="G33" i="4"/>
  <c r="G3" i="4"/>
  <c r="E6" i="4"/>
  <c r="D12" i="4"/>
  <c r="D25" i="4"/>
  <c r="D30" i="4"/>
  <c r="C35" i="4"/>
  <c r="C37" i="4"/>
  <c r="C38" i="4"/>
  <c r="C39" i="4"/>
  <c r="C40" i="4"/>
  <c r="C41" i="4"/>
  <c r="C42" i="4"/>
  <c r="C43" i="4"/>
  <c r="C44" i="4"/>
  <c r="C45" i="4"/>
  <c r="C27" i="4"/>
  <c r="C28" i="4"/>
  <c r="C29" i="4"/>
  <c r="C26" i="4"/>
  <c r="C22" i="4"/>
  <c r="C23" i="4"/>
  <c r="C24" i="4"/>
  <c r="C21" i="4"/>
  <c r="C20" i="4"/>
  <c r="C19" i="4"/>
  <c r="C17" i="4"/>
  <c r="C16" i="4"/>
  <c r="C15" i="4"/>
  <c r="C14" i="4"/>
  <c r="C13" i="4"/>
  <c r="C4" i="4"/>
  <c r="C5" i="4"/>
  <c r="C6" i="4"/>
  <c r="C7" i="4"/>
  <c r="C8" i="4"/>
  <c r="C10" i="4"/>
  <c r="C3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26" i="4"/>
  <c r="A27" i="4"/>
  <c r="A28" i="4"/>
  <c r="A29" i="4"/>
  <c r="A13" i="4"/>
  <c r="A14" i="4"/>
  <c r="A15" i="4"/>
  <c r="A16" i="4"/>
  <c r="A17" i="4"/>
  <c r="A18" i="4"/>
  <c r="A19" i="4"/>
  <c r="A20" i="4"/>
  <c r="A21" i="4"/>
  <c r="A22" i="4"/>
  <c r="A23" i="4"/>
  <c r="A24" i="4"/>
  <c r="A3" i="4"/>
  <c r="A4" i="4"/>
  <c r="A5" i="4"/>
  <c r="A6" i="4"/>
  <c r="A7" i="4"/>
  <c r="A8" i="4"/>
  <c r="A9" i="4"/>
  <c r="A10" i="4"/>
  <c r="A11" i="4"/>
  <c r="B45" i="4"/>
  <c r="B46" i="4"/>
  <c r="B38" i="4"/>
  <c r="B39" i="4"/>
  <c r="B40" i="4"/>
  <c r="B41" i="4"/>
  <c r="B42" i="4"/>
  <c r="B43" i="4"/>
  <c r="B44" i="4"/>
  <c r="B31" i="4"/>
  <c r="B32" i="4"/>
  <c r="B33" i="4"/>
  <c r="B34" i="4"/>
  <c r="B35" i="4"/>
  <c r="B36" i="4"/>
  <c r="B37" i="4"/>
  <c r="B27" i="4"/>
  <c r="B28" i="4"/>
  <c r="B29" i="4"/>
  <c r="B26" i="4"/>
  <c r="B5" i="4"/>
  <c r="B6" i="4"/>
  <c r="B7" i="4"/>
  <c r="B8" i="4"/>
  <c r="B9" i="4"/>
  <c r="B10" i="4"/>
  <c r="B11" i="4"/>
  <c r="B13" i="4"/>
  <c r="B14" i="4"/>
  <c r="B15" i="4"/>
  <c r="B16" i="4"/>
  <c r="B17" i="4"/>
  <c r="B18" i="4"/>
  <c r="B19" i="4"/>
  <c r="B20" i="4"/>
  <c r="B21" i="4"/>
  <c r="B22" i="4"/>
  <c r="B23" i="4"/>
  <c r="B24" i="4"/>
  <c r="B3" i="4"/>
  <c r="B4" i="4"/>
  <c r="D2" i="4"/>
  <c r="AT54" i="3"/>
  <c r="AT44" i="3" s="1"/>
  <c r="AS54" i="3"/>
  <c r="AS44" i="3" s="1"/>
  <c r="AR54" i="3"/>
  <c r="AR41" i="3" s="1"/>
  <c r="AQ54" i="3"/>
  <c r="AQ44" i="3" s="1"/>
  <c r="AM54" i="3"/>
  <c r="AM44" i="3" s="1"/>
  <c r="AL54" i="3"/>
  <c r="AL41" i="3" s="1"/>
  <c r="AK54" i="3"/>
  <c r="AK44" i="3" s="1"/>
  <c r="AH54" i="3"/>
  <c r="AD54" i="3"/>
  <c r="AD41" i="3" s="1"/>
  <c r="AA54" i="3"/>
  <c r="AA45" i="3" s="1"/>
  <c r="X54" i="3"/>
  <c r="W54" i="3"/>
  <c r="V54" i="3"/>
  <c r="V45" i="3" s="1"/>
  <c r="U54" i="3"/>
  <c r="U45" i="3" s="1"/>
  <c r="T54" i="3"/>
  <c r="T45" i="3" s="1"/>
  <c r="S54" i="3"/>
  <c r="S45" i="3" s="1"/>
  <c r="R54" i="3"/>
  <c r="R45" i="3" s="1"/>
  <c r="Q54" i="3"/>
  <c r="Q44" i="3" s="1"/>
  <c r="I54" i="3"/>
  <c r="AD53" i="3"/>
  <c r="AD50" i="3" s="1"/>
  <c r="AA53" i="3"/>
  <c r="AA50" i="3" s="1"/>
  <c r="X53" i="3"/>
  <c r="X46" i="3" s="1"/>
  <c r="C46" i="4" s="1"/>
  <c r="W53" i="3"/>
  <c r="V53" i="3"/>
  <c r="V51" i="3" s="1"/>
  <c r="U53" i="3"/>
  <c r="U51" i="3" s="1"/>
  <c r="T53" i="3"/>
  <c r="T47" i="3" s="1"/>
  <c r="S53" i="3"/>
  <c r="S42" i="3" s="1"/>
  <c r="R53" i="3"/>
  <c r="R48" i="3" s="1"/>
  <c r="Q53" i="3"/>
  <c r="Q48" i="3" s="1"/>
  <c r="I53" i="3"/>
  <c r="AF50" i="3"/>
  <c r="AE50" i="3"/>
  <c r="AB50" i="3"/>
  <c r="P50" i="3"/>
  <c r="K50" i="3"/>
  <c r="J50" i="3"/>
  <c r="AF51" i="3"/>
  <c r="AE51" i="3"/>
  <c r="AB51" i="3"/>
  <c r="P51" i="3"/>
  <c r="K51" i="3"/>
  <c r="J51" i="3"/>
  <c r="AF48" i="3"/>
  <c r="AE48" i="3"/>
  <c r="AB48" i="3"/>
  <c r="P48" i="3"/>
  <c r="O48" i="3"/>
  <c r="M48" i="3"/>
  <c r="K48" i="3"/>
  <c r="J48" i="3"/>
  <c r="E48" i="3"/>
  <c r="H43" i="4" s="1"/>
  <c r="AF49" i="3"/>
  <c r="AE49" i="3"/>
  <c r="AB49" i="3"/>
  <c r="P49" i="3"/>
  <c r="O49" i="3"/>
  <c r="M49" i="3"/>
  <c r="K49" i="3"/>
  <c r="J49" i="3"/>
  <c r="E49" i="3"/>
  <c r="H44" i="4" s="1"/>
  <c r="AF47" i="3"/>
  <c r="AE47" i="3"/>
  <c r="AB47" i="3"/>
  <c r="P47" i="3"/>
  <c r="L47" i="3"/>
  <c r="J42" i="4" s="1"/>
  <c r="K47" i="3"/>
  <c r="J47" i="3"/>
  <c r="AF46" i="3"/>
  <c r="AE46" i="3"/>
  <c r="AB46" i="3"/>
  <c r="P46" i="3"/>
  <c r="L46" i="3"/>
  <c r="J41" i="4" s="1"/>
  <c r="K46" i="3"/>
  <c r="J46" i="3"/>
  <c r="AF45" i="3"/>
  <c r="AE45" i="3"/>
  <c r="AB45" i="3"/>
  <c r="K45" i="3"/>
  <c r="J45" i="3"/>
  <c r="AF44" i="3"/>
  <c r="AE44" i="3"/>
  <c r="AB44" i="3"/>
  <c r="K44" i="3"/>
  <c r="J44" i="3"/>
  <c r="AF43" i="3"/>
  <c r="AE43" i="3"/>
  <c r="AB43" i="3"/>
  <c r="K43" i="3"/>
  <c r="J43" i="3"/>
  <c r="AF42" i="3"/>
  <c r="AE42" i="3"/>
  <c r="AB42" i="3"/>
  <c r="K42" i="3"/>
  <c r="J42" i="3"/>
  <c r="AF41" i="3"/>
  <c r="AE41" i="3"/>
  <c r="AB41" i="3"/>
  <c r="P41" i="3"/>
  <c r="K41" i="3"/>
  <c r="J41" i="3"/>
  <c r="G41" i="3"/>
  <c r="D41" i="3"/>
  <c r="AF40" i="3"/>
  <c r="AE40" i="3"/>
  <c r="AB40" i="3"/>
  <c r="P40" i="3"/>
  <c r="K40" i="3"/>
  <c r="J40" i="3"/>
  <c r="G40" i="3"/>
  <c r="D40" i="3"/>
  <c r="AF39" i="3"/>
  <c r="AE39" i="3"/>
  <c r="AB39" i="3"/>
  <c r="P39" i="3"/>
  <c r="K39" i="3"/>
  <c r="J39" i="3"/>
  <c r="G39" i="3"/>
  <c r="D39" i="3"/>
  <c r="AF38" i="3"/>
  <c r="AE38" i="3"/>
  <c r="AB38" i="3"/>
  <c r="P38" i="3"/>
  <c r="K38" i="3"/>
  <c r="J38" i="3"/>
  <c r="G38" i="3"/>
  <c r="D38" i="3"/>
  <c r="AF37" i="3"/>
  <c r="AE37" i="3"/>
  <c r="AB37" i="3"/>
  <c r="P37" i="3"/>
  <c r="O37" i="3"/>
  <c r="K37" i="3"/>
  <c r="J37" i="3"/>
  <c r="E37" i="3"/>
  <c r="H32" i="4" s="1"/>
  <c r="AF36" i="3"/>
  <c r="AE36" i="3"/>
  <c r="AB36" i="3"/>
  <c r="P36" i="3"/>
  <c r="O36" i="3"/>
  <c r="K36" i="3"/>
  <c r="J36" i="3"/>
  <c r="E36" i="3"/>
  <c r="H31" i="4" s="1"/>
  <c r="AD34" i="3"/>
  <c r="AD28" i="3" s="1"/>
  <c r="AB34" i="3"/>
  <c r="AB28" i="3" s="1"/>
  <c r="AA34" i="3"/>
  <c r="AA28" i="3" s="1"/>
  <c r="Y34" i="3"/>
  <c r="X34" i="3"/>
  <c r="C34" i="4" s="1"/>
  <c r="W34" i="3"/>
  <c r="V34" i="3"/>
  <c r="U34" i="3"/>
  <c r="U28" i="3" s="1"/>
  <c r="T34" i="3"/>
  <c r="T28" i="3" s="1"/>
  <c r="S34" i="3"/>
  <c r="R34" i="3"/>
  <c r="Q34" i="3"/>
  <c r="P34" i="3"/>
  <c r="P28" i="3" s="1"/>
  <c r="N34" i="3"/>
  <c r="N28" i="3" s="1"/>
  <c r="J34" i="3"/>
  <c r="I34" i="3"/>
  <c r="I28" i="3" s="1"/>
  <c r="G34" i="3"/>
  <c r="F34" i="3"/>
  <c r="E34" i="3"/>
  <c r="AD33" i="3"/>
  <c r="AD24" i="3" s="1"/>
  <c r="AB33" i="3"/>
  <c r="AA33" i="3"/>
  <c r="AA24" i="3" s="1"/>
  <c r="Y33" i="3"/>
  <c r="X33" i="3"/>
  <c r="C33" i="4" s="1"/>
  <c r="W33" i="3"/>
  <c r="V33" i="3"/>
  <c r="U33" i="3"/>
  <c r="U24" i="3" s="1"/>
  <c r="T33" i="3"/>
  <c r="T24" i="3" s="1"/>
  <c r="S33" i="3"/>
  <c r="R33" i="3"/>
  <c r="R24" i="3" s="1"/>
  <c r="Q33" i="3"/>
  <c r="Q24" i="3" s="1"/>
  <c r="P33" i="3"/>
  <c r="P24" i="3" s="1"/>
  <c r="N33" i="3"/>
  <c r="N24" i="3" s="1"/>
  <c r="J33" i="3"/>
  <c r="I33" i="3"/>
  <c r="G33" i="3"/>
  <c r="F33" i="3"/>
  <c r="E33" i="3"/>
  <c r="AT32" i="3"/>
  <c r="AT9" i="3" s="1"/>
  <c r="AS32" i="3"/>
  <c r="AR32" i="3"/>
  <c r="AQ32" i="3"/>
  <c r="AQ9" i="3" s="1"/>
  <c r="AM32" i="3"/>
  <c r="AM4" i="3" s="1"/>
  <c r="AM5" i="3" s="1"/>
  <c r="AL32" i="3"/>
  <c r="AH32" i="3"/>
  <c r="AF32" i="3"/>
  <c r="AD32" i="3"/>
  <c r="AD16" i="3" s="1"/>
  <c r="AD18" i="3" s="1"/>
  <c r="AB32" i="3"/>
  <c r="AA32" i="3"/>
  <c r="AA26" i="3" s="1"/>
  <c r="Y32" i="3"/>
  <c r="X32" i="3"/>
  <c r="X9" i="3" s="1"/>
  <c r="X11" i="3" s="1"/>
  <c r="C11" i="4" s="1"/>
  <c r="W32" i="3"/>
  <c r="W4" i="3" s="1"/>
  <c r="W5" i="3" s="1"/>
  <c r="V32" i="3"/>
  <c r="V29" i="3" s="1"/>
  <c r="U32" i="3"/>
  <c r="U15" i="3" s="1"/>
  <c r="T32" i="3"/>
  <c r="T15" i="3" s="1"/>
  <c r="S32" i="3"/>
  <c r="S6" i="3" s="1"/>
  <c r="S7" i="3" s="1"/>
  <c r="R32" i="3"/>
  <c r="R29" i="3" s="1"/>
  <c r="Q32" i="3"/>
  <c r="Q19" i="3" s="1"/>
  <c r="P32" i="3"/>
  <c r="P19" i="3" s="1"/>
  <c r="N32" i="3"/>
  <c r="N19" i="3" s="1"/>
  <c r="J32" i="3"/>
  <c r="G32" i="3"/>
  <c r="F32" i="3"/>
  <c r="E32" i="3"/>
  <c r="AD31" i="3"/>
  <c r="AD23" i="3" s="1"/>
  <c r="AB31" i="3"/>
  <c r="AA31" i="3"/>
  <c r="AA27" i="3" s="1"/>
  <c r="Y31" i="3"/>
  <c r="X31" i="3"/>
  <c r="C31" i="4" s="1"/>
  <c r="W31" i="3"/>
  <c r="W8" i="3" s="1"/>
  <c r="V31" i="3"/>
  <c r="V22" i="3" s="1"/>
  <c r="U31" i="3"/>
  <c r="U22" i="3" s="1"/>
  <c r="T31" i="3"/>
  <c r="T13" i="3" s="1"/>
  <c r="S31" i="3"/>
  <c r="S8" i="3" s="1"/>
  <c r="R31" i="3"/>
  <c r="R13" i="3" s="1"/>
  <c r="Q31" i="3"/>
  <c r="Q13" i="3" s="1"/>
  <c r="P31" i="3"/>
  <c r="P13" i="3" s="1"/>
  <c r="N31" i="3"/>
  <c r="N13" i="3" s="1"/>
  <c r="J31" i="3"/>
  <c r="I31" i="3"/>
  <c r="I3" i="3" s="1"/>
  <c r="G31" i="3"/>
  <c r="G22" i="3" s="1"/>
  <c r="F31" i="3"/>
  <c r="E31" i="3"/>
  <c r="AK29" i="3"/>
  <c r="M29" i="3"/>
  <c r="L29" i="3"/>
  <c r="J29" i="4" s="1"/>
  <c r="I29" i="3"/>
  <c r="R28" i="3"/>
  <c r="Q28" i="3"/>
  <c r="H27" i="3"/>
  <c r="AP26" i="3"/>
  <c r="AO26" i="3"/>
  <c r="AN26" i="3"/>
  <c r="AK26" i="3"/>
  <c r="AI26" i="3"/>
  <c r="H24" i="3"/>
  <c r="H23" i="3"/>
  <c r="H22" i="3"/>
  <c r="I21" i="3"/>
  <c r="AP20" i="3"/>
  <c r="AO20" i="3"/>
  <c r="AN20" i="3"/>
  <c r="AI20" i="3"/>
  <c r="AP19" i="3"/>
  <c r="AO19" i="3"/>
  <c r="AN19" i="3"/>
  <c r="AI19" i="3"/>
  <c r="AX18" i="3"/>
  <c r="Q18" i="4" s="1"/>
  <c r="AS18" i="3"/>
  <c r="AR18" i="3"/>
  <c r="AQ18" i="3"/>
  <c r="AL18" i="3"/>
  <c r="AF18" i="3"/>
  <c r="AE18" i="3"/>
  <c r="AC18" i="3"/>
  <c r="AB18" i="3"/>
  <c r="Z18" i="3"/>
  <c r="AU18" i="3"/>
  <c r="N18" i="4" s="1"/>
  <c r="AV18" i="3"/>
  <c r="O18" i="4" s="1"/>
  <c r="X18" i="3"/>
  <c r="C18" i="4" s="1"/>
  <c r="W18" i="3"/>
  <c r="V18" i="3"/>
  <c r="S18" i="3"/>
  <c r="O18" i="3"/>
  <c r="M18" i="3"/>
  <c r="L18" i="3"/>
  <c r="J18" i="4" s="1"/>
  <c r="K18" i="3"/>
  <c r="J18" i="3"/>
  <c r="I18" i="3"/>
  <c r="H18" i="3"/>
  <c r="G18" i="3"/>
  <c r="F18" i="3"/>
  <c r="I18" i="4" s="1"/>
  <c r="E18" i="3"/>
  <c r="H18" i="4" s="1"/>
  <c r="D18" i="3"/>
  <c r="AX17" i="3"/>
  <c r="Q17" i="4" s="1"/>
  <c r="AS17" i="3"/>
  <c r="AR17" i="3"/>
  <c r="AQ17" i="3"/>
  <c r="AL17" i="3"/>
  <c r="AJ17" i="3"/>
  <c r="M17" i="4" s="1"/>
  <c r="AG17" i="3"/>
  <c r="L17" i="4" s="1"/>
  <c r="AF17" i="3"/>
  <c r="AE17" i="3"/>
  <c r="AC17" i="3"/>
  <c r="AB17" i="3"/>
  <c r="Z17" i="3"/>
  <c r="Y17" i="3"/>
  <c r="K17" i="4" s="1"/>
  <c r="AU17" i="3"/>
  <c r="N17" i="4" s="1"/>
  <c r="AV17" i="3"/>
  <c r="O17" i="4" s="1"/>
  <c r="W17" i="3"/>
  <c r="V17" i="3"/>
  <c r="S17" i="3"/>
  <c r="O17" i="3"/>
  <c r="M17" i="3"/>
  <c r="K17" i="3"/>
  <c r="J17" i="3"/>
  <c r="I17" i="3"/>
  <c r="H17" i="3"/>
  <c r="G17" i="3"/>
  <c r="F17" i="3"/>
  <c r="I17" i="4" s="1"/>
  <c r="E17" i="3"/>
  <c r="H17" i="4" s="1"/>
  <c r="D17" i="3"/>
  <c r="AP16" i="3"/>
  <c r="AP17" i="3" s="1"/>
  <c r="AO16" i="3"/>
  <c r="AO17" i="3" s="1"/>
  <c r="AN16" i="3"/>
  <c r="AN17" i="3" s="1"/>
  <c r="AK16" i="3"/>
  <c r="AK17" i="3" s="1"/>
  <c r="AI16" i="3"/>
  <c r="AI18" i="3" s="1"/>
  <c r="AP15" i="3"/>
  <c r="AK15" i="3"/>
  <c r="AI15" i="3"/>
  <c r="I15" i="3"/>
  <c r="H15" i="3"/>
  <c r="AP14" i="3"/>
  <c r="AK14" i="3"/>
  <c r="AI14" i="3"/>
  <c r="I14" i="3"/>
  <c r="H14" i="3"/>
  <c r="H13" i="3"/>
  <c r="AX11" i="3"/>
  <c r="Q11" i="4" s="1"/>
  <c r="AS11" i="3"/>
  <c r="AR11" i="3"/>
  <c r="AP11" i="3"/>
  <c r="AO11" i="3"/>
  <c r="AN11" i="3"/>
  <c r="AL11" i="3"/>
  <c r="AJ11" i="3"/>
  <c r="M11" i="4" s="1"/>
  <c r="AI11" i="3"/>
  <c r="AH11" i="3"/>
  <c r="AF11" i="3"/>
  <c r="AE11" i="3"/>
  <c r="AC11" i="3"/>
  <c r="AB11" i="3"/>
  <c r="Z11" i="3"/>
  <c r="AU11" i="3"/>
  <c r="N11" i="4" s="1"/>
  <c r="AV11" i="3"/>
  <c r="O11" i="4" s="1"/>
  <c r="P11" i="3"/>
  <c r="O11" i="3"/>
  <c r="N11" i="3"/>
  <c r="M11" i="3"/>
  <c r="L11" i="3"/>
  <c r="J11" i="4" s="1"/>
  <c r="K11" i="3"/>
  <c r="J11" i="3"/>
  <c r="G11" i="3"/>
  <c r="F11" i="3"/>
  <c r="I11" i="4" s="1"/>
  <c r="E11" i="3"/>
  <c r="H11" i="4" s="1"/>
  <c r="D11" i="3"/>
  <c r="AX10" i="3"/>
  <c r="Q10" i="4" s="1"/>
  <c r="AS10" i="3"/>
  <c r="AR10" i="3"/>
  <c r="AP10" i="3"/>
  <c r="AO10" i="3"/>
  <c r="AN10" i="3"/>
  <c r="AL10" i="3"/>
  <c r="AJ10" i="3"/>
  <c r="M10" i="4" s="1"/>
  <c r="AI10" i="3"/>
  <c r="AG10" i="3"/>
  <c r="L10" i="4" s="1"/>
  <c r="AF10" i="3"/>
  <c r="AE10" i="3"/>
  <c r="AC10" i="3"/>
  <c r="AB10" i="3"/>
  <c r="Z10" i="3"/>
  <c r="Y10" i="3"/>
  <c r="K10" i="4" s="1"/>
  <c r="AU10" i="3"/>
  <c r="N10" i="4" s="1"/>
  <c r="AV10" i="3"/>
  <c r="O10" i="4" s="1"/>
  <c r="P10" i="3"/>
  <c r="O10" i="3"/>
  <c r="N10" i="3"/>
  <c r="M10" i="3"/>
  <c r="K10" i="3"/>
  <c r="J10" i="3"/>
  <c r="G10" i="3"/>
  <c r="F10" i="3"/>
  <c r="I10" i="4" s="1"/>
  <c r="E10" i="3"/>
  <c r="H10" i="4" s="1"/>
  <c r="D10" i="3"/>
  <c r="AK9" i="3"/>
  <c r="AK11" i="3" s="1"/>
  <c r="I9" i="3"/>
  <c r="I10" i="3" s="1"/>
  <c r="H9" i="3"/>
  <c r="H10" i="3" s="1"/>
  <c r="AX7" i="3"/>
  <c r="Q7" i="4" s="1"/>
  <c r="AS7" i="3"/>
  <c r="AR7" i="3"/>
  <c r="AQ7" i="3"/>
  <c r="AP7" i="3"/>
  <c r="AO7" i="3"/>
  <c r="AN7" i="3"/>
  <c r="AL7" i="3"/>
  <c r="AJ7" i="3"/>
  <c r="M7" i="4" s="1"/>
  <c r="AI7" i="3"/>
  <c r="AG7" i="3"/>
  <c r="L7" i="4" s="1"/>
  <c r="AC7" i="3"/>
  <c r="AU7" i="3"/>
  <c r="N7" i="4" s="1"/>
  <c r="AV7" i="3"/>
  <c r="O7" i="4" s="1"/>
  <c r="P7" i="3"/>
  <c r="O7" i="3"/>
  <c r="N7" i="3"/>
  <c r="M7" i="3"/>
  <c r="K7" i="3"/>
  <c r="J7" i="3"/>
  <c r="H7" i="3"/>
  <c r="G7" i="3"/>
  <c r="F7" i="3"/>
  <c r="I7" i="4" s="1"/>
  <c r="E7" i="3"/>
  <c r="H7" i="4" s="1"/>
  <c r="D7" i="3"/>
  <c r="AK6" i="3"/>
  <c r="AK7" i="3" s="1"/>
  <c r="I6" i="3"/>
  <c r="I7" i="3" s="1"/>
  <c r="AX5" i="3"/>
  <c r="Q5" i="4" s="1"/>
  <c r="AS5" i="3"/>
  <c r="AR5" i="3"/>
  <c r="AQ5" i="3"/>
  <c r="AL5" i="3"/>
  <c r="AG5" i="3"/>
  <c r="L5" i="4" s="1"/>
  <c r="AF5" i="3"/>
  <c r="AE5" i="3"/>
  <c r="AC5" i="3"/>
  <c r="AB5" i="3"/>
  <c r="Z5" i="3"/>
  <c r="Y5" i="3"/>
  <c r="K5" i="4" s="1"/>
  <c r="AU5" i="3"/>
  <c r="N5" i="4" s="1"/>
  <c r="AV5" i="3"/>
  <c r="O5" i="4" s="1"/>
  <c r="P5" i="3"/>
  <c r="O5" i="3"/>
  <c r="N5" i="3"/>
  <c r="M5" i="3"/>
  <c r="K5" i="3"/>
  <c r="J5" i="3"/>
  <c r="I5" i="3"/>
  <c r="H5" i="3"/>
  <c r="G5" i="3"/>
  <c r="F5" i="3"/>
  <c r="I5" i="4" s="1"/>
  <c r="E5" i="3"/>
  <c r="H5" i="4" s="1"/>
  <c r="D5" i="3"/>
  <c r="AP4" i="3"/>
  <c r="AP5" i="3" s="1"/>
  <c r="AO4" i="3"/>
  <c r="AO5" i="3" s="1"/>
  <c r="AN4" i="3"/>
  <c r="AN5" i="3" s="1"/>
  <c r="AK4" i="3"/>
  <c r="AK5" i="3" s="1"/>
  <c r="AI4" i="3"/>
  <c r="AI5" i="3" s="1"/>
  <c r="L4" i="1"/>
  <c r="AI4" i="1"/>
  <c r="AI5" i="1" s="1"/>
  <c r="AK4" i="1"/>
  <c r="AK5" i="1" s="1"/>
  <c r="AN4" i="1"/>
  <c r="AN5" i="1" s="1"/>
  <c r="AO4" i="1"/>
  <c r="AO5" i="1" s="1"/>
  <c r="AP4" i="1"/>
  <c r="AP5" i="1" s="1"/>
  <c r="D5" i="1"/>
  <c r="E5" i="1"/>
  <c r="F5" i="1"/>
  <c r="G5" i="1"/>
  <c r="H5" i="1"/>
  <c r="I5" i="1"/>
  <c r="J5" i="1"/>
  <c r="K5" i="1"/>
  <c r="M5" i="1"/>
  <c r="N5" i="1"/>
  <c r="O5" i="1"/>
  <c r="P5" i="1"/>
  <c r="AV5" i="1"/>
  <c r="AU5" i="1"/>
  <c r="Y5" i="1"/>
  <c r="Z5" i="1"/>
  <c r="AB5" i="1"/>
  <c r="AC5" i="1"/>
  <c r="AE5" i="1"/>
  <c r="AF5" i="1"/>
  <c r="AG5" i="1"/>
  <c r="AJ5" i="1"/>
  <c r="AL5" i="1"/>
  <c r="AQ5" i="1"/>
  <c r="AR5" i="1"/>
  <c r="AS5" i="1"/>
  <c r="AX5" i="1"/>
  <c r="I6" i="1"/>
  <c r="I7" i="1" s="1"/>
  <c r="AK6" i="1"/>
  <c r="AK7" i="1" s="1"/>
  <c r="D7" i="1"/>
  <c r="E7" i="1"/>
  <c r="F7" i="1"/>
  <c r="G7" i="1"/>
  <c r="H7" i="1"/>
  <c r="J7" i="1"/>
  <c r="K7" i="1"/>
  <c r="M7" i="1"/>
  <c r="N7" i="1"/>
  <c r="O7" i="1"/>
  <c r="P7" i="1"/>
  <c r="AV7" i="1"/>
  <c r="AU7" i="1"/>
  <c r="AC7" i="1"/>
  <c r="AG7" i="1"/>
  <c r="AI7" i="1"/>
  <c r="AJ7" i="1"/>
  <c r="AL7" i="1"/>
  <c r="AN7" i="1"/>
  <c r="AO7" i="1"/>
  <c r="AP7" i="1"/>
  <c r="AQ7" i="1"/>
  <c r="AR7" i="1"/>
  <c r="AS7" i="1"/>
  <c r="AX7" i="1"/>
  <c r="H9" i="1"/>
  <c r="H11" i="1" s="1"/>
  <c r="I9" i="1"/>
  <c r="I10" i="1" s="1"/>
  <c r="AK9" i="1"/>
  <c r="AK11" i="1" s="1"/>
  <c r="D10" i="1"/>
  <c r="E10" i="1"/>
  <c r="F10" i="1"/>
  <c r="G10" i="1"/>
  <c r="J10" i="1"/>
  <c r="K10" i="1"/>
  <c r="M10" i="1"/>
  <c r="N10" i="1"/>
  <c r="O10" i="1"/>
  <c r="P10" i="1"/>
  <c r="AV10" i="1"/>
  <c r="AU10" i="1"/>
  <c r="Y10" i="1"/>
  <c r="Z10" i="1"/>
  <c r="AB10" i="1"/>
  <c r="AC10" i="1"/>
  <c r="AE10" i="1"/>
  <c r="AF10" i="1"/>
  <c r="AG10" i="1"/>
  <c r="AI10" i="1"/>
  <c r="AJ10" i="1"/>
  <c r="AL10" i="1"/>
  <c r="AN10" i="1"/>
  <c r="AO10" i="1"/>
  <c r="AP10" i="1"/>
  <c r="AR10" i="1"/>
  <c r="AS10" i="1"/>
  <c r="AX10" i="1"/>
  <c r="D11" i="1"/>
  <c r="E11" i="1"/>
  <c r="F11" i="1"/>
  <c r="G11" i="1"/>
  <c r="J11" i="1"/>
  <c r="K11" i="1"/>
  <c r="L11" i="1"/>
  <c r="M11" i="1"/>
  <c r="N11" i="1"/>
  <c r="O11" i="1"/>
  <c r="P11" i="1"/>
  <c r="AV11" i="1"/>
  <c r="AU11" i="1"/>
  <c r="Z11" i="1"/>
  <c r="AB11" i="1"/>
  <c r="AC11" i="1"/>
  <c r="AE11" i="1"/>
  <c r="AF11" i="1"/>
  <c r="AH11" i="1"/>
  <c r="AI11" i="1"/>
  <c r="AJ11" i="1"/>
  <c r="AL11" i="1"/>
  <c r="AN11" i="1"/>
  <c r="AO11" i="1"/>
  <c r="AP11" i="1"/>
  <c r="AR11" i="1"/>
  <c r="AS11" i="1"/>
  <c r="AX11" i="1"/>
  <c r="H13" i="1"/>
  <c r="H14" i="1"/>
  <c r="I14" i="1"/>
  <c r="AI14" i="1"/>
  <c r="AK14" i="1"/>
  <c r="AP14" i="1"/>
  <c r="H15" i="1"/>
  <c r="I15" i="1"/>
  <c r="AI15" i="1"/>
  <c r="AK15" i="1"/>
  <c r="AP15" i="1"/>
  <c r="AI16" i="1"/>
  <c r="AI18" i="1" s="1"/>
  <c r="AK16" i="1"/>
  <c r="AK18" i="1" s="1"/>
  <c r="AN16" i="1"/>
  <c r="AN18" i="1" s="1"/>
  <c r="AO16" i="1"/>
  <c r="AO18" i="1" s="1"/>
  <c r="AP16" i="1"/>
  <c r="AP18" i="1" s="1"/>
  <c r="D17" i="1"/>
  <c r="E17" i="1"/>
  <c r="F17" i="1"/>
  <c r="G17" i="1"/>
  <c r="H17" i="1"/>
  <c r="I17" i="1"/>
  <c r="J17" i="1"/>
  <c r="K17" i="1"/>
  <c r="M17" i="1"/>
  <c r="O17" i="1"/>
  <c r="S17" i="1"/>
  <c r="V17" i="1"/>
  <c r="W17" i="1"/>
  <c r="AV17" i="1"/>
  <c r="AU17" i="1"/>
  <c r="Y17" i="1"/>
  <c r="Z17" i="1"/>
  <c r="AB17" i="1"/>
  <c r="AC17" i="1"/>
  <c r="AE17" i="1"/>
  <c r="AF17" i="1"/>
  <c r="AG17" i="1"/>
  <c r="AJ17" i="1"/>
  <c r="AL17" i="1"/>
  <c r="AQ17" i="1"/>
  <c r="AR17" i="1"/>
  <c r="AS17" i="1"/>
  <c r="AX17" i="1"/>
  <c r="D18" i="1"/>
  <c r="E18" i="1"/>
  <c r="F18" i="1"/>
  <c r="G18" i="1"/>
  <c r="H18" i="1"/>
  <c r="I18" i="1"/>
  <c r="J18" i="1"/>
  <c r="K18" i="1"/>
  <c r="L18" i="1"/>
  <c r="M18" i="1"/>
  <c r="O18" i="1"/>
  <c r="S18" i="1"/>
  <c r="V18" i="1"/>
  <c r="W18" i="1"/>
  <c r="AV18" i="1"/>
  <c r="AU18" i="1"/>
  <c r="Z18" i="1"/>
  <c r="AB18" i="1"/>
  <c r="AC18" i="1"/>
  <c r="AE18" i="1"/>
  <c r="AF18" i="1"/>
  <c r="AL18" i="1"/>
  <c r="AQ18" i="1"/>
  <c r="AR18" i="1"/>
  <c r="AS18" i="1"/>
  <c r="AX18" i="1"/>
  <c r="AI19" i="1"/>
  <c r="AN19" i="1"/>
  <c r="AO19" i="1"/>
  <c r="AP19" i="1"/>
  <c r="AI20" i="1"/>
  <c r="AN20" i="1"/>
  <c r="AO20" i="1"/>
  <c r="AP20" i="1"/>
  <c r="I21" i="1"/>
  <c r="H22" i="1"/>
  <c r="H23" i="1"/>
  <c r="H24" i="1"/>
  <c r="AI26" i="1"/>
  <c r="AK26" i="1"/>
  <c r="AN26" i="1"/>
  <c r="AO26" i="1"/>
  <c r="AP26" i="1"/>
  <c r="H27" i="1"/>
  <c r="Q28" i="1"/>
  <c r="R28" i="1"/>
  <c r="I29" i="1"/>
  <c r="L29" i="1"/>
  <c r="M29" i="1"/>
  <c r="AK29" i="1"/>
  <c r="E31" i="1"/>
  <c r="F31" i="1"/>
  <c r="G31" i="1"/>
  <c r="G22" i="1" s="1"/>
  <c r="I31" i="1"/>
  <c r="I3" i="1" s="1"/>
  <c r="J31" i="1"/>
  <c r="N31" i="1"/>
  <c r="N22" i="1" s="1"/>
  <c r="P31" i="1"/>
  <c r="P27" i="1" s="1"/>
  <c r="Q31" i="1"/>
  <c r="Q3" i="1" s="1"/>
  <c r="R31" i="1"/>
  <c r="R8" i="1" s="1"/>
  <c r="S31" i="1"/>
  <c r="S3" i="1" s="1"/>
  <c r="T31" i="1"/>
  <c r="T27" i="1" s="1"/>
  <c r="U31" i="1"/>
  <c r="U3" i="1" s="1"/>
  <c r="V31" i="1"/>
  <c r="V23" i="1" s="1"/>
  <c r="W31" i="1"/>
  <c r="W3" i="1" s="1"/>
  <c r="X31" i="1"/>
  <c r="X23" i="1" s="1"/>
  <c r="Y31" i="1"/>
  <c r="AA31" i="1"/>
  <c r="AA23" i="1" s="1"/>
  <c r="AB31" i="1"/>
  <c r="AD31" i="1"/>
  <c r="AD3" i="1" s="1"/>
  <c r="E32" i="1"/>
  <c r="F32" i="1"/>
  <c r="G32" i="1"/>
  <c r="J32" i="1"/>
  <c r="N32" i="1"/>
  <c r="N14" i="1" s="1"/>
  <c r="P32" i="1"/>
  <c r="P14" i="1" s="1"/>
  <c r="Q32" i="1"/>
  <c r="Q16" i="1" s="1"/>
  <c r="R32" i="1"/>
  <c r="R16" i="1" s="1"/>
  <c r="S32" i="1"/>
  <c r="S29" i="1" s="1"/>
  <c r="T32" i="1"/>
  <c r="T19" i="1" s="1"/>
  <c r="U32" i="1"/>
  <c r="U4" i="1" s="1"/>
  <c r="U5" i="1" s="1"/>
  <c r="V32" i="1"/>
  <c r="V6" i="1" s="1"/>
  <c r="V7" i="1" s="1"/>
  <c r="W32" i="1"/>
  <c r="W4" i="1" s="1"/>
  <c r="W5" i="1" s="1"/>
  <c r="X32" i="1"/>
  <c r="X26" i="1" s="1"/>
  <c r="Y32" i="1"/>
  <c r="AA32" i="1"/>
  <c r="AA6" i="1" s="1"/>
  <c r="AA7" i="1" s="1"/>
  <c r="AB32" i="1"/>
  <c r="AD32" i="1"/>
  <c r="AD29" i="1" s="1"/>
  <c r="AF32" i="1"/>
  <c r="AH32" i="1"/>
  <c r="AL32" i="1"/>
  <c r="AM32" i="1"/>
  <c r="AM19" i="1" s="1"/>
  <c r="AQ32" i="1"/>
  <c r="AQ9" i="1" s="1"/>
  <c r="AQ10" i="1" s="1"/>
  <c r="AR32" i="1"/>
  <c r="AS32" i="1"/>
  <c r="AT32" i="1"/>
  <c r="AT14" i="1" s="1"/>
  <c r="E33" i="1"/>
  <c r="F33" i="1"/>
  <c r="G33" i="1"/>
  <c r="I33" i="1"/>
  <c r="J33" i="1"/>
  <c r="N33" i="1"/>
  <c r="N24" i="1" s="1"/>
  <c r="P33" i="1"/>
  <c r="P24" i="1" s="1"/>
  <c r="Q33" i="1"/>
  <c r="Q24" i="1" s="1"/>
  <c r="R33" i="1"/>
  <c r="R24" i="1" s="1"/>
  <c r="S33" i="1"/>
  <c r="T33" i="1"/>
  <c r="T24" i="1" s="1"/>
  <c r="U33" i="1"/>
  <c r="U24" i="1" s="1"/>
  <c r="V33" i="1"/>
  <c r="W33" i="1"/>
  <c r="X33" i="1"/>
  <c r="X24" i="1" s="1"/>
  <c r="Y33" i="1"/>
  <c r="AA33" i="1"/>
  <c r="AA24" i="1" s="1"/>
  <c r="AB33" i="1"/>
  <c r="AD33" i="1"/>
  <c r="AD24" i="1" s="1"/>
  <c r="E34" i="1"/>
  <c r="F34" i="1"/>
  <c r="G34" i="1"/>
  <c r="I34" i="1"/>
  <c r="I28" i="1" s="1"/>
  <c r="J34" i="1"/>
  <c r="N34" i="1"/>
  <c r="N28" i="1" s="1"/>
  <c r="P34" i="1"/>
  <c r="P28" i="1" s="1"/>
  <c r="Q34" i="1"/>
  <c r="R34" i="1"/>
  <c r="S34" i="1"/>
  <c r="T34" i="1"/>
  <c r="T28" i="1" s="1"/>
  <c r="U34" i="1"/>
  <c r="U28" i="1" s="1"/>
  <c r="V34" i="1"/>
  <c r="W34" i="1"/>
  <c r="X34" i="1"/>
  <c r="X28" i="1" s="1"/>
  <c r="Y34" i="1"/>
  <c r="AA34" i="1"/>
  <c r="AA28" i="1" s="1"/>
  <c r="AB34" i="1"/>
  <c r="AB28" i="1" s="1"/>
  <c r="AD34" i="1"/>
  <c r="AD28" i="1" s="1"/>
  <c r="E36" i="1"/>
  <c r="J36" i="1"/>
  <c r="K36" i="1"/>
  <c r="O36" i="1"/>
  <c r="P36" i="1"/>
  <c r="AB36" i="1"/>
  <c r="AE36" i="1"/>
  <c r="AF36" i="1"/>
  <c r="E37" i="1"/>
  <c r="J37" i="1"/>
  <c r="K37" i="1"/>
  <c r="O37" i="1"/>
  <c r="P37" i="1"/>
  <c r="AB37" i="1"/>
  <c r="AE37" i="1"/>
  <c r="AF37" i="1"/>
  <c r="D38" i="1"/>
  <c r="G38" i="1"/>
  <c r="J38" i="1"/>
  <c r="K38" i="1"/>
  <c r="P38" i="1"/>
  <c r="AB38" i="1"/>
  <c r="AE38" i="1"/>
  <c r="AF38" i="1"/>
  <c r="D39" i="1"/>
  <c r="G39" i="1"/>
  <c r="J39" i="1"/>
  <c r="K39" i="1"/>
  <c r="P39" i="1"/>
  <c r="AB39" i="1"/>
  <c r="AE39" i="1"/>
  <c r="AF39" i="1"/>
  <c r="D40" i="1"/>
  <c r="G40" i="1"/>
  <c r="J40" i="1"/>
  <c r="K40" i="1"/>
  <c r="P40" i="1"/>
  <c r="AB40" i="1"/>
  <c r="AE40" i="1"/>
  <c r="AF40" i="1"/>
  <c r="D41" i="1"/>
  <c r="G41" i="1"/>
  <c r="J41" i="1"/>
  <c r="K41" i="1"/>
  <c r="P41" i="1"/>
  <c r="AB41" i="1"/>
  <c r="AE41" i="1"/>
  <c r="AF41" i="1"/>
  <c r="J42" i="1"/>
  <c r="K42" i="1"/>
  <c r="AB42" i="1"/>
  <c r="AE42" i="1"/>
  <c r="AF42" i="1"/>
  <c r="J43" i="1"/>
  <c r="K43" i="1"/>
  <c r="AB43" i="1"/>
  <c r="AE43" i="1"/>
  <c r="AF43" i="1"/>
  <c r="J44" i="1"/>
  <c r="K44" i="1"/>
  <c r="AB44" i="1"/>
  <c r="AE44" i="1"/>
  <c r="AF44" i="1"/>
  <c r="J45" i="1"/>
  <c r="K45" i="1"/>
  <c r="AB45" i="1"/>
  <c r="AE45" i="1"/>
  <c r="AF45" i="1"/>
  <c r="J46" i="1"/>
  <c r="K46" i="1"/>
  <c r="L46" i="1"/>
  <c r="P46" i="1"/>
  <c r="AB46" i="1"/>
  <c r="AE46" i="1"/>
  <c r="AF46" i="1"/>
  <c r="J47" i="1"/>
  <c r="K47" i="1"/>
  <c r="L47" i="1"/>
  <c r="P47" i="1"/>
  <c r="AB47" i="1"/>
  <c r="AE47" i="1"/>
  <c r="AF47" i="1"/>
  <c r="E49" i="1"/>
  <c r="J49" i="1"/>
  <c r="K49" i="1"/>
  <c r="M49" i="1"/>
  <c r="O49" i="1"/>
  <c r="P49" i="1"/>
  <c r="AB49" i="1"/>
  <c r="AE49" i="1"/>
  <c r="AF49" i="1"/>
  <c r="E48" i="1"/>
  <c r="J48" i="1"/>
  <c r="K48" i="1"/>
  <c r="M48" i="1"/>
  <c r="O48" i="1"/>
  <c r="P48" i="1"/>
  <c r="AB48" i="1"/>
  <c r="AE48" i="1"/>
  <c r="AF48" i="1"/>
  <c r="J51" i="1"/>
  <c r="K51" i="1"/>
  <c r="P51" i="1"/>
  <c r="AB51" i="1"/>
  <c r="AE51" i="1"/>
  <c r="AF51" i="1"/>
  <c r="J50" i="1"/>
  <c r="K50" i="1"/>
  <c r="P50" i="1"/>
  <c r="AB50" i="1"/>
  <c r="AE50" i="1"/>
  <c r="AF50" i="1"/>
  <c r="I53" i="1"/>
  <c r="Q53" i="1"/>
  <c r="Q43" i="1" s="1"/>
  <c r="R53" i="1"/>
  <c r="R43" i="1" s="1"/>
  <c r="S53" i="1"/>
  <c r="S43" i="1" s="1"/>
  <c r="T53" i="1"/>
  <c r="T37" i="1" s="1"/>
  <c r="U53" i="1"/>
  <c r="U36" i="1" s="1"/>
  <c r="V53" i="1"/>
  <c r="V36" i="1" s="1"/>
  <c r="W53" i="1"/>
  <c r="X53" i="1"/>
  <c r="X36" i="1" s="1"/>
  <c r="AA53" i="1"/>
  <c r="AA39" i="1" s="1"/>
  <c r="AD53" i="1"/>
  <c r="AD36" i="1" s="1"/>
  <c r="I54" i="1"/>
  <c r="Q54" i="1"/>
  <c r="Q45" i="1" s="1"/>
  <c r="R54" i="1"/>
  <c r="R41" i="1" s="1"/>
  <c r="S54" i="1"/>
  <c r="S45" i="1" s="1"/>
  <c r="T54" i="1"/>
  <c r="T44" i="1" s="1"/>
  <c r="U54" i="1"/>
  <c r="U44" i="1" s="1"/>
  <c r="V54" i="1"/>
  <c r="V44" i="1" s="1"/>
  <c r="W54" i="1"/>
  <c r="X54" i="1"/>
  <c r="AA54" i="1"/>
  <c r="AA40" i="1" s="1"/>
  <c r="AD54" i="1"/>
  <c r="AD40" i="1" s="1"/>
  <c r="AH54" i="1"/>
  <c r="AK54" i="1"/>
  <c r="AK40" i="1" s="1"/>
  <c r="AL54" i="1"/>
  <c r="AL40" i="1" s="1"/>
  <c r="AM54" i="1"/>
  <c r="AM40" i="1" s="1"/>
  <c r="AQ54" i="1"/>
  <c r="AQ40" i="1" s="1"/>
  <c r="AR54" i="1"/>
  <c r="AR41" i="1" s="1"/>
  <c r="AS54" i="1"/>
  <c r="AS45" i="1" s="1"/>
  <c r="AT54" i="1"/>
  <c r="AT41" i="1" s="1"/>
  <c r="R10" i="4" l="1"/>
  <c r="D14" i="4"/>
  <c r="AT40" i="3"/>
  <c r="C32" i="4"/>
  <c r="D32" i="4" s="1"/>
  <c r="C9" i="4"/>
  <c r="AL40" i="3"/>
  <c r="AR40" i="3"/>
  <c r="R13" i="4"/>
  <c r="T11" i="4"/>
  <c r="R15" i="4"/>
  <c r="R17" i="4"/>
  <c r="T17" i="4"/>
  <c r="R20" i="4"/>
  <c r="T32" i="4"/>
  <c r="T5" i="4"/>
  <c r="T13" i="4"/>
  <c r="T31" i="4"/>
  <c r="R16" i="4"/>
  <c r="T12" i="4"/>
  <c r="R14" i="4"/>
  <c r="T7" i="4"/>
  <c r="T16" i="4"/>
  <c r="T6" i="4"/>
  <c r="T14" i="4"/>
  <c r="T4" i="4"/>
  <c r="R3" i="4"/>
  <c r="T3" i="4"/>
  <c r="R19" i="4"/>
  <c r="T35" i="4"/>
  <c r="T23" i="4"/>
  <c r="R6" i="4"/>
  <c r="T21" i="4"/>
  <c r="R4" i="4"/>
  <c r="R18" i="4"/>
  <c r="T34" i="4"/>
  <c r="R12" i="4"/>
  <c r="R11" i="4"/>
  <c r="T28" i="4"/>
  <c r="T37" i="4"/>
  <c r="T33" i="4"/>
  <c r="T20" i="4"/>
  <c r="R9" i="4"/>
  <c r="T27" i="4"/>
  <c r="T36" i="4"/>
  <c r="T15" i="4"/>
  <c r="R8" i="4"/>
  <c r="R7" i="4"/>
  <c r="T38" i="4"/>
  <c r="T9" i="4"/>
  <c r="T18" i="4"/>
  <c r="T8" i="4"/>
  <c r="T30" i="4"/>
  <c r="T29" i="4"/>
  <c r="R25" i="4"/>
  <c r="R24" i="4"/>
  <c r="R23" i="4"/>
  <c r="T26" i="4"/>
  <c r="R22" i="4"/>
  <c r="T25" i="4"/>
  <c r="R21" i="4"/>
  <c r="T24" i="4"/>
  <c r="D15" i="4"/>
  <c r="D3" i="4"/>
  <c r="D21" i="4"/>
  <c r="D22" i="4"/>
  <c r="D4" i="4"/>
  <c r="D7" i="4"/>
  <c r="D39" i="4"/>
  <c r="D38" i="4"/>
  <c r="D40" i="4"/>
  <c r="D11" i="4"/>
  <c r="D5" i="4"/>
  <c r="D6" i="4"/>
  <c r="D44" i="4"/>
  <c r="D26" i="4"/>
  <c r="D19" i="4"/>
  <c r="D28" i="4"/>
  <c r="D46" i="4"/>
  <c r="D18" i="4"/>
  <c r="D27" i="4"/>
  <c r="D45" i="4"/>
  <c r="D17" i="4"/>
  <c r="D16" i="4"/>
  <c r="D31" i="4"/>
  <c r="D34" i="4"/>
  <c r="D33" i="4"/>
  <c r="D20" i="4"/>
  <c r="D35" i="4"/>
  <c r="D29" i="4"/>
  <c r="D37" i="4"/>
  <c r="D13" i="4"/>
  <c r="D10" i="4"/>
  <c r="D9" i="4"/>
  <c r="D8" i="4"/>
  <c r="D43" i="4"/>
  <c r="D24" i="4"/>
  <c r="D42" i="4"/>
  <c r="D23" i="4"/>
  <c r="D41" i="4"/>
  <c r="AA3" i="3"/>
  <c r="AS40" i="3"/>
  <c r="AA42" i="3"/>
  <c r="Q45" i="3"/>
  <c r="AA13" i="3"/>
  <c r="W29" i="3"/>
  <c r="W6" i="3"/>
  <c r="W7" i="3" s="1"/>
  <c r="AD39" i="3"/>
  <c r="AA36" i="3"/>
  <c r="AM45" i="3"/>
  <c r="AR45" i="3"/>
  <c r="AD36" i="3"/>
  <c r="AS45" i="3"/>
  <c r="AT45" i="3"/>
  <c r="AQ41" i="3"/>
  <c r="AS41" i="3"/>
  <c r="AD42" i="3"/>
  <c r="AT41" i="3"/>
  <c r="R44" i="3"/>
  <c r="AQ40" i="3"/>
  <c r="AA39" i="3"/>
  <c r="S4" i="3"/>
  <c r="S5" i="3" s="1"/>
  <c r="X36" i="3"/>
  <c r="C36" i="4" s="1"/>
  <c r="D36" i="4" s="1"/>
  <c r="AL45" i="3"/>
  <c r="AQ45" i="3"/>
  <c r="X47" i="3"/>
  <c r="AD47" i="3"/>
  <c r="AL44" i="3"/>
  <c r="AA38" i="3"/>
  <c r="AR44" i="3"/>
  <c r="R41" i="3"/>
  <c r="AD48" i="3"/>
  <c r="R40" i="3"/>
  <c r="AD46" i="3"/>
  <c r="AD43" i="3"/>
  <c r="AA37" i="3"/>
  <c r="AM41" i="3"/>
  <c r="AA49" i="3"/>
  <c r="AD37" i="3"/>
  <c r="AM40" i="3"/>
  <c r="AD49" i="3"/>
  <c r="AA51" i="3"/>
  <c r="AD51" i="3"/>
  <c r="AA47" i="3"/>
  <c r="AD38" i="3"/>
  <c r="AD20" i="3"/>
  <c r="AD4" i="3"/>
  <c r="AD5" i="3" s="1"/>
  <c r="AD9" i="3"/>
  <c r="AD10" i="3" s="1"/>
  <c r="AA14" i="3"/>
  <c r="AD6" i="3"/>
  <c r="AD7" i="3" s="1"/>
  <c r="AD14" i="3"/>
  <c r="P22" i="3"/>
  <c r="S29" i="3"/>
  <c r="P23" i="3"/>
  <c r="R3" i="3"/>
  <c r="AM15" i="3"/>
  <c r="AM19" i="3"/>
  <c r="AA43" i="3"/>
  <c r="W9" i="3"/>
  <c r="W10" i="3" s="1"/>
  <c r="V4" i="3"/>
  <c r="V5" i="3" s="1"/>
  <c r="AD27" i="3"/>
  <c r="U47" i="3"/>
  <c r="T37" i="3"/>
  <c r="AA4" i="3"/>
  <c r="AA5" i="3" s="1"/>
  <c r="AA15" i="3"/>
  <c r="U37" i="3"/>
  <c r="U4" i="3"/>
  <c r="U5" i="3" s="1"/>
  <c r="AD22" i="3"/>
  <c r="R36" i="3"/>
  <c r="AK41" i="3"/>
  <c r="AD19" i="3"/>
  <c r="V36" i="3"/>
  <c r="AA23" i="3"/>
  <c r="AT6" i="3"/>
  <c r="AT7" i="3" s="1"/>
  <c r="U6" i="3"/>
  <c r="U7" i="3" s="1"/>
  <c r="I8" i="3"/>
  <c r="V6" i="3"/>
  <c r="V7" i="3" s="1"/>
  <c r="AA46" i="3"/>
  <c r="AA20" i="3"/>
  <c r="AA6" i="3"/>
  <c r="AA7" i="3" s="1"/>
  <c r="R8" i="3"/>
  <c r="AD15" i="3"/>
  <c r="U36" i="3"/>
  <c r="AD26" i="3"/>
  <c r="AD3" i="3"/>
  <c r="AI17" i="3"/>
  <c r="U39" i="3"/>
  <c r="AD13" i="3"/>
  <c r="AM26" i="3"/>
  <c r="AA29" i="3"/>
  <c r="V39" i="3"/>
  <c r="AA9" i="3"/>
  <c r="AA10" i="3" s="1"/>
  <c r="P16" i="3"/>
  <c r="P18" i="3" s="1"/>
  <c r="AA21" i="3"/>
  <c r="AD29" i="3"/>
  <c r="AA16" i="3"/>
  <c r="AA17" i="3" s="1"/>
  <c r="AD21" i="3"/>
  <c r="P14" i="3"/>
  <c r="AA19" i="3"/>
  <c r="AA48" i="3"/>
  <c r="R4" i="3"/>
  <c r="R5" i="3" s="1"/>
  <c r="R23" i="3"/>
  <c r="T23" i="3"/>
  <c r="U23" i="3"/>
  <c r="R16" i="3"/>
  <c r="Q8" i="3"/>
  <c r="T8" i="3"/>
  <c r="R9" i="3"/>
  <c r="R10" i="3" s="1"/>
  <c r="AM14" i="3"/>
  <c r="Q27" i="3"/>
  <c r="Q3" i="3"/>
  <c r="S9" i="3"/>
  <c r="S10" i="3" s="1"/>
  <c r="T46" i="3"/>
  <c r="N14" i="3"/>
  <c r="S3" i="3"/>
  <c r="U46" i="3"/>
  <c r="N16" i="3"/>
  <c r="N17" i="3" s="1"/>
  <c r="T3" i="3"/>
  <c r="R6" i="3"/>
  <c r="R7" i="3" s="1"/>
  <c r="N15" i="3"/>
  <c r="AM16" i="3"/>
  <c r="AM17" i="3" s="1"/>
  <c r="R19" i="3"/>
  <c r="R38" i="3"/>
  <c r="U3" i="3"/>
  <c r="U13" i="3"/>
  <c r="P15" i="3"/>
  <c r="AD45" i="3"/>
  <c r="Q15" i="3"/>
  <c r="R26" i="3"/>
  <c r="Q23" i="3"/>
  <c r="AA22" i="3"/>
  <c r="Q37" i="3"/>
  <c r="AQ10" i="3"/>
  <c r="AQ11" i="3"/>
  <c r="Q14" i="3"/>
  <c r="T20" i="3"/>
  <c r="AT16" i="3"/>
  <c r="AT17" i="3" s="1"/>
  <c r="U20" i="3"/>
  <c r="Q26" i="3"/>
  <c r="AT4" i="3"/>
  <c r="AT5" i="3" s="1"/>
  <c r="Q4" i="3"/>
  <c r="Q5" i="3" s="1"/>
  <c r="AT15" i="3"/>
  <c r="AK18" i="3"/>
  <c r="T4" i="3"/>
  <c r="T5" i="3" s="1"/>
  <c r="Q6" i="3"/>
  <c r="Q7" i="3" s="1"/>
  <c r="Q16" i="3"/>
  <c r="Q9" i="3"/>
  <c r="Q10" i="3" s="1"/>
  <c r="AT14" i="3"/>
  <c r="T19" i="3"/>
  <c r="U44" i="3"/>
  <c r="T6" i="3"/>
  <c r="T7" i="3" s="1"/>
  <c r="T16" i="3"/>
  <c r="AD17" i="3"/>
  <c r="U19" i="3"/>
  <c r="V23" i="3"/>
  <c r="Q39" i="3"/>
  <c r="AA40" i="3"/>
  <c r="AK45" i="3"/>
  <c r="V13" i="3"/>
  <c r="T21" i="3"/>
  <c r="T9" i="3"/>
  <c r="T10" i="3" s="1"/>
  <c r="AK10" i="3"/>
  <c r="U21" i="3"/>
  <c r="R39" i="3"/>
  <c r="T48" i="3"/>
  <c r="V9" i="3"/>
  <c r="AT26" i="3"/>
  <c r="Q36" i="3"/>
  <c r="Q38" i="3"/>
  <c r="T39" i="3"/>
  <c r="AD40" i="3"/>
  <c r="U48" i="3"/>
  <c r="Q50" i="3"/>
  <c r="T29" i="3"/>
  <c r="S36" i="3"/>
  <c r="R37" i="3"/>
  <c r="T38" i="3"/>
  <c r="R43" i="3"/>
  <c r="T49" i="3"/>
  <c r="T36" i="3"/>
  <c r="S37" i="3"/>
  <c r="U38" i="3"/>
  <c r="U49" i="3"/>
  <c r="AA29" i="1"/>
  <c r="U42" i="1"/>
  <c r="U50" i="1"/>
  <c r="AD23" i="1"/>
  <c r="AD22" i="1"/>
  <c r="Q22" i="1"/>
  <c r="V49" i="1"/>
  <c r="AA26" i="1"/>
  <c r="AD44" i="1"/>
  <c r="AA19" i="1"/>
  <c r="AA15" i="1"/>
  <c r="U49" i="1"/>
  <c r="U46" i="1"/>
  <c r="U48" i="1"/>
  <c r="AD47" i="1"/>
  <c r="V42" i="1"/>
  <c r="N27" i="1"/>
  <c r="V47" i="1"/>
  <c r="V38" i="1"/>
  <c r="U27" i="1"/>
  <c r="AD49" i="1"/>
  <c r="AR44" i="1"/>
  <c r="V48" i="1"/>
  <c r="AD19" i="1"/>
  <c r="V50" i="1"/>
  <c r="V43" i="1"/>
  <c r="U43" i="1"/>
  <c r="AM20" i="1"/>
  <c r="U6" i="1"/>
  <c r="U7" i="1" s="1"/>
  <c r="AT29" i="1"/>
  <c r="AD13" i="1"/>
  <c r="AD9" i="1"/>
  <c r="U51" i="1"/>
  <c r="U47" i="1"/>
  <c r="R45" i="1"/>
  <c r="AA20" i="1"/>
  <c r="P13" i="1"/>
  <c r="N13" i="1"/>
  <c r="Q23" i="1"/>
  <c r="U40" i="1"/>
  <c r="R40" i="1"/>
  <c r="AD41" i="1"/>
  <c r="AT20" i="1"/>
  <c r="AT10" i="3"/>
  <c r="AT11" i="3"/>
  <c r="H11" i="3"/>
  <c r="N23" i="3"/>
  <c r="V47" i="3"/>
  <c r="I11" i="3"/>
  <c r="U29" i="3"/>
  <c r="V46" i="3"/>
  <c r="V49" i="3"/>
  <c r="V48" i="3"/>
  <c r="AN18" i="3"/>
  <c r="T40" i="3"/>
  <c r="AO18" i="3"/>
  <c r="N26" i="3"/>
  <c r="U40" i="3"/>
  <c r="U9" i="3"/>
  <c r="AP18" i="3"/>
  <c r="AM20" i="3"/>
  <c r="P26" i="3"/>
  <c r="N27" i="3"/>
  <c r="V40" i="3"/>
  <c r="S44" i="3"/>
  <c r="N22" i="3"/>
  <c r="P27" i="3"/>
  <c r="Q43" i="3"/>
  <c r="T44" i="3"/>
  <c r="Q22" i="3"/>
  <c r="T26" i="3"/>
  <c r="R27" i="3"/>
  <c r="AM29" i="3"/>
  <c r="V37" i="3"/>
  <c r="V38" i="3"/>
  <c r="T41" i="3"/>
  <c r="S43" i="3"/>
  <c r="V44" i="3"/>
  <c r="R50" i="3"/>
  <c r="R14" i="3"/>
  <c r="R15" i="3"/>
  <c r="U16" i="3"/>
  <c r="AT20" i="3"/>
  <c r="R22" i="3"/>
  <c r="U26" i="3"/>
  <c r="T27" i="3"/>
  <c r="AT29" i="3"/>
  <c r="U41" i="3"/>
  <c r="Q42" i="3"/>
  <c r="T43" i="3"/>
  <c r="AA44" i="3"/>
  <c r="T50" i="3"/>
  <c r="T14" i="3"/>
  <c r="AT19" i="3"/>
  <c r="T22" i="3"/>
  <c r="U27" i="3"/>
  <c r="V41" i="3"/>
  <c r="R42" i="3"/>
  <c r="U43" i="3"/>
  <c r="Q51" i="3"/>
  <c r="U50" i="3"/>
  <c r="U8" i="3"/>
  <c r="U14" i="3"/>
  <c r="N20" i="3"/>
  <c r="N21" i="3"/>
  <c r="V27" i="3"/>
  <c r="AK40" i="3"/>
  <c r="AA41" i="3"/>
  <c r="V43" i="3"/>
  <c r="AD44" i="3"/>
  <c r="R51" i="3"/>
  <c r="V50" i="3"/>
  <c r="V3" i="3"/>
  <c r="AM6" i="3"/>
  <c r="AM7" i="3" s="1"/>
  <c r="V8" i="3"/>
  <c r="AM9" i="3"/>
  <c r="P20" i="3"/>
  <c r="P21" i="3"/>
  <c r="T42" i="3"/>
  <c r="Q47" i="3"/>
  <c r="T51" i="3"/>
  <c r="W3" i="3"/>
  <c r="Q20" i="3"/>
  <c r="Q21" i="3"/>
  <c r="Q29" i="3"/>
  <c r="U42" i="3"/>
  <c r="Q46" i="3"/>
  <c r="R47" i="3"/>
  <c r="Q49" i="3"/>
  <c r="R20" i="3"/>
  <c r="R21" i="3"/>
  <c r="V42" i="3"/>
  <c r="R46" i="3"/>
  <c r="R49" i="3"/>
  <c r="R46" i="1"/>
  <c r="T6" i="1"/>
  <c r="T7" i="1" s="1"/>
  <c r="V41" i="1"/>
  <c r="U19" i="1"/>
  <c r="AT44" i="1"/>
  <c r="U41" i="1"/>
  <c r="Q19" i="1"/>
  <c r="U15" i="1"/>
  <c r="AT4" i="1"/>
  <c r="AT5" i="1" s="1"/>
  <c r="T41" i="1"/>
  <c r="U29" i="1"/>
  <c r="T15" i="1"/>
  <c r="AT9" i="1"/>
  <c r="R38" i="1"/>
  <c r="T29" i="1"/>
  <c r="Q15" i="1"/>
  <c r="Q29" i="1"/>
  <c r="T22" i="1"/>
  <c r="U20" i="1"/>
  <c r="Q51" i="1"/>
  <c r="AD48" i="1"/>
  <c r="T20" i="1"/>
  <c r="AP17" i="1"/>
  <c r="AA9" i="1"/>
  <c r="R50" i="1"/>
  <c r="U26" i="1"/>
  <c r="Q20" i="1"/>
  <c r="AO17" i="1"/>
  <c r="U9" i="1"/>
  <c r="U11" i="1" s="1"/>
  <c r="AA4" i="1"/>
  <c r="AA5" i="1" s="1"/>
  <c r="R51" i="1"/>
  <c r="R47" i="1"/>
  <c r="R44" i="1"/>
  <c r="AR40" i="1"/>
  <c r="T26" i="1"/>
  <c r="AA21" i="1"/>
  <c r="N20" i="1"/>
  <c r="AN17" i="1"/>
  <c r="AA16" i="1"/>
  <c r="T9" i="1"/>
  <c r="T11" i="1" s="1"/>
  <c r="T4" i="1"/>
  <c r="T5" i="1" s="1"/>
  <c r="R37" i="1"/>
  <c r="R49" i="1"/>
  <c r="AD45" i="1"/>
  <c r="R39" i="1"/>
  <c r="P26" i="1"/>
  <c r="U21" i="1"/>
  <c r="AT19" i="1"/>
  <c r="U16" i="1"/>
  <c r="AA14" i="1"/>
  <c r="Q4" i="1"/>
  <c r="Q5" i="1" s="1"/>
  <c r="AR45" i="1"/>
  <c r="AQ45" i="1"/>
  <c r="S44" i="1"/>
  <c r="R48" i="1"/>
  <c r="AS41" i="1"/>
  <c r="N26" i="1"/>
  <c r="T21" i="1"/>
  <c r="AK17" i="1"/>
  <c r="T16" i="1"/>
  <c r="T18" i="1" s="1"/>
  <c r="U14" i="1"/>
  <c r="AT6" i="1"/>
  <c r="AT7" i="1" s="1"/>
  <c r="R42" i="1"/>
  <c r="AD46" i="1"/>
  <c r="U45" i="1"/>
  <c r="Q21" i="1"/>
  <c r="P16" i="1"/>
  <c r="P18" i="1" s="1"/>
  <c r="T14" i="1"/>
  <c r="W8" i="1"/>
  <c r="AD39" i="1"/>
  <c r="T45" i="1"/>
  <c r="V37" i="1"/>
  <c r="AD27" i="1"/>
  <c r="N21" i="1"/>
  <c r="N16" i="1"/>
  <c r="N18" i="1" s="1"/>
  <c r="Q14" i="1"/>
  <c r="T8" i="1"/>
  <c r="AD6" i="1"/>
  <c r="AD7" i="1" s="1"/>
  <c r="T3" i="1"/>
  <c r="AT45" i="1"/>
  <c r="V51" i="1"/>
  <c r="V46" i="1"/>
  <c r="V40" i="1"/>
  <c r="S37" i="1"/>
  <c r="V27" i="1"/>
  <c r="I11" i="1"/>
  <c r="S8" i="1"/>
  <c r="R18" i="1"/>
  <c r="R17" i="1"/>
  <c r="Q18" i="1"/>
  <c r="Q17" i="1"/>
  <c r="T36" i="1"/>
  <c r="U23" i="1"/>
  <c r="AM45" i="1"/>
  <c r="Q38" i="1"/>
  <c r="S36" i="1"/>
  <c r="X29" i="1"/>
  <c r="T23" i="1"/>
  <c r="S4" i="1"/>
  <c r="S5" i="1" s="1"/>
  <c r="AA46" i="1"/>
  <c r="AL45" i="1"/>
  <c r="AS44" i="1"/>
  <c r="Q44" i="1"/>
  <c r="AQ41" i="1"/>
  <c r="T40" i="1"/>
  <c r="Q39" i="1"/>
  <c r="Q37" i="1"/>
  <c r="R36" i="1"/>
  <c r="W29" i="1"/>
  <c r="AT26" i="1"/>
  <c r="R23" i="1"/>
  <c r="AD21" i="1"/>
  <c r="AD20" i="1"/>
  <c r="AI17" i="1"/>
  <c r="AT16" i="1"/>
  <c r="AT15" i="1"/>
  <c r="AQ11" i="1"/>
  <c r="H10" i="1"/>
  <c r="S9" i="1"/>
  <c r="S6" i="1"/>
  <c r="S7" i="1" s="1"/>
  <c r="R4" i="1"/>
  <c r="R5" i="1" s="1"/>
  <c r="AA48" i="1"/>
  <c r="AA13" i="1"/>
  <c r="R9" i="1"/>
  <c r="R6" i="1"/>
  <c r="R7" i="1" s="1"/>
  <c r="AD51" i="1"/>
  <c r="X47" i="1"/>
  <c r="AQ44" i="1"/>
  <c r="AD42" i="1"/>
  <c r="AL41" i="1"/>
  <c r="AT40" i="1"/>
  <c r="P23" i="1"/>
  <c r="X21" i="1"/>
  <c r="X20" i="1"/>
  <c r="AM15" i="1"/>
  <c r="AM14" i="1"/>
  <c r="X13" i="1"/>
  <c r="Q9" i="1"/>
  <c r="Q6" i="1"/>
  <c r="Q7" i="1" s="1"/>
  <c r="AA49" i="1"/>
  <c r="AK45" i="1"/>
  <c r="AM41" i="1"/>
  <c r="V29" i="1"/>
  <c r="X19" i="1"/>
  <c r="AM44" i="1"/>
  <c r="AK41" i="1"/>
  <c r="AS40" i="1"/>
  <c r="N23" i="1"/>
  <c r="V13" i="1"/>
  <c r="AK10" i="1"/>
  <c r="Q36" i="1"/>
  <c r="AA51" i="1"/>
  <c r="T48" i="1"/>
  <c r="T49" i="1"/>
  <c r="T46" i="1"/>
  <c r="AL44" i="1"/>
  <c r="AA42" i="1"/>
  <c r="AM26" i="1"/>
  <c r="R19" i="1"/>
  <c r="AM16" i="1"/>
  <c r="U13" i="1"/>
  <c r="AA3" i="1"/>
  <c r="T39" i="1"/>
  <c r="AD50" i="1"/>
  <c r="T47" i="1"/>
  <c r="AK44" i="1"/>
  <c r="AD43" i="1"/>
  <c r="R29" i="1"/>
  <c r="R21" i="1"/>
  <c r="R20" i="1"/>
  <c r="AD15" i="1"/>
  <c r="AD14" i="1"/>
  <c r="T13" i="1"/>
  <c r="X8" i="1"/>
  <c r="AM4" i="1"/>
  <c r="AM5" i="1" s="1"/>
  <c r="X3" i="1"/>
  <c r="AA47" i="1"/>
  <c r="Q48" i="1"/>
  <c r="AA45" i="1"/>
  <c r="AA27" i="1"/>
  <c r="AA22" i="1"/>
  <c r="P19" i="1"/>
  <c r="R13" i="1"/>
  <c r="X46" i="1"/>
  <c r="Q49" i="1"/>
  <c r="Q46" i="1"/>
  <c r="AA50" i="1"/>
  <c r="T51" i="1"/>
  <c r="Q47" i="1"/>
  <c r="V45" i="1"/>
  <c r="AA43" i="1"/>
  <c r="T42" i="1"/>
  <c r="AD37" i="1"/>
  <c r="X27" i="1"/>
  <c r="AD26" i="1"/>
  <c r="V22" i="1"/>
  <c r="P21" i="1"/>
  <c r="P20" i="1"/>
  <c r="N19" i="1"/>
  <c r="AD16" i="1"/>
  <c r="X15" i="1"/>
  <c r="X14" i="1"/>
  <c r="Q13" i="1"/>
  <c r="AM9" i="1"/>
  <c r="V8" i="1"/>
  <c r="AM6" i="1"/>
  <c r="AM7" i="1" s="1"/>
  <c r="V3" i="1"/>
  <c r="S42" i="1"/>
  <c r="AA41" i="1"/>
  <c r="AD38" i="1"/>
  <c r="U22" i="1"/>
  <c r="U8" i="1"/>
  <c r="AD4" i="1"/>
  <c r="AD5" i="1" s="1"/>
  <c r="X16" i="1"/>
  <c r="T50" i="1"/>
  <c r="AA44" i="1"/>
  <c r="T43" i="1"/>
  <c r="Q42" i="1"/>
  <c r="AA38" i="1"/>
  <c r="X37" i="1"/>
  <c r="AA36" i="1"/>
  <c r="R22" i="1"/>
  <c r="R15" i="1"/>
  <c r="R14" i="1"/>
  <c r="X4" i="1"/>
  <c r="X5" i="1" s="1"/>
  <c r="AA37" i="1"/>
  <c r="R27" i="1"/>
  <c r="X9" i="1"/>
  <c r="X6" i="1"/>
  <c r="X7" i="1" s="1"/>
  <c r="R3" i="1"/>
  <c r="Q50" i="1"/>
  <c r="V39" i="1"/>
  <c r="U38" i="1"/>
  <c r="U37" i="1"/>
  <c r="Q27" i="1"/>
  <c r="R26" i="1"/>
  <c r="P22" i="1"/>
  <c r="P15" i="1"/>
  <c r="W9" i="1"/>
  <c r="Q8" i="1"/>
  <c r="W6" i="1"/>
  <c r="W7" i="1" s="1"/>
  <c r="V4" i="1"/>
  <c r="V5" i="1" s="1"/>
  <c r="AM29" i="1"/>
  <c r="U39" i="1"/>
  <c r="T38" i="1"/>
  <c r="Q26" i="1"/>
  <c r="N15" i="1"/>
  <c r="V9" i="1"/>
  <c r="I8" i="1"/>
  <c r="AD11" i="3" l="1"/>
  <c r="W11" i="3"/>
  <c r="N18" i="3"/>
  <c r="AA18" i="3"/>
  <c r="R11" i="3"/>
  <c r="AA11" i="3"/>
  <c r="AM18" i="3"/>
  <c r="P17" i="3"/>
  <c r="AT18" i="3"/>
  <c r="R17" i="3"/>
  <c r="R18" i="3"/>
  <c r="S11" i="3"/>
  <c r="Q18" i="3"/>
  <c r="Q17" i="3"/>
  <c r="Q11" i="3"/>
  <c r="T17" i="3"/>
  <c r="T18" i="3"/>
  <c r="V11" i="3"/>
  <c r="V10" i="3"/>
  <c r="T11" i="3"/>
  <c r="AD11" i="1"/>
  <c r="AD10" i="1"/>
  <c r="N17" i="1"/>
  <c r="AM11" i="3"/>
  <c r="AM10" i="3"/>
  <c r="U17" i="3"/>
  <c r="U18" i="3"/>
  <c r="U11" i="3"/>
  <c r="U10" i="3"/>
  <c r="AT11" i="1"/>
  <c r="AT10" i="1"/>
  <c r="AA10" i="1"/>
  <c r="AA11" i="1"/>
  <c r="AA17" i="1"/>
  <c r="AA18" i="1"/>
  <c r="U10" i="1"/>
  <c r="T17" i="1"/>
  <c r="T10" i="1"/>
  <c r="P17" i="1"/>
  <c r="U17" i="1"/>
  <c r="U18" i="1"/>
  <c r="AT18" i="1"/>
  <c r="AT17" i="1"/>
  <c r="AM17" i="1"/>
  <c r="AM18" i="1"/>
  <c r="AM11" i="1"/>
  <c r="AM10" i="1"/>
  <c r="AD18" i="1"/>
  <c r="AD17" i="1"/>
  <c r="R11" i="1"/>
  <c r="R10" i="1"/>
  <c r="W11" i="1"/>
  <c r="W10" i="1"/>
  <c r="Q11" i="1"/>
  <c r="Q10" i="1"/>
  <c r="X11" i="1"/>
  <c r="X10" i="1"/>
  <c r="V11" i="1"/>
  <c r="V10" i="1"/>
  <c r="X17" i="1"/>
  <c r="X18" i="1"/>
  <c r="S11" i="1"/>
  <c r="S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PillagingPagans</author>
  </authors>
  <commentList>
    <comment ref="AW2" authorId="0" shapeId="0" xr:uid="{1C497C04-4310-4073-91E8-17AEFCC19C09}">
      <text>
        <r>
          <rPr>
            <b/>
            <sz val="9"/>
            <color indexed="81"/>
            <rFont val="Tahoma"/>
            <family val="2"/>
          </rPr>
          <t>Remember that due to GUID 140797 and &lt;InfluenceCosts&gt;0.5&lt;/InfluenceCosts&gt; for all (air)ships, the in-game cost is half of this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PillagingPagans</author>
  </authors>
  <commentList>
    <comment ref="X2" authorId="0" shapeId="0" xr:uid="{D76CA0E1-6B71-4046-AC5B-20B882250CF4}">
      <text>
        <r>
          <rPr>
            <b/>
            <sz val="9"/>
            <color indexed="81"/>
            <rFont val="Tahoma"/>
            <family val="2"/>
          </rPr>
          <t>This column is affected Ships Rebalance - Session Transfer Speed.</t>
        </r>
      </text>
    </comment>
    <comment ref="AZ2" authorId="0" shapeId="0" xr:uid="{C78D35BE-1503-4463-B0B2-79462408719C}">
      <text>
        <r>
          <rPr>
            <b/>
            <sz val="9"/>
            <color indexed="81"/>
            <rFont val="Tahoma"/>
            <family val="2"/>
          </rPr>
          <t>Template determines whether modified by Ships Rebalance - Trade Ships or by Ships Rebalance - War Ships.</t>
        </r>
      </text>
    </comment>
  </commentList>
</comments>
</file>

<file path=xl/sharedStrings.xml><?xml version="1.0" encoding="utf-8"?>
<sst xmlns="http://schemas.openxmlformats.org/spreadsheetml/2006/main" count="363" uniqueCount="153">
  <si>
    <t>GameObject (properties.txt)</t>
  </si>
  <si>
    <t>WarAirShip (template.xml)</t>
  </si>
  <si>
    <t>AirShip (template.xml)</t>
  </si>
  <si>
    <t>AirShip</t>
  </si>
  <si>
    <t>Zephyr Helium</t>
  </si>
  <si>
    <t>Zephyr Arctic</t>
  </si>
  <si>
    <t>Pegasus Helium</t>
  </si>
  <si>
    <t>Pegasus Arctic</t>
  </si>
  <si>
    <t>Hermes Arctic</t>
  </si>
  <si>
    <t>Hermes Helium</t>
  </si>
  <si>
    <t>WarAirship</t>
  </si>
  <si>
    <t>Manticore (Armed) Arctic</t>
  </si>
  <si>
    <t>Manticore (Armed) Helium</t>
  </si>
  <si>
    <t>Manticore Arctic</t>
  </si>
  <si>
    <t>Manticore Helium</t>
  </si>
  <si>
    <t>Harpy (Armed) Arctic</t>
  </si>
  <si>
    <t>Harpy (Armed) Helium</t>
  </si>
  <si>
    <t>Harpy Arctic</t>
  </si>
  <si>
    <t>Harpy Helium</t>
  </si>
  <si>
    <t>Boreas Arctic</t>
  </si>
  <si>
    <t>Boreas Helium</t>
  </si>
  <si>
    <t>DivingBellShip (template.xml)</t>
  </si>
  <si>
    <t>TradeShipPermit (template.xml)</t>
  </si>
  <si>
    <t>WarShip (template.xml)</t>
  </si>
  <si>
    <t>TradeShip (template.xml)</t>
  </si>
  <si>
    <t>WarShip</t>
  </si>
  <si>
    <t>Flagship</t>
  </si>
  <si>
    <t>DivingBellShip</t>
  </si>
  <si>
    <t>Salvager</t>
  </si>
  <si>
    <t>TradeShip</t>
  </si>
  <si>
    <t>Oil Tanker</t>
  </si>
  <si>
    <t>Flak Monitor</t>
  </si>
  <si>
    <t>TradeShipPermit</t>
  </si>
  <si>
    <t>The Great Eastern</t>
  </si>
  <si>
    <t>Extravaganza Steamer</t>
  </si>
  <si>
    <t>World-Class Reefer</t>
  </si>
  <si>
    <t>Pyrphorian Warship</t>
  </si>
  <si>
    <t>Blue Flamethrower Monitor</t>
  </si>
  <si>
    <t>Flamethrower Monitor</t>
  </si>
  <si>
    <t>Pyrphorian Monitor</t>
  </si>
  <si>
    <t>Pirate Monitor</t>
  </si>
  <si>
    <t>Monitor</t>
  </si>
  <si>
    <t>Pyrphorian Battle Cruiser</t>
  </si>
  <si>
    <t>Battle Cruiser</t>
  </si>
  <si>
    <t>Cargo Ship</t>
  </si>
  <si>
    <t>Royal Ship-of-the-line</t>
  </si>
  <si>
    <t>Pirate Ship-of-the-line</t>
  </si>
  <si>
    <t>Ship-of-the-line</t>
  </si>
  <si>
    <t>Clipper</t>
  </si>
  <si>
    <t>Pirate Frigate</t>
  </si>
  <si>
    <t>Frigate</t>
  </si>
  <si>
    <t>Pirate Gunboat</t>
  </si>
  <si>
    <t>Gunboat</t>
  </si>
  <si>
    <t>Schooner</t>
  </si>
  <si>
    <t>Template</t>
  </si>
  <si>
    <t>Maintenance</t>
  </si>
  <si>
    <t>AccuracyBaseIncreasePercentage</t>
  </si>
  <si>
    <t>AccuracySpeedDecay</t>
  </si>
  <si>
    <t>AccuracyIncreaseOverDistance</t>
  </si>
  <si>
    <t>AccuracyBase</t>
  </si>
  <si>
    <t>VolleyMaxPerBulletRandomOffset</t>
  </si>
  <si>
    <t>FullVolleyTimeMax</t>
  </si>
  <si>
    <t>FullVolleyTimeMin</t>
  </si>
  <si>
    <t>MaxDistanceToPatrolRouteToBeAggressiveIn</t>
  </si>
  <si>
    <t>LineOfSightRange</t>
  </si>
  <si>
    <t>AttackRangeApproachPercentage</t>
  </si>
  <si>
    <t>AttackRange</t>
  </si>
  <si>
    <t>TargetAngleVariation</t>
  </si>
  <si>
    <t>ReloadTime</t>
  </si>
  <si>
    <t>BaseDamage</t>
  </si>
  <si>
    <t>SelfHealPausedTimeIfAttacked</t>
  </si>
  <si>
    <t>SelfHealPerHealTick</t>
  </si>
  <si>
    <t>BlockBuildActionsAfterAttackDuration</t>
  </si>
  <si>
    <t>AccuracyWidth</t>
  </si>
  <si>
    <t>HPBarOffset</t>
  </si>
  <si>
    <t>PausedTimeIfAttacked</t>
  </si>
  <si>
    <t>AlertRange</t>
  </si>
  <si>
    <t>MaximumHitPoints</t>
  </si>
  <si>
    <t>Drop Shafts</t>
  </si>
  <si>
    <t>SessionTransferSpeedFactor</t>
  </si>
  <si>
    <t>MinSlowdownFactor</t>
  </si>
  <si>
    <t>DamageFullFactor</t>
  </si>
  <si>
    <t>DamageStartFactor</t>
  </si>
  <si>
    <t>DamageThreshold</t>
  </si>
  <si>
    <t>CargoFullFactor</t>
  </si>
  <si>
    <t>CargoStartFactor</t>
  </si>
  <si>
    <t>CargoThreshold</t>
  </si>
  <si>
    <t>WindSpeedupEffectOnTurningSpeed</t>
  </si>
  <si>
    <t>WindMaxSpeedupFactor</t>
  </si>
  <si>
    <t>WindSlowdownEffectOnTurningSpeed</t>
  </si>
  <si>
    <t>WindMinSlowdownFactor</t>
  </si>
  <si>
    <t>ForwardSpeed</t>
  </si>
  <si>
    <t>TurnMovement</t>
  </si>
  <si>
    <t>TurnDeceleration</t>
  </si>
  <si>
    <t>TurnSpeedInPlace</t>
  </si>
  <si>
    <t>TurnSpeed</t>
  </si>
  <si>
    <t>TurnRadius</t>
  </si>
  <si>
    <t>Deceleration</t>
  </si>
  <si>
    <t>Acceleration</t>
  </si>
  <si>
    <t>TurnAroundRadius</t>
  </si>
  <si>
    <t>BaseAssetGUID</t>
  </si>
  <si>
    <t>GUIDs</t>
  </si>
  <si>
    <t>Name</t>
  </si>
  <si>
    <t>&lt;!-- Sail Ships --&gt;</t>
  </si>
  <si>
    <t>&lt;!-- Steam Ships --&gt;</t>
  </si>
  <si>
    <t>&lt;!-- Special Ships --&gt;</t>
  </si>
  <si>
    <t>&lt;!-- Airships --&gt;</t>
  </si>
  <si>
    <t>Ships Rebalance - Session Transfer Speed</t>
  </si>
  <si>
    <t>Ships Rebalance - Trade Ships</t>
  </si>
  <si>
    <t>Ships Rebalance - War Ships</t>
  </si>
  <si>
    <t>regex find:</t>
  </si>
  <si>
    <t>regex replace:</t>
  </si>
  <si>
    <t>\t&lt;!-- $1 --&gt;</t>
  </si>
  <si>
    <t>regex pieces:</t>
  </si>
  <si>
    <t>regex replace pieces:</t>
  </si>
  <si>
    <t>(\b.+);(.+);(.+)</t>
  </si>
  <si>
    <t>\n\t\t&lt;ModOp Type="add" GUID='$2' Path="/Values/Walking[not(SessionTransferSpeedFactor)] | //Values[Standard/GUID='2122370000']/Walking[SessionTransferSpeedFactor=10000]"&gt;</t>
  </si>
  <si>
    <t>\n\t\t\t&lt;SessionTransferSpeedFactor&gt;$3&lt;/SessionTransferSpeedFactor&gt;\n\t\t&lt;/ModOp&gt;</t>
  </si>
  <si>
    <t>\n\t\t&lt;ModOp Type="merge" GUID='$2' Path="/Values/Walking[boolean(SessionTransferSpeedFactor)]"&gt;</t>
  </si>
  <si>
    <t>SocketCount</t>
  </si>
  <si>
    <t>SlotCount</t>
  </si>
  <si>
    <t>Standard</t>
  </si>
  <si>
    <t>Walking</t>
  </si>
  <si>
    <t>Attackable</t>
  </si>
  <si>
    <t>Attacker</t>
  </si>
  <si>
    <t>ItemContainer</t>
  </si>
  <si>
    <t>Cost</t>
  </si>
  <si>
    <t>ShipMaintenance</t>
  </si>
  <si>
    <t>Shafts</t>
  </si>
  <si>
    <t>Bombarder</t>
  </si>
  <si>
    <t>InfluenceCostPoints</t>
  </si>
  <si>
    <t>\t&lt;!-- $2 --&gt;</t>
  </si>
  <si>
    <t>\n\t\t&lt;ModOp Type="add" GUID='$1' Path="/Values/Walking[not(Acceleration)] | //Values[Standard/GUID='2122370000']/Walking[Acceleration=10000]"&gt;\n\t\t\t&lt;Acceleration&gt;$3&lt;/Acceleration&gt;\n\t\t&lt;/ModOp&gt;</t>
  </si>
  <si>
    <t>\n\t\t&lt;ModOp Type="merge" GUID='$1' Path="/Values/Walking[boolean(Acceleration)]"&gt;\n\t\t\t&lt;Acceleration&gt;$3&lt;/Acceleration&gt;\n\t\t&lt;/ModOp&gt;</t>
  </si>
  <si>
    <t>\n\t\t&lt;ModOp Type="add" GUID='$1' Path="/Values/Walking[not(Deceleration)] | //Values[Standard/GUID='2122370000']/Walking[Deceleration=10000]"&gt;\n\t\t\t&lt;Deceleration&gt;$4&lt;/Deceleration&gt;\n\t\t&lt;/ModOp&gt;</t>
  </si>
  <si>
    <t>\n\t\t&lt;ModOp Type="merge" GUID='$1' Path="/Values/Walking[boolean(Deceleration)]"&gt;\n\t\t\t&lt;Deceleration&gt;$4&lt;/Deceleration&gt;\n\t\t&lt;/ModOp&gt;</t>
  </si>
  <si>
    <t>\n\t\t&lt;ModOp Type="add" GUID='$1' Path="/Values/Walking[not(ForwardSpeed)] | //Values[Standard/GUID='2122370000']/Walking[ForwardSpeed=10000]"&gt;\n\t\t\t&lt;ForwardSpeed&gt;$5&lt;/ForwardSpeed&gt;\n\t\t&lt;/ModOp&gt;</t>
  </si>
  <si>
    <t>\n\t\t&lt;ModOp Type="merge" GUID='$1' Path="/Values/Walking[boolean(ForwardSpeed)]"&gt;\n\t\t\t&lt;ForwardSpeed&gt;$5&lt;/ForwardSpeed&gt;\n\t\t&lt;/ModOp&gt;</t>
  </si>
  <si>
    <t>\n\t\t&lt;ModOp Type="add" GUID='$1' Path="/Values/Attackable[not(MaximumHitPoints)] | //Values[Standard/GUID='2122370000']/Attackable[MaximumHitPoints=10000]"&gt;\n\t\t\t&lt;MaximumHitPoints&gt;$6&lt;/MaximumHitPoints&gt;\n\t\t&lt;/ModOp&gt;</t>
  </si>
  <si>
    <t>\n\t\t&lt;ModOp Type="merge" GUID='$1' Path="/Values/Attackable[boolean(MaximumHitPoints)]"&gt;\n\t\t\t&lt;MaximumHitPoints&gt;$6&lt;/MaximumHitPoints&gt;\n\t\t&lt;/ModOp&gt;</t>
  </si>
  <si>
    <t>\n\t\t&lt;ModOp Type="add" GUID='$1' Path="/Values/Attacker[not(BaseDamage)] | //Values[Standard/GUID='2122370000']/Attacker[BaseDamage=10000]"&gt;\n\t\t\t&lt;BaseDamage&gt;$7&lt;/BaseDamage&gt;\n\t\t&lt;/ModOp&gt;</t>
  </si>
  <si>
    <t>\n\t\t&lt;ModOp Type="merge" GUID='$1' Path="/Values/Attacker[boolean(BaseDamage)]"&gt;\n\t\t\t&lt;BaseDamage&gt;$7&lt;/BaseDamage&gt;\n\t\t&lt;/ModOp&gt;</t>
  </si>
  <si>
    <t>\n\t\t&lt;ModOp Type="add" GUID='$1' Path="/Values/Attacker[not(AttackRange)] | //Values[Standard/GUID='2122370000']/Attacker[AttackRange=10000]"&gt;\n\t\t\t&lt;AttackRange&gt;$8&lt;/AttackRange&gt;\n\t\t&lt;/ModOp&gt;</t>
  </si>
  <si>
    <t>\n\t\t&lt;ModOp Type="merge" GUID='$1' Path="/Values/Attacker[boolean(AttackRange)]"&gt;\n\t\t\t&lt;AttackRange&gt;$8&lt;/AttackRange&gt;\n\t\t&lt;/ModOp&gt;</t>
  </si>
  <si>
    <t>\n\t\t&lt;ModOp Type="add" GUID='$1' Path="/Values/ItemContainer[not(SocketCount)] | //Values[Standard/GUID='2122370000']/ItemContainer[SocketCount=10000]"&gt;\n\t\t\t&lt;SocketCount&gt;$9&lt;/SocketCount&gt;\n\t\t&lt;/ModOp&gt;</t>
  </si>
  <si>
    <t>\n\t\t&lt;ModOp Type="merge" GUID='$1' Path="/Values/ItemContainer[boolean(SocketCount)]"&gt;\n\t\t\t&lt;SocketCount&gt;$9&lt;/SocketCount&gt;\n\t\t&lt;/ModOp&gt;</t>
  </si>
  <si>
    <t>\n\t\t&lt;ModOp Type="add" GUID='$1' Path="/Values/ItemContainer[not(SlotCount)] | //Values[Standard/GUID='2122370000']/ItemContainer[SlotCount=10000]"&gt;\n\t\t\t&lt;SlotCount&gt;$10&lt;/SlotCount&gt;\n\t\t&lt;/ModOp&gt;</t>
  </si>
  <si>
    <t>\n\t\t&lt;ModOp Type="merge" GUID='$1' Path="/Values/ItemContainer[boolean(SlotCount)]"&gt;\n\t\t\t&lt;SlotCount&gt;$10&lt;/SlotCount&gt;\n\t\t&lt;/ModOp&gt;</t>
  </si>
  <si>
    <t>\n\t\t&lt;ModOp Type="add" GUID='$1' Path="/Values/Cost[not(InfluenceCostPoints)] | //Values[Standard/GUID='2122370000']/Cost[InfluenceCostPoints=10000]"&gt;\n\t\t\t&lt;InfluenceCostPoints&gt;$11&lt;/InfluenceCostPoints&gt;\n\t\t&lt;/ModOp&gt;</t>
  </si>
  <si>
    <t>\n\t\t&lt;ModOp Type="merge" GUID='$1' Path="/Values/Cost[boolean(InfluenceCostPoints)]"&gt;\n\t\t\t&lt;InfluenceCostPoints&gt;$11&lt;/InfluenceCostPoints&gt;\n\t\t&lt;/ModOp&gt;</t>
  </si>
  <si>
    <t>\n\t\t&lt;ModOp Type="add" GUID='$1' Path="/Values/ShipMaintenance[not(Maintenance)] | //Values[Standard/GUID='2122370000']/ShipMaintenance[Maintenance=10000]"&gt;\n\t\t\t&lt;Maintenance&gt;$12&lt;/Maintenance&gt;\n\t\t&lt;/ModOp&gt;</t>
  </si>
  <si>
    <t>\n\t\t&lt;ModOp Type="merge" GUID='$1' Path="/Values/ShipMaintenance[boolean(Maintenance)]"&gt;\n\t\t\t&lt;Maintenance&gt;$12&lt;/Maintenance&gt;\n\t\t&lt;/ModOp&gt;</t>
  </si>
  <si>
    <t>(\d+);(.+);(.+);(.+);(.+);(.+);(.+);(.+);(.+);(.+);(.+)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</si>
</sst>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theme="1"/>
      <name val="Liberation Sans"/>
    </font>
    <font>
      <sz val="10"/>
      <color rgb="FF000000"/>
      <name val="Liberation Sans"/>
    </font>
    <font>
      <sz val="11"/>
      <color rgb="FF000000"/>
      <name val="Liberation Sans"/>
    </font>
    <font>
      <sz val="11"/>
      <color rgb="FF000000"/>
      <name val="Liberation Serif"/>
    </font>
    <font>
      <sz val="10"/>
      <color rgb="FF000000"/>
      <name val="Liberation Serif"/>
    </font>
    <font>
      <sz val="10"/>
      <color theme="1"/>
      <name val="Liberation Serif"/>
    </font>
    <font>
      <sz val="11"/>
      <color theme="1"/>
      <name val="Liberation Sans"/>
    </font>
    <font>
      <b/>
      <sz val="11"/>
      <color theme="1"/>
      <name val="Liberation Sans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3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theme="1"/>
      <name val="Liberation Sans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EEEEEE"/>
        <bgColor rgb="FFEEEEEE"/>
      </patternFill>
    </fill>
    <fill>
      <patternFill patternType="solid">
        <fgColor rgb="FF729FCF"/>
        <bgColor rgb="FF729FCF"/>
      </patternFill>
    </fill>
    <fill>
      <patternFill patternType="solid">
        <fgColor rgb="FFDDDDDD"/>
        <bgColor rgb="FFDDDDDD"/>
      </patternFill>
    </fill>
    <fill>
      <patternFill patternType="solid">
        <fgColor rgb="FF5983B0"/>
        <bgColor rgb="FF5983B0"/>
      </patternFill>
    </fill>
    <fill>
      <patternFill patternType="solid">
        <fgColor theme="5"/>
      </patternFill>
    </fill>
    <fill>
      <patternFill patternType="solid">
        <fgColor theme="9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/>
      <top/>
      <bottom style="double">
        <color rgb="FF000000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8" fillId="0" borderId="4" applyNumberFormat="0" applyFill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3" fillId="0" borderId="0" xfId="0" applyFont="1" applyAlignment="1">
      <alignment wrapText="1"/>
    </xf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horizontal="center"/>
    </xf>
    <xf numFmtId="0" fontId="0" fillId="2" borderId="0" xfId="0" applyFill="1"/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3" borderId="0" xfId="0" applyFill="1"/>
    <xf numFmtId="0" fontId="5" fillId="0" borderId="0" xfId="0" applyFont="1" applyAlignment="1">
      <alignment wrapText="1"/>
    </xf>
    <xf numFmtId="0" fontId="4" fillId="4" borderId="0" xfId="0" applyFont="1" applyFill="1" applyAlignment="1">
      <alignment horizontal="center" wrapText="1"/>
    </xf>
    <xf numFmtId="0" fontId="6" fillId="0" borderId="0" xfId="0" applyFont="1"/>
    <xf numFmtId="0" fontId="1" fillId="5" borderId="0" xfId="0" applyFont="1" applyFill="1"/>
    <xf numFmtId="0" fontId="0" fillId="5" borderId="0" xfId="0" applyFill="1"/>
    <xf numFmtId="0" fontId="1" fillId="5" borderId="0" xfId="0" applyFont="1" applyFill="1" applyAlignment="1">
      <alignment wrapText="1"/>
    </xf>
    <xf numFmtId="0" fontId="7" fillId="6" borderId="1" xfId="0" applyFont="1" applyFill="1" applyBorder="1" applyAlignment="1">
      <alignment horizontal="left" wrapText="1"/>
    </xf>
    <xf numFmtId="0" fontId="7" fillId="6" borderId="2" xfId="0" applyFont="1" applyFill="1" applyBorder="1" applyAlignment="1">
      <alignment horizontal="left" wrapText="1"/>
    </xf>
    <xf numFmtId="0" fontId="7" fillId="6" borderId="3" xfId="0" applyFont="1" applyFill="1" applyBorder="1" applyAlignment="1">
      <alignment horizontal="left" wrapText="1"/>
    </xf>
    <xf numFmtId="0" fontId="0" fillId="0" borderId="0" xfId="0"/>
    <xf numFmtId="0" fontId="12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Font="1"/>
    <xf numFmtId="0" fontId="0" fillId="0" borderId="0" xfId="0" applyAlignment="1"/>
    <xf numFmtId="0" fontId="12" fillId="0" borderId="0" xfId="0" applyFont="1" applyAlignment="1"/>
    <xf numFmtId="0" fontId="7" fillId="6" borderId="1" xfId="0" applyFont="1" applyFill="1" applyBorder="1" applyAlignment="1">
      <alignment horizontal="left"/>
    </xf>
    <xf numFmtId="0" fontId="7" fillId="6" borderId="3" xfId="0" applyFont="1" applyFill="1" applyBorder="1" applyAlignment="1">
      <alignment horizontal="left"/>
    </xf>
    <xf numFmtId="0" fontId="9" fillId="8" borderId="1" xfId="3" applyBorder="1" applyAlignment="1">
      <alignment horizontal="left"/>
    </xf>
    <xf numFmtId="0" fontId="9" fillId="7" borderId="2" xfId="2" applyBorder="1" applyAlignment="1">
      <alignment horizontal="left"/>
    </xf>
    <xf numFmtId="0" fontId="7" fillId="6" borderId="2" xfId="0" applyFont="1" applyFill="1" applyBorder="1" applyAlignment="1">
      <alignment horizontal="left"/>
    </xf>
    <xf numFmtId="0" fontId="0" fillId="0" borderId="0" xfId="0" applyFont="1" applyAlignment="1"/>
    <xf numFmtId="0" fontId="10" fillId="0" borderId="4" xfId="1" applyFont="1" applyAlignment="1">
      <alignment wrapText="1"/>
    </xf>
    <xf numFmtId="0" fontId="10" fillId="0" borderId="0" xfId="1" applyFont="1" applyBorder="1" applyAlignment="1">
      <alignment wrapText="1"/>
    </xf>
    <xf numFmtId="0" fontId="12" fillId="0" borderId="0" xfId="0" applyFont="1" applyAlignment="1">
      <alignment horizontal="center"/>
    </xf>
    <xf numFmtId="0" fontId="0" fillId="0" borderId="0" xfId="0"/>
    <xf numFmtId="0" fontId="12" fillId="0" borderId="0" xfId="0" applyFont="1" applyAlignment="1"/>
    <xf numFmtId="0" fontId="10" fillId="0" borderId="4" xfId="1" applyFont="1" applyAlignment="1">
      <alignment horizontal="center" wrapText="1"/>
    </xf>
    <xf numFmtId="0" fontId="10" fillId="0" borderId="0" xfId="1" applyFont="1" applyBorder="1" applyAlignment="1">
      <alignment horizontal="center" wrapText="1"/>
    </xf>
  </cellXfs>
  <cellStyles count="4">
    <cellStyle name="Accent2" xfId="2" builtinId="33"/>
    <cellStyle name="Accent6" xfId="3" builtinId="49"/>
    <cellStyle name="Heading 3" xfId="1" builtinId="18"/>
    <cellStyle name="Normal" xfId="0" builtinId="0"/>
  </cellStyles>
  <dxfs count="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iberation Serif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  <alignment horizontal="center" vertical="bottom" textRotation="0" wrapText="0" indent="0" justifyLastLine="0" shrinkToFit="0" readingOrder="0"/>
    </dxf>
    <dxf>
      <font>
        <b/>
        <i val="0"/>
        <color theme="4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iberation Serif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iberation Sans"/>
        <scheme val="none"/>
      </font>
      <fill>
        <patternFill patternType="solid">
          <fgColor rgb="FF5983B0"/>
          <bgColor rgb="FF5983B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Liberation Serif"/>
        <scheme val="none"/>
      </font>
      <fill>
        <patternFill patternType="solid">
          <fgColor rgb="FF000000"/>
          <bgColor rgb="FF000000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"/>
        <scheme val="none"/>
      </font>
      <fill>
        <patternFill patternType="solid">
          <fgColor rgb="FF000000"/>
          <bgColor rgb="FF00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Liberation Sans"/>
        <scheme val="none"/>
      </font>
      <fill>
        <patternFill patternType="solid">
          <fgColor rgb="FF5983B0"/>
          <bgColor rgb="FF5983B0"/>
        </patternFill>
      </fill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B97640-8ACB-4919-8BD5-6B397A3DF87A}" name="Ships" displayName="Ships" ref="A2:AZ56" totalsRowShown="0" headerRowDxfId="80">
  <autoFilter ref="A2:AZ56" xr:uid="{C1D6D651-E667-40AF-A8C9-333B0502CCF9}"/>
  <tableColumns count="52">
    <tableColumn id="3" xr3:uid="{99F475DF-441A-4717-8705-EB2D3A4C1863}" name="BaseAssetGUID" dataDxfId="79"/>
    <tableColumn id="2" xr3:uid="{2F575CB5-FBF4-43C6-9226-45B27C888A21}" name="GUIDs" dataDxfId="78"/>
    <tableColumn id="1" xr3:uid="{6E309C27-E8FD-47F5-9E07-1B2A0B3F66C4}" name="Name" dataDxfId="77"/>
    <tableColumn id="4" xr3:uid="{AE99A80D-EE3A-4BB2-9874-F5A9C24AA31C}" name="TurnAroundRadius"/>
    <tableColumn id="5" xr3:uid="{BFCB82A6-9902-429C-BF0A-5F79A6A5CA05}" name="Acceleration"/>
    <tableColumn id="6" xr3:uid="{E33428BC-9D86-447E-BF84-386AD39D10A1}" name="Deceleration"/>
    <tableColumn id="7" xr3:uid="{ADDFF3CA-A9E6-4D3B-8FAF-888E89B54EBB}" name="TurnRadius"/>
    <tableColumn id="8" xr3:uid="{5E0F8AFB-2F32-41F8-AE0F-BEE10E06A518}" name="TurnSpeed"/>
    <tableColumn id="9" xr3:uid="{87F29304-22A8-4C3B-AC72-4282DF64958A}" name="TurnSpeedInPlace"/>
    <tableColumn id="10" xr3:uid="{98053686-FB2E-443C-A74C-55DA64EB4E18}" name="TurnDeceleration"/>
    <tableColumn id="11" xr3:uid="{DFF5C209-3E31-4500-AB3C-E9EA45538EE0}" name="TurnMovement"/>
    <tableColumn id="12" xr3:uid="{F2E98489-0840-4DD2-9420-5193DBC3F441}" name="ForwardSpeed" dataDxfId="76"/>
    <tableColumn id="13" xr3:uid="{F2E1E510-D0CD-45F6-9C1C-9DF42E42E1D1}" name="WindMinSlowdownFactor" dataDxfId="75"/>
    <tableColumn id="14" xr3:uid="{CC9E49F9-CC5F-4805-82C5-239B05D72A2A}" name="WindSlowdownEffectOnTurningSpeed" dataDxfId="74"/>
    <tableColumn id="15" xr3:uid="{6DECA143-770C-47B2-B67A-6ABFC5DBA6E3}" name="WindMaxSpeedupFactor" dataDxfId="73"/>
    <tableColumn id="16" xr3:uid="{F661208F-A480-4643-83C6-C3C51D89C825}" name="WindSpeedupEffectOnTurningSpeed" dataDxfId="72"/>
    <tableColumn id="17" xr3:uid="{97233013-3841-47EF-A504-ADC55C2BB77C}" name="CargoThreshold"/>
    <tableColumn id="18" xr3:uid="{722B5F51-7D77-4557-B523-30A0D81D11D8}" name="CargoStartFactor"/>
    <tableColumn id="19" xr3:uid="{2E721849-B9C8-44B5-8996-73B3DA3C474E}" name="CargoFullFactor"/>
    <tableColumn id="20" xr3:uid="{C0C61992-0318-4896-98A2-4B6872AF907B}" name="DamageThreshold"/>
    <tableColumn id="21" xr3:uid="{0B3580DD-7CCB-4B5A-95F2-4252CDFABF9B}" name="DamageStartFactor"/>
    <tableColumn id="22" xr3:uid="{8E4CE817-5465-4914-8FB3-68A82613E224}" name="DamageFullFactor"/>
    <tableColumn id="23" xr3:uid="{77CF32EC-0E3C-4597-A42D-E6C952555AC7}" name="MinSlowdownFactor"/>
    <tableColumn id="24" xr3:uid="{27FE087F-183E-42D3-A2F2-8F53F5AECB14}" name="SessionTransferSpeedFactor"/>
    <tableColumn id="28" xr3:uid="{ADA68994-EE87-436A-8923-6437A8127464}" name="MaximumHitPoints" dataDxfId="71"/>
    <tableColumn id="29" xr3:uid="{B5E07CC8-7B35-45AF-BCC5-4F32B9BC260E}" name="AlertRange" dataDxfId="70"/>
    <tableColumn id="30" xr3:uid="{D3BE2FDD-5DC9-4C6D-A8AF-005632FD3262}" name="PausedTimeIfAttacked"/>
    <tableColumn id="31" xr3:uid="{B9A0F454-CB1B-497B-AD4B-6C85032CE2EB}" name="HPBarOffset" dataDxfId="69"/>
    <tableColumn id="32" xr3:uid="{1F760154-D6A3-422B-B5B1-2D64510DEA34}" name="AccuracyWidth" dataDxfId="68"/>
    <tableColumn id="33" xr3:uid="{73EF8B12-ADE1-4AAE-B549-BFFF3EC0AD21}" name="BlockBuildActionsAfterAttackDuration"/>
    <tableColumn id="34" xr3:uid="{C1BE5C33-96D5-496B-931E-B4865F6B0729}" name="SelfHealPerHealTick" dataDxfId="67"/>
    <tableColumn id="35" xr3:uid="{7032DDA9-28A1-4B4D-95CD-02F2194FF462}" name="SelfHealPausedTimeIfAttacked" dataDxfId="66"/>
    <tableColumn id="36" xr3:uid="{6C7A835C-5D3F-4BAA-98F7-E6BF7FF2F5B7}" name="BaseDamage" dataDxfId="65"/>
    <tableColumn id="37" xr3:uid="{83A64B60-E989-4E9B-8D50-79A1E9351DAB}" name="ReloadTime"/>
    <tableColumn id="38" xr3:uid="{FBB59EA8-2C04-448F-928F-6B15487C1414}" name="TargetAngleVariation" dataDxfId="64"/>
    <tableColumn id="39" xr3:uid="{B61F6260-0870-43E6-9B0F-8D11D9A147CA}" name="AttackRange" dataDxfId="63"/>
    <tableColumn id="40" xr3:uid="{A0E14703-03B0-4115-B1F3-72AB8C7301DD}" name="AttackRangeApproachPercentage"/>
    <tableColumn id="41" xr3:uid="{9DA340D9-004A-4C85-AAC6-727A8114B094}" name="LineOfSightRange"/>
    <tableColumn id="42" xr3:uid="{CA30AFE4-CA9C-490E-9A42-BDFF4E107A12}" name="MaxDistanceToPatrolRouteToBeAggressiveIn"/>
    <tableColumn id="43" xr3:uid="{F3234762-B3F2-4D74-9641-4C3DE418E2D9}" name="FullVolleyTimeMin" dataDxfId="62"/>
    <tableColumn id="44" xr3:uid="{50C819B1-4051-4948-A6A0-3F4CF67129EF}" name="FullVolleyTimeMax" dataDxfId="61"/>
    <tableColumn id="45" xr3:uid="{D2DD7749-DFF5-4271-A6A1-3E19574A5916}" name="VolleyMaxPerBulletRandomOffset" dataDxfId="60"/>
    <tableColumn id="46" xr3:uid="{7F55D98B-9566-4E9D-BA24-CA493740AFF8}" name="AccuracyBase"/>
    <tableColumn id="47" xr3:uid="{0D4B5473-B8F2-4674-884E-AE2B6E9A4FBD}" name="AccuracyIncreaseOverDistance"/>
    <tableColumn id="48" xr3:uid="{B0AF0EF7-AAA2-4D6E-8713-BCECF21F21F1}" name="AccuracySpeedDecay"/>
    <tableColumn id="49" xr3:uid="{0252535B-43E7-438B-91E0-896316B38B05}" name="AccuracyBaseIncreasePercentage"/>
    <tableColumn id="26" xr3:uid="{721BDAC4-1F35-4C19-8889-96AE5085FED5}" name="SocketCount" dataDxfId="59"/>
    <tableColumn id="25" xr3:uid="{B26F326C-FDDD-4CEE-B389-4C1C7AB68963}" name="SlotCount" dataDxfId="58"/>
    <tableColumn id="51" xr3:uid="{BF543219-308A-4904-8E03-DD42071EB2E9}" name="InfluenceCostPoints" dataDxfId="57"/>
    <tableColumn id="50" xr3:uid="{9CA8D1D4-7AE7-45B7-B9A0-F275904FB2D0}" name="Maintenance" dataDxfId="56"/>
    <tableColumn id="27" xr3:uid="{69F7DDF3-4F34-41D7-B4DA-93009514418F}" name="Drop Shafts" dataDxfId="55"/>
    <tableColumn id="52" xr3:uid="{15B511BE-C576-4847-9167-E22F74596C4E}" name="Template" dataDxfId="5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7146BB-AA62-4133-AB2D-CA0208D19CAE}" name="ShipsModded" displayName="ShipsModded" ref="A2:AZ56" headerRowDxfId="53">
  <autoFilter ref="A2:AZ56" xr:uid="{277146BB-AA62-4133-AB2D-CA0208D19CAE}"/>
  <tableColumns count="52">
    <tableColumn id="3" xr3:uid="{4DB2E083-C023-4AEA-BC82-830DB133F27B}" name="BaseAssetGUID" totalsRowLabel="Total" dataDxfId="52" totalsRowDxfId="0"/>
    <tableColumn id="2" xr3:uid="{CDB0FCAC-B5B8-479D-B230-4680CF83AEFC}" name="GUIDs" dataDxfId="51" totalsRowDxfId="1"/>
    <tableColumn id="1" xr3:uid="{83CFBE06-F9DC-4624-BDED-B6E5F8E56C0A}" name="Name" dataDxfId="50" totalsRowDxfId="2"/>
    <tableColumn id="4" xr3:uid="{04392C56-DFA4-4DF6-BD4D-CD35705455A2}" name="TurnAroundRadius"/>
    <tableColumn id="5" xr3:uid="{68B1881A-D34A-47C8-A73A-999BF7089D1D}" name="Acceleration"/>
    <tableColumn id="6" xr3:uid="{FC1A0A26-7EF0-48FC-AE34-0C554CC9F303}" name="Deceleration"/>
    <tableColumn id="7" xr3:uid="{E3BFFCA7-C38B-40D8-8A58-9838B4E5B20F}" name="TurnRadius"/>
    <tableColumn id="8" xr3:uid="{7A398B58-B02F-48F2-8095-C470D5FA6AC6}" name="TurnSpeed"/>
    <tableColumn id="9" xr3:uid="{14EA3A41-4322-4FB4-ACDF-10BC84B693D7}" name="TurnSpeedInPlace"/>
    <tableColumn id="10" xr3:uid="{E5E1448A-AAD4-4CF8-A68C-F7479F6C8972}" name="TurnDeceleration"/>
    <tableColumn id="11" xr3:uid="{548B06A7-2442-4970-982F-806E4036F878}" name="TurnMovement"/>
    <tableColumn id="12" xr3:uid="{FFB32102-1734-4F09-A13C-612C02E41FB0}" name="ForwardSpeed" dataDxfId="49" totalsRowDxfId="3"/>
    <tableColumn id="13" xr3:uid="{E94BDA71-A3BA-4541-BD65-27940635FEA5}" name="WindMinSlowdownFactor" dataDxfId="48" totalsRowDxfId="4"/>
    <tableColumn id="14" xr3:uid="{0065389A-9255-4305-BDA2-7E9BD60AF8BF}" name="WindSlowdownEffectOnTurningSpeed" dataDxfId="47" totalsRowDxfId="5"/>
    <tableColumn id="15" xr3:uid="{5B72CB13-1B8E-4A1E-B313-CE4EF371082D}" name="WindMaxSpeedupFactor" dataDxfId="46" totalsRowDxfId="6"/>
    <tableColumn id="16" xr3:uid="{7451D52C-3CA3-4F82-879A-50DC3D7E31D2}" name="WindSpeedupEffectOnTurningSpeed" dataDxfId="45" totalsRowDxfId="7"/>
    <tableColumn id="17" xr3:uid="{F89E3C6A-2108-436C-8A05-DF2773A8A2B1}" name="CargoThreshold"/>
    <tableColumn id="18" xr3:uid="{EF13889A-BA76-4554-A2D9-293B742D194D}" name="CargoStartFactor"/>
    <tableColumn id="19" xr3:uid="{6F544ABB-4978-4A43-BFC6-784BACDBA1F6}" name="CargoFullFactor"/>
    <tableColumn id="20" xr3:uid="{5BA8F158-A918-417F-BEB3-9B6AAA5D2603}" name="DamageThreshold"/>
    <tableColumn id="21" xr3:uid="{42B28A06-E163-46F6-A991-F9F4F4CE525E}" name="DamageStartFactor"/>
    <tableColumn id="22" xr3:uid="{EFE13567-0708-49FF-8460-F5A547D693CE}" name="DamageFullFactor"/>
    <tableColumn id="23" xr3:uid="{BC431709-2066-46B0-B880-B017A97EDF18}" name="MinSlowdownFactor"/>
    <tableColumn id="24" xr3:uid="{7AA17931-4689-44E6-BD2B-3EF4FEAC0503}" name="SessionTransferSpeedFactor"/>
    <tableColumn id="28" xr3:uid="{55F7452D-6FC5-4E2D-BCDF-B20A0DF21777}" name="MaximumHitPoints" dataDxfId="44" totalsRowDxfId="8"/>
    <tableColumn id="29" xr3:uid="{23F29B7B-E849-4098-8922-5141B9FAC702}" name="AlertRange" dataDxfId="43" totalsRowDxfId="9"/>
    <tableColumn id="30" xr3:uid="{C57C2E7D-0781-41B2-B053-7D25A1E6B103}" name="PausedTimeIfAttacked"/>
    <tableColumn id="31" xr3:uid="{4D9B2CDA-D3A0-4DBA-A49C-CBDA7907CDEA}" name="HPBarOffset" dataDxfId="42" totalsRowDxfId="10"/>
    <tableColumn id="32" xr3:uid="{BC33DC8B-2748-4839-A544-15A6DE36996E}" name="AccuracyWidth" dataDxfId="41" totalsRowDxfId="11"/>
    <tableColumn id="33" xr3:uid="{4F4D7555-C444-44C8-95CC-B6792FD9A2A2}" name="BlockBuildActionsAfterAttackDuration"/>
    <tableColumn id="34" xr3:uid="{8C1025DB-C100-475B-B6F7-AA7FACFE6359}" name="SelfHealPerHealTick" dataDxfId="40" totalsRowDxfId="12"/>
    <tableColumn id="35" xr3:uid="{B7148F29-9211-4966-80DB-A82202979BC3}" name="SelfHealPausedTimeIfAttacked" dataDxfId="39" totalsRowDxfId="13"/>
    <tableColumn id="36" xr3:uid="{995F0A91-5D4F-4462-8656-2FCE20062A4E}" name="BaseDamage" dataDxfId="38" totalsRowDxfId="14"/>
    <tableColumn id="37" xr3:uid="{B6867ECA-4229-4E15-8FE0-DA964F494191}" name="ReloadTime"/>
    <tableColumn id="38" xr3:uid="{16EC66F9-7E9C-4F7B-8537-DFEF61DB49C5}" name="TargetAngleVariation" dataDxfId="37" totalsRowDxfId="15"/>
    <tableColumn id="39" xr3:uid="{33ABA3B2-7213-44A3-97B2-546FD9C598D1}" name="AttackRange" dataDxfId="36" totalsRowDxfId="16"/>
    <tableColumn id="40" xr3:uid="{64C0C2CC-D84B-4083-B3B3-1413DE4A5045}" name="AttackRangeApproachPercentage"/>
    <tableColumn id="41" xr3:uid="{C6AEE203-BF3E-464A-81F8-2D92C86E37A5}" name="LineOfSightRange"/>
    <tableColumn id="42" xr3:uid="{8177FB01-4C34-4635-8A4F-5E2F3E37A6F3}" name="MaxDistanceToPatrolRouteToBeAggressiveIn"/>
    <tableColumn id="43" xr3:uid="{1D881120-4AC4-4F33-9FBD-525B0DCD2DA2}" name="FullVolleyTimeMin" dataDxfId="35" totalsRowDxfId="17"/>
    <tableColumn id="44" xr3:uid="{AB72E289-32A3-4088-A7F3-07BE50C196E3}" name="FullVolleyTimeMax" dataDxfId="34" totalsRowDxfId="18"/>
    <tableColumn id="45" xr3:uid="{BAEE3150-E38F-4051-8F27-F2B998D3B779}" name="VolleyMaxPerBulletRandomOffset" dataDxfId="33" totalsRowDxfId="19"/>
    <tableColumn id="46" xr3:uid="{E59E4643-6D50-4AB3-9D59-5154E68041AC}" name="AccuracyBase"/>
    <tableColumn id="47" xr3:uid="{9C66569F-F4FA-4C1E-A8B3-F1F55C2398F5}" name="AccuracyIncreaseOverDistance"/>
    <tableColumn id="48" xr3:uid="{97599615-3395-4C61-A0C3-585EE9BB1FD9}" name="AccuracySpeedDecay"/>
    <tableColumn id="49" xr3:uid="{02C5A414-6B34-4D76-B624-D402941AD8B7}" name="AccuracyBaseIncreasePercentage"/>
    <tableColumn id="26" xr3:uid="{B3082380-2675-41B3-B748-FDDBCA246E34}" name="SocketCount" dataDxfId="32" totalsRowDxfId="20"/>
    <tableColumn id="25" xr3:uid="{2DBC3CE7-B152-4F26-A128-77C8875AF13A}" name="SlotCount" dataDxfId="31" totalsRowDxfId="21"/>
    <tableColumn id="51" xr3:uid="{9E4EDDA9-6DE2-487A-A60E-0AF042EA8959}" name="InfluenceCostPoints" dataDxfId="30" totalsRowDxfId="22"/>
    <tableColumn id="50" xr3:uid="{D6EA2F90-D9A8-4D2C-9BCA-175BD34AE15C}" name="Maintenance" dataDxfId="29" totalsRowDxfId="23"/>
    <tableColumn id="27" xr3:uid="{28278ABA-5856-4E19-A9AD-5425C13871B0}" name="Shafts" dataDxfId="28" totalsRowDxfId="24"/>
    <tableColumn id="52" xr3:uid="{2E7C094F-772F-4053-B95F-12D44F47C907}" name="Template" totalsRowFunction="count" dataDxfId="27" totalsRowDxfId="2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DF557-24B7-4628-8B50-27C6684804EE}">
  <sheetPr codeName="Sheet1"/>
  <dimension ref="A1:U74"/>
  <sheetViews>
    <sheetView tabSelected="1" topLeftCell="F1" zoomScale="40" zoomScaleNormal="40" workbookViewId="0">
      <selection activeCell="R1" sqref="R1:S1"/>
    </sheetView>
  </sheetViews>
  <sheetFormatPr defaultColWidth="9.140625" defaultRowHeight="12.75"/>
  <cols>
    <col min="1" max="1" width="8.140625" style="24" bestFit="1" customWidth="1"/>
    <col min="2" max="2" width="23.5703125" style="24" bestFit="1" customWidth="1"/>
    <col min="3" max="3" width="29" style="24" bestFit="1" customWidth="1"/>
    <col min="4" max="4" width="32.140625" bestFit="1" customWidth="1"/>
    <col min="5" max="5" width="157.140625" customWidth="1"/>
    <col min="6" max="6" width="10.140625" style="24" bestFit="1" customWidth="1"/>
    <col min="7" max="7" width="28" style="24" bestFit="1" customWidth="1"/>
    <col min="8" max="9" width="19.140625" style="24" bestFit="1" customWidth="1"/>
    <col min="10" max="10" width="20.5703125" style="24" bestFit="1" customWidth="1"/>
    <col min="11" max="11" width="26.5703125" style="24" bestFit="1" customWidth="1"/>
    <col min="12" max="12" width="18" style="24" bestFit="1" customWidth="1"/>
    <col min="13" max="13" width="18.42578125" bestFit="1" customWidth="1"/>
    <col min="14" max="14" width="18" bestFit="1" customWidth="1"/>
    <col min="15" max="15" width="14.42578125" bestFit="1" customWidth="1"/>
    <col min="16" max="16" width="29.85546875" bestFit="1" customWidth="1"/>
    <col min="17" max="17" width="18.42578125" bestFit="1" customWidth="1"/>
    <col min="18" max="18" width="51.5703125" bestFit="1" customWidth="1"/>
    <col min="19" max="19" width="200.7109375" customWidth="1"/>
    <col min="20" max="20" width="59.85546875" bestFit="1" customWidth="1"/>
    <col min="21" max="21" width="200.7109375" customWidth="1"/>
    <col min="22" max="22" width="9.140625" customWidth="1"/>
  </cols>
  <sheetData>
    <row r="1" spans="1:21">
      <c r="A1" s="31" t="str">
        <f>ShipsModded[[#Headers],[GUIDs]]</f>
        <v>GUIDs</v>
      </c>
      <c r="B1" s="31" t="str">
        <f>ShipsModded[[#Headers],[Name]]</f>
        <v>Name</v>
      </c>
      <c r="C1" s="31" t="str">
        <f>ShipsModded[[#Headers],[SessionTransferSpeedFactor]]</f>
        <v>SessionTransferSpeedFactor</v>
      </c>
      <c r="D1" s="42" t="s">
        <v>107</v>
      </c>
      <c r="E1" s="42"/>
      <c r="F1" s="31" t="str">
        <f>ShipsModded[[#Headers],[GUIDs]]</f>
        <v>GUIDs</v>
      </c>
      <c r="G1" s="31" t="str">
        <f>ShipsModded[[#Headers],[Name]]</f>
        <v>Name</v>
      </c>
      <c r="H1" s="31" t="str">
        <f>ShipsModded[[#Headers],[Acceleration]]</f>
        <v>Acceleration</v>
      </c>
      <c r="I1" s="31" t="str">
        <f>ShipsModded[[#Headers],[Deceleration]]</f>
        <v>Deceleration</v>
      </c>
      <c r="J1" s="31" t="str">
        <f>ShipsModded[[#Headers],[ForwardSpeed]]</f>
        <v>ForwardSpeed</v>
      </c>
      <c r="K1" s="31" t="str">
        <f>ShipsModded[[#Headers],[MaximumHitPoints]]</f>
        <v>MaximumHitPoints</v>
      </c>
      <c r="L1" s="31" t="str">
        <f>ShipsModded[[#Headers],[BaseDamage]]</f>
        <v>BaseDamage</v>
      </c>
      <c r="M1" s="31" t="str">
        <f>ShipsModded[[#Headers],[AttackRange]]</f>
        <v>AttackRange</v>
      </c>
      <c r="N1" s="31" t="str">
        <f>ShipsModded[[#Headers],[SocketCount]]</f>
        <v>SocketCount</v>
      </c>
      <c r="O1" s="31" t="str">
        <f>ShipsModded[[#Headers],[SlotCount]]</f>
        <v>SlotCount</v>
      </c>
      <c r="P1" s="31" t="str">
        <f>ShipsModded[[#Headers],[InfluenceCostPoints]]</f>
        <v>InfluenceCostPoints</v>
      </c>
      <c r="Q1" s="31" t="str">
        <f>ShipsModded[[#Headers],[Maintenance]]</f>
        <v>Maintenance</v>
      </c>
      <c r="R1" s="40" t="s">
        <v>108</v>
      </c>
      <c r="S1" s="40"/>
      <c r="T1" s="40" t="s">
        <v>109</v>
      </c>
      <c r="U1" s="40"/>
    </row>
    <row r="2" spans="1:21">
      <c r="A2" s="30"/>
      <c r="B2" s="30" t="s">
        <v>103</v>
      </c>
      <c r="C2" s="30"/>
      <c r="D2" t="str">
        <f t="shared" ref="D2:D46" si="0">_xlfn.TEXTJOIN(";",TRUE,A2:C2)</f>
        <v>&lt;!-- Sail Ships --&gt;</v>
      </c>
      <c r="E2" s="25" t="s">
        <v>110</v>
      </c>
      <c r="F2" s="30"/>
      <c r="G2" s="30" t="s">
        <v>103</v>
      </c>
      <c r="H2" s="30"/>
      <c r="I2" s="30"/>
      <c r="J2" s="30"/>
      <c r="K2" s="30"/>
      <c r="L2" s="30"/>
      <c r="M2" s="24"/>
      <c r="N2" s="30"/>
      <c r="O2" s="30"/>
      <c r="P2" s="24"/>
      <c r="Q2" s="24"/>
      <c r="R2" s="24" t="str">
        <f>_xlfn.TEXTJOIN(";",TRUE,F2:M2)</f>
        <v>&lt;!-- Sail Ships --&gt;</v>
      </c>
      <c r="S2" s="25" t="s">
        <v>110</v>
      </c>
      <c r="T2" s="24" t="str">
        <f>_xlfn.TEXTJOIN(";",TRUE,F2:M2)</f>
        <v>&lt;!-- Sail Ships --&gt;</v>
      </c>
      <c r="U2" s="25" t="s">
        <v>110</v>
      </c>
    </row>
    <row r="3" spans="1:21">
      <c r="A3" s="24">
        <f>'Ships - Modded'!B3</f>
        <v>100438</v>
      </c>
      <c r="B3" s="24" t="str">
        <f>'Ships - Modded'!C3</f>
        <v>Schooner</v>
      </c>
      <c r="C3" s="24">
        <f>'Ships - Modded'!X3</f>
        <v>0.8</v>
      </c>
      <c r="D3" s="24" t="str">
        <f t="shared" si="0"/>
        <v>100438;Schooner;0.8</v>
      </c>
      <c r="E3" t="s">
        <v>115</v>
      </c>
      <c r="F3" s="29">
        <f>'Ships - Modded'!B3</f>
        <v>100438</v>
      </c>
      <c r="G3" s="29" t="str">
        <f>'Ships - Modded'!C3</f>
        <v>Schooner</v>
      </c>
      <c r="H3" s="29">
        <f>'Ships - Modded'!E3</f>
        <v>2</v>
      </c>
      <c r="I3" s="29">
        <f>'Ships - Modded'!F3</f>
        <v>4</v>
      </c>
      <c r="J3" s="29">
        <f>'Ships - Modded'!L3</f>
        <v>4.4000000000000004</v>
      </c>
      <c r="K3" s="24">
        <f>'Ships - Modded'!Y3</f>
        <v>1000</v>
      </c>
      <c r="L3" s="24">
        <f>'Ships - Modded'!AG3</f>
        <v>0</v>
      </c>
      <c r="M3" s="24">
        <f>'Ships - Modded'!AJ3</f>
        <v>0</v>
      </c>
      <c r="N3" s="24">
        <f>'Ships - Modded'!AU3</f>
        <v>1</v>
      </c>
      <c r="O3" s="24">
        <f>'Ships - Modded'!AV3</f>
        <v>2</v>
      </c>
      <c r="P3" s="24">
        <f>'Ships - Modded'!AW3</f>
        <v>2</v>
      </c>
      <c r="Q3" s="24">
        <f>'Ships - Modded'!AX3</f>
        <v>15</v>
      </c>
      <c r="R3" s="24" t="str">
        <f>_xlfn.TEXTJOIN(";",TRUE,F3:P3)</f>
        <v>100438;Schooner;2;4;4.4;1000;0;0;1;2;2</v>
      </c>
      <c r="S3" t="s">
        <v>152</v>
      </c>
      <c r="T3" s="24" t="str">
        <f>_xlfn.TEXTJOIN(";",TRUE,F4:P4)</f>
        <v>100437;Gunboat;2;4;5.1;950;140;45;2;1;4</v>
      </c>
      <c r="U3" s="24" t="s">
        <v>152</v>
      </c>
    </row>
    <row r="4" spans="1:21">
      <c r="A4" s="24">
        <f>'Ships - Modded'!B4</f>
        <v>100437</v>
      </c>
      <c r="B4" s="24" t="str">
        <f>'Ships - Modded'!C4</f>
        <v>Gunboat</v>
      </c>
      <c r="C4" s="24">
        <f>'Ships - Modded'!X4</f>
        <v>1</v>
      </c>
      <c r="D4" s="24" t="str">
        <f t="shared" si="0"/>
        <v>100437;Gunboat;1</v>
      </c>
      <c r="F4" s="29">
        <f>'Ships - Modded'!B4</f>
        <v>100437</v>
      </c>
      <c r="G4" s="29" t="str">
        <f>'Ships - Modded'!C4</f>
        <v>Gunboat</v>
      </c>
      <c r="H4" s="29">
        <f>'Ships - Modded'!E4</f>
        <v>2</v>
      </c>
      <c r="I4" s="29">
        <f>'Ships - Modded'!F4</f>
        <v>4</v>
      </c>
      <c r="J4" s="29">
        <f>'Ships - Modded'!L4</f>
        <v>5.0999999999999996</v>
      </c>
      <c r="K4" s="24">
        <f>'Ships - Modded'!Y4</f>
        <v>950</v>
      </c>
      <c r="L4" s="24">
        <f>'Ships - Modded'!AG4</f>
        <v>140</v>
      </c>
      <c r="M4" s="24">
        <f>'Ships - Modded'!AJ4</f>
        <v>45</v>
      </c>
      <c r="N4" s="24">
        <f>'Ships - Modded'!AU4</f>
        <v>2</v>
      </c>
      <c r="O4" s="24">
        <f>'Ships - Modded'!AV4</f>
        <v>1</v>
      </c>
      <c r="P4" s="24">
        <f>'Ships - Modded'!AW4</f>
        <v>4</v>
      </c>
      <c r="Q4" s="24">
        <f>'Ships - Modded'!AX4</f>
        <v>25</v>
      </c>
      <c r="R4" s="24" t="str">
        <f>_xlfn.TEXTJOIN(";",TRUE,F8:P8)</f>
        <v>100441;Clipper;1;2;5.5;0;0;0;1;4;4</v>
      </c>
      <c r="T4" s="24" t="str">
        <f>_xlfn.TEXTJOIN(";",TRUE,F5:P5)</f>
        <v>102420;Pirate Gunboat;2;4;6.1;950;140;45;2;1;4</v>
      </c>
      <c r="U4" s="24"/>
    </row>
    <row r="5" spans="1:21">
      <c r="A5" s="24">
        <f>'Ships - Modded'!B5</f>
        <v>102420</v>
      </c>
      <c r="B5" s="24" t="str">
        <f>'Ships - Modded'!C5</f>
        <v>Pirate Gunboat</v>
      </c>
      <c r="C5" s="24">
        <f>'Ships - Modded'!X5</f>
        <v>1.1000000000000001</v>
      </c>
      <c r="D5" s="24" t="str">
        <f t="shared" si="0"/>
        <v>102420;Pirate Gunboat;1.1</v>
      </c>
      <c r="E5" s="25" t="s">
        <v>111</v>
      </c>
      <c r="F5" s="29">
        <f>'Ships - Modded'!B5</f>
        <v>102420</v>
      </c>
      <c r="G5" s="29" t="str">
        <f>'Ships - Modded'!C5</f>
        <v>Pirate Gunboat</v>
      </c>
      <c r="H5" s="29">
        <f>'Ships - Modded'!E5</f>
        <v>2</v>
      </c>
      <c r="I5" s="29">
        <f>'Ships - Modded'!F5</f>
        <v>4</v>
      </c>
      <c r="J5" s="29">
        <f>'Ships - Modded'!L5</f>
        <v>6.1</v>
      </c>
      <c r="K5" s="24">
        <f>'Ships - Modded'!Y5</f>
        <v>950</v>
      </c>
      <c r="L5" s="24">
        <f>'Ships - Modded'!AG5</f>
        <v>140</v>
      </c>
      <c r="M5" s="24">
        <f>'Ships - Modded'!AJ5</f>
        <v>45</v>
      </c>
      <c r="N5" s="24">
        <f>'Ships - Modded'!AU5</f>
        <v>2</v>
      </c>
      <c r="O5" s="24">
        <f>'Ships - Modded'!AV5</f>
        <v>1</v>
      </c>
      <c r="P5" s="24">
        <f>'Ships - Modded'!AW5</f>
        <v>4</v>
      </c>
      <c r="Q5" s="24">
        <f>'Ships - Modded'!AX5</f>
        <v>25</v>
      </c>
      <c r="R5" s="24" t="str">
        <f>_xlfn.TEXTJOIN(";",TRUE,F12:P12)</f>
        <v>&lt;!-- Steam Ships --&gt;</v>
      </c>
      <c r="S5" s="25" t="s">
        <v>111</v>
      </c>
      <c r="T5" s="24" t="str">
        <f>_xlfn.TEXTJOIN(";",TRUE,F6:P6)</f>
        <v>100439;Frigate;1.5;2;5.2;2000;215;55;2;3;8</v>
      </c>
      <c r="U5" s="25" t="s">
        <v>111</v>
      </c>
    </row>
    <row r="6" spans="1:21" ht="12.75" customHeight="1">
      <c r="A6" s="24">
        <f>'Ships - Modded'!B6</f>
        <v>100439</v>
      </c>
      <c r="B6" s="24" t="str">
        <f>'Ships - Modded'!C6</f>
        <v>Frigate</v>
      </c>
      <c r="C6" s="24">
        <f>'Ships - Modded'!X6</f>
        <v>1.1000000000000001</v>
      </c>
      <c r="D6" s="24" t="str">
        <f t="shared" si="0"/>
        <v>100439;Frigate;1.1</v>
      </c>
      <c r="E6" s="26" t="str">
        <f>_xlfn.CONCAT(E9:E13)</f>
        <v>\t&lt;!-- $1 --&gt;\n\t\t&lt;ModOp Type="add" GUID='$2' Path="/Values/Walking[not(SessionTransferSpeedFactor)] | //Values[Standard/GUID='2122370000']/Walking[SessionTransferSpeedFactor=10000]"&gt;\n\t\t\t&lt;SessionTransferSpeedFactor&gt;$3&lt;/SessionTransferSpeedFactor&gt;\n\t\t&lt;/ModOp&gt;\n\t\t&lt;ModOp Type="merge" GUID='$2' Path="/Values/Walking[boolean(SessionTransferSpeedFactor)]"&gt;\n\t\t\t&lt;SessionTransferSpeedFactor&gt;$3&lt;/SessionTransferSpeedFactor&gt;\n\t\t&lt;/ModOp&gt;</v>
      </c>
      <c r="F6" s="29">
        <f>'Ships - Modded'!B6</f>
        <v>100439</v>
      </c>
      <c r="G6" s="29" t="str">
        <f>'Ships - Modded'!C6</f>
        <v>Frigate</v>
      </c>
      <c r="H6" s="29">
        <f>'Ships - Modded'!E6</f>
        <v>1.5</v>
      </c>
      <c r="I6" s="29">
        <f>'Ships - Modded'!F6</f>
        <v>2</v>
      </c>
      <c r="J6" s="29">
        <f>'Ships - Modded'!L6</f>
        <v>5.2</v>
      </c>
      <c r="K6" s="24">
        <f>'Ships - Modded'!Y6</f>
        <v>2000</v>
      </c>
      <c r="L6" s="24">
        <f>'Ships - Modded'!AG6</f>
        <v>215</v>
      </c>
      <c r="M6" s="24">
        <f>'Ships - Modded'!AJ6</f>
        <v>55</v>
      </c>
      <c r="N6" s="24">
        <f>'Ships - Modded'!AU6</f>
        <v>2</v>
      </c>
      <c r="O6" s="24">
        <f>'Ships - Modded'!AV6</f>
        <v>3</v>
      </c>
      <c r="P6" s="24">
        <f>'Ships - Modded'!AW6</f>
        <v>8</v>
      </c>
      <c r="Q6" s="24">
        <f>'Ships - Modded'!AX6</f>
        <v>100</v>
      </c>
      <c r="R6" s="24" t="str">
        <f>_xlfn.TEXTJOIN(";",TRUE,F13:P13)</f>
        <v>1010062;Cargo Ship;1.5;2;5.2;4000;0;0;2;6;6</v>
      </c>
      <c r="S6" s="27" t="str">
        <f>_xlfn.CONCAT(S9:S25)</f>
        <v>\t&lt;!-- $2 --&gt;\n\t\t&lt;ModOp Type="add" GUID='$1' Path="/Values/Walking[not(Acceleration)] | //Values[Standard/GUID='2122370000']/Walking[Acceleration=10000]"&gt;\n\t\t\t&lt;Acceleration&gt;$3&lt;/Acceleration&gt;\n\t\t&lt;/ModOp&gt;\n\t\t&lt;ModOp Type="merge" GUID='$1' Path="/Values/Walking[boolean(Acceleration)]"&gt;\n\t\t\t&lt;Acceleration&gt;$3&lt;/Acceleration&gt;\n\t\t&lt;/ModOp&gt;\n\t\t&lt;ModOp Type="add" GUID='$1' Path="/Values/Walking[not(Deceleration)] | //Values[Standard/GUID='2122370000']/Walking[Deceleration=10000]"&gt;\n\t\t\t&lt;Deceleration&gt;$4&lt;/Deceleration&gt;\n\t\t&lt;/ModOp&gt;\n\t\t&lt;ModOp Type="merge" GUID='$1' Path="/Values/Walking[boolean(Deceleration)]"&gt;\n\t\t\t&lt;Deceleration&gt;$4&lt;/Deceleration&gt;\n\t\t&lt;/ModOp&gt;\n\t\t&lt;ModOp Type="add" GUID='$1' Path="/Values/Walking[not(ForwardSpeed)] | //Values[Standard/GUID='2122370000']/Walking[ForwardSpeed=10000]"&gt;\n\t\t\t&lt;ForwardSpeed&gt;$5&lt;/ForwardSpeed&gt;\n\t\t&lt;/ModOp&gt;\n\t\t&lt;ModOp Type="merge" GUID='$1' Path="/Values/Walking[boolean(ForwardSpeed)]"&gt;\n\t\t\t&lt;ForwardSpeed&gt;$5&lt;/ForwardSpeed&gt;\n\t\t&lt;/ModOp&gt;\n\t\t&lt;ModOp Type="add" GUID='$1' Path="/Values/Attackable[not(MaximumHitPoints)] | //Values[Standard/GUID='2122370000']/Attackable[MaximumHitPoints=10000]"&gt;\n\t\t\t&lt;MaximumHitPoints&gt;$6&lt;/MaximumHitPoints&gt;\n\t\t&lt;/ModOp&gt;\n\t\t&lt;ModOp Type="merge" GUID='$1' Path="/Values/Attackable[boolean(MaximumHitPoints)]"&gt;\n\t\t\t&lt;MaximumHitPoints&gt;$6&lt;/MaximumHitPoints&gt;\n\t\t&lt;/ModOp&gt;\n\t\t&lt;ModOp Type="add" GUID='$1' Path="/Values/ItemContainer[not(SocketCount)] | //Values[Standard/GUID='2122370000']/ItemContainer[SocketCount=10000]"&gt;\n\t\t\t&lt;SocketCount&gt;$9&lt;/SocketCount&gt;\n\t\t&lt;/ModOp&gt;\n\t\t&lt;ModOp Type="merge" GUID='$1' Path="/Values/ItemContainer[boolean(SocketCount)]"&gt;\n\t\t\t&lt;SocketCount&gt;$9&lt;/SocketCount&gt;\n\t\t&lt;/ModOp&gt;\n\t\t&lt;ModOp Type="add" GUID='$1' Path="/Values/ItemContainer[not(SlotCount)] | //Values[Standard/GUID='2122370000']/ItemContainer[SlotCount=10000]"&gt;\n\t\t\t&lt;SlotCount&gt;$10&lt;/SlotCount&gt;\n\t\t&lt;/ModOp&gt;\n\t\t&lt;ModOp Type="merge" GUID='$1' Path="/Values/ItemContainer[boolean(SlotCount)]"&gt;\n\t\t\t&lt;SlotCount&gt;$10&lt;/SlotCount&gt;\n\t\t&lt;/ModOp&gt;\n\t\t&lt;ModOp Type="add" GUID='$1' Path="/Values/Cost[not(InfluenceCostPoints)] | //Values[Standard/GUID='2122370000']/Cost[InfluenceCostPoints=10000]"&gt;\n\t\t\t&lt;InfluenceCostPoints&gt;$11&lt;/InfluenceCostPoints&gt;\n\t\t&lt;/ModOp&gt;\n\t\t&lt;ModOp Type="merge" GUID='$1' Path="/Values/Cost[boolean(InfluenceCostPoints)]"&gt;\n\t\t\t&lt;InfluenceCostPoints&gt;$11&lt;/InfluenceCostPoints&gt;\n\t\t&lt;/ModOp&gt;\n\t\t&lt;ModOp Type="add" GUID='$1' Path="/Values/ShipMaintenance[not(Maintenance)] | //Values[Standard/GUID='2122370000']/ShipMaintenance[Maintenance=10000]"&gt;\n\t\t\t&lt;Maintenance&gt;$12&lt;/Maintenance&gt;\n\t\t&lt;/ModOp&gt;\n\t\t&lt;ModOp Type="merge" GUID='$1' Path="/Values/ShipMaintenance[boolean(Maintenance)]"&gt;\n\t\t\t&lt;Maintenance&gt;$12&lt;/Maintenance&gt;\n\t\t&lt;/ModOp&gt;</v>
      </c>
      <c r="T6" s="24" t="str">
        <f>_xlfn.TEXTJOIN(";",TRUE,F7:P7)</f>
        <v>102421;Pirate Frigate;1.5;2;6.24;2500;215;55;2;3;8</v>
      </c>
      <c r="U6" s="27" t="str">
        <f>_xlfn.CONCAT(U9:U29)</f>
        <v>\t&lt;!-- $2 --&gt;\n\t\t&lt;ModOp Type="add" GUID='$1' Path="/Values/Walking[not(Acceleration)] | //Values[Standard/GUID='2122370000']/Walking[Acceleration=10000]"&gt;\n\t\t\t&lt;Acceleration&gt;$3&lt;/Acceleration&gt;\n\t\t&lt;/ModOp&gt;\n\t\t&lt;ModOp Type="merge" GUID='$1' Path="/Values/Walking[boolean(Acceleration)]"&gt;\n\t\t\t&lt;Acceleration&gt;$3&lt;/Acceleration&gt;\n\t\t&lt;/ModOp&gt;\n\t\t&lt;ModOp Type="add" GUID='$1' Path="/Values/Walking[not(Deceleration)] | //Values[Standard/GUID='2122370000']/Walking[Deceleration=10000]"&gt;\n\t\t\t&lt;Deceleration&gt;$4&lt;/Deceleration&gt;\n\t\t&lt;/ModOp&gt;\n\t\t&lt;ModOp Type="merge" GUID='$1' Path="/Values/Walking[boolean(Deceleration)]"&gt;\n\t\t\t&lt;Deceleration&gt;$4&lt;/Deceleration&gt;\n\t\t&lt;/ModOp&gt;\n\t\t&lt;ModOp Type="add" GUID='$1' Path="/Values/Walking[not(ForwardSpeed)] | //Values[Standard/GUID='2122370000']/Walking[ForwardSpeed=10000]"&gt;\n\t\t\t&lt;ForwardSpeed&gt;$5&lt;/ForwardSpeed&gt;\n\t\t&lt;/ModOp&gt;\n\t\t&lt;ModOp Type="merge" GUID='$1' Path="/Values/Walking[boolean(ForwardSpeed)]"&gt;\n\t\t\t&lt;ForwardSpeed&gt;$5&lt;/ForwardSpeed&gt;\n\t\t&lt;/ModOp&gt;\n\t\t&lt;ModOp Type="add" GUID='$1' Path="/Values/Attackable[not(MaximumHitPoints)] | //Values[Standard/GUID='2122370000']/Attackable[MaximumHitPoints=10000]"&gt;\n\t\t\t&lt;MaximumHitPoints&gt;$6&lt;/MaximumHitPoints&gt;\n\t\t&lt;/ModOp&gt;\n\t\t&lt;ModOp Type="merge" GUID='$1' Path="/Values/Attackable[boolean(MaximumHitPoints)]"&gt;\n\t\t\t&lt;MaximumHitPoints&gt;$6&lt;/MaximumHitPoints&gt;\n\t\t&lt;/ModOp&gt;\n\t\t&lt;ModOp Type="add" GUID='$1' Path="/Values/Attacker[not(BaseDamage)] | //Values[Standard/GUID='2122370000']/Attacker[BaseDamage=10000]"&gt;\n\t\t\t&lt;BaseDamage&gt;$7&lt;/BaseDamage&gt;\n\t\t&lt;/ModOp&gt;\n\t\t&lt;ModOp Type="merge" GUID='$1' Path="/Values/Attacker[boolean(BaseDamage)]"&gt;\n\t\t\t&lt;BaseDamage&gt;$7&lt;/BaseDamage&gt;\n\t\t&lt;/ModOp&gt;\n\t\t&lt;ModOp Type="add" GUID='$1' Path="/Values/Attacker[not(AttackRange)] | //Values[Standard/GUID='2122370000']/Attacker[AttackRange=10000]"&gt;\n\t\t\t&lt;AttackRange&gt;$8&lt;/AttackRange&gt;\n\t\t&lt;/ModOp&gt;\n\t\t&lt;ModOp Type="merge" GUID='$1' Path="/Values/Attacker[boolean(AttackRange)]"&gt;\n\t\t\t&lt;AttackRange&gt;$8&lt;/AttackRange&gt;\n\t\t&lt;/ModOp&gt;\n\t\t&lt;ModOp Type="add" GUID='$1' Path="/Values/ItemContainer[not(SocketCount)] | //Values[Standard/GUID='2122370000']/ItemContainer[SocketCount=10000]"&gt;\n\t\t\t&lt;SocketCount&gt;$9&lt;/SocketCount&gt;\n\t\t&lt;/ModOp&gt;\n\t\t&lt;ModOp Type="merge" GUID='$1' Path="/Values/ItemContainer[boolean(SocketCount)]"&gt;\n\t\t\t&lt;SocketCount&gt;$9&lt;/SocketCount&gt;\n\t\t&lt;/ModOp&gt;\n\t\t&lt;ModOp Type="add" GUID='$1' Path="/Values/ItemContainer[not(SlotCount)] | //Values[Standard/GUID='2122370000']/ItemContainer[SlotCount=10000]"&gt;\n\t\t\t&lt;SlotCount&gt;$10&lt;/SlotCount&gt;\n\t\t&lt;/ModOp&gt;\n\t\t&lt;ModOp Type="merge" GUID='$1' Path="/Values/ItemContainer[boolean(SlotCount)]"&gt;\n\t\t\t&lt;SlotCount&gt;$10&lt;/SlotCount&gt;\n\t\t&lt;/ModOp&gt;\n\t\t&lt;ModOp Type="add" GUID='$1' Path="/Values/Cost[not(InfluenceCostPoints)] | //Values[Standard/GUID='2122370000']/Cost[InfluenceCostPoints=10000]"&gt;\n\t\t\t&lt;InfluenceCostPoints&gt;$11&lt;/InfluenceCostPoints&gt;\n\t\t&lt;/ModOp&gt;\n\t\t&lt;ModOp Type="merge" GUID='$1' Path="/Values/Cost[boolean(InfluenceCostPoints)]"&gt;\n\t\t\t&lt;InfluenceCostPoints&gt;$11&lt;/InfluenceCostPoints&gt;\n\t\t&lt;/ModOp&gt;\n\t\t&lt;ModOp Type="add" GUID='$1' Path="/Values/ShipMaintenance[not(Maintenance)] | //Values[Standard/GUID='2122370000']/ShipMaintenance[Maintenance=10000]"&gt;\n\t\t\t&lt;Maintenance&gt;$12&lt;/Maintenance&gt;\n\t\t&lt;/ModOp&gt;\n\t\t&lt;ModOp Type="merge" GUID='$1' Path="/Values/ShipMaintenance[boolean(Maintenance)]"&gt;\n\t\t\t&lt;Maintenance&gt;$12&lt;/Maintenance&gt;\n\t\t&lt;/ModOp&gt;</v>
      </c>
    </row>
    <row r="7" spans="1:21">
      <c r="A7" s="24">
        <f>'Ships - Modded'!B7</f>
        <v>102421</v>
      </c>
      <c r="B7" s="24" t="str">
        <f>'Ships - Modded'!C7</f>
        <v>Pirate Frigate</v>
      </c>
      <c r="C7" s="24">
        <f>'Ships - Modded'!X7</f>
        <v>1.2</v>
      </c>
      <c r="D7" s="24" t="str">
        <f t="shared" si="0"/>
        <v>102421;Pirate Frigate;1.2</v>
      </c>
      <c r="E7" s="28"/>
      <c r="F7" s="29">
        <f>'Ships - Modded'!B7</f>
        <v>102421</v>
      </c>
      <c r="G7" s="29" t="str">
        <f>'Ships - Modded'!C7</f>
        <v>Pirate Frigate</v>
      </c>
      <c r="H7" s="29">
        <f>'Ships - Modded'!E7</f>
        <v>1.5</v>
      </c>
      <c r="I7" s="29">
        <f>'Ships - Modded'!F7</f>
        <v>2</v>
      </c>
      <c r="J7" s="29">
        <f>'Ships - Modded'!L7</f>
        <v>6.24</v>
      </c>
      <c r="K7" s="24">
        <f>'Ships - Modded'!Y7</f>
        <v>2500</v>
      </c>
      <c r="L7" s="24">
        <f>'Ships - Modded'!AG7</f>
        <v>215</v>
      </c>
      <c r="M7" s="24">
        <f>'Ships - Modded'!AJ7</f>
        <v>55</v>
      </c>
      <c r="N7" s="24">
        <f>'Ships - Modded'!AU7</f>
        <v>2</v>
      </c>
      <c r="O7" s="24">
        <f>'Ships - Modded'!AV7</f>
        <v>3</v>
      </c>
      <c r="P7" s="24">
        <f>'Ships - Modded'!AW7</f>
        <v>8</v>
      </c>
      <c r="Q7" s="24">
        <f>'Ships - Modded'!AX7</f>
        <v>100</v>
      </c>
      <c r="R7" s="24" t="str">
        <f>_xlfn.TEXTJOIN(";",TRUE,F22:P22)</f>
        <v>132404;World-Class Reefer;1.5;2;6;5000;0;0;1;6;12</v>
      </c>
      <c r="S7" s="27"/>
      <c r="T7" s="24" t="str">
        <f>_xlfn.TEXTJOIN(";",TRUE,F9:P9)</f>
        <v>100440;Ship-of-the-line;1;1;4;4000;525;68;3;3;16</v>
      </c>
      <c r="U7" s="27"/>
    </row>
    <row r="8" spans="1:21">
      <c r="A8" s="24">
        <f>'Ships - Modded'!B8</f>
        <v>100441</v>
      </c>
      <c r="B8" s="24" t="str">
        <f>'Ships - Modded'!C8</f>
        <v>Clipper</v>
      </c>
      <c r="C8" s="24">
        <f>'Ships - Modded'!X8</f>
        <v>1.2</v>
      </c>
      <c r="D8" s="24" t="str">
        <f t="shared" si="0"/>
        <v>100441;Clipper;1.2</v>
      </c>
      <c r="E8" s="25" t="s">
        <v>113</v>
      </c>
      <c r="F8" s="29">
        <f>'Ships - Modded'!B8</f>
        <v>100441</v>
      </c>
      <c r="G8" s="29" t="str">
        <f>'Ships - Modded'!C8</f>
        <v>Clipper</v>
      </c>
      <c r="H8" s="29">
        <f>'Ships - Modded'!E8</f>
        <v>1</v>
      </c>
      <c r="I8" s="29">
        <f>'Ships - Modded'!F8</f>
        <v>2</v>
      </c>
      <c r="J8" s="29">
        <f>'Ships - Modded'!L8</f>
        <v>5.5</v>
      </c>
      <c r="K8" s="24">
        <f>'Ships - Modded'!Y8</f>
        <v>0</v>
      </c>
      <c r="L8" s="24">
        <f>'Ships - Modded'!AG8</f>
        <v>0</v>
      </c>
      <c r="M8" s="24">
        <f>'Ships - Modded'!AJ8</f>
        <v>0</v>
      </c>
      <c r="N8" s="24">
        <f>'Ships - Modded'!AU8</f>
        <v>1</v>
      </c>
      <c r="O8" s="24">
        <f>'Ships - Modded'!AV8</f>
        <v>4</v>
      </c>
      <c r="P8" s="24">
        <f>'Ships - Modded'!AW8</f>
        <v>4</v>
      </c>
      <c r="Q8" s="24">
        <f>'Ships - Modded'!AX8</f>
        <v>175</v>
      </c>
      <c r="R8" s="24" t="str">
        <f>_xlfn.TEXTJOIN(";",TRUE,F23:P23)</f>
        <v>102455;Extravaganza Steamer;1.25;1.5;5.3;5000;0;0;3;6;10</v>
      </c>
      <c r="S8" s="25" t="s">
        <v>114</v>
      </c>
      <c r="T8" s="24" t="str">
        <f>_xlfn.TEXTJOIN(";",TRUE,F10:P10)</f>
        <v>102419;Pirate Ship-of-the-line;1;1;4.8;4000;525;68;3;3;16</v>
      </c>
      <c r="U8" s="25" t="s">
        <v>114</v>
      </c>
    </row>
    <row r="9" spans="1:21">
      <c r="A9" s="24">
        <f>'Ships - Modded'!B9</f>
        <v>100440</v>
      </c>
      <c r="B9" s="24" t="str">
        <f>'Ships - Modded'!C9</f>
        <v>Ship-of-the-line</v>
      </c>
      <c r="C9" s="24">
        <f>'Ships - Modded'!X9</f>
        <v>1</v>
      </c>
      <c r="D9" s="24" t="str">
        <f t="shared" si="0"/>
        <v>100440;Ship-of-the-line;1</v>
      </c>
      <c r="E9" s="24" t="s">
        <v>112</v>
      </c>
      <c r="F9" s="29">
        <f>'Ships - Modded'!B9</f>
        <v>100440</v>
      </c>
      <c r="G9" s="29" t="str">
        <f>'Ships - Modded'!C9</f>
        <v>Ship-of-the-line</v>
      </c>
      <c r="H9" s="29">
        <f>'Ships - Modded'!E9</f>
        <v>1</v>
      </c>
      <c r="I9" s="29">
        <f>'Ships - Modded'!F9</f>
        <v>1</v>
      </c>
      <c r="J9" s="29">
        <f>'Ships - Modded'!L9</f>
        <v>4</v>
      </c>
      <c r="K9" s="24">
        <f>'Ships - Modded'!Y9</f>
        <v>4000</v>
      </c>
      <c r="L9" s="24">
        <f>'Ships - Modded'!AG9</f>
        <v>525</v>
      </c>
      <c r="M9" s="24">
        <f>'Ships - Modded'!AJ9</f>
        <v>68</v>
      </c>
      <c r="N9" s="24">
        <f>'Ships - Modded'!AU9</f>
        <v>3</v>
      </c>
      <c r="O9" s="24">
        <f>'Ships - Modded'!AV9</f>
        <v>3</v>
      </c>
      <c r="P9" s="24">
        <f>'Ships - Modded'!AW9</f>
        <v>16</v>
      </c>
      <c r="Q9" s="24">
        <f>'Ships - Modded'!AX9</f>
        <v>250</v>
      </c>
      <c r="R9" s="24" t="str">
        <f>_xlfn.TEXTJOIN(";",TRUE,F24:P24)</f>
        <v>118718;The Great Eastern;0.75;1;5.6;6500;0;0;3;8;20</v>
      </c>
      <c r="S9" s="24" t="s">
        <v>131</v>
      </c>
      <c r="T9" s="24" t="str">
        <f>_xlfn.TEXTJOIN(";",TRUE,F11:P11)</f>
        <v>102427;Royal Ship-of-the-line;1;1;4;5000;650;68;3;3;16</v>
      </c>
      <c r="U9" s="24" t="s">
        <v>131</v>
      </c>
    </row>
    <row r="10" spans="1:21">
      <c r="A10" s="24">
        <f>'Ships - Modded'!B10</f>
        <v>102419</v>
      </c>
      <c r="B10" s="24" t="str">
        <f>'Ships - Modded'!C10</f>
        <v>Pirate Ship-of-the-line</v>
      </c>
      <c r="C10" s="24">
        <f>'Ships - Modded'!X10</f>
        <v>1.1000000000000001</v>
      </c>
      <c r="D10" s="24" t="str">
        <f t="shared" si="0"/>
        <v>102419;Pirate Ship-of-the-line;1.1</v>
      </c>
      <c r="E10" s="24" t="s">
        <v>116</v>
      </c>
      <c r="F10" s="29">
        <f>'Ships - Modded'!B10</f>
        <v>102419</v>
      </c>
      <c r="G10" s="29" t="str">
        <f>'Ships - Modded'!C10</f>
        <v>Pirate Ship-of-the-line</v>
      </c>
      <c r="H10" s="29">
        <f>'Ships - Modded'!E10</f>
        <v>1</v>
      </c>
      <c r="I10" s="29">
        <f>'Ships - Modded'!F10</f>
        <v>1</v>
      </c>
      <c r="J10" s="29">
        <f>'Ships - Modded'!L10</f>
        <v>4.8</v>
      </c>
      <c r="K10" s="24">
        <f>'Ships - Modded'!Y10</f>
        <v>4000</v>
      </c>
      <c r="L10" s="24">
        <f>'Ships - Modded'!AG10</f>
        <v>525</v>
      </c>
      <c r="M10" s="24">
        <f>'Ships - Modded'!AJ10</f>
        <v>68</v>
      </c>
      <c r="N10" s="24">
        <f>'Ships - Modded'!AU10</f>
        <v>3</v>
      </c>
      <c r="O10" s="24">
        <f>'Ships - Modded'!AV10</f>
        <v>3</v>
      </c>
      <c r="P10" s="24">
        <f>'Ships - Modded'!AW10</f>
        <v>16</v>
      </c>
      <c r="Q10" s="24">
        <f>'Ships - Modded'!AX10</f>
        <v>250</v>
      </c>
      <c r="R10" s="24" t="str">
        <f>_xlfn.TEXTJOIN(";",TRUE,F25:P25)</f>
        <v>&lt;!-- Special Ships --&gt;;0</v>
      </c>
      <c r="S10" s="24" t="s">
        <v>132</v>
      </c>
      <c r="T10" s="24" t="str">
        <f>_xlfn.TEXTJOIN(";",TRUE,F12:P12)</f>
        <v>&lt;!-- Steam Ships --&gt;</v>
      </c>
      <c r="U10" s="24" t="s">
        <v>132</v>
      </c>
    </row>
    <row r="11" spans="1:21">
      <c r="A11" s="24">
        <f>'Ships - Modded'!B11</f>
        <v>102427</v>
      </c>
      <c r="B11" s="24" t="str">
        <f>'Ships - Modded'!C11</f>
        <v>Royal Ship-of-the-line</v>
      </c>
      <c r="C11" s="24">
        <f>'Ships - Modded'!X11</f>
        <v>1</v>
      </c>
      <c r="D11" s="24" t="str">
        <f t="shared" si="0"/>
        <v>102427;Royal Ship-of-the-line;1</v>
      </c>
      <c r="E11" s="24" t="s">
        <v>117</v>
      </c>
      <c r="F11" s="29">
        <f>'Ships - Modded'!B11</f>
        <v>102427</v>
      </c>
      <c r="G11" s="29" t="str">
        <f>'Ships - Modded'!C11</f>
        <v>Royal Ship-of-the-line</v>
      </c>
      <c r="H11" s="29">
        <f>'Ships - Modded'!E11</f>
        <v>1</v>
      </c>
      <c r="I11" s="29">
        <f>'Ships - Modded'!F11</f>
        <v>1</v>
      </c>
      <c r="J11" s="29">
        <f>'Ships - Modded'!L11</f>
        <v>4</v>
      </c>
      <c r="K11" s="24">
        <f>'Ships - Modded'!Y11</f>
        <v>5000</v>
      </c>
      <c r="L11" s="24">
        <f>'Ships - Modded'!AG11</f>
        <v>650</v>
      </c>
      <c r="M11" s="24">
        <f>'Ships - Modded'!AJ11</f>
        <v>68</v>
      </c>
      <c r="N11" s="24">
        <f>'Ships - Modded'!AU11</f>
        <v>3</v>
      </c>
      <c r="O11" s="24">
        <f>'Ships - Modded'!AV11</f>
        <v>3</v>
      </c>
      <c r="P11" s="24">
        <f>'Ships - Modded'!AW11</f>
        <v>16</v>
      </c>
      <c r="Q11" s="24">
        <f>'Ships - Modded'!AX11</f>
        <v>250</v>
      </c>
      <c r="R11" s="24" t="str">
        <f>_xlfn.TEXTJOIN(";",TRUE,F27:P27)</f>
        <v>100853;Oil Tanker;0.5;1;4.5;5000;0;0;0;0;10</v>
      </c>
      <c r="S11" s="24" t="s">
        <v>133</v>
      </c>
      <c r="T11" s="24" t="str">
        <f t="shared" ref="T11:T18" si="1">_xlfn.TEXTJOIN(";",TRUE,F14:P14)</f>
        <v>100442;Battle Cruiser;0.75;1;4.5;6000;325;84;4;3;24</v>
      </c>
      <c r="U11" s="24" t="s">
        <v>133</v>
      </c>
    </row>
    <row r="12" spans="1:21">
      <c r="A12" s="30"/>
      <c r="B12" s="30" t="s">
        <v>104</v>
      </c>
      <c r="C12" s="30"/>
      <c r="D12" s="24" t="str">
        <f t="shared" si="0"/>
        <v>&lt;!-- Steam Ships --&gt;</v>
      </c>
      <c r="E12" s="24" t="s">
        <v>118</v>
      </c>
      <c r="F12" s="37"/>
      <c r="G12" s="37" t="s">
        <v>104</v>
      </c>
      <c r="H12" s="37"/>
      <c r="I12" s="37"/>
      <c r="J12" s="37"/>
      <c r="M12" s="24"/>
      <c r="N12" s="37"/>
      <c r="O12" s="37"/>
      <c r="P12" s="37"/>
      <c r="Q12" s="37"/>
      <c r="R12" s="24" t="str">
        <f>_xlfn.TEXTJOIN(";",TRUE,F28:P28)</f>
        <v>112084;Salvager;1.5;2;6;4000;0;0;3;6;0</v>
      </c>
      <c r="S12" s="24" t="s">
        <v>134</v>
      </c>
      <c r="T12" s="24" t="str">
        <f t="shared" si="1"/>
        <v>102425;Pyrphorian Battle Cruiser;0.75;1;4.5;8000;165;42;4;3;24</v>
      </c>
      <c r="U12" s="24" t="s">
        <v>134</v>
      </c>
    </row>
    <row r="13" spans="1:21">
      <c r="A13" s="24">
        <f>'Ships - Modded'!B13</f>
        <v>1010062</v>
      </c>
      <c r="B13" s="24" t="str">
        <f>'Ships - Modded'!C13</f>
        <v>Cargo Ship</v>
      </c>
      <c r="C13" s="24">
        <f>'Ships - Modded'!X13</f>
        <v>1.3</v>
      </c>
      <c r="D13" s="24" t="str">
        <f t="shared" si="0"/>
        <v>1010062;Cargo Ship;1.3</v>
      </c>
      <c r="E13" s="24" t="s">
        <v>117</v>
      </c>
      <c r="F13" s="29">
        <f>'Ships - Modded'!B13</f>
        <v>1010062</v>
      </c>
      <c r="G13" s="29" t="str">
        <f>'Ships - Modded'!C13</f>
        <v>Cargo Ship</v>
      </c>
      <c r="H13" s="29">
        <f>'Ships - Modded'!E13</f>
        <v>1.5</v>
      </c>
      <c r="I13" s="29">
        <f>'Ships - Modded'!F13</f>
        <v>2</v>
      </c>
      <c r="J13" s="29">
        <f>'Ships - Modded'!L13</f>
        <v>5.2</v>
      </c>
      <c r="K13" s="24">
        <f>'Ships - Modded'!Y13</f>
        <v>4000</v>
      </c>
      <c r="L13" s="24">
        <f>'Ships - Modded'!AG13</f>
        <v>0</v>
      </c>
      <c r="M13" s="24">
        <f>'Ships - Modded'!AJ13</f>
        <v>0</v>
      </c>
      <c r="N13" s="24">
        <f>'Ships - Modded'!AU13</f>
        <v>2</v>
      </c>
      <c r="O13" s="24">
        <f>'Ships - Modded'!AV13</f>
        <v>6</v>
      </c>
      <c r="P13" s="24">
        <f>'Ships - Modded'!AW13</f>
        <v>6</v>
      </c>
      <c r="Q13" s="24">
        <f>'Ships - Modded'!AX13</f>
        <v>500</v>
      </c>
      <c r="R13" s="24" t="str">
        <f>_xlfn.TEXTJOIN(";",TRUE,F30:P30)</f>
        <v>&lt;!-- Airships --&gt;</v>
      </c>
      <c r="S13" s="24" t="s">
        <v>135</v>
      </c>
      <c r="T13" s="24" t="str">
        <f t="shared" si="1"/>
        <v>100443;Monitor;1.5;2;5.3;3000;100;48;2;2;12</v>
      </c>
      <c r="U13" s="24" t="s">
        <v>135</v>
      </c>
    </row>
    <row r="14" spans="1:21">
      <c r="A14" s="24">
        <f>'Ships - Modded'!B14</f>
        <v>100442</v>
      </c>
      <c r="B14" s="24" t="str">
        <f>'Ships - Modded'!C14</f>
        <v>Battle Cruiser</v>
      </c>
      <c r="C14" s="24">
        <f>'Ships - Modded'!X14</f>
        <v>1.2</v>
      </c>
      <c r="D14" s="24" t="str">
        <f t="shared" si="0"/>
        <v>100442;Battle Cruiser;1.2</v>
      </c>
      <c r="F14" s="29">
        <f>'Ships - Modded'!B14</f>
        <v>100442</v>
      </c>
      <c r="G14" s="29" t="str">
        <f>'Ships - Modded'!C14</f>
        <v>Battle Cruiser</v>
      </c>
      <c r="H14" s="29">
        <f>'Ships - Modded'!E14</f>
        <v>0.75</v>
      </c>
      <c r="I14" s="29">
        <f>'Ships - Modded'!F14</f>
        <v>1</v>
      </c>
      <c r="J14" s="29">
        <f>'Ships - Modded'!L14</f>
        <v>4.5</v>
      </c>
      <c r="K14" s="24">
        <f>'Ships - Modded'!Y14</f>
        <v>6000</v>
      </c>
      <c r="L14" s="24">
        <f>'Ships - Modded'!AG14</f>
        <v>325</v>
      </c>
      <c r="M14" s="24">
        <f>'Ships - Modded'!AJ14</f>
        <v>84</v>
      </c>
      <c r="N14" s="24">
        <f>'Ships - Modded'!AU14</f>
        <v>4</v>
      </c>
      <c r="O14" s="24">
        <f>'Ships - Modded'!AV14</f>
        <v>3</v>
      </c>
      <c r="P14" s="24">
        <f>'Ships - Modded'!AW14</f>
        <v>24</v>
      </c>
      <c r="Q14" s="24">
        <f>'Ships - Modded'!AX14</f>
        <v>850</v>
      </c>
      <c r="R14" s="24" t="str">
        <f>_xlfn.TEXTJOIN(";",TRUE,F31:P31)</f>
        <v>1755;Boreas Helium;2;2;11.7;2400;0;0;2;4;6</v>
      </c>
      <c r="S14" s="24" t="s">
        <v>136</v>
      </c>
      <c r="T14" s="24" t="str">
        <f t="shared" si="1"/>
        <v>102422;Pirate Monitor;1.5;2;6.36;3000;100;48;2;2;12</v>
      </c>
      <c r="U14" s="24" t="s">
        <v>136</v>
      </c>
    </row>
    <row r="15" spans="1:21">
      <c r="A15" s="24">
        <f>'Ships - Modded'!B15</f>
        <v>102425</v>
      </c>
      <c r="B15" s="24" t="str">
        <f>'Ships - Modded'!C15</f>
        <v>Pyrphorian Battle Cruiser</v>
      </c>
      <c r="C15" s="24">
        <f>'Ships - Modded'!X15</f>
        <v>1.2</v>
      </c>
      <c r="D15" s="24" t="str">
        <f t="shared" si="0"/>
        <v>102425;Pyrphorian Battle Cruiser;1.2</v>
      </c>
      <c r="F15" s="29">
        <f>'Ships - Modded'!B15</f>
        <v>102425</v>
      </c>
      <c r="G15" s="29" t="str">
        <f>'Ships - Modded'!C15</f>
        <v>Pyrphorian Battle Cruiser</v>
      </c>
      <c r="H15" s="29">
        <f>'Ships - Modded'!E15</f>
        <v>0.75</v>
      </c>
      <c r="I15" s="29">
        <f>'Ships - Modded'!F15</f>
        <v>1</v>
      </c>
      <c r="J15" s="29">
        <f>'Ships - Modded'!L15</f>
        <v>4.5</v>
      </c>
      <c r="K15" s="24">
        <f>'Ships - Modded'!Y15</f>
        <v>8000</v>
      </c>
      <c r="L15" s="24">
        <f>'Ships - Modded'!AG15</f>
        <v>165</v>
      </c>
      <c r="M15" s="24">
        <f>'Ships - Modded'!AJ15</f>
        <v>42</v>
      </c>
      <c r="N15" s="24">
        <f>'Ships - Modded'!AU15</f>
        <v>4</v>
      </c>
      <c r="O15" s="24">
        <f>'Ships - Modded'!AV15</f>
        <v>3</v>
      </c>
      <c r="P15" s="24">
        <f>'Ships - Modded'!AW15</f>
        <v>24</v>
      </c>
      <c r="Q15" s="24">
        <f>'Ships - Modded'!AX15</f>
        <v>1000</v>
      </c>
      <c r="R15" s="24" t="str">
        <f>_xlfn.TEXTJOIN(";",TRUE,F32:P32)</f>
        <v>114166;Boreas Arctic;2;2;11.7;2400;0;0;2;4;6</v>
      </c>
      <c r="S15" s="24" t="s">
        <v>137</v>
      </c>
      <c r="T15" s="24" t="str">
        <f t="shared" si="1"/>
        <v>102423;Pyrphorian Monitor;1.5;2;5.3;5000;45;30;2;2;12</v>
      </c>
      <c r="U15" s="24" t="s">
        <v>137</v>
      </c>
    </row>
    <row r="16" spans="1:21">
      <c r="A16" s="24">
        <f>'Ships - Modded'!B16</f>
        <v>100443</v>
      </c>
      <c r="B16" s="24" t="str">
        <f>'Ships - Modded'!C16</f>
        <v>Monitor</v>
      </c>
      <c r="C16" s="24">
        <f>'Ships - Modded'!X16</f>
        <v>1.2</v>
      </c>
      <c r="D16" s="24" t="str">
        <f t="shared" si="0"/>
        <v>100443;Monitor;1.2</v>
      </c>
      <c r="F16" s="29">
        <f>'Ships - Modded'!B16</f>
        <v>100443</v>
      </c>
      <c r="G16" s="29" t="str">
        <f>'Ships - Modded'!C16</f>
        <v>Monitor</v>
      </c>
      <c r="H16" s="29">
        <f>'Ships - Modded'!E16</f>
        <v>1.5</v>
      </c>
      <c r="I16" s="29">
        <f>'Ships - Modded'!F16</f>
        <v>2</v>
      </c>
      <c r="J16" s="29">
        <f>'Ships - Modded'!L16</f>
        <v>5.3</v>
      </c>
      <c r="K16" s="24">
        <f>'Ships - Modded'!Y16</f>
        <v>3000</v>
      </c>
      <c r="L16" s="24">
        <f>'Ships - Modded'!AG16</f>
        <v>100</v>
      </c>
      <c r="M16" s="24">
        <f>'Ships - Modded'!AJ16</f>
        <v>48</v>
      </c>
      <c r="N16" s="24">
        <f>'Ships - Modded'!AU16</f>
        <v>2</v>
      </c>
      <c r="O16" s="24">
        <f>'Ships - Modded'!AV16</f>
        <v>2</v>
      </c>
      <c r="P16" s="24">
        <f>'Ships - Modded'!AW16</f>
        <v>12</v>
      </c>
      <c r="Q16" s="24">
        <f>'Ships - Modded'!AX16</f>
        <v>300</v>
      </c>
      <c r="R16" s="24" t="str">
        <f>_xlfn.TEXTJOIN(";",TRUE,F33:P33)</f>
        <v>1654;Harpy Helium;5;5;15;1400;0;0;1;2;2</v>
      </c>
      <c r="S16" s="24" t="s">
        <v>138</v>
      </c>
      <c r="T16" s="24" t="str">
        <f t="shared" si="1"/>
        <v>968;Flamethrower Monitor;1.5;2;5.3;2500;41;30;2;2;12</v>
      </c>
      <c r="U16" s="24" t="s">
        <v>138</v>
      </c>
    </row>
    <row r="17" spans="1:21">
      <c r="A17" s="24">
        <f>'Ships - Modded'!B17</f>
        <v>102422</v>
      </c>
      <c r="B17" s="24" t="str">
        <f>'Ships - Modded'!C17</f>
        <v>Pirate Monitor</v>
      </c>
      <c r="C17" s="24">
        <f>'Ships - Modded'!X17</f>
        <v>1.3</v>
      </c>
      <c r="D17" s="24" t="str">
        <f t="shared" si="0"/>
        <v>102422;Pirate Monitor;1.3</v>
      </c>
      <c r="F17" s="29">
        <f>'Ships - Modded'!B17</f>
        <v>102422</v>
      </c>
      <c r="G17" s="29" t="str">
        <f>'Ships - Modded'!C17</f>
        <v>Pirate Monitor</v>
      </c>
      <c r="H17" s="29">
        <f>'Ships - Modded'!E17</f>
        <v>1.5</v>
      </c>
      <c r="I17" s="29">
        <f>'Ships - Modded'!F17</f>
        <v>2</v>
      </c>
      <c r="J17" s="29">
        <f>'Ships - Modded'!L17</f>
        <v>6.36</v>
      </c>
      <c r="K17" s="24">
        <f>'Ships - Modded'!Y17</f>
        <v>3000</v>
      </c>
      <c r="L17" s="24">
        <f>'Ships - Modded'!AG17</f>
        <v>100</v>
      </c>
      <c r="M17" s="24">
        <f>'Ships - Modded'!AJ17</f>
        <v>48</v>
      </c>
      <c r="N17" s="24">
        <f>'Ships - Modded'!AU17</f>
        <v>2</v>
      </c>
      <c r="O17" s="24">
        <f>'Ships - Modded'!AV17</f>
        <v>2</v>
      </c>
      <c r="P17" s="24">
        <f>'Ships - Modded'!AW17</f>
        <v>12</v>
      </c>
      <c r="Q17" s="24">
        <f>'Ships - Modded'!AX17</f>
        <v>300</v>
      </c>
      <c r="R17" s="24" t="str">
        <f>_xlfn.TEXTJOIN(";",TRUE,F34:P34)</f>
        <v>1733;Harpy Arctic;5;5;15;1400;0;0;1;2;2</v>
      </c>
      <c r="S17" s="24" t="s">
        <v>139</v>
      </c>
      <c r="T17" s="24" t="str">
        <f t="shared" si="1"/>
        <v>1537;Blue Flamethrower Monitor;1.5;2;5.3;2200;60;30;2;2;14</v>
      </c>
      <c r="U17" s="24" t="s">
        <v>139</v>
      </c>
    </row>
    <row r="18" spans="1:21">
      <c r="A18" s="24">
        <f>'Ships - Modded'!B18</f>
        <v>102423</v>
      </c>
      <c r="B18" s="24" t="str">
        <f>'Ships - Modded'!C18</f>
        <v>Pyrphorian Monitor</v>
      </c>
      <c r="C18" s="24">
        <f>'Ships - Modded'!X18</f>
        <v>1.2</v>
      </c>
      <c r="D18" s="24" t="str">
        <f t="shared" si="0"/>
        <v>102423;Pyrphorian Monitor;1.2</v>
      </c>
      <c r="F18" s="29">
        <f>'Ships - Modded'!B18</f>
        <v>102423</v>
      </c>
      <c r="G18" s="29" t="str">
        <f>'Ships - Modded'!C18</f>
        <v>Pyrphorian Monitor</v>
      </c>
      <c r="H18" s="29">
        <f>'Ships - Modded'!E18</f>
        <v>1.5</v>
      </c>
      <c r="I18" s="29">
        <f>'Ships - Modded'!F18</f>
        <v>2</v>
      </c>
      <c r="J18" s="29">
        <f>'Ships - Modded'!L18</f>
        <v>5.3</v>
      </c>
      <c r="K18" s="24">
        <f>'Ships - Modded'!Y18</f>
        <v>5000</v>
      </c>
      <c r="L18" s="24">
        <f>'Ships - Modded'!AG18</f>
        <v>45</v>
      </c>
      <c r="M18" s="24">
        <f>'Ships - Modded'!AJ18</f>
        <v>30</v>
      </c>
      <c r="N18" s="24">
        <f>'Ships - Modded'!AU18</f>
        <v>2</v>
      </c>
      <c r="O18" s="24">
        <f>'Ships - Modded'!AV18</f>
        <v>2</v>
      </c>
      <c r="P18" s="24">
        <f>'Ships - Modded'!AW18</f>
        <v>12</v>
      </c>
      <c r="Q18" s="24">
        <f>'Ships - Modded'!AX18</f>
        <v>300</v>
      </c>
      <c r="R18" s="24" t="str">
        <f>_xlfn.TEXTJOIN(";",TRUE,F37:P37)</f>
        <v>1655;Manticore Helium;3.5;3.5;13;2300;0;0;3;3;4</v>
      </c>
      <c r="S18" s="24" t="s">
        <v>144</v>
      </c>
      <c r="T18" s="24" t="str">
        <f t="shared" si="1"/>
        <v>102428;Pyrphorian Warship;1;2;5.3;6000;0;0;2;2;18</v>
      </c>
      <c r="U18" s="24" t="s">
        <v>140</v>
      </c>
    </row>
    <row r="19" spans="1:21">
      <c r="A19" s="24">
        <f>'Ships - Modded'!B19</f>
        <v>968</v>
      </c>
      <c r="B19" s="24" t="str">
        <f>'Ships - Modded'!C19</f>
        <v>Flamethrower Monitor</v>
      </c>
      <c r="C19" s="24">
        <f>'Ships - Modded'!X19</f>
        <v>1.2</v>
      </c>
      <c r="D19" s="24" t="str">
        <f t="shared" si="0"/>
        <v>968;Flamethrower Monitor;1.2</v>
      </c>
      <c r="F19" s="29">
        <f>'Ships - Modded'!B19</f>
        <v>968</v>
      </c>
      <c r="G19" s="29" t="str">
        <f>'Ships - Modded'!C19</f>
        <v>Flamethrower Monitor</v>
      </c>
      <c r="H19" s="29">
        <f>'Ships - Modded'!E19</f>
        <v>1.5</v>
      </c>
      <c r="I19" s="29">
        <f>'Ships - Modded'!F19</f>
        <v>2</v>
      </c>
      <c r="J19" s="29">
        <f>'Ships - Modded'!L19</f>
        <v>5.3</v>
      </c>
      <c r="K19" s="24">
        <f>'Ships - Modded'!Y19</f>
        <v>2500</v>
      </c>
      <c r="L19" s="24">
        <f>'Ships - Modded'!AG19</f>
        <v>41</v>
      </c>
      <c r="M19" s="24">
        <f>'Ships - Modded'!AJ19</f>
        <v>30</v>
      </c>
      <c r="N19" s="24">
        <f>'Ships - Modded'!AU19</f>
        <v>2</v>
      </c>
      <c r="O19" s="24">
        <f>'Ships - Modded'!AV19</f>
        <v>2</v>
      </c>
      <c r="P19" s="24">
        <f>'Ships - Modded'!AW19</f>
        <v>12</v>
      </c>
      <c r="Q19" s="24">
        <f>'Ships - Modded'!AX19</f>
        <v>390</v>
      </c>
      <c r="R19" s="24" t="str">
        <f>_xlfn.TEXTJOIN(";",TRUE,F38:P38)</f>
        <v>1734;Manticore Arctic;3.5;3.5;13;2300;0;0;3;3;4</v>
      </c>
      <c r="S19" s="24" t="s">
        <v>145</v>
      </c>
      <c r="T19" s="24" t="str">
        <f>_xlfn.TEXTJOIN(";",TRUE,F25:P25)</f>
        <v>&lt;!-- Special Ships --&gt;;0</v>
      </c>
      <c r="U19" s="24" t="s">
        <v>141</v>
      </c>
    </row>
    <row r="20" spans="1:21">
      <c r="A20" s="24">
        <f>'Ships - Modded'!B20</f>
        <v>1537</v>
      </c>
      <c r="B20" s="24" t="str">
        <f>'Ships - Modded'!C20</f>
        <v>Blue Flamethrower Monitor</v>
      </c>
      <c r="C20" s="24">
        <f>'Ships - Modded'!X20</f>
        <v>1.2</v>
      </c>
      <c r="D20" s="24" t="str">
        <f t="shared" si="0"/>
        <v>1537;Blue Flamethrower Monitor;1.2</v>
      </c>
      <c r="F20" s="29">
        <f>'Ships - Modded'!B20</f>
        <v>1537</v>
      </c>
      <c r="G20" s="29" t="str">
        <f>'Ships - Modded'!C20</f>
        <v>Blue Flamethrower Monitor</v>
      </c>
      <c r="H20" s="29">
        <f>'Ships - Modded'!E20</f>
        <v>1.5</v>
      </c>
      <c r="I20" s="29">
        <f>'Ships - Modded'!F20</f>
        <v>2</v>
      </c>
      <c r="J20" s="29">
        <f>'Ships - Modded'!L20</f>
        <v>5.3</v>
      </c>
      <c r="K20" s="24">
        <f>'Ships - Modded'!Y20</f>
        <v>2200</v>
      </c>
      <c r="L20" s="24">
        <f>'Ships - Modded'!AG20</f>
        <v>60</v>
      </c>
      <c r="M20" s="24">
        <f>'Ships - Modded'!AJ20</f>
        <v>30</v>
      </c>
      <c r="N20" s="24">
        <f>'Ships - Modded'!AU20</f>
        <v>2</v>
      </c>
      <c r="O20" s="24">
        <f>'Ships - Modded'!AV20</f>
        <v>2</v>
      </c>
      <c r="P20" s="24">
        <f>'Ships - Modded'!AW20</f>
        <v>14</v>
      </c>
      <c r="Q20" s="24">
        <f>'Ships - Modded'!AX20</f>
        <v>390</v>
      </c>
      <c r="R20" s="24" t="str">
        <f t="shared" ref="R20:R25" si="2">_xlfn.TEXTJOIN(";",TRUE,F41:P41)</f>
        <v>1058;Hermes Helium;1.5;1.5;12;1600;0;0;2;3;4</v>
      </c>
      <c r="S20" s="24" t="s">
        <v>146</v>
      </c>
      <c r="T20" s="24" t="str">
        <f>_xlfn.TEXTJOIN(";",TRUE,F26:P26)</f>
        <v>720;Flak Monitor;0.5;0.5;5.3;3000;22;40;2;2;20</v>
      </c>
      <c r="U20" s="24" t="s">
        <v>142</v>
      </c>
    </row>
    <row r="21" spans="1:21">
      <c r="A21" s="24">
        <f>'Ships - Modded'!B21</f>
        <v>102428</v>
      </c>
      <c r="B21" s="24" t="str">
        <f>'Ships - Modded'!C21</f>
        <v>Pyrphorian Warship</v>
      </c>
      <c r="C21" s="24">
        <f>'Ships - Modded'!X21</f>
        <v>1.2</v>
      </c>
      <c r="D21" s="24" t="str">
        <f t="shared" si="0"/>
        <v>102428;Pyrphorian Warship;1.2</v>
      </c>
      <c r="F21" s="29">
        <f>'Ships - Modded'!B21</f>
        <v>102428</v>
      </c>
      <c r="G21" s="29" t="str">
        <f>'Ships - Modded'!C21</f>
        <v>Pyrphorian Warship</v>
      </c>
      <c r="H21" s="29">
        <f>'Ships - Modded'!E21</f>
        <v>1</v>
      </c>
      <c r="I21" s="29">
        <f>'Ships - Modded'!F21</f>
        <v>2</v>
      </c>
      <c r="J21" s="29">
        <f>'Ships - Modded'!L21</f>
        <v>5.3</v>
      </c>
      <c r="K21" s="24">
        <f>'Ships - Modded'!Y21</f>
        <v>6000</v>
      </c>
      <c r="L21" s="24">
        <f>'Ships - Modded'!AG21</f>
        <v>0</v>
      </c>
      <c r="M21" s="24">
        <f>'Ships - Modded'!AJ21</f>
        <v>0</v>
      </c>
      <c r="N21" s="24">
        <f>'Ships - Modded'!AU21</f>
        <v>2</v>
      </c>
      <c r="O21" s="24">
        <f>'Ships - Modded'!AV21</f>
        <v>2</v>
      </c>
      <c r="P21" s="24">
        <f>'Ships - Modded'!AW21</f>
        <v>18</v>
      </c>
      <c r="Q21" s="24">
        <f>'Ships - Modded'!AX21</f>
        <v>800</v>
      </c>
      <c r="R21" s="24" t="str">
        <f t="shared" si="2"/>
        <v>1735;Hermes Arctic;1.5;1.5;12;1600;0;0;2;3;4</v>
      </c>
      <c r="S21" s="24" t="s">
        <v>147</v>
      </c>
      <c r="T21" s="24" t="str">
        <f t="shared" ref="T21:T38" si="3">_xlfn.TEXTJOIN(";",TRUE,F29:P29)</f>
        <v>101121;Flagship;1.5;2;5;2000;250;55;2;3;0</v>
      </c>
      <c r="U21" s="24" t="s">
        <v>143</v>
      </c>
    </row>
    <row r="22" spans="1:21">
      <c r="A22" s="24">
        <f>'Ships - Modded'!B22</f>
        <v>132404</v>
      </c>
      <c r="B22" s="24" t="str">
        <f>'Ships - Modded'!C22</f>
        <v>World-Class Reefer</v>
      </c>
      <c r="C22" s="24">
        <f>'Ships - Modded'!X22</f>
        <v>2.2000000000000002</v>
      </c>
      <c r="D22" s="24" t="str">
        <f t="shared" si="0"/>
        <v>132404;World-Class Reefer;2.2</v>
      </c>
      <c r="F22" s="29">
        <f>'Ships - Modded'!B22</f>
        <v>132404</v>
      </c>
      <c r="G22" s="29" t="str">
        <f>'Ships - Modded'!C22</f>
        <v>World-Class Reefer</v>
      </c>
      <c r="H22" s="29">
        <f>'Ships - Modded'!E22</f>
        <v>1.5</v>
      </c>
      <c r="I22" s="29">
        <f>'Ships - Modded'!F22</f>
        <v>2</v>
      </c>
      <c r="J22" s="29">
        <f>'Ships - Modded'!L22</f>
        <v>6</v>
      </c>
      <c r="K22" s="24">
        <f>'Ships - Modded'!Y22</f>
        <v>5000</v>
      </c>
      <c r="L22" s="24">
        <f>'Ships - Modded'!AG22</f>
        <v>0</v>
      </c>
      <c r="M22" s="24">
        <f>'Ships - Modded'!AJ22</f>
        <v>0</v>
      </c>
      <c r="N22" s="24">
        <f>'Ships - Modded'!AU22</f>
        <v>1</v>
      </c>
      <c r="O22" s="24">
        <f>'Ships - Modded'!AV22</f>
        <v>6</v>
      </c>
      <c r="P22" s="24">
        <f>'Ships - Modded'!AW22</f>
        <v>12</v>
      </c>
      <c r="Q22" s="24">
        <f>'Ships - Modded'!AX22</f>
        <v>750</v>
      </c>
      <c r="R22" s="24" t="str">
        <f t="shared" si="2"/>
        <v>1059;Pegasus Helium;2;2;11;2800;0;0;3;5;12</v>
      </c>
      <c r="S22" s="24" t="s">
        <v>148</v>
      </c>
      <c r="T22" s="24" t="str">
        <f t="shared" si="3"/>
        <v>&lt;!-- Airships --&gt;</v>
      </c>
      <c r="U22" s="24" t="s">
        <v>144</v>
      </c>
    </row>
    <row r="23" spans="1:21">
      <c r="A23" s="24">
        <f>'Ships - Modded'!B23</f>
        <v>102455</v>
      </c>
      <c r="B23" s="24" t="str">
        <f>'Ships - Modded'!C23</f>
        <v>Extravaganza Steamer</v>
      </c>
      <c r="C23" s="24">
        <f>'Ships - Modded'!X23</f>
        <v>1.3</v>
      </c>
      <c r="D23" s="24" t="str">
        <f t="shared" si="0"/>
        <v>102455;Extravaganza Steamer;1.3</v>
      </c>
      <c r="F23" s="29">
        <f>'Ships - Modded'!B23</f>
        <v>102455</v>
      </c>
      <c r="G23" s="29" t="str">
        <f>'Ships - Modded'!C23</f>
        <v>Extravaganza Steamer</v>
      </c>
      <c r="H23" s="29">
        <f>'Ships - Modded'!E23</f>
        <v>1.25</v>
      </c>
      <c r="I23" s="29">
        <f>'Ships - Modded'!F23</f>
        <v>1.5</v>
      </c>
      <c r="J23" s="29">
        <f>'Ships - Modded'!L23</f>
        <v>5.3</v>
      </c>
      <c r="K23" s="24">
        <f>'Ships - Modded'!Y23</f>
        <v>5000</v>
      </c>
      <c r="L23" s="24">
        <f>'Ships - Modded'!AG23</f>
        <v>0</v>
      </c>
      <c r="M23" s="24">
        <f>'Ships - Modded'!AJ23</f>
        <v>0</v>
      </c>
      <c r="N23" s="24">
        <f>'Ships - Modded'!AU23</f>
        <v>3</v>
      </c>
      <c r="O23" s="24">
        <f>'Ships - Modded'!AV23</f>
        <v>6</v>
      </c>
      <c r="P23" s="24">
        <f>'Ships - Modded'!AW23</f>
        <v>10</v>
      </c>
      <c r="Q23" s="24">
        <f>'Ships - Modded'!AX23</f>
        <v>1000</v>
      </c>
      <c r="R23" s="24" t="str">
        <f t="shared" si="2"/>
        <v>1736;Pegasus Arctic;2;2;11;2800;0;0;3;5;12</v>
      </c>
      <c r="S23" s="24" t="s">
        <v>149</v>
      </c>
      <c r="T23" s="24" t="str">
        <f t="shared" si="3"/>
        <v>1755;Boreas Helium;2;2;11.7;2400;0;0;2;4;6</v>
      </c>
      <c r="U23" s="24" t="s">
        <v>145</v>
      </c>
    </row>
    <row r="24" spans="1:21">
      <c r="A24" s="24">
        <f>'Ships - Modded'!B24</f>
        <v>118718</v>
      </c>
      <c r="B24" s="24" t="str">
        <f>'Ships - Modded'!C24</f>
        <v>The Great Eastern</v>
      </c>
      <c r="C24" s="24">
        <f>'Ships - Modded'!X24</f>
        <v>1.6</v>
      </c>
      <c r="D24" s="24" t="str">
        <f t="shared" si="0"/>
        <v>118718;The Great Eastern;1.6</v>
      </c>
      <c r="F24" s="29">
        <f>'Ships - Modded'!B24</f>
        <v>118718</v>
      </c>
      <c r="G24" s="29" t="str">
        <f>'Ships - Modded'!C24</f>
        <v>The Great Eastern</v>
      </c>
      <c r="H24" s="29">
        <f>'Ships - Modded'!E24</f>
        <v>0.75</v>
      </c>
      <c r="I24" s="29">
        <f>'Ships - Modded'!F24</f>
        <v>1</v>
      </c>
      <c r="J24" s="29">
        <f>'Ships - Modded'!L24</f>
        <v>5.6</v>
      </c>
      <c r="K24" s="24">
        <f>'Ships - Modded'!Y24</f>
        <v>6500</v>
      </c>
      <c r="L24" s="24">
        <f>'Ships - Modded'!AG24</f>
        <v>0</v>
      </c>
      <c r="M24" s="24">
        <f>'Ships - Modded'!AJ24</f>
        <v>0</v>
      </c>
      <c r="N24" s="24">
        <f>'Ships - Modded'!AU24</f>
        <v>3</v>
      </c>
      <c r="O24" s="24">
        <f>'Ships - Modded'!AV24</f>
        <v>8</v>
      </c>
      <c r="P24" s="24">
        <f>'Ships - Modded'!AW24</f>
        <v>20</v>
      </c>
      <c r="Q24" s="24">
        <f>'Ships - Modded'!AX24</f>
        <v>2000</v>
      </c>
      <c r="R24" s="24" t="str">
        <f t="shared" si="2"/>
        <v>1060;Zephyr Helium;0.3;0.5;10;3500;0;0;2;8;20</v>
      </c>
      <c r="S24" s="24" t="s">
        <v>150</v>
      </c>
      <c r="T24" s="24" t="str">
        <f t="shared" si="3"/>
        <v>114166;Boreas Arctic;2;2;11.7;2400;0;0;2;4;6</v>
      </c>
      <c r="U24" s="24" t="s">
        <v>146</v>
      </c>
    </row>
    <row r="25" spans="1:21">
      <c r="A25" s="30"/>
      <c r="B25" s="30" t="s">
        <v>105</v>
      </c>
      <c r="C25" s="30"/>
      <c r="D25" s="24" t="str">
        <f t="shared" si="0"/>
        <v>&lt;!-- Special Ships --&gt;</v>
      </c>
      <c r="F25" s="29"/>
      <c r="G25" s="29" t="s">
        <v>105</v>
      </c>
      <c r="H25" s="29"/>
      <c r="I25" s="29"/>
      <c r="J25" s="29"/>
      <c r="M25" s="24">
        <f>'Ships - Modded'!AJ25</f>
        <v>0</v>
      </c>
      <c r="N25" s="24"/>
      <c r="O25" s="24"/>
      <c r="P25" s="24"/>
      <c r="Q25" s="24"/>
      <c r="R25" s="24" t="str">
        <f t="shared" si="2"/>
        <v>1737;Zephyr Arctic;0.3;0.5;10;3500;0;0;2;8;20</v>
      </c>
      <c r="S25" s="24" t="s">
        <v>151</v>
      </c>
      <c r="T25" s="24" t="str">
        <f t="shared" si="3"/>
        <v>1654;Harpy Helium;5;5;15;1400;0;0;1;2;2</v>
      </c>
      <c r="U25" s="24" t="s">
        <v>147</v>
      </c>
    </row>
    <row r="26" spans="1:21">
      <c r="A26" s="24">
        <f>'Ships - Modded'!B26</f>
        <v>720</v>
      </c>
      <c r="B26" s="24" t="str">
        <f>'Ships - Modded'!C26</f>
        <v>Flak Monitor</v>
      </c>
      <c r="C26" s="24">
        <f>'Ships - Modded'!X26</f>
        <v>1.2</v>
      </c>
      <c r="D26" s="24" t="str">
        <f t="shared" si="0"/>
        <v>720;Flak Monitor;1.2</v>
      </c>
      <c r="F26" s="29">
        <f>'Ships - Modded'!B26</f>
        <v>720</v>
      </c>
      <c r="G26" s="29" t="str">
        <f>'Ships - Modded'!C26</f>
        <v>Flak Monitor</v>
      </c>
      <c r="H26" s="29">
        <f>'Ships - Modded'!E26</f>
        <v>0.5</v>
      </c>
      <c r="I26" s="29">
        <f>'Ships - Modded'!F26</f>
        <v>0.5</v>
      </c>
      <c r="J26" s="29">
        <f>'Ships - Modded'!L26</f>
        <v>5.3</v>
      </c>
      <c r="K26" s="24">
        <f>'Ships - Modded'!Y26</f>
        <v>3000</v>
      </c>
      <c r="L26" s="24">
        <f>'Ships - Modded'!AG26</f>
        <v>22</v>
      </c>
      <c r="M26" s="24">
        <f>'Ships - Modded'!AJ26</f>
        <v>40</v>
      </c>
      <c r="N26" s="24">
        <f>'Ships - Modded'!AU26</f>
        <v>2</v>
      </c>
      <c r="O26" s="24">
        <f>'Ships - Modded'!AV26</f>
        <v>2</v>
      </c>
      <c r="P26" s="24">
        <f>'Ships - Modded'!AW26</f>
        <v>20</v>
      </c>
      <c r="Q26" s="24">
        <f>'Ships - Modded'!AX26</f>
        <v>650</v>
      </c>
      <c r="T26" s="24" t="str">
        <f t="shared" si="3"/>
        <v>1733;Harpy Arctic;5;5;15;1400;0;0;1;2;2</v>
      </c>
      <c r="U26" s="24" t="s">
        <v>148</v>
      </c>
    </row>
    <row r="27" spans="1:21">
      <c r="A27" s="24">
        <f>'Ships - Modded'!B27</f>
        <v>100853</v>
      </c>
      <c r="B27" s="24" t="str">
        <f>'Ships - Modded'!C27</f>
        <v>Oil Tanker</v>
      </c>
      <c r="C27" s="24">
        <f>'Ships - Modded'!X27</f>
        <v>1.2</v>
      </c>
      <c r="D27" s="24" t="str">
        <f t="shared" si="0"/>
        <v>100853;Oil Tanker;1.2</v>
      </c>
      <c r="F27" s="29">
        <f>'Ships - Modded'!B27</f>
        <v>100853</v>
      </c>
      <c r="G27" s="29" t="str">
        <f>'Ships - Modded'!C27</f>
        <v>Oil Tanker</v>
      </c>
      <c r="H27" s="29">
        <f>'Ships - Modded'!E27</f>
        <v>0.5</v>
      </c>
      <c r="I27" s="29">
        <f>'Ships - Modded'!F27</f>
        <v>1</v>
      </c>
      <c r="J27" s="29">
        <f>'Ships - Modded'!L27</f>
        <v>4.5</v>
      </c>
      <c r="K27" s="24">
        <f>'Ships - Modded'!Y27</f>
        <v>5000</v>
      </c>
      <c r="L27" s="24">
        <f>'Ships - Modded'!AG27</f>
        <v>0</v>
      </c>
      <c r="M27" s="24">
        <f>'Ships - Modded'!AJ27</f>
        <v>0</v>
      </c>
      <c r="N27" s="24">
        <f>'Ships - Modded'!AU27</f>
        <v>0</v>
      </c>
      <c r="O27" s="24">
        <f>'Ships - Modded'!AV27</f>
        <v>0</v>
      </c>
      <c r="P27" s="24">
        <f>'Ships - Modded'!AW27</f>
        <v>10</v>
      </c>
      <c r="Q27" s="24">
        <f>'Ships - Modded'!AX27</f>
        <v>500</v>
      </c>
      <c r="T27" s="24" t="str">
        <f t="shared" si="3"/>
        <v>1054;Harpy (Armed) Helium;5;5;15;1400;55;0;2;1;4</v>
      </c>
      <c r="U27" s="24" t="s">
        <v>149</v>
      </c>
    </row>
    <row r="28" spans="1:21">
      <c r="A28" s="24">
        <f>'Ships - Modded'!B28</f>
        <v>112084</v>
      </c>
      <c r="B28" s="24" t="str">
        <f>'Ships - Modded'!C28</f>
        <v>Salvager</v>
      </c>
      <c r="C28" s="24">
        <f>'Ships - Modded'!X28</f>
        <v>1.6</v>
      </c>
      <c r="D28" s="24" t="str">
        <f t="shared" si="0"/>
        <v>112084;Salvager;1.6</v>
      </c>
      <c r="F28" s="29">
        <f>'Ships - Modded'!B28</f>
        <v>112084</v>
      </c>
      <c r="G28" s="29" t="str">
        <f>'Ships - Modded'!C28</f>
        <v>Salvager</v>
      </c>
      <c r="H28" s="29">
        <f>'Ships - Modded'!E28</f>
        <v>1.5</v>
      </c>
      <c r="I28" s="29">
        <f>'Ships - Modded'!F28</f>
        <v>2</v>
      </c>
      <c r="J28" s="29">
        <f>'Ships - Modded'!L28</f>
        <v>6</v>
      </c>
      <c r="K28" s="24">
        <f>'Ships - Modded'!Y28</f>
        <v>4000</v>
      </c>
      <c r="L28" s="24">
        <f>'Ships - Modded'!AG28</f>
        <v>0</v>
      </c>
      <c r="M28" s="24">
        <f>'Ships - Modded'!AJ28</f>
        <v>0</v>
      </c>
      <c r="N28" s="24">
        <f>'Ships - Modded'!AU28</f>
        <v>3</v>
      </c>
      <c r="O28" s="24">
        <f>'Ships - Modded'!AV28</f>
        <v>6</v>
      </c>
      <c r="P28" s="24">
        <f>'Ships - Modded'!AW28</f>
        <v>0</v>
      </c>
      <c r="Q28" s="24">
        <f>'Ships - Modded'!AX28</f>
        <v>0</v>
      </c>
      <c r="T28" s="24" t="str">
        <f t="shared" si="3"/>
        <v>1731;Harpy (Armed) Arctic;5;5;15;1400;55;0;2;1;4</v>
      </c>
      <c r="U28" s="24" t="s">
        <v>150</v>
      </c>
    </row>
    <row r="29" spans="1:21">
      <c r="A29" s="24">
        <f>'Ships - Modded'!B29</f>
        <v>101121</v>
      </c>
      <c r="B29" s="24" t="str">
        <f>'Ships - Modded'!C29</f>
        <v>Flagship</v>
      </c>
      <c r="C29" s="24">
        <f>'Ships - Modded'!X29</f>
        <v>1.4</v>
      </c>
      <c r="D29" s="24" t="str">
        <f t="shared" si="0"/>
        <v>101121;Flagship;1.4</v>
      </c>
      <c r="F29" s="29">
        <f>'Ships - Modded'!B29</f>
        <v>101121</v>
      </c>
      <c r="G29" s="29" t="str">
        <f>'Ships - Modded'!C29</f>
        <v>Flagship</v>
      </c>
      <c r="H29" s="29">
        <f>'Ships - Modded'!E29</f>
        <v>1.5</v>
      </c>
      <c r="I29" s="29">
        <f>'Ships - Modded'!F29</f>
        <v>2</v>
      </c>
      <c r="J29" s="29">
        <f>'Ships - Modded'!L29</f>
        <v>5</v>
      </c>
      <c r="K29" s="24">
        <f>'Ships - Modded'!Y29</f>
        <v>2000</v>
      </c>
      <c r="L29" s="24">
        <f>'Ships - Modded'!AG29</f>
        <v>250</v>
      </c>
      <c r="M29" s="24">
        <f>'Ships - Modded'!AJ29</f>
        <v>55</v>
      </c>
      <c r="N29" s="24">
        <f>'Ships - Modded'!AU29</f>
        <v>2</v>
      </c>
      <c r="O29" s="24">
        <f>'Ships - Modded'!AV29</f>
        <v>3</v>
      </c>
      <c r="P29" s="24">
        <f>'Ships - Modded'!AW29</f>
        <v>0</v>
      </c>
      <c r="Q29" s="24">
        <f>'Ships - Modded'!AX29</f>
        <v>0</v>
      </c>
      <c r="T29" s="24" t="str">
        <f t="shared" si="3"/>
        <v>1655;Manticore Helium;3.5;3.5;13;2300;0;0;3;3;4</v>
      </c>
      <c r="U29" s="24" t="s">
        <v>151</v>
      </c>
    </row>
    <row r="30" spans="1:21">
      <c r="A30" s="30"/>
      <c r="B30" s="30" t="s">
        <v>106</v>
      </c>
      <c r="C30" s="30"/>
      <c r="D30" s="24" t="str">
        <f t="shared" si="0"/>
        <v>&lt;!-- Airships --&gt;</v>
      </c>
      <c r="F30" s="37"/>
      <c r="G30" s="37" t="s">
        <v>106</v>
      </c>
      <c r="H30" s="37"/>
      <c r="I30" s="37"/>
      <c r="J30" s="37"/>
      <c r="M30" s="24"/>
      <c r="N30" s="37"/>
      <c r="O30" s="37"/>
      <c r="P30" s="37"/>
      <c r="Q30" s="37"/>
      <c r="T30" s="24" t="str">
        <f t="shared" si="3"/>
        <v>1734;Manticore Arctic;3.5;3.5;13;2300;0;0;3;3;4</v>
      </c>
    </row>
    <row r="31" spans="1:21">
      <c r="A31" s="24">
        <f>'Ships - Modded'!B36</f>
        <v>1755</v>
      </c>
      <c r="B31" s="24" t="str">
        <f>'Ships - Modded'!C36</f>
        <v>Boreas Helium</v>
      </c>
      <c r="C31" s="24">
        <f>'Ships - Modded'!X31</f>
        <v>1</v>
      </c>
      <c r="D31" s="24" t="str">
        <f t="shared" si="0"/>
        <v>1755;Boreas Helium;1</v>
      </c>
      <c r="F31" s="29">
        <f>'Ships - Modded'!B36</f>
        <v>1755</v>
      </c>
      <c r="G31" s="29" t="str">
        <f>'Ships - Modded'!C36</f>
        <v>Boreas Helium</v>
      </c>
      <c r="H31" s="29">
        <f>'Ships - Modded'!E36</f>
        <v>2</v>
      </c>
      <c r="I31" s="29">
        <f>'Ships - Modded'!F36</f>
        <v>2</v>
      </c>
      <c r="J31" s="29">
        <f>'Ships - Modded'!L36</f>
        <v>11.7</v>
      </c>
      <c r="K31" s="24">
        <f>'Ships - Modded'!Y36</f>
        <v>2400</v>
      </c>
      <c r="L31" s="24">
        <f>'Ships - Modded'!AG36</f>
        <v>0</v>
      </c>
      <c r="M31" s="24">
        <f>'Ships - Modded'!AJ36</f>
        <v>0</v>
      </c>
      <c r="N31" s="24">
        <f>'Ships - Modded'!AU36</f>
        <v>2</v>
      </c>
      <c r="O31" s="24">
        <f>'Ships - Modded'!AV36</f>
        <v>4</v>
      </c>
      <c r="P31" s="24">
        <f>'Ships - Modded'!AW36</f>
        <v>6</v>
      </c>
      <c r="Q31" s="24">
        <f>'Ships - Modded'!AX36</f>
        <v>1500</v>
      </c>
      <c r="T31" s="24" t="str">
        <f t="shared" si="3"/>
        <v>1056;Manticore (Armed) Helium;3.5;3.5;13;2300;130;0;2;3;6</v>
      </c>
    </row>
    <row r="32" spans="1:21">
      <c r="A32" s="24">
        <f>'Ships - Modded'!B37</f>
        <v>114166</v>
      </c>
      <c r="B32" s="24" t="str">
        <f>'Ships - Modded'!C37</f>
        <v>Boreas Arctic</v>
      </c>
      <c r="C32" s="24">
        <f>'Ships - Modded'!X32</f>
        <v>1</v>
      </c>
      <c r="D32" s="24" t="str">
        <f t="shared" si="0"/>
        <v>114166;Boreas Arctic;1</v>
      </c>
      <c r="F32" s="29">
        <f>'Ships - Modded'!B37</f>
        <v>114166</v>
      </c>
      <c r="G32" s="29" t="str">
        <f>'Ships - Modded'!C37</f>
        <v>Boreas Arctic</v>
      </c>
      <c r="H32" s="29">
        <f>'Ships - Modded'!E37</f>
        <v>2</v>
      </c>
      <c r="I32" s="29">
        <f>'Ships - Modded'!F37</f>
        <v>2</v>
      </c>
      <c r="J32" s="29">
        <f>'Ships - Modded'!L37</f>
        <v>11.7</v>
      </c>
      <c r="K32" s="24">
        <f>'Ships - Modded'!Y37</f>
        <v>2400</v>
      </c>
      <c r="L32" s="24">
        <f>'Ships - Modded'!AG37</f>
        <v>0</v>
      </c>
      <c r="M32" s="24">
        <f>'Ships - Modded'!AJ37</f>
        <v>0</v>
      </c>
      <c r="N32" s="24">
        <f>'Ships - Modded'!AU37</f>
        <v>2</v>
      </c>
      <c r="O32" s="24">
        <f>'Ships - Modded'!AV37</f>
        <v>4</v>
      </c>
      <c r="P32" s="24">
        <f>'Ships - Modded'!AW37</f>
        <v>6</v>
      </c>
      <c r="Q32" s="24">
        <f>'Ships - Modded'!AX37</f>
        <v>1500</v>
      </c>
      <c r="T32" s="24" t="str">
        <f t="shared" si="3"/>
        <v>1732;Manticore (Armed) Arctic;3.5;3.5;13;2300;130;0;2;3;6</v>
      </c>
    </row>
    <row r="33" spans="1:20">
      <c r="A33" s="24">
        <f>'Ships - Modded'!B38</f>
        <v>1654</v>
      </c>
      <c r="B33" s="24" t="str">
        <f>'Ships - Modded'!C38</f>
        <v>Harpy Helium</v>
      </c>
      <c r="C33" s="24">
        <f>'Ships - Modded'!X33</f>
        <v>1</v>
      </c>
      <c r="D33" s="24" t="str">
        <f t="shared" si="0"/>
        <v>1654;Harpy Helium;1</v>
      </c>
      <c r="F33" s="29">
        <f>'Ships - Modded'!B38</f>
        <v>1654</v>
      </c>
      <c r="G33" s="29" t="str">
        <f>'Ships - Modded'!C38</f>
        <v>Harpy Helium</v>
      </c>
      <c r="H33" s="29">
        <f>'Ships - Modded'!E38</f>
        <v>5</v>
      </c>
      <c r="I33" s="29">
        <f>'Ships - Modded'!F38</f>
        <v>5</v>
      </c>
      <c r="J33" s="29">
        <f>'Ships - Modded'!L38</f>
        <v>15</v>
      </c>
      <c r="K33" s="24">
        <f>'Ships - Modded'!Y38</f>
        <v>1400</v>
      </c>
      <c r="L33" s="24">
        <f>'Ships - Modded'!AG38</f>
        <v>0</v>
      </c>
      <c r="M33" s="24">
        <f>'Ships - Modded'!AJ38</f>
        <v>0</v>
      </c>
      <c r="N33" s="24">
        <f>'Ships - Modded'!AU38</f>
        <v>1</v>
      </c>
      <c r="O33" s="24">
        <f>'Ships - Modded'!AV38</f>
        <v>2</v>
      </c>
      <c r="P33" s="24">
        <f>'Ships - Modded'!AW38</f>
        <v>2</v>
      </c>
      <c r="Q33" s="24">
        <f>'Ships - Modded'!AX38</f>
        <v>1200</v>
      </c>
      <c r="T33" s="24" t="str">
        <f t="shared" si="3"/>
        <v>1058;Hermes Helium;1.5;1.5;12;1600;0;0;2;3;4</v>
      </c>
    </row>
    <row r="34" spans="1:20">
      <c r="A34" s="24">
        <f>'Ships - Modded'!B39</f>
        <v>1733</v>
      </c>
      <c r="B34" s="24" t="str">
        <f>'Ships - Modded'!C39</f>
        <v>Harpy Arctic</v>
      </c>
      <c r="C34" s="24">
        <f>'Ships - Modded'!X34</f>
        <v>1</v>
      </c>
      <c r="D34" s="24" t="str">
        <f t="shared" si="0"/>
        <v>1733;Harpy Arctic;1</v>
      </c>
      <c r="F34" s="29">
        <f>'Ships - Modded'!B39</f>
        <v>1733</v>
      </c>
      <c r="G34" s="29" t="str">
        <f>'Ships - Modded'!C39</f>
        <v>Harpy Arctic</v>
      </c>
      <c r="H34" s="29">
        <f>'Ships - Modded'!E39</f>
        <v>5</v>
      </c>
      <c r="I34" s="29">
        <f>'Ships - Modded'!F39</f>
        <v>5</v>
      </c>
      <c r="J34" s="29">
        <f>'Ships - Modded'!L39</f>
        <v>15</v>
      </c>
      <c r="K34" s="24">
        <f>'Ships - Modded'!Y39</f>
        <v>1400</v>
      </c>
      <c r="L34" s="24">
        <f>'Ships - Modded'!AG39</f>
        <v>0</v>
      </c>
      <c r="M34" s="24">
        <f>'Ships - Modded'!AJ39</f>
        <v>0</v>
      </c>
      <c r="N34" s="24">
        <f>'Ships - Modded'!AU39</f>
        <v>1</v>
      </c>
      <c r="O34" s="24">
        <f>'Ships - Modded'!AV39</f>
        <v>2</v>
      </c>
      <c r="P34" s="24">
        <f>'Ships - Modded'!AW39</f>
        <v>2</v>
      </c>
      <c r="Q34" s="24">
        <f>'Ships - Modded'!AX39</f>
        <v>1200</v>
      </c>
      <c r="T34" s="24" t="str">
        <f t="shared" si="3"/>
        <v>1735;Hermes Arctic;1.5;1.5;12;1600;0;0;2;3;4</v>
      </c>
    </row>
    <row r="35" spans="1:20">
      <c r="A35" s="24">
        <f>'Ships - Modded'!B40</f>
        <v>1054</v>
      </c>
      <c r="B35" s="24" t="str">
        <f>'Ships - Modded'!C40</f>
        <v>Harpy (Armed) Helium</v>
      </c>
      <c r="C35" s="24">
        <f>'Ships - Modded'!X35</f>
        <v>0</v>
      </c>
      <c r="D35" s="24" t="str">
        <f t="shared" si="0"/>
        <v>1054;Harpy (Armed) Helium;0</v>
      </c>
      <c r="F35" s="29">
        <f>'Ships - Modded'!B40</f>
        <v>1054</v>
      </c>
      <c r="G35" s="29" t="str">
        <f>'Ships - Modded'!C40</f>
        <v>Harpy (Armed) Helium</v>
      </c>
      <c r="H35" s="29">
        <f>'Ships - Modded'!E40</f>
        <v>5</v>
      </c>
      <c r="I35" s="29">
        <f>'Ships - Modded'!F40</f>
        <v>5</v>
      </c>
      <c r="J35" s="29">
        <f>'Ships - Modded'!L40</f>
        <v>15</v>
      </c>
      <c r="K35" s="24">
        <f>'Ships - Modded'!Y40</f>
        <v>1400</v>
      </c>
      <c r="L35" s="24">
        <f>'Ships - Modded'!AG40</f>
        <v>55</v>
      </c>
      <c r="M35" s="24">
        <f>'Ships - Modded'!AJ40</f>
        <v>0</v>
      </c>
      <c r="N35" s="24">
        <f>'Ships - Modded'!AU40</f>
        <v>2</v>
      </c>
      <c r="O35" s="24">
        <f>'Ships - Modded'!AV40</f>
        <v>1</v>
      </c>
      <c r="P35" s="24">
        <f>'Ships - Modded'!AW40</f>
        <v>4</v>
      </c>
      <c r="Q35" s="24">
        <f>'Ships - Modded'!AX40</f>
        <v>1400</v>
      </c>
      <c r="R35" s="24"/>
      <c r="T35" s="24" t="str">
        <f t="shared" si="3"/>
        <v>1059;Pegasus Helium;2;2;11;2800;0;0;3;5;12</v>
      </c>
    </row>
    <row r="36" spans="1:20">
      <c r="A36" s="24">
        <f>'Ships - Modded'!B41</f>
        <v>1731</v>
      </c>
      <c r="B36" s="24" t="str">
        <f>'Ships - Modded'!C41</f>
        <v>Harpy (Armed) Arctic</v>
      </c>
      <c r="C36" s="24">
        <f>'Ships - Modded'!X36</f>
        <v>1</v>
      </c>
      <c r="D36" s="24" t="str">
        <f t="shared" si="0"/>
        <v>1731;Harpy (Armed) Arctic;1</v>
      </c>
      <c r="F36" s="29">
        <f>'Ships - Modded'!B41</f>
        <v>1731</v>
      </c>
      <c r="G36" s="29" t="str">
        <f>'Ships - Modded'!C41</f>
        <v>Harpy (Armed) Arctic</v>
      </c>
      <c r="H36" s="29">
        <f>'Ships - Modded'!E41</f>
        <v>5</v>
      </c>
      <c r="I36" s="29">
        <f>'Ships - Modded'!F41</f>
        <v>5</v>
      </c>
      <c r="J36" s="29">
        <f>'Ships - Modded'!L41</f>
        <v>15</v>
      </c>
      <c r="K36" s="24">
        <f>'Ships - Modded'!Y41</f>
        <v>1400</v>
      </c>
      <c r="L36" s="24">
        <f>'Ships - Modded'!AG41</f>
        <v>55</v>
      </c>
      <c r="M36" s="24">
        <f>'Ships - Modded'!AJ41</f>
        <v>0</v>
      </c>
      <c r="N36" s="24">
        <f>'Ships - Modded'!AU41</f>
        <v>2</v>
      </c>
      <c r="O36" s="24">
        <f>'Ships - Modded'!AV41</f>
        <v>1</v>
      </c>
      <c r="P36" s="24">
        <f>'Ships - Modded'!AW41</f>
        <v>4</v>
      </c>
      <c r="Q36" s="24">
        <f>'Ships - Modded'!AX41</f>
        <v>1400</v>
      </c>
      <c r="R36" s="24"/>
      <c r="T36" s="24" t="str">
        <f t="shared" si="3"/>
        <v>1736;Pegasus Arctic;2;2;11;2800;0;0;3;5;12</v>
      </c>
    </row>
    <row r="37" spans="1:20">
      <c r="A37" s="24">
        <f>'Ships - Modded'!B42</f>
        <v>1655</v>
      </c>
      <c r="B37" s="24" t="str">
        <f>'Ships - Modded'!C42</f>
        <v>Manticore Helium</v>
      </c>
      <c r="C37" s="24">
        <f>'Ships - Modded'!X37</f>
        <v>1.1000000000000001</v>
      </c>
      <c r="D37" s="24" t="str">
        <f t="shared" si="0"/>
        <v>1655;Manticore Helium;1.1</v>
      </c>
      <c r="F37" s="29">
        <f>'Ships - Modded'!B42</f>
        <v>1655</v>
      </c>
      <c r="G37" s="29" t="str">
        <f>'Ships - Modded'!C42</f>
        <v>Manticore Helium</v>
      </c>
      <c r="H37" s="29">
        <f>'Ships - Modded'!E42</f>
        <v>3.5</v>
      </c>
      <c r="I37" s="29">
        <f>'Ships - Modded'!F42</f>
        <v>3.5</v>
      </c>
      <c r="J37" s="29">
        <f>'Ships - Modded'!L42</f>
        <v>13</v>
      </c>
      <c r="K37" s="24">
        <f>'Ships - Modded'!Y42</f>
        <v>2300</v>
      </c>
      <c r="L37" s="24">
        <f>'Ships - Modded'!AG42</f>
        <v>0</v>
      </c>
      <c r="M37" s="24">
        <f>'Ships - Modded'!AJ42</f>
        <v>0</v>
      </c>
      <c r="N37" s="24">
        <f>'Ships - Modded'!AU42</f>
        <v>3</v>
      </c>
      <c r="O37" s="24">
        <f>'Ships - Modded'!AV42</f>
        <v>3</v>
      </c>
      <c r="P37" s="24">
        <f>'Ships - Modded'!AW42</f>
        <v>4</v>
      </c>
      <c r="Q37" s="24">
        <f>'Ships - Modded'!AX42</f>
        <v>1625</v>
      </c>
      <c r="T37" s="24" t="str">
        <f t="shared" si="3"/>
        <v>1060;Zephyr Helium;0.3;0.5;10;3500;0;0;2;8;20</v>
      </c>
    </row>
    <row r="38" spans="1:20">
      <c r="A38" s="24">
        <f>'Ships - Modded'!B43</f>
        <v>1734</v>
      </c>
      <c r="B38" s="24" t="str">
        <f>'Ships - Modded'!C43</f>
        <v>Manticore Arctic</v>
      </c>
      <c r="C38" s="24">
        <f>'Ships - Modded'!X38</f>
        <v>0.8</v>
      </c>
      <c r="D38" s="24" t="str">
        <f t="shared" si="0"/>
        <v>1734;Manticore Arctic;0.8</v>
      </c>
      <c r="F38" s="29">
        <f>'Ships - Modded'!B43</f>
        <v>1734</v>
      </c>
      <c r="G38" s="29" t="str">
        <f>'Ships - Modded'!C43</f>
        <v>Manticore Arctic</v>
      </c>
      <c r="H38" s="29">
        <f>'Ships - Modded'!E43</f>
        <v>3.5</v>
      </c>
      <c r="I38" s="29">
        <f>'Ships - Modded'!F43</f>
        <v>3.5</v>
      </c>
      <c r="J38" s="29">
        <f>'Ships - Modded'!L43</f>
        <v>13</v>
      </c>
      <c r="K38" s="24">
        <f>'Ships - Modded'!Y43</f>
        <v>2300</v>
      </c>
      <c r="L38" s="24">
        <f>'Ships - Modded'!AG43</f>
        <v>0</v>
      </c>
      <c r="M38" s="24">
        <f>'Ships - Modded'!AJ43</f>
        <v>0</v>
      </c>
      <c r="N38" s="24">
        <f>'Ships - Modded'!AU43</f>
        <v>3</v>
      </c>
      <c r="O38" s="24">
        <f>'Ships - Modded'!AV43</f>
        <v>3</v>
      </c>
      <c r="P38" s="24">
        <f>'Ships - Modded'!AW43</f>
        <v>4</v>
      </c>
      <c r="Q38" s="24">
        <f>'Ships - Modded'!AX43</f>
        <v>1625</v>
      </c>
      <c r="T38" s="24" t="str">
        <f t="shared" si="3"/>
        <v>1737;Zephyr Arctic;0.3;0.5;10;3500;0;0;2;8;20</v>
      </c>
    </row>
    <row r="39" spans="1:20">
      <c r="A39" s="24">
        <f>'Ships - Modded'!B44</f>
        <v>1056</v>
      </c>
      <c r="B39" s="24" t="str">
        <f>'Ships - Modded'!C44</f>
        <v>Manticore (Armed) Helium</v>
      </c>
      <c r="C39" s="24">
        <f>'Ships - Modded'!X39</f>
        <v>0.9</v>
      </c>
      <c r="D39" s="24" t="str">
        <f t="shared" si="0"/>
        <v>1056;Manticore (Armed) Helium;0.9</v>
      </c>
      <c r="F39" s="29">
        <f>'Ships - Modded'!B44</f>
        <v>1056</v>
      </c>
      <c r="G39" s="29" t="str">
        <f>'Ships - Modded'!C44</f>
        <v>Manticore (Armed) Helium</v>
      </c>
      <c r="H39" s="29">
        <f>'Ships - Modded'!E44</f>
        <v>3.5</v>
      </c>
      <c r="I39" s="29">
        <f>'Ships - Modded'!F44</f>
        <v>3.5</v>
      </c>
      <c r="J39" s="29">
        <f>'Ships - Modded'!L44</f>
        <v>13</v>
      </c>
      <c r="K39" s="24">
        <f>'Ships - Modded'!Y44</f>
        <v>2300</v>
      </c>
      <c r="L39" s="24">
        <f>'Ships - Modded'!AG44</f>
        <v>130</v>
      </c>
      <c r="M39" s="24">
        <f>'Ships - Modded'!AJ44</f>
        <v>0</v>
      </c>
      <c r="N39" s="24">
        <f>'Ships - Modded'!AU44</f>
        <v>2</v>
      </c>
      <c r="O39" s="24">
        <f>'Ships - Modded'!AV44</f>
        <v>3</v>
      </c>
      <c r="P39" s="24">
        <f>'Ships - Modded'!AW44</f>
        <v>6</v>
      </c>
      <c r="Q39" s="24">
        <f>'Ships - Modded'!AX44</f>
        <v>1875</v>
      </c>
    </row>
    <row r="40" spans="1:20">
      <c r="A40" s="24">
        <f>'Ships - Modded'!B45</f>
        <v>1732</v>
      </c>
      <c r="B40" s="24" t="str">
        <f>'Ships - Modded'!C45</f>
        <v>Manticore (Armed) Arctic</v>
      </c>
      <c r="C40" s="24">
        <f>'Ships - Modded'!X40</f>
        <v>0.8</v>
      </c>
      <c r="D40" s="24" t="str">
        <f t="shared" si="0"/>
        <v>1732;Manticore (Armed) Arctic;0.8</v>
      </c>
      <c r="F40" s="29">
        <f>'Ships - Modded'!B45</f>
        <v>1732</v>
      </c>
      <c r="G40" s="29" t="str">
        <f>'Ships - Modded'!C45</f>
        <v>Manticore (Armed) Arctic</v>
      </c>
      <c r="H40" s="29">
        <f>'Ships - Modded'!E45</f>
        <v>3.5</v>
      </c>
      <c r="I40" s="29">
        <f>'Ships - Modded'!F45</f>
        <v>3.5</v>
      </c>
      <c r="J40" s="29">
        <f>'Ships - Modded'!L45</f>
        <v>13</v>
      </c>
      <c r="K40" s="24">
        <f>'Ships - Modded'!Y45</f>
        <v>2300</v>
      </c>
      <c r="L40" s="24">
        <f>'Ships - Modded'!AG45</f>
        <v>130</v>
      </c>
      <c r="M40" s="24">
        <f>'Ships - Modded'!AJ45</f>
        <v>0</v>
      </c>
      <c r="N40" s="24">
        <f>'Ships - Modded'!AU45</f>
        <v>2</v>
      </c>
      <c r="O40" s="24">
        <f>'Ships - Modded'!AV45</f>
        <v>3</v>
      </c>
      <c r="P40" s="24">
        <f>'Ships - Modded'!AW45</f>
        <v>6</v>
      </c>
      <c r="Q40" s="24">
        <f>'Ships - Modded'!AX45</f>
        <v>1875</v>
      </c>
    </row>
    <row r="41" spans="1:20">
      <c r="A41" s="24">
        <f>'Ships - Modded'!B46</f>
        <v>1058</v>
      </c>
      <c r="B41" s="24" t="str">
        <f>'Ships - Modded'!C46</f>
        <v>Hermes Helium</v>
      </c>
      <c r="C41" s="24">
        <f>'Ships - Modded'!X41</f>
        <v>0.9</v>
      </c>
      <c r="D41" s="24" t="str">
        <f t="shared" si="0"/>
        <v>1058;Hermes Helium;0.9</v>
      </c>
      <c r="F41" s="29">
        <f>'Ships - Modded'!B46</f>
        <v>1058</v>
      </c>
      <c r="G41" s="29" t="str">
        <f>'Ships - Modded'!C46</f>
        <v>Hermes Helium</v>
      </c>
      <c r="H41" s="29">
        <f>'Ships - Modded'!E46</f>
        <v>1.5</v>
      </c>
      <c r="I41" s="29">
        <f>'Ships - Modded'!F46</f>
        <v>1.5</v>
      </c>
      <c r="J41" s="29">
        <f>'Ships - Modded'!L46</f>
        <v>12</v>
      </c>
      <c r="K41" s="24">
        <f>'Ships - Modded'!Y46</f>
        <v>1600</v>
      </c>
      <c r="L41" s="24">
        <f>'Ships - Modded'!AG46</f>
        <v>0</v>
      </c>
      <c r="M41" s="24">
        <f>'Ships - Modded'!AJ46</f>
        <v>0</v>
      </c>
      <c r="N41" s="24">
        <f>'Ships - Modded'!AU46</f>
        <v>2</v>
      </c>
      <c r="O41" s="24">
        <f>'Ships - Modded'!AV46</f>
        <v>3</v>
      </c>
      <c r="P41" s="24">
        <f>'Ships - Modded'!AW46</f>
        <v>4</v>
      </c>
      <c r="Q41" s="24">
        <f>'Ships - Modded'!AX46</f>
        <v>1125</v>
      </c>
    </row>
    <row r="42" spans="1:20">
      <c r="A42" s="24">
        <f>'Ships - Modded'!B47</f>
        <v>1735</v>
      </c>
      <c r="B42" s="24" t="str">
        <f>'Ships - Modded'!C47</f>
        <v>Hermes Arctic</v>
      </c>
      <c r="C42" s="24">
        <f>'Ships - Modded'!X42</f>
        <v>0.8</v>
      </c>
      <c r="D42" s="24" t="str">
        <f t="shared" si="0"/>
        <v>1735;Hermes Arctic;0.8</v>
      </c>
      <c r="F42" s="29">
        <f>'Ships - Modded'!B47</f>
        <v>1735</v>
      </c>
      <c r="G42" s="29" t="str">
        <f>'Ships - Modded'!C47</f>
        <v>Hermes Arctic</v>
      </c>
      <c r="H42" s="29">
        <f>'Ships - Modded'!E47</f>
        <v>1.5</v>
      </c>
      <c r="I42" s="29">
        <f>'Ships - Modded'!F47</f>
        <v>1.5</v>
      </c>
      <c r="J42" s="29">
        <f>'Ships - Modded'!L47</f>
        <v>12</v>
      </c>
      <c r="K42" s="24">
        <f>'Ships - Modded'!Y47</f>
        <v>1600</v>
      </c>
      <c r="L42" s="24">
        <f>'Ships - Modded'!AG47</f>
        <v>0</v>
      </c>
      <c r="M42" s="24">
        <f>'Ships - Modded'!AJ47</f>
        <v>0</v>
      </c>
      <c r="N42" s="24">
        <f>'Ships - Modded'!AU47</f>
        <v>2</v>
      </c>
      <c r="O42" s="24">
        <f>'Ships - Modded'!AV47</f>
        <v>3</v>
      </c>
      <c r="P42" s="24">
        <f>'Ships - Modded'!AW47</f>
        <v>4</v>
      </c>
      <c r="Q42" s="24">
        <f>'Ships - Modded'!AX47</f>
        <v>1125</v>
      </c>
    </row>
    <row r="43" spans="1:20">
      <c r="A43" s="24">
        <f>'Ships - Modded'!B48</f>
        <v>1059</v>
      </c>
      <c r="B43" s="24" t="str">
        <f>'Ships - Modded'!C48</f>
        <v>Pegasus Helium</v>
      </c>
      <c r="C43" s="24">
        <f>'Ships - Modded'!X43</f>
        <v>0.9</v>
      </c>
      <c r="D43" s="24" t="str">
        <f t="shared" si="0"/>
        <v>1059;Pegasus Helium;0.9</v>
      </c>
      <c r="F43" s="29">
        <f>'Ships - Modded'!B48</f>
        <v>1059</v>
      </c>
      <c r="G43" s="29" t="str">
        <f>'Ships - Modded'!C48</f>
        <v>Pegasus Helium</v>
      </c>
      <c r="H43" s="29">
        <f>'Ships - Modded'!E48</f>
        <v>2</v>
      </c>
      <c r="I43" s="29">
        <f>'Ships - Modded'!F48</f>
        <v>2</v>
      </c>
      <c r="J43" s="29">
        <f>'Ships - Modded'!L48</f>
        <v>11</v>
      </c>
      <c r="K43" s="24">
        <f>'Ships - Modded'!Y48</f>
        <v>2800</v>
      </c>
      <c r="L43" s="24">
        <f>'Ships - Modded'!AG48</f>
        <v>0</v>
      </c>
      <c r="M43" s="24">
        <f>'Ships - Modded'!AJ48</f>
        <v>0</v>
      </c>
      <c r="N43" s="24">
        <f>'Ships - Modded'!AU48</f>
        <v>3</v>
      </c>
      <c r="O43" s="24">
        <f>'Ships - Modded'!AV48</f>
        <v>5</v>
      </c>
      <c r="P43" s="24">
        <f>'Ships - Modded'!AW48</f>
        <v>12</v>
      </c>
      <c r="Q43" s="24">
        <f>'Ships - Modded'!AX48</f>
        <v>1875</v>
      </c>
    </row>
    <row r="44" spans="1:20">
      <c r="A44" s="24">
        <f>'Ships - Modded'!B49</f>
        <v>1736</v>
      </c>
      <c r="B44" s="24" t="str">
        <f>'Ships - Modded'!C49</f>
        <v>Pegasus Arctic</v>
      </c>
      <c r="C44" s="24">
        <f>'Ships - Modded'!X44</f>
        <v>0.8</v>
      </c>
      <c r="D44" s="24" t="str">
        <f t="shared" si="0"/>
        <v>1736;Pegasus Arctic;0.8</v>
      </c>
      <c r="F44" s="29">
        <f>'Ships - Modded'!B49</f>
        <v>1736</v>
      </c>
      <c r="G44" s="29" t="str">
        <f>'Ships - Modded'!C49</f>
        <v>Pegasus Arctic</v>
      </c>
      <c r="H44" s="29">
        <f>'Ships - Modded'!E49</f>
        <v>2</v>
      </c>
      <c r="I44" s="29">
        <f>'Ships - Modded'!F49</f>
        <v>2</v>
      </c>
      <c r="J44" s="29">
        <f>'Ships - Modded'!L49</f>
        <v>11</v>
      </c>
      <c r="K44" s="24">
        <f>'Ships - Modded'!Y49</f>
        <v>2800</v>
      </c>
      <c r="L44" s="24">
        <f>'Ships - Modded'!AG49</f>
        <v>0</v>
      </c>
      <c r="M44" s="24">
        <f>'Ships - Modded'!AJ49</f>
        <v>0</v>
      </c>
      <c r="N44" s="24">
        <f>'Ships - Modded'!AU49</f>
        <v>3</v>
      </c>
      <c r="O44" s="24">
        <f>'Ships - Modded'!AV49</f>
        <v>5</v>
      </c>
      <c r="P44" s="24">
        <f>'Ships - Modded'!AW49</f>
        <v>12</v>
      </c>
      <c r="Q44" s="24">
        <f>'Ships - Modded'!AX49</f>
        <v>1875</v>
      </c>
    </row>
    <row r="45" spans="1:20">
      <c r="A45" s="24">
        <f>'Ships - Modded'!B50</f>
        <v>1060</v>
      </c>
      <c r="B45" s="24" t="str">
        <f>'Ships - Modded'!C50</f>
        <v>Zephyr Helium</v>
      </c>
      <c r="C45" s="24">
        <f>'Ships - Modded'!X45</f>
        <v>0.9</v>
      </c>
      <c r="D45" s="24" t="str">
        <f t="shared" si="0"/>
        <v>1060;Zephyr Helium;0.9</v>
      </c>
      <c r="F45" s="29">
        <f>'Ships - Modded'!B50</f>
        <v>1060</v>
      </c>
      <c r="G45" s="29" t="str">
        <f>'Ships - Modded'!C50</f>
        <v>Zephyr Helium</v>
      </c>
      <c r="H45" s="29">
        <f>'Ships - Modded'!E50</f>
        <v>0.3</v>
      </c>
      <c r="I45" s="29">
        <f>'Ships - Modded'!F50</f>
        <v>0.5</v>
      </c>
      <c r="J45" s="29">
        <f>'Ships - Modded'!L50</f>
        <v>10</v>
      </c>
      <c r="K45" s="24">
        <f>'Ships - Modded'!Y50</f>
        <v>3500</v>
      </c>
      <c r="L45" s="24">
        <f>'Ships - Modded'!AG50</f>
        <v>0</v>
      </c>
      <c r="M45" s="24">
        <f>'Ships - Modded'!AJ50</f>
        <v>0</v>
      </c>
      <c r="N45" s="24">
        <f>'Ships - Modded'!AU50</f>
        <v>2</v>
      </c>
      <c r="O45" s="24">
        <f>'Ships - Modded'!AV50</f>
        <v>8</v>
      </c>
      <c r="P45" s="24">
        <f>'Ships - Modded'!AW50</f>
        <v>20</v>
      </c>
      <c r="Q45" s="24">
        <f>'Ships - Modded'!AX50</f>
        <v>2500</v>
      </c>
    </row>
    <row r="46" spans="1:20">
      <c r="A46" s="24">
        <f>'Ships - Modded'!B51</f>
        <v>1737</v>
      </c>
      <c r="B46" s="24" t="str">
        <f>'Ships - Modded'!C51</f>
        <v>Zephyr Arctic</v>
      </c>
      <c r="C46" s="24">
        <f>'Ships - Modded'!X46</f>
        <v>1</v>
      </c>
      <c r="D46" s="24" t="str">
        <f t="shared" si="0"/>
        <v>1737;Zephyr Arctic;1</v>
      </c>
      <c r="F46" s="29">
        <f>'Ships - Modded'!B51</f>
        <v>1737</v>
      </c>
      <c r="G46" s="29" t="str">
        <f>'Ships - Modded'!C51</f>
        <v>Zephyr Arctic</v>
      </c>
      <c r="H46" s="29">
        <f>'Ships - Modded'!E51</f>
        <v>0.3</v>
      </c>
      <c r="I46" s="29">
        <f>'Ships - Modded'!F51</f>
        <v>0.5</v>
      </c>
      <c r="J46" s="29">
        <f>'Ships - Modded'!L51</f>
        <v>10</v>
      </c>
      <c r="K46" s="24">
        <f>'Ships - Modded'!Y51</f>
        <v>3500</v>
      </c>
      <c r="L46" s="24">
        <f>'Ships - Modded'!AG51</f>
        <v>0</v>
      </c>
      <c r="M46" s="24">
        <f>'Ships - Modded'!AJ51</f>
        <v>0</v>
      </c>
      <c r="N46" s="24">
        <f>'Ships - Modded'!AU51</f>
        <v>2</v>
      </c>
      <c r="O46" s="24">
        <f>'Ships - Modded'!AV51</f>
        <v>8</v>
      </c>
      <c r="P46" s="24">
        <f>'Ships - Modded'!AW51</f>
        <v>20</v>
      </c>
      <c r="Q46" s="24">
        <f>'Ships - Modded'!AX51</f>
        <v>2500</v>
      </c>
    </row>
    <row r="47" spans="1:20">
      <c r="D47" s="24"/>
      <c r="O47" s="24"/>
    </row>
    <row r="48" spans="1:20">
      <c r="D48" s="24"/>
      <c r="O48" s="24"/>
      <c r="P48" s="24"/>
    </row>
    <row r="49" spans="4:16">
      <c r="D49" s="24"/>
      <c r="O49" s="24"/>
      <c r="P49" s="24"/>
    </row>
    <row r="50" spans="4:16">
      <c r="D50" s="24"/>
      <c r="O50" s="24"/>
      <c r="P50" s="24"/>
    </row>
    <row r="51" spans="4:16">
      <c r="D51" s="24"/>
      <c r="O51" s="41"/>
      <c r="P51" s="41"/>
    </row>
    <row r="52" spans="4:16">
      <c r="O52" s="41"/>
      <c r="P52" s="41"/>
    </row>
    <row r="53" spans="4:16">
      <c r="O53" s="41"/>
      <c r="P53" s="41"/>
    </row>
    <row r="54" spans="4:16">
      <c r="O54" s="41"/>
      <c r="P54" s="41"/>
    </row>
    <row r="55" spans="4:16">
      <c r="O55" s="41"/>
      <c r="P55" s="41"/>
    </row>
    <row r="56" spans="4:16">
      <c r="O56" s="41"/>
      <c r="P56" s="41"/>
    </row>
    <row r="57" spans="4:16">
      <c r="O57" s="41"/>
      <c r="P57" s="41"/>
    </row>
    <row r="58" spans="4:16">
      <c r="O58" s="41"/>
      <c r="P58" s="41"/>
    </row>
    <row r="59" spans="4:16">
      <c r="O59" s="41"/>
      <c r="P59" s="41"/>
    </row>
    <row r="60" spans="4:16">
      <c r="O60" s="41"/>
      <c r="P60" s="41"/>
    </row>
    <row r="61" spans="4:16">
      <c r="O61" s="41"/>
      <c r="P61" s="41"/>
    </row>
    <row r="62" spans="4:16">
      <c r="O62" s="41"/>
      <c r="P62" s="41"/>
    </row>
    <row r="63" spans="4:16">
      <c r="O63" s="41"/>
      <c r="P63" s="41"/>
    </row>
    <row r="64" spans="4:16">
      <c r="O64" s="41"/>
      <c r="P64" s="41"/>
    </row>
    <row r="65" spans="15:16">
      <c r="O65" s="41"/>
      <c r="P65" s="41"/>
    </row>
    <row r="66" spans="15:16">
      <c r="O66" s="41"/>
      <c r="P66" s="41"/>
    </row>
    <row r="67" spans="15:16">
      <c r="O67" s="41"/>
      <c r="P67" s="41"/>
    </row>
    <row r="68" spans="15:16">
      <c r="O68" s="41"/>
      <c r="P68" s="41"/>
    </row>
    <row r="69" spans="15:16">
      <c r="O69" s="41"/>
      <c r="P69" s="41"/>
    </row>
    <row r="70" spans="15:16">
      <c r="O70" s="41"/>
      <c r="P70" s="41"/>
    </row>
    <row r="71" spans="15:16">
      <c r="O71" s="41"/>
      <c r="P71" s="41"/>
    </row>
    <row r="72" spans="15:16">
      <c r="O72" s="41"/>
      <c r="P72" s="41"/>
    </row>
    <row r="73" spans="15:16">
      <c r="O73" s="41"/>
      <c r="P73" s="41"/>
    </row>
    <row r="74" spans="15:16">
      <c r="O74" s="41"/>
      <c r="P74" s="41"/>
    </row>
  </sheetData>
  <mergeCells count="27">
    <mergeCell ref="O57:P57"/>
    <mergeCell ref="O58:P58"/>
    <mergeCell ref="O72:P72"/>
    <mergeCell ref="O73:P73"/>
    <mergeCell ref="O74:P74"/>
    <mergeCell ref="O66:P66"/>
    <mergeCell ref="O67:P67"/>
    <mergeCell ref="O68:P68"/>
    <mergeCell ref="O69:P69"/>
    <mergeCell ref="O70:P70"/>
    <mergeCell ref="O71:P71"/>
    <mergeCell ref="R1:S1"/>
    <mergeCell ref="T1:U1"/>
    <mergeCell ref="O65:P65"/>
    <mergeCell ref="D1:E1"/>
    <mergeCell ref="O60:P60"/>
    <mergeCell ref="O61:P61"/>
    <mergeCell ref="O62:P62"/>
    <mergeCell ref="O63:P63"/>
    <mergeCell ref="O64:P64"/>
    <mergeCell ref="O59:P59"/>
    <mergeCell ref="O51:P51"/>
    <mergeCell ref="O52:P52"/>
    <mergeCell ref="O53:P53"/>
    <mergeCell ref="O54:P54"/>
    <mergeCell ref="O55:P55"/>
    <mergeCell ref="O56:P5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1FC26-0E9E-48A2-BC50-C7A4A6CCAE11}">
  <sheetPr codeName="Sheet2"/>
  <dimension ref="A1:XFD124"/>
  <sheetViews>
    <sheetView topLeftCell="AW1" zoomScale="55" zoomScaleNormal="55" workbookViewId="0">
      <selection activeCell="BD29" sqref="BD29"/>
    </sheetView>
  </sheetViews>
  <sheetFormatPr defaultColWidth="12.140625" defaultRowHeight="14.25"/>
  <cols>
    <col min="1" max="1" width="25.5703125" style="4" bestFit="1" customWidth="1"/>
    <col min="2" max="2" width="13.85546875" style="1" bestFit="1" customWidth="1"/>
    <col min="3" max="3" width="29.28515625" style="1" bestFit="1" customWidth="1"/>
    <col min="4" max="4" width="29" style="3" bestFit="1" customWidth="1"/>
    <col min="5" max="6" width="21.42578125" style="3" bestFit="1" customWidth="1"/>
    <col min="7" max="7" width="19.85546875" style="3" bestFit="1" customWidth="1"/>
    <col min="8" max="8" width="19.140625" style="3" bestFit="1" customWidth="1"/>
    <col min="9" max="9" width="28" style="3" bestFit="1" customWidth="1"/>
    <col min="10" max="10" width="26.85546875" style="3" bestFit="1" customWidth="1"/>
    <col min="11" max="11" width="24" style="3" bestFit="1" customWidth="1"/>
    <col min="12" max="12" width="24" style="1" bestFit="1" customWidth="1"/>
    <col min="13" max="13" width="37.85546875" style="1" bestFit="1" customWidth="1"/>
    <col min="14" max="14" width="52.85546875" style="1" bestFit="1" customWidth="1"/>
    <col min="15" max="15" width="36.5703125" style="1" bestFit="1" customWidth="1"/>
    <col min="16" max="16" width="51" style="1" bestFit="1" customWidth="1"/>
    <col min="17" max="17" width="25.85546875" style="1" bestFit="1" customWidth="1"/>
    <col min="18" max="18" width="28.140625" style="1" bestFit="1" customWidth="1"/>
    <col min="19" max="19" width="26.42578125" style="1" bestFit="1" customWidth="1"/>
    <col min="20" max="20" width="28" style="1" bestFit="1" customWidth="1"/>
    <col min="21" max="21" width="30" style="1" bestFit="1" customWidth="1"/>
    <col min="22" max="22" width="28.42578125" style="1" bestFit="1" customWidth="1"/>
    <col min="23" max="23" width="31.28515625" style="1" bestFit="1" customWidth="1"/>
    <col min="24" max="24" width="42" style="1" bestFit="1" customWidth="1"/>
    <col min="25" max="25" width="28.7109375" style="1" bestFit="1" customWidth="1"/>
    <col min="26" max="26" width="19.85546875" style="1" bestFit="1" customWidth="1"/>
    <col min="27" max="27" width="33.7109375" style="1" bestFit="1" customWidth="1"/>
    <col min="28" max="28" width="21.42578125" style="1" bestFit="1" customWidth="1"/>
    <col min="29" max="29" width="24.5703125" style="1" bestFit="1" customWidth="1"/>
    <col min="30" max="30" width="55" style="1" bestFit="1" customWidth="1"/>
    <col min="31" max="31" width="30.5703125" style="1" bestFit="1" customWidth="1"/>
    <col min="32" max="32" width="43.7109375" style="1" bestFit="1" customWidth="1"/>
    <col min="33" max="33" width="21.42578125" style="1" bestFit="1" customWidth="1"/>
    <col min="34" max="34" width="20.42578125" style="1" bestFit="1" customWidth="1"/>
    <col min="35" max="35" width="32.85546875" style="1" bestFit="1" customWidth="1"/>
    <col min="36" max="36" width="21.7109375" style="1" bestFit="1" customWidth="1"/>
    <col min="37" max="37" width="47.7109375" style="1" bestFit="1" customWidth="1"/>
    <col min="38" max="38" width="28.140625" style="1" bestFit="1" customWidth="1"/>
    <col min="39" max="39" width="63.28515625" style="1" bestFit="1" customWidth="1"/>
    <col min="40" max="40" width="29" style="1" bestFit="1" customWidth="1"/>
    <col min="41" max="41" width="29.42578125" style="1" bestFit="1" customWidth="1"/>
    <col min="42" max="42" width="48.42578125" style="1" bestFit="1" customWidth="1"/>
    <col min="43" max="43" width="23.28515625" style="1" bestFit="1" customWidth="1"/>
    <col min="44" max="44" width="43.7109375" style="1" bestFit="1" customWidth="1"/>
    <col min="45" max="45" width="32.28515625" style="1" bestFit="1" customWidth="1"/>
    <col min="46" max="46" width="47.140625" style="1" bestFit="1" customWidth="1"/>
    <col min="47" max="47" width="21.7109375" style="1" bestFit="1" customWidth="1"/>
    <col min="48" max="48" width="18.28515625" style="1" bestFit="1" customWidth="1"/>
    <col min="49" max="49" width="30.85546875" style="1" bestFit="1" customWidth="1"/>
    <col min="50" max="50" width="38.28515625" style="1" bestFit="1" customWidth="1"/>
    <col min="51" max="51" width="20.85546875" style="1" bestFit="1" customWidth="1"/>
    <col min="52" max="52" width="17" style="2" bestFit="1" customWidth="1"/>
    <col min="53" max="53" width="12.140625" style="1" customWidth="1"/>
    <col min="54" max="16384" width="12.140625" style="1"/>
  </cols>
  <sheetData>
    <row r="1" spans="1:52" s="24" customFormat="1" ht="32.25" thickBot="1">
      <c r="A1" s="39"/>
      <c r="B1" s="44" t="s">
        <v>121</v>
      </c>
      <c r="C1" s="44"/>
      <c r="D1" s="43" t="s">
        <v>122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 t="s">
        <v>123</v>
      </c>
      <c r="Z1" s="43"/>
      <c r="AA1" s="43"/>
      <c r="AB1" s="43"/>
      <c r="AC1" s="43"/>
      <c r="AD1" s="43"/>
      <c r="AE1" s="43"/>
      <c r="AF1" s="43"/>
      <c r="AG1" s="43" t="s">
        <v>124</v>
      </c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 t="s">
        <v>125</v>
      </c>
      <c r="AV1" s="43"/>
      <c r="AW1" s="38" t="s">
        <v>126</v>
      </c>
      <c r="AX1" s="38" t="s">
        <v>127</v>
      </c>
      <c r="AY1" s="38"/>
      <c r="AZ1" s="38"/>
    </row>
    <row r="2" spans="1:52" ht="15.75" thickBot="1">
      <c r="A2" s="21" t="s">
        <v>100</v>
      </c>
      <c r="B2" s="21" t="s">
        <v>101</v>
      </c>
      <c r="C2" s="21" t="s">
        <v>102</v>
      </c>
      <c r="D2" s="23" t="s">
        <v>99</v>
      </c>
      <c r="E2" s="21" t="s">
        <v>98</v>
      </c>
      <c r="F2" s="21" t="s">
        <v>97</v>
      </c>
      <c r="G2" s="21" t="s">
        <v>96</v>
      </c>
      <c r="H2" s="21" t="s">
        <v>95</v>
      </c>
      <c r="I2" s="21" t="s">
        <v>94</v>
      </c>
      <c r="J2" s="21" t="s">
        <v>93</v>
      </c>
      <c r="K2" s="21" t="s">
        <v>92</v>
      </c>
      <c r="L2" s="21" t="s">
        <v>91</v>
      </c>
      <c r="M2" s="21" t="s">
        <v>90</v>
      </c>
      <c r="N2" s="21" t="s">
        <v>89</v>
      </c>
      <c r="O2" s="21" t="s">
        <v>88</v>
      </c>
      <c r="P2" s="21" t="s">
        <v>87</v>
      </c>
      <c r="Q2" s="21" t="s">
        <v>86</v>
      </c>
      <c r="R2" s="21" t="s">
        <v>85</v>
      </c>
      <c r="S2" s="21" t="s">
        <v>84</v>
      </c>
      <c r="T2" s="21" t="s">
        <v>83</v>
      </c>
      <c r="U2" s="21" t="s">
        <v>82</v>
      </c>
      <c r="V2" s="21" t="s">
        <v>81</v>
      </c>
      <c r="W2" s="21" t="s">
        <v>80</v>
      </c>
      <c r="X2" s="22" t="s">
        <v>79</v>
      </c>
      <c r="Y2" s="21" t="s">
        <v>77</v>
      </c>
      <c r="Z2" s="21" t="s">
        <v>76</v>
      </c>
      <c r="AA2" s="21" t="s">
        <v>75</v>
      </c>
      <c r="AB2" s="21" t="s">
        <v>74</v>
      </c>
      <c r="AC2" s="21" t="s">
        <v>73</v>
      </c>
      <c r="AD2" s="21" t="s">
        <v>72</v>
      </c>
      <c r="AE2" s="21" t="s">
        <v>71</v>
      </c>
      <c r="AF2" s="22" t="s">
        <v>70</v>
      </c>
      <c r="AG2" s="21" t="s">
        <v>69</v>
      </c>
      <c r="AH2" s="21" t="s">
        <v>68</v>
      </c>
      <c r="AI2" s="21" t="s">
        <v>67</v>
      </c>
      <c r="AJ2" s="21" t="s">
        <v>66</v>
      </c>
      <c r="AK2" s="21" t="s">
        <v>65</v>
      </c>
      <c r="AL2" s="21" t="s">
        <v>64</v>
      </c>
      <c r="AM2" s="21" t="s">
        <v>63</v>
      </c>
      <c r="AN2" s="21" t="s">
        <v>62</v>
      </c>
      <c r="AO2" s="21" t="s">
        <v>61</v>
      </c>
      <c r="AP2" s="21" t="s">
        <v>60</v>
      </c>
      <c r="AQ2" s="21" t="s">
        <v>59</v>
      </c>
      <c r="AR2" s="21" t="s">
        <v>58</v>
      </c>
      <c r="AS2" s="21" t="s">
        <v>57</v>
      </c>
      <c r="AT2" s="22" t="s">
        <v>56</v>
      </c>
      <c r="AU2" s="21" t="s">
        <v>119</v>
      </c>
      <c r="AV2" s="21" t="s">
        <v>120</v>
      </c>
      <c r="AW2" s="21" t="s">
        <v>130</v>
      </c>
      <c r="AX2" s="21" t="s">
        <v>55</v>
      </c>
      <c r="AY2" s="22" t="s">
        <v>78</v>
      </c>
      <c r="AZ2" s="21" t="s">
        <v>54</v>
      </c>
    </row>
    <row r="3" spans="1:52" ht="15" thickTop="1">
      <c r="A3" s="12"/>
      <c r="B3" s="13">
        <v>100438</v>
      </c>
      <c r="C3" s="7" t="s">
        <v>53</v>
      </c>
      <c r="D3" s="3">
        <v>4</v>
      </c>
      <c r="E3" s="3">
        <v>2</v>
      </c>
      <c r="F3" s="3">
        <v>4</v>
      </c>
      <c r="G3" s="3">
        <v>4</v>
      </c>
      <c r="H3" s="3">
        <v>75</v>
      </c>
      <c r="I3" s="8">
        <f>I31</f>
        <v>45</v>
      </c>
      <c r="J3" s="1">
        <v>0</v>
      </c>
      <c r="K3" s="1">
        <v>0</v>
      </c>
      <c r="L3" s="3">
        <v>4.4000000000000004</v>
      </c>
      <c r="M3" s="1">
        <v>0.5</v>
      </c>
      <c r="N3" s="1">
        <v>0.35</v>
      </c>
      <c r="O3" s="1">
        <v>1.8</v>
      </c>
      <c r="P3" s="1">
        <v>0.85</v>
      </c>
      <c r="Q3" s="8">
        <f t="shared" ref="Q3:X4" si="0">Q31</f>
        <v>0.5</v>
      </c>
      <c r="R3" s="8">
        <f t="shared" si="0"/>
        <v>1</v>
      </c>
      <c r="S3" s="8">
        <f t="shared" si="0"/>
        <v>0.5</v>
      </c>
      <c r="T3" s="8">
        <f t="shared" si="0"/>
        <v>0.25</v>
      </c>
      <c r="U3" s="8">
        <f t="shared" si="0"/>
        <v>1</v>
      </c>
      <c r="V3" s="8">
        <f t="shared" si="0"/>
        <v>0.25</v>
      </c>
      <c r="W3" s="8">
        <f t="shared" si="0"/>
        <v>0.4</v>
      </c>
      <c r="X3" s="8">
        <f t="shared" si="0"/>
        <v>1</v>
      </c>
      <c r="Y3">
        <v>1000</v>
      </c>
      <c r="Z3">
        <v>150</v>
      </c>
      <c r="AA3" s="8">
        <f>AA31</f>
        <v>15000</v>
      </c>
      <c r="AB3" s="1">
        <v>4.5</v>
      </c>
      <c r="AC3" s="11"/>
      <c r="AD3" s="8">
        <f>AD31</f>
        <v>15000</v>
      </c>
      <c r="AE3" s="1">
        <v>0.83299999999999996</v>
      </c>
      <c r="AF3" s="1">
        <v>60000</v>
      </c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1">
        <v>1</v>
      </c>
      <c r="AV3" s="1">
        <v>2</v>
      </c>
      <c r="AW3" s="1">
        <v>2</v>
      </c>
      <c r="AX3" s="1">
        <v>15</v>
      </c>
      <c r="AY3" s="11"/>
      <c r="AZ3" s="10" t="s">
        <v>29</v>
      </c>
    </row>
    <row r="4" spans="1:52">
      <c r="A4" s="12"/>
      <c r="B4" s="13">
        <v>100437</v>
      </c>
      <c r="C4" s="7" t="s">
        <v>52</v>
      </c>
      <c r="D4" s="3">
        <v>4</v>
      </c>
      <c r="E4" s="3">
        <v>2</v>
      </c>
      <c r="F4" s="3">
        <v>4</v>
      </c>
      <c r="G4" s="3">
        <v>4</v>
      </c>
      <c r="H4" s="3">
        <v>75</v>
      </c>
      <c r="I4" s="3">
        <v>45</v>
      </c>
      <c r="J4" s="3">
        <v>0</v>
      </c>
      <c r="K4" s="3">
        <v>0</v>
      </c>
      <c r="L4" s="8">
        <f>L32</f>
        <v>5</v>
      </c>
      <c r="M4" s="1">
        <v>0.4</v>
      </c>
      <c r="N4" s="1">
        <v>0.35</v>
      </c>
      <c r="O4" s="1">
        <v>1.8</v>
      </c>
      <c r="P4" s="1">
        <v>0.85</v>
      </c>
      <c r="Q4" s="8">
        <f t="shared" si="0"/>
        <v>0.5</v>
      </c>
      <c r="R4" s="8">
        <f t="shared" si="0"/>
        <v>1</v>
      </c>
      <c r="S4" s="8">
        <f t="shared" si="0"/>
        <v>0.5</v>
      </c>
      <c r="T4" s="8">
        <f t="shared" si="0"/>
        <v>0.25</v>
      </c>
      <c r="U4" s="8">
        <f t="shared" si="0"/>
        <v>1</v>
      </c>
      <c r="V4" s="8">
        <f t="shared" si="0"/>
        <v>0.25</v>
      </c>
      <c r="W4" s="8">
        <f t="shared" si="0"/>
        <v>0.4</v>
      </c>
      <c r="X4" s="8">
        <f t="shared" si="0"/>
        <v>1</v>
      </c>
      <c r="Y4">
        <v>850</v>
      </c>
      <c r="Z4">
        <v>150</v>
      </c>
      <c r="AA4" s="8">
        <f>AA32</f>
        <v>15000</v>
      </c>
      <c r="AB4" s="1">
        <v>4.5</v>
      </c>
      <c r="AC4" s="1">
        <v>2</v>
      </c>
      <c r="AD4" s="8">
        <f>AD32</f>
        <v>15000</v>
      </c>
      <c r="AE4" s="1">
        <v>0.70799999999999996</v>
      </c>
      <c r="AF4" s="1">
        <v>60000</v>
      </c>
      <c r="AG4" s="1">
        <v>105</v>
      </c>
      <c r="AH4" s="1">
        <v>50</v>
      </c>
      <c r="AI4" s="8">
        <f>AI32</f>
        <v>30</v>
      </c>
      <c r="AJ4" s="1">
        <v>40</v>
      </c>
      <c r="AK4" s="8">
        <f>AK32</f>
        <v>0.85</v>
      </c>
      <c r="AL4" s="1">
        <v>100</v>
      </c>
      <c r="AM4" s="8">
        <f>AM32</f>
        <v>10</v>
      </c>
      <c r="AN4" s="8">
        <f>AN32</f>
        <v>0</v>
      </c>
      <c r="AO4" s="8">
        <f>AO32</f>
        <v>0</v>
      </c>
      <c r="AP4" s="8">
        <f>AP32</f>
        <v>0</v>
      </c>
      <c r="AQ4" s="1">
        <v>1</v>
      </c>
      <c r="AR4" s="1">
        <v>80</v>
      </c>
      <c r="AS4" s="1">
        <v>20</v>
      </c>
      <c r="AT4" s="8">
        <f>AT32</f>
        <v>100</v>
      </c>
      <c r="AU4" s="1">
        <v>2</v>
      </c>
      <c r="AV4" s="1">
        <v>1</v>
      </c>
      <c r="AW4" s="1">
        <v>4</v>
      </c>
      <c r="AX4" s="1">
        <v>25</v>
      </c>
      <c r="AY4" s="11"/>
      <c r="AZ4" s="16" t="s">
        <v>25</v>
      </c>
    </row>
    <row r="5" spans="1:52">
      <c r="A5" s="13">
        <v>100437</v>
      </c>
      <c r="B5" s="13">
        <v>102420</v>
      </c>
      <c r="C5" s="7" t="s">
        <v>51</v>
      </c>
      <c r="D5" s="20">
        <f t="shared" ref="D5:K5" si="1">D4</f>
        <v>4</v>
      </c>
      <c r="E5" s="20">
        <f t="shared" si="1"/>
        <v>2</v>
      </c>
      <c r="F5" s="20">
        <f t="shared" si="1"/>
        <v>4</v>
      </c>
      <c r="G5" s="20">
        <f t="shared" si="1"/>
        <v>4</v>
      </c>
      <c r="H5" s="20">
        <f t="shared" si="1"/>
        <v>75</v>
      </c>
      <c r="I5" s="20">
        <f t="shared" si="1"/>
        <v>45</v>
      </c>
      <c r="J5" s="20">
        <f t="shared" si="1"/>
        <v>0</v>
      </c>
      <c r="K5" s="20">
        <f t="shared" si="1"/>
        <v>0</v>
      </c>
      <c r="L5" s="1">
        <v>6</v>
      </c>
      <c r="M5" s="18">
        <f t="shared" ref="M5:X5" si="2">M4</f>
        <v>0.4</v>
      </c>
      <c r="N5" s="18">
        <f t="shared" si="2"/>
        <v>0.35</v>
      </c>
      <c r="O5" s="18">
        <f t="shared" si="2"/>
        <v>1.8</v>
      </c>
      <c r="P5" s="18">
        <f t="shared" si="2"/>
        <v>0.85</v>
      </c>
      <c r="Q5" s="18">
        <f t="shared" si="2"/>
        <v>0.5</v>
      </c>
      <c r="R5" s="18">
        <f t="shared" si="2"/>
        <v>1</v>
      </c>
      <c r="S5" s="18">
        <f t="shared" si="2"/>
        <v>0.5</v>
      </c>
      <c r="T5" s="18">
        <f t="shared" si="2"/>
        <v>0.25</v>
      </c>
      <c r="U5" s="18">
        <f t="shared" si="2"/>
        <v>1</v>
      </c>
      <c r="V5" s="18">
        <f t="shared" si="2"/>
        <v>0.25</v>
      </c>
      <c r="W5" s="18">
        <f t="shared" si="2"/>
        <v>0.4</v>
      </c>
      <c r="X5" s="18">
        <f t="shared" si="2"/>
        <v>1</v>
      </c>
      <c r="Y5" s="19">
        <f t="shared" ref="Y5:AG5" si="3">Y4</f>
        <v>850</v>
      </c>
      <c r="Z5" s="19">
        <f t="shared" si="3"/>
        <v>150</v>
      </c>
      <c r="AA5" s="19">
        <f t="shared" si="3"/>
        <v>15000</v>
      </c>
      <c r="AB5" s="19">
        <f t="shared" si="3"/>
        <v>4.5</v>
      </c>
      <c r="AC5" s="19">
        <f t="shared" si="3"/>
        <v>2</v>
      </c>
      <c r="AD5" s="19">
        <f t="shared" si="3"/>
        <v>15000</v>
      </c>
      <c r="AE5" s="19">
        <f t="shared" si="3"/>
        <v>0.70799999999999996</v>
      </c>
      <c r="AF5" s="19">
        <f t="shared" si="3"/>
        <v>60000</v>
      </c>
      <c r="AG5" s="19">
        <f t="shared" si="3"/>
        <v>105</v>
      </c>
      <c r="AH5" s="1">
        <v>40</v>
      </c>
      <c r="AI5" s="18">
        <f t="shared" ref="AI5:AX5" si="4">AI4</f>
        <v>30</v>
      </c>
      <c r="AJ5" s="18">
        <f t="shared" si="4"/>
        <v>40</v>
      </c>
      <c r="AK5" s="18">
        <f t="shared" si="4"/>
        <v>0.85</v>
      </c>
      <c r="AL5" s="18">
        <f t="shared" si="4"/>
        <v>100</v>
      </c>
      <c r="AM5" s="18">
        <f t="shared" si="4"/>
        <v>10</v>
      </c>
      <c r="AN5" s="18">
        <f t="shared" si="4"/>
        <v>0</v>
      </c>
      <c r="AO5" s="18">
        <f t="shared" si="4"/>
        <v>0</v>
      </c>
      <c r="AP5" s="18">
        <f t="shared" si="4"/>
        <v>0</v>
      </c>
      <c r="AQ5" s="18">
        <f t="shared" si="4"/>
        <v>1</v>
      </c>
      <c r="AR5" s="18">
        <f t="shared" si="4"/>
        <v>80</v>
      </c>
      <c r="AS5" s="18">
        <f t="shared" si="4"/>
        <v>20</v>
      </c>
      <c r="AT5" s="18">
        <f t="shared" si="4"/>
        <v>100</v>
      </c>
      <c r="AU5" s="18">
        <f>AU4</f>
        <v>2</v>
      </c>
      <c r="AV5" s="18">
        <f>AV4</f>
        <v>1</v>
      </c>
      <c r="AW5" s="18">
        <v>4</v>
      </c>
      <c r="AX5" s="18">
        <f t="shared" si="4"/>
        <v>25</v>
      </c>
      <c r="AY5" s="11"/>
      <c r="AZ5" s="10" t="s">
        <v>25</v>
      </c>
    </row>
    <row r="6" spans="1:52">
      <c r="A6" s="12"/>
      <c r="B6" s="13">
        <v>100439</v>
      </c>
      <c r="C6" s="7" t="s">
        <v>50</v>
      </c>
      <c r="D6" s="3">
        <v>6</v>
      </c>
      <c r="E6" s="3">
        <v>1.5</v>
      </c>
      <c r="F6" s="3">
        <v>2</v>
      </c>
      <c r="G6" s="3">
        <v>6</v>
      </c>
      <c r="H6" s="3">
        <v>60</v>
      </c>
      <c r="I6" s="9">
        <f>I32</f>
        <v>20</v>
      </c>
      <c r="J6" s="3">
        <v>0</v>
      </c>
      <c r="K6" s="3">
        <v>0</v>
      </c>
      <c r="L6" s="1">
        <v>5.2</v>
      </c>
      <c r="M6" s="1">
        <v>0.4</v>
      </c>
      <c r="N6" s="1">
        <v>0.35</v>
      </c>
      <c r="O6" s="1">
        <v>1.8</v>
      </c>
      <c r="P6" s="1">
        <v>0.85</v>
      </c>
      <c r="Q6" s="8">
        <f t="shared" ref="Q6:X6" si="5">Q32</f>
        <v>0.5</v>
      </c>
      <c r="R6" s="8">
        <f t="shared" si="5"/>
        <v>1</v>
      </c>
      <c r="S6" s="8">
        <f t="shared" si="5"/>
        <v>0.5</v>
      </c>
      <c r="T6" s="8">
        <f t="shared" si="5"/>
        <v>0.25</v>
      </c>
      <c r="U6" s="8">
        <f t="shared" si="5"/>
        <v>1</v>
      </c>
      <c r="V6" s="8">
        <f t="shared" si="5"/>
        <v>0.25</v>
      </c>
      <c r="W6" s="8">
        <f t="shared" si="5"/>
        <v>0.4</v>
      </c>
      <c r="X6" s="8">
        <f t="shared" si="5"/>
        <v>1</v>
      </c>
      <c r="Y6">
        <v>2000</v>
      </c>
      <c r="Z6">
        <v>150</v>
      </c>
      <c r="AA6" s="8">
        <f>AA32</f>
        <v>15000</v>
      </c>
      <c r="AB6" s="1">
        <v>9</v>
      </c>
      <c r="AC6" s="1">
        <v>3.75</v>
      </c>
      <c r="AD6" s="8">
        <f>AD32</f>
        <v>15000</v>
      </c>
      <c r="AE6" s="1">
        <v>1.389</v>
      </c>
      <c r="AF6" s="1">
        <v>60000</v>
      </c>
      <c r="AG6" s="1">
        <v>140</v>
      </c>
      <c r="AH6" s="1">
        <v>50</v>
      </c>
      <c r="AI6" s="1">
        <v>50</v>
      </c>
      <c r="AJ6" s="1">
        <v>55</v>
      </c>
      <c r="AK6" s="8">
        <f>AK32</f>
        <v>0.85</v>
      </c>
      <c r="AL6" s="1">
        <v>100</v>
      </c>
      <c r="AM6" s="8">
        <f>AM32</f>
        <v>10</v>
      </c>
      <c r="AN6" s="1">
        <v>0.4</v>
      </c>
      <c r="AO6" s="1">
        <v>1.2</v>
      </c>
      <c r="AP6" s="1">
        <v>0.2</v>
      </c>
      <c r="AQ6" s="1">
        <v>3</v>
      </c>
      <c r="AR6" s="1">
        <v>90</v>
      </c>
      <c r="AS6" s="1">
        <v>20</v>
      </c>
      <c r="AT6" s="8">
        <f>AT32</f>
        <v>100</v>
      </c>
      <c r="AU6" s="1">
        <v>2</v>
      </c>
      <c r="AV6" s="1">
        <v>3</v>
      </c>
      <c r="AW6" s="1">
        <v>8</v>
      </c>
      <c r="AX6" s="1">
        <v>100</v>
      </c>
      <c r="AY6" s="6"/>
      <c r="AZ6" s="16" t="s">
        <v>25</v>
      </c>
    </row>
    <row r="7" spans="1:52">
      <c r="A7" s="13">
        <v>100439</v>
      </c>
      <c r="B7" s="13">
        <v>102421</v>
      </c>
      <c r="C7" s="4" t="s">
        <v>49</v>
      </c>
      <c r="D7" s="20">
        <f t="shared" ref="D7:K7" si="6">D6</f>
        <v>6</v>
      </c>
      <c r="E7" s="20">
        <f t="shared" si="6"/>
        <v>1.5</v>
      </c>
      <c r="F7" s="20">
        <f t="shared" si="6"/>
        <v>2</v>
      </c>
      <c r="G7" s="20">
        <f t="shared" si="6"/>
        <v>6</v>
      </c>
      <c r="H7" s="20">
        <f t="shared" si="6"/>
        <v>60</v>
      </c>
      <c r="I7" s="20">
        <f t="shared" si="6"/>
        <v>20</v>
      </c>
      <c r="J7" s="20">
        <f t="shared" si="6"/>
        <v>0</v>
      </c>
      <c r="K7" s="20">
        <f t="shared" si="6"/>
        <v>0</v>
      </c>
      <c r="L7" s="1">
        <v>6.24</v>
      </c>
      <c r="M7" s="18">
        <f t="shared" ref="M7:X7" si="7">M6</f>
        <v>0.4</v>
      </c>
      <c r="N7" s="18">
        <f t="shared" si="7"/>
        <v>0.35</v>
      </c>
      <c r="O7" s="18">
        <f t="shared" si="7"/>
        <v>1.8</v>
      </c>
      <c r="P7" s="18">
        <f t="shared" si="7"/>
        <v>0.85</v>
      </c>
      <c r="Q7" s="18">
        <f t="shared" si="7"/>
        <v>0.5</v>
      </c>
      <c r="R7" s="18">
        <f t="shared" si="7"/>
        <v>1</v>
      </c>
      <c r="S7" s="18">
        <f t="shared" si="7"/>
        <v>0.5</v>
      </c>
      <c r="T7" s="18">
        <f t="shared" si="7"/>
        <v>0.25</v>
      </c>
      <c r="U7" s="18">
        <f t="shared" si="7"/>
        <v>1</v>
      </c>
      <c r="V7" s="18">
        <f t="shared" si="7"/>
        <v>0.25</v>
      </c>
      <c r="W7" s="18">
        <f t="shared" si="7"/>
        <v>0.4</v>
      </c>
      <c r="X7" s="18">
        <f t="shared" si="7"/>
        <v>1</v>
      </c>
      <c r="Y7">
        <v>2500</v>
      </c>
      <c r="Z7">
        <v>150</v>
      </c>
      <c r="AA7" s="18">
        <f>AA6</f>
        <v>15000</v>
      </c>
      <c r="AB7" s="1">
        <v>7.5</v>
      </c>
      <c r="AC7" s="18">
        <f>AC6</f>
        <v>3.75</v>
      </c>
      <c r="AD7" s="18">
        <f>AD6</f>
        <v>15000</v>
      </c>
      <c r="AE7" s="1">
        <v>1.389</v>
      </c>
      <c r="AF7" s="1">
        <v>60000</v>
      </c>
      <c r="AG7" s="18">
        <f>AG6</f>
        <v>140</v>
      </c>
      <c r="AH7" s="1">
        <v>40</v>
      </c>
      <c r="AI7" s="18">
        <f t="shared" ref="AI7:AX7" si="8">AI6</f>
        <v>50</v>
      </c>
      <c r="AJ7" s="18">
        <f t="shared" si="8"/>
        <v>55</v>
      </c>
      <c r="AK7" s="18">
        <f t="shared" si="8"/>
        <v>0.85</v>
      </c>
      <c r="AL7" s="18">
        <f t="shared" si="8"/>
        <v>100</v>
      </c>
      <c r="AM7" s="18">
        <f t="shared" si="8"/>
        <v>10</v>
      </c>
      <c r="AN7" s="18">
        <f t="shared" si="8"/>
        <v>0.4</v>
      </c>
      <c r="AO7" s="18">
        <f t="shared" si="8"/>
        <v>1.2</v>
      </c>
      <c r="AP7" s="18">
        <f t="shared" si="8"/>
        <v>0.2</v>
      </c>
      <c r="AQ7" s="18">
        <f t="shared" si="8"/>
        <v>3</v>
      </c>
      <c r="AR7" s="18">
        <f t="shared" si="8"/>
        <v>90</v>
      </c>
      <c r="AS7" s="18">
        <f t="shared" si="8"/>
        <v>20</v>
      </c>
      <c r="AT7" s="18">
        <f t="shared" si="8"/>
        <v>100</v>
      </c>
      <c r="AU7" s="18">
        <f>AU6</f>
        <v>2</v>
      </c>
      <c r="AV7" s="18">
        <f>AV6</f>
        <v>3</v>
      </c>
      <c r="AW7" s="18">
        <v>8</v>
      </c>
      <c r="AX7" s="18">
        <f t="shared" si="8"/>
        <v>100</v>
      </c>
      <c r="AY7" s="11"/>
      <c r="AZ7" s="10" t="s">
        <v>25</v>
      </c>
    </row>
    <row r="8" spans="1:52">
      <c r="A8" s="12"/>
      <c r="B8" s="13">
        <v>100441</v>
      </c>
      <c r="C8" s="7" t="s">
        <v>48</v>
      </c>
      <c r="D8" s="3">
        <v>6</v>
      </c>
      <c r="E8" s="3">
        <v>1</v>
      </c>
      <c r="F8" s="3">
        <v>2</v>
      </c>
      <c r="G8" s="3">
        <v>6</v>
      </c>
      <c r="H8" s="3">
        <v>60</v>
      </c>
      <c r="I8" s="9">
        <f>I31</f>
        <v>45</v>
      </c>
      <c r="J8" s="3">
        <v>0</v>
      </c>
      <c r="K8" s="3">
        <v>0</v>
      </c>
      <c r="L8" s="1">
        <v>5.5</v>
      </c>
      <c r="M8" s="1">
        <v>0.5</v>
      </c>
      <c r="N8" s="1">
        <v>0.35</v>
      </c>
      <c r="O8" s="1">
        <v>1.8</v>
      </c>
      <c r="P8" s="1">
        <v>0.85</v>
      </c>
      <c r="Q8" s="8">
        <f t="shared" ref="Q8:X9" si="9">Q31</f>
        <v>0.5</v>
      </c>
      <c r="R8" s="8">
        <f t="shared" si="9"/>
        <v>1</v>
      </c>
      <c r="S8" s="8">
        <f t="shared" si="9"/>
        <v>0.5</v>
      </c>
      <c r="T8" s="8">
        <f t="shared" si="9"/>
        <v>0.25</v>
      </c>
      <c r="U8" s="8">
        <f t="shared" si="9"/>
        <v>1</v>
      </c>
      <c r="V8" s="8">
        <f t="shared" si="9"/>
        <v>0.25</v>
      </c>
      <c r="W8" s="8">
        <f t="shared" si="9"/>
        <v>0.4</v>
      </c>
      <c r="X8" s="8">
        <f t="shared" si="9"/>
        <v>1</v>
      </c>
      <c r="Y8"/>
      <c r="Z8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1">
        <v>1</v>
      </c>
      <c r="AV8" s="1">
        <v>4</v>
      </c>
      <c r="AW8" s="1">
        <v>4</v>
      </c>
      <c r="AX8" s="1">
        <v>175</v>
      </c>
      <c r="AY8" s="6"/>
      <c r="AZ8" s="10" t="s">
        <v>29</v>
      </c>
    </row>
    <row r="9" spans="1:52">
      <c r="A9" s="12"/>
      <c r="B9" s="13">
        <v>100440</v>
      </c>
      <c r="C9" s="7" t="s">
        <v>47</v>
      </c>
      <c r="D9" s="3">
        <v>8</v>
      </c>
      <c r="E9" s="3">
        <v>1</v>
      </c>
      <c r="F9" s="3">
        <v>1</v>
      </c>
      <c r="G9" s="3">
        <v>8</v>
      </c>
      <c r="H9" s="9">
        <f>H32</f>
        <v>45</v>
      </c>
      <c r="I9" s="9">
        <f>I32</f>
        <v>20</v>
      </c>
      <c r="J9" s="3">
        <v>0</v>
      </c>
      <c r="K9" s="3">
        <v>0</v>
      </c>
      <c r="L9" s="1">
        <v>4</v>
      </c>
      <c r="M9" s="1">
        <v>0.4</v>
      </c>
      <c r="N9" s="1">
        <v>0.35</v>
      </c>
      <c r="O9" s="1">
        <v>1.8</v>
      </c>
      <c r="P9" s="1">
        <v>0.85</v>
      </c>
      <c r="Q9" s="8">
        <f t="shared" si="9"/>
        <v>0.5</v>
      </c>
      <c r="R9" s="8">
        <f t="shared" si="9"/>
        <v>1</v>
      </c>
      <c r="S9" s="8">
        <f t="shared" si="9"/>
        <v>0.5</v>
      </c>
      <c r="T9" s="8">
        <f t="shared" si="9"/>
        <v>0.25</v>
      </c>
      <c r="U9" s="8">
        <f t="shared" si="9"/>
        <v>1</v>
      </c>
      <c r="V9" s="8">
        <f t="shared" si="9"/>
        <v>0.25</v>
      </c>
      <c r="W9" s="8">
        <f t="shared" si="9"/>
        <v>0.4</v>
      </c>
      <c r="X9" s="8">
        <f t="shared" si="9"/>
        <v>1</v>
      </c>
      <c r="Y9">
        <v>4000</v>
      </c>
      <c r="Z9">
        <v>150</v>
      </c>
      <c r="AA9" s="8">
        <f>AA32</f>
        <v>15000</v>
      </c>
      <c r="AB9" s="1">
        <v>9.5</v>
      </c>
      <c r="AC9" s="1">
        <v>4</v>
      </c>
      <c r="AD9" s="8">
        <f>AD32</f>
        <v>15000</v>
      </c>
      <c r="AE9" s="1">
        <v>1.667</v>
      </c>
      <c r="AF9" s="1">
        <v>60000</v>
      </c>
      <c r="AG9" s="1">
        <v>525</v>
      </c>
      <c r="AH9" s="1">
        <v>100</v>
      </c>
      <c r="AI9" s="1">
        <v>50</v>
      </c>
      <c r="AJ9" s="1">
        <v>68</v>
      </c>
      <c r="AK9" s="8">
        <f>AK32</f>
        <v>0.85</v>
      </c>
      <c r="AL9" s="1">
        <v>100</v>
      </c>
      <c r="AM9" s="8">
        <f>AM32</f>
        <v>10</v>
      </c>
      <c r="AN9" s="1">
        <v>0.8</v>
      </c>
      <c r="AO9" s="1">
        <v>1.8</v>
      </c>
      <c r="AP9" s="1">
        <v>0.2</v>
      </c>
      <c r="AQ9" s="8">
        <f>AQ32</f>
        <v>5</v>
      </c>
      <c r="AR9" s="1">
        <v>100</v>
      </c>
      <c r="AS9" s="1">
        <v>20</v>
      </c>
      <c r="AT9" s="8">
        <f>AT32</f>
        <v>100</v>
      </c>
      <c r="AU9" s="1">
        <v>3</v>
      </c>
      <c r="AV9" s="1">
        <v>3</v>
      </c>
      <c r="AW9" s="1">
        <v>16</v>
      </c>
      <c r="AX9" s="1">
        <v>250</v>
      </c>
      <c r="AY9" s="6"/>
      <c r="AZ9" s="10" t="s">
        <v>25</v>
      </c>
    </row>
    <row r="10" spans="1:52">
      <c r="A10" s="13">
        <v>100440</v>
      </c>
      <c r="B10" s="13">
        <v>102419</v>
      </c>
      <c r="C10" s="4" t="s">
        <v>46</v>
      </c>
      <c r="D10" s="20">
        <f t="shared" ref="D10:K10" si="10">D9</f>
        <v>8</v>
      </c>
      <c r="E10" s="20">
        <f t="shared" si="10"/>
        <v>1</v>
      </c>
      <c r="F10" s="20">
        <f t="shared" si="10"/>
        <v>1</v>
      </c>
      <c r="G10" s="20">
        <f t="shared" si="10"/>
        <v>8</v>
      </c>
      <c r="H10" s="20">
        <f t="shared" si="10"/>
        <v>45</v>
      </c>
      <c r="I10" s="20">
        <f t="shared" si="10"/>
        <v>20</v>
      </c>
      <c r="J10" s="20">
        <f t="shared" si="10"/>
        <v>0</v>
      </c>
      <c r="K10" s="20">
        <f t="shared" si="10"/>
        <v>0</v>
      </c>
      <c r="L10" s="1">
        <v>4.8</v>
      </c>
      <c r="M10" s="18">
        <f t="shared" ref="M10:X10" si="11">M9</f>
        <v>0.4</v>
      </c>
      <c r="N10" s="18">
        <f t="shared" si="11"/>
        <v>0.35</v>
      </c>
      <c r="O10" s="18">
        <f t="shared" si="11"/>
        <v>1.8</v>
      </c>
      <c r="P10" s="18">
        <f t="shared" si="11"/>
        <v>0.85</v>
      </c>
      <c r="Q10" s="18">
        <f t="shared" si="11"/>
        <v>0.5</v>
      </c>
      <c r="R10" s="18">
        <f t="shared" si="11"/>
        <v>1</v>
      </c>
      <c r="S10" s="18">
        <f t="shared" si="11"/>
        <v>0.5</v>
      </c>
      <c r="T10" s="18">
        <f t="shared" si="11"/>
        <v>0.25</v>
      </c>
      <c r="U10" s="18">
        <f t="shared" si="11"/>
        <v>1</v>
      </c>
      <c r="V10" s="18">
        <f t="shared" si="11"/>
        <v>0.25</v>
      </c>
      <c r="W10" s="18">
        <f t="shared" si="11"/>
        <v>0.4</v>
      </c>
      <c r="X10" s="18">
        <f t="shared" si="11"/>
        <v>1</v>
      </c>
      <c r="Y10" s="18">
        <f t="shared" ref="Y10:AG10" si="12">Y9</f>
        <v>4000</v>
      </c>
      <c r="Z10" s="18">
        <f t="shared" si="12"/>
        <v>150</v>
      </c>
      <c r="AA10" s="18">
        <f t="shared" si="12"/>
        <v>15000</v>
      </c>
      <c r="AB10" s="18">
        <f t="shared" si="12"/>
        <v>9.5</v>
      </c>
      <c r="AC10" s="18">
        <f t="shared" si="12"/>
        <v>4</v>
      </c>
      <c r="AD10" s="18">
        <f t="shared" si="12"/>
        <v>15000</v>
      </c>
      <c r="AE10" s="18">
        <f t="shared" si="12"/>
        <v>1.667</v>
      </c>
      <c r="AF10" s="18">
        <f t="shared" si="12"/>
        <v>60000</v>
      </c>
      <c r="AG10" s="18">
        <f t="shared" si="12"/>
        <v>525</v>
      </c>
      <c r="AH10" s="1">
        <v>75</v>
      </c>
      <c r="AI10" s="18">
        <f t="shared" ref="AI10:AX10" si="13">AI9</f>
        <v>50</v>
      </c>
      <c r="AJ10" s="18">
        <f t="shared" si="13"/>
        <v>68</v>
      </c>
      <c r="AK10" s="18">
        <f t="shared" si="13"/>
        <v>0.85</v>
      </c>
      <c r="AL10" s="18">
        <f t="shared" si="13"/>
        <v>100</v>
      </c>
      <c r="AM10" s="18">
        <f t="shared" si="13"/>
        <v>10</v>
      </c>
      <c r="AN10" s="18">
        <f t="shared" si="13"/>
        <v>0.8</v>
      </c>
      <c r="AO10" s="18">
        <f t="shared" si="13"/>
        <v>1.8</v>
      </c>
      <c r="AP10" s="18">
        <f t="shared" si="13"/>
        <v>0.2</v>
      </c>
      <c r="AQ10" s="18">
        <f t="shared" si="13"/>
        <v>5</v>
      </c>
      <c r="AR10" s="18">
        <f t="shared" si="13"/>
        <v>100</v>
      </c>
      <c r="AS10" s="18">
        <f t="shared" si="13"/>
        <v>20</v>
      </c>
      <c r="AT10" s="18">
        <f t="shared" si="13"/>
        <v>100</v>
      </c>
      <c r="AU10" s="18">
        <f>AU9</f>
        <v>3</v>
      </c>
      <c r="AV10" s="18">
        <f>AV9</f>
        <v>3</v>
      </c>
      <c r="AW10" s="18">
        <v>16</v>
      </c>
      <c r="AX10" s="18">
        <f t="shared" si="13"/>
        <v>250</v>
      </c>
      <c r="AY10" s="11"/>
      <c r="AZ10" s="10" t="s">
        <v>25</v>
      </c>
    </row>
    <row r="11" spans="1:52">
      <c r="A11" s="13">
        <v>100440</v>
      </c>
      <c r="B11" s="13">
        <v>102427</v>
      </c>
      <c r="C11" s="4" t="s">
        <v>45</v>
      </c>
      <c r="D11" s="20">
        <f t="shared" ref="D11:X11" si="14">D9</f>
        <v>8</v>
      </c>
      <c r="E11" s="20">
        <f t="shared" si="14"/>
        <v>1</v>
      </c>
      <c r="F11" s="20">
        <f t="shared" si="14"/>
        <v>1</v>
      </c>
      <c r="G11" s="20">
        <f t="shared" si="14"/>
        <v>8</v>
      </c>
      <c r="H11" s="20">
        <f t="shared" si="14"/>
        <v>45</v>
      </c>
      <c r="I11" s="20">
        <f t="shared" si="14"/>
        <v>20</v>
      </c>
      <c r="J11" s="20">
        <f t="shared" si="14"/>
        <v>0</v>
      </c>
      <c r="K11" s="20">
        <f t="shared" si="14"/>
        <v>0</v>
      </c>
      <c r="L11" s="20">
        <f t="shared" si="14"/>
        <v>4</v>
      </c>
      <c r="M11" s="20">
        <f t="shared" si="14"/>
        <v>0.4</v>
      </c>
      <c r="N11" s="20">
        <f t="shared" si="14"/>
        <v>0.35</v>
      </c>
      <c r="O11" s="20">
        <f t="shared" si="14"/>
        <v>1.8</v>
      </c>
      <c r="P11" s="20">
        <f t="shared" si="14"/>
        <v>0.85</v>
      </c>
      <c r="Q11" s="20">
        <f t="shared" si="14"/>
        <v>0.5</v>
      </c>
      <c r="R11" s="20">
        <f t="shared" si="14"/>
        <v>1</v>
      </c>
      <c r="S11" s="20">
        <f t="shared" si="14"/>
        <v>0.5</v>
      </c>
      <c r="T11" s="20">
        <f t="shared" si="14"/>
        <v>0.25</v>
      </c>
      <c r="U11" s="20">
        <f t="shared" si="14"/>
        <v>1</v>
      </c>
      <c r="V11" s="20">
        <f t="shared" si="14"/>
        <v>0.25</v>
      </c>
      <c r="W11" s="20">
        <f t="shared" si="14"/>
        <v>0.4</v>
      </c>
      <c r="X11" s="20">
        <f t="shared" si="14"/>
        <v>1</v>
      </c>
      <c r="Y11">
        <v>5000</v>
      </c>
      <c r="Z11" s="19">
        <f t="shared" ref="Z11:AF11" si="15">Z9</f>
        <v>150</v>
      </c>
      <c r="AA11" s="19">
        <f t="shared" si="15"/>
        <v>15000</v>
      </c>
      <c r="AB11" s="19">
        <f t="shared" si="15"/>
        <v>9.5</v>
      </c>
      <c r="AC11" s="19">
        <f t="shared" si="15"/>
        <v>4</v>
      </c>
      <c r="AD11" s="19">
        <f t="shared" si="15"/>
        <v>15000</v>
      </c>
      <c r="AE11" s="19">
        <f t="shared" si="15"/>
        <v>1.667</v>
      </c>
      <c r="AF11" s="19">
        <f t="shared" si="15"/>
        <v>60000</v>
      </c>
      <c r="AG11" s="1">
        <v>650</v>
      </c>
      <c r="AH11" s="18">
        <f t="shared" ref="AH11:AX11" si="16">AH9</f>
        <v>100</v>
      </c>
      <c r="AI11" s="18">
        <f t="shared" si="16"/>
        <v>50</v>
      </c>
      <c r="AJ11" s="18">
        <f t="shared" si="16"/>
        <v>68</v>
      </c>
      <c r="AK11" s="18">
        <f t="shared" si="16"/>
        <v>0.85</v>
      </c>
      <c r="AL11" s="18">
        <f t="shared" si="16"/>
        <v>100</v>
      </c>
      <c r="AM11" s="18">
        <f t="shared" si="16"/>
        <v>10</v>
      </c>
      <c r="AN11" s="18">
        <f t="shared" si="16"/>
        <v>0.8</v>
      </c>
      <c r="AO11" s="18">
        <f t="shared" si="16"/>
        <v>1.8</v>
      </c>
      <c r="AP11" s="18">
        <f t="shared" si="16"/>
        <v>0.2</v>
      </c>
      <c r="AQ11" s="18">
        <f t="shared" si="16"/>
        <v>5</v>
      </c>
      <c r="AR11" s="18">
        <f t="shared" si="16"/>
        <v>100</v>
      </c>
      <c r="AS11" s="18">
        <f t="shared" si="16"/>
        <v>20</v>
      </c>
      <c r="AT11" s="18">
        <f t="shared" si="16"/>
        <v>100</v>
      </c>
      <c r="AU11" s="20">
        <f>AU9</f>
        <v>3</v>
      </c>
      <c r="AV11" s="20">
        <f>AV9</f>
        <v>3</v>
      </c>
      <c r="AW11" s="18">
        <v>16</v>
      </c>
      <c r="AX11" s="18">
        <f t="shared" si="16"/>
        <v>250</v>
      </c>
      <c r="AY11" s="11"/>
      <c r="AZ11" s="10" t="s">
        <v>25</v>
      </c>
    </row>
    <row r="12" spans="1:52">
      <c r="A12" s="1"/>
      <c r="C12" s="4"/>
      <c r="D12" s="1"/>
      <c r="E12" s="1"/>
      <c r="F12" s="1"/>
      <c r="G12" s="1"/>
      <c r="H12" s="1"/>
      <c r="I12" s="1"/>
      <c r="J12" s="1"/>
      <c r="K12" s="1"/>
      <c r="Y12"/>
      <c r="Z12"/>
      <c r="AZ12"/>
    </row>
    <row r="13" spans="1:52">
      <c r="A13" s="11"/>
      <c r="B13" s="13">
        <v>1010062</v>
      </c>
      <c r="C13" s="4" t="s">
        <v>44</v>
      </c>
      <c r="D13">
        <v>8</v>
      </c>
      <c r="E13">
        <v>1.5</v>
      </c>
      <c r="F13">
        <v>2</v>
      </c>
      <c r="G13" s="3">
        <v>8</v>
      </c>
      <c r="H13" s="9">
        <f>H31</f>
        <v>45</v>
      </c>
      <c r="I13" s="3">
        <v>20</v>
      </c>
      <c r="J13" s="3">
        <v>0</v>
      </c>
      <c r="K13" s="3">
        <v>0</v>
      </c>
      <c r="L13" s="1">
        <v>5.2</v>
      </c>
      <c r="M13" s="1">
        <v>1</v>
      </c>
      <c r="N13" s="8">
        <f>N31</f>
        <v>1</v>
      </c>
      <c r="O13" s="1">
        <v>1</v>
      </c>
      <c r="P13" s="8">
        <f t="shared" ref="P13:R14" si="17">P31</f>
        <v>1</v>
      </c>
      <c r="Q13" s="8">
        <f t="shared" si="17"/>
        <v>0.5</v>
      </c>
      <c r="R13" s="8">
        <f t="shared" si="17"/>
        <v>1</v>
      </c>
      <c r="S13" s="1">
        <v>0.8</v>
      </c>
      <c r="T13" s="8">
        <f>T31</f>
        <v>0.25</v>
      </c>
      <c r="U13" s="8">
        <f>U31</f>
        <v>1</v>
      </c>
      <c r="V13" s="8">
        <f>V31</f>
        <v>0.25</v>
      </c>
      <c r="W13" s="1">
        <v>0.5</v>
      </c>
      <c r="X13" s="8">
        <f>X31</f>
        <v>1</v>
      </c>
      <c r="Y13">
        <v>4000</v>
      </c>
      <c r="Z13">
        <v>150</v>
      </c>
      <c r="AA13" s="8">
        <f>AA31</f>
        <v>15000</v>
      </c>
      <c r="AB13" s="1">
        <v>4</v>
      </c>
      <c r="AC13" s="11"/>
      <c r="AD13" s="8">
        <f>AD31</f>
        <v>15000</v>
      </c>
      <c r="AE13" s="1">
        <v>1.667</v>
      </c>
      <c r="AF13" s="1">
        <v>60000</v>
      </c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1">
        <v>2</v>
      </c>
      <c r="AV13" s="1">
        <v>6</v>
      </c>
      <c r="AW13" s="1">
        <v>6</v>
      </c>
      <c r="AX13" s="1">
        <v>500</v>
      </c>
      <c r="AY13" s="6"/>
      <c r="AZ13" s="10" t="s">
        <v>29</v>
      </c>
    </row>
    <row r="14" spans="1:52">
      <c r="A14" s="12"/>
      <c r="B14" s="13">
        <v>100442</v>
      </c>
      <c r="C14" s="4" t="s">
        <v>43</v>
      </c>
      <c r="D14" s="3">
        <v>8</v>
      </c>
      <c r="E14" s="3">
        <v>0.75</v>
      </c>
      <c r="F14" s="3">
        <v>1</v>
      </c>
      <c r="G14" s="3">
        <v>8</v>
      </c>
      <c r="H14" s="9">
        <f>H32</f>
        <v>45</v>
      </c>
      <c r="I14" s="9">
        <f>I32</f>
        <v>20</v>
      </c>
      <c r="J14" s="3">
        <v>0</v>
      </c>
      <c r="K14" s="3">
        <v>0</v>
      </c>
      <c r="L14" s="1">
        <v>4.5</v>
      </c>
      <c r="M14" s="1">
        <v>1</v>
      </c>
      <c r="N14" s="8">
        <f>N32</f>
        <v>1</v>
      </c>
      <c r="O14" s="1">
        <v>1</v>
      </c>
      <c r="P14" s="8">
        <f t="shared" si="17"/>
        <v>1</v>
      </c>
      <c r="Q14" s="8">
        <f t="shared" si="17"/>
        <v>0.5</v>
      </c>
      <c r="R14" s="8">
        <f t="shared" si="17"/>
        <v>1</v>
      </c>
      <c r="S14" s="1">
        <v>0.7</v>
      </c>
      <c r="T14" s="8">
        <f>T32</f>
        <v>0.25</v>
      </c>
      <c r="U14" s="8">
        <f>U32</f>
        <v>1</v>
      </c>
      <c r="V14" s="1">
        <v>0.5</v>
      </c>
      <c r="W14" s="1">
        <v>0.5</v>
      </c>
      <c r="X14" s="8">
        <f>X32</f>
        <v>1</v>
      </c>
      <c r="Y14">
        <v>6000</v>
      </c>
      <c r="Z14">
        <v>150</v>
      </c>
      <c r="AA14" s="8">
        <f>AA32</f>
        <v>15000</v>
      </c>
      <c r="AB14" s="1">
        <v>6.5</v>
      </c>
      <c r="AC14" s="1">
        <v>8</v>
      </c>
      <c r="AD14" s="8">
        <f>AD32</f>
        <v>15000</v>
      </c>
      <c r="AE14" s="1">
        <v>1.667</v>
      </c>
      <c r="AF14" s="1">
        <v>60000</v>
      </c>
      <c r="AG14" s="1">
        <v>280</v>
      </c>
      <c r="AH14" s="1">
        <v>70</v>
      </c>
      <c r="AI14" s="8">
        <f>AI32</f>
        <v>30</v>
      </c>
      <c r="AJ14" s="1">
        <v>84</v>
      </c>
      <c r="AK14" s="8">
        <f>AK32</f>
        <v>0.85</v>
      </c>
      <c r="AL14" s="1">
        <v>100</v>
      </c>
      <c r="AM14" s="8">
        <f>AM32</f>
        <v>10</v>
      </c>
      <c r="AN14" s="1">
        <v>1</v>
      </c>
      <c r="AO14" s="1">
        <v>2</v>
      </c>
      <c r="AP14" s="8">
        <f>AP32</f>
        <v>0</v>
      </c>
      <c r="AQ14" s="1">
        <v>1</v>
      </c>
      <c r="AR14" s="1">
        <v>60</v>
      </c>
      <c r="AS14" s="1">
        <v>20</v>
      </c>
      <c r="AT14" s="8">
        <f>AT32</f>
        <v>100</v>
      </c>
      <c r="AU14" s="1">
        <v>4</v>
      </c>
      <c r="AV14" s="1">
        <v>3</v>
      </c>
      <c r="AW14" s="1">
        <v>24</v>
      </c>
      <c r="AX14" s="1">
        <v>850</v>
      </c>
      <c r="AY14" s="6"/>
      <c r="AZ14" s="10" t="s">
        <v>25</v>
      </c>
    </row>
    <row r="15" spans="1:52">
      <c r="A15" s="12"/>
      <c r="B15" s="13">
        <v>102425</v>
      </c>
      <c r="C15" s="4" t="s">
        <v>42</v>
      </c>
      <c r="D15" s="3">
        <v>8</v>
      </c>
      <c r="E15" s="3">
        <v>0.75</v>
      </c>
      <c r="F15" s="3">
        <v>1</v>
      </c>
      <c r="G15" s="3">
        <v>8</v>
      </c>
      <c r="H15" s="9">
        <f>H32</f>
        <v>45</v>
      </c>
      <c r="I15" s="9">
        <f>I32</f>
        <v>20</v>
      </c>
      <c r="J15" s="3">
        <v>0</v>
      </c>
      <c r="K15" s="3">
        <v>0</v>
      </c>
      <c r="L15" s="1">
        <v>4.5</v>
      </c>
      <c r="M15" s="1">
        <v>1</v>
      </c>
      <c r="N15" s="8">
        <f>N32</f>
        <v>1</v>
      </c>
      <c r="O15" s="1">
        <v>1</v>
      </c>
      <c r="P15" s="8">
        <f>P32</f>
        <v>1</v>
      </c>
      <c r="Q15" s="8">
        <f>Q32</f>
        <v>0.5</v>
      </c>
      <c r="R15" s="8">
        <f>R32</f>
        <v>1</v>
      </c>
      <c r="S15" s="1">
        <v>0.7</v>
      </c>
      <c r="T15" s="8">
        <f>T32</f>
        <v>0.25</v>
      </c>
      <c r="U15" s="8">
        <f>U32</f>
        <v>1</v>
      </c>
      <c r="V15" s="1">
        <v>0.5</v>
      </c>
      <c r="W15" s="1">
        <v>0.5</v>
      </c>
      <c r="X15" s="8">
        <f>X32</f>
        <v>1</v>
      </c>
      <c r="Y15">
        <v>8000</v>
      </c>
      <c r="Z15">
        <v>150</v>
      </c>
      <c r="AA15" s="8">
        <f>AA32</f>
        <v>15000</v>
      </c>
      <c r="AB15" s="1">
        <v>6.5</v>
      </c>
      <c r="AC15" s="11"/>
      <c r="AD15" s="8">
        <f>AD32</f>
        <v>15000</v>
      </c>
      <c r="AE15" s="1">
        <v>5</v>
      </c>
      <c r="AF15" s="1">
        <v>60000</v>
      </c>
      <c r="AG15" s="1">
        <v>145</v>
      </c>
      <c r="AH15" s="1">
        <v>29</v>
      </c>
      <c r="AI15" s="8">
        <f>AI32</f>
        <v>30</v>
      </c>
      <c r="AJ15" s="1">
        <v>42</v>
      </c>
      <c r="AK15" s="8">
        <f>AK32</f>
        <v>0.85</v>
      </c>
      <c r="AL15" s="1">
        <v>100</v>
      </c>
      <c r="AM15" s="8">
        <f>AM32</f>
        <v>10</v>
      </c>
      <c r="AN15" s="1">
        <v>1</v>
      </c>
      <c r="AO15" s="1">
        <v>2</v>
      </c>
      <c r="AP15" s="8">
        <f>AP32</f>
        <v>0</v>
      </c>
      <c r="AQ15" s="1">
        <v>1.5</v>
      </c>
      <c r="AR15" s="1">
        <v>60</v>
      </c>
      <c r="AS15" s="1">
        <v>20</v>
      </c>
      <c r="AT15" s="8">
        <f>AT32</f>
        <v>100</v>
      </c>
      <c r="AU15" s="1">
        <v>4</v>
      </c>
      <c r="AV15" s="1">
        <v>3</v>
      </c>
      <c r="AW15" s="1">
        <v>24</v>
      </c>
      <c r="AX15" s="1">
        <v>1000</v>
      </c>
      <c r="AY15" s="6"/>
      <c r="AZ15" s="10" t="s">
        <v>25</v>
      </c>
    </row>
    <row r="16" spans="1:52">
      <c r="A16" s="12"/>
      <c r="B16" s="13">
        <v>100443</v>
      </c>
      <c r="C16" s="7" t="s">
        <v>41</v>
      </c>
      <c r="D16" s="3">
        <v>6</v>
      </c>
      <c r="E16" s="3">
        <v>1.5</v>
      </c>
      <c r="F16" s="3">
        <v>2</v>
      </c>
      <c r="G16" s="3">
        <v>6</v>
      </c>
      <c r="H16" s="3">
        <v>60</v>
      </c>
      <c r="I16" s="3">
        <v>45</v>
      </c>
      <c r="J16" s="3">
        <v>0</v>
      </c>
      <c r="K16" s="3">
        <v>0</v>
      </c>
      <c r="L16" s="1">
        <v>5.3</v>
      </c>
      <c r="M16" s="1">
        <v>1</v>
      </c>
      <c r="N16" s="8">
        <f>N32</f>
        <v>1</v>
      </c>
      <c r="O16" s="1">
        <v>1</v>
      </c>
      <c r="P16" s="8">
        <f>P32</f>
        <v>1</v>
      </c>
      <c r="Q16" s="8">
        <f>Q32</f>
        <v>0.5</v>
      </c>
      <c r="R16" s="8">
        <f>R32</f>
        <v>1</v>
      </c>
      <c r="S16" s="1">
        <v>0.7</v>
      </c>
      <c r="T16" s="8">
        <f>T32</f>
        <v>0.25</v>
      </c>
      <c r="U16" s="8">
        <f>U32</f>
        <v>1</v>
      </c>
      <c r="V16" s="1">
        <v>0.5</v>
      </c>
      <c r="W16" s="1">
        <v>0.5</v>
      </c>
      <c r="X16" s="8">
        <f>X32</f>
        <v>1</v>
      </c>
      <c r="Y16">
        <v>3000</v>
      </c>
      <c r="Z16">
        <v>150</v>
      </c>
      <c r="AA16" s="8">
        <f>AA32</f>
        <v>15000</v>
      </c>
      <c r="AB16" s="1">
        <v>3.5</v>
      </c>
      <c r="AC16" s="1">
        <v>2.5</v>
      </c>
      <c r="AD16" s="8">
        <f>AD32</f>
        <v>15000</v>
      </c>
      <c r="AE16" s="1">
        <v>1.389</v>
      </c>
      <c r="AF16" s="1">
        <v>60000</v>
      </c>
      <c r="AG16" s="1">
        <v>93</v>
      </c>
      <c r="AH16" s="1">
        <v>30</v>
      </c>
      <c r="AI16" s="8">
        <f>AI32</f>
        <v>30</v>
      </c>
      <c r="AJ16" s="1">
        <v>48</v>
      </c>
      <c r="AK16" s="8">
        <f>AK32</f>
        <v>0.85</v>
      </c>
      <c r="AL16" s="1">
        <v>100</v>
      </c>
      <c r="AM16" s="8">
        <f>AM32</f>
        <v>10</v>
      </c>
      <c r="AN16" s="8">
        <f>AN32</f>
        <v>0</v>
      </c>
      <c r="AO16" s="8">
        <f>AO32</f>
        <v>0</v>
      </c>
      <c r="AP16" s="8">
        <f>AP32</f>
        <v>0</v>
      </c>
      <c r="AQ16" s="1">
        <v>1</v>
      </c>
      <c r="AR16" s="1">
        <v>60</v>
      </c>
      <c r="AS16" s="1">
        <v>20</v>
      </c>
      <c r="AT16" s="8">
        <f>AT32</f>
        <v>100</v>
      </c>
      <c r="AU16" s="1">
        <v>2</v>
      </c>
      <c r="AV16" s="1">
        <v>2</v>
      </c>
      <c r="AW16" s="1">
        <v>12</v>
      </c>
      <c r="AX16" s="1">
        <v>300</v>
      </c>
      <c r="AY16" s="6"/>
      <c r="AZ16" s="10" t="s">
        <v>25</v>
      </c>
    </row>
    <row r="17" spans="1:54">
      <c r="A17" s="13">
        <v>100443</v>
      </c>
      <c r="B17" s="13">
        <v>102422</v>
      </c>
      <c r="C17" s="4" t="s">
        <v>40</v>
      </c>
      <c r="D17" s="20">
        <f t="shared" ref="D17:K17" si="18">D16</f>
        <v>6</v>
      </c>
      <c r="E17" s="20">
        <f t="shared" si="18"/>
        <v>1.5</v>
      </c>
      <c r="F17" s="20">
        <f t="shared" si="18"/>
        <v>2</v>
      </c>
      <c r="G17" s="20">
        <f t="shared" si="18"/>
        <v>6</v>
      </c>
      <c r="H17" s="20">
        <f t="shared" si="18"/>
        <v>60</v>
      </c>
      <c r="I17" s="20">
        <f t="shared" si="18"/>
        <v>45</v>
      </c>
      <c r="J17" s="20">
        <f t="shared" si="18"/>
        <v>0</v>
      </c>
      <c r="K17" s="20">
        <f t="shared" si="18"/>
        <v>0</v>
      </c>
      <c r="L17" s="1">
        <v>6.36</v>
      </c>
      <c r="M17" s="18">
        <f t="shared" ref="M17:X17" si="19">M16</f>
        <v>1</v>
      </c>
      <c r="N17" s="18">
        <f t="shared" si="19"/>
        <v>1</v>
      </c>
      <c r="O17" s="18">
        <f t="shared" si="19"/>
        <v>1</v>
      </c>
      <c r="P17" s="18">
        <f t="shared" si="19"/>
        <v>1</v>
      </c>
      <c r="Q17" s="18">
        <f t="shared" si="19"/>
        <v>0.5</v>
      </c>
      <c r="R17" s="18">
        <f t="shared" si="19"/>
        <v>1</v>
      </c>
      <c r="S17" s="18">
        <f t="shared" si="19"/>
        <v>0.7</v>
      </c>
      <c r="T17" s="18">
        <f t="shared" si="19"/>
        <v>0.25</v>
      </c>
      <c r="U17" s="18">
        <f t="shared" si="19"/>
        <v>1</v>
      </c>
      <c r="V17" s="18">
        <f t="shared" si="19"/>
        <v>0.5</v>
      </c>
      <c r="W17" s="18">
        <f t="shared" si="19"/>
        <v>0.5</v>
      </c>
      <c r="X17" s="18">
        <f t="shared" si="19"/>
        <v>1</v>
      </c>
      <c r="Y17" s="18">
        <f t="shared" ref="Y17:AG17" si="20">Y16</f>
        <v>3000</v>
      </c>
      <c r="Z17" s="18">
        <f t="shared" si="20"/>
        <v>150</v>
      </c>
      <c r="AA17" s="18">
        <f t="shared" si="20"/>
        <v>15000</v>
      </c>
      <c r="AB17" s="18">
        <f t="shared" si="20"/>
        <v>3.5</v>
      </c>
      <c r="AC17" s="18">
        <f t="shared" si="20"/>
        <v>2.5</v>
      </c>
      <c r="AD17" s="18">
        <f t="shared" si="20"/>
        <v>15000</v>
      </c>
      <c r="AE17" s="18">
        <f t="shared" si="20"/>
        <v>1.389</v>
      </c>
      <c r="AF17" s="18">
        <f t="shared" si="20"/>
        <v>60000</v>
      </c>
      <c r="AG17" s="18">
        <f t="shared" si="20"/>
        <v>93</v>
      </c>
      <c r="AH17" s="1">
        <v>24</v>
      </c>
      <c r="AI17" s="18">
        <f t="shared" ref="AI17:AX17" si="21">AI16</f>
        <v>30</v>
      </c>
      <c r="AJ17" s="18">
        <f t="shared" si="21"/>
        <v>48</v>
      </c>
      <c r="AK17" s="18">
        <f t="shared" si="21"/>
        <v>0.85</v>
      </c>
      <c r="AL17" s="18">
        <f t="shared" si="21"/>
        <v>100</v>
      </c>
      <c r="AM17" s="18">
        <f t="shared" si="21"/>
        <v>10</v>
      </c>
      <c r="AN17" s="18">
        <f t="shared" si="21"/>
        <v>0</v>
      </c>
      <c r="AO17" s="18">
        <f t="shared" si="21"/>
        <v>0</v>
      </c>
      <c r="AP17" s="18">
        <f t="shared" si="21"/>
        <v>0</v>
      </c>
      <c r="AQ17" s="18">
        <f t="shared" si="21"/>
        <v>1</v>
      </c>
      <c r="AR17" s="18">
        <f t="shared" si="21"/>
        <v>60</v>
      </c>
      <c r="AS17" s="18">
        <f t="shared" si="21"/>
        <v>20</v>
      </c>
      <c r="AT17" s="18">
        <f t="shared" si="21"/>
        <v>100</v>
      </c>
      <c r="AU17" s="18">
        <f>AU16</f>
        <v>2</v>
      </c>
      <c r="AV17" s="18">
        <f>AV16</f>
        <v>2</v>
      </c>
      <c r="AW17" s="18">
        <v>12</v>
      </c>
      <c r="AX17" s="18">
        <f t="shared" si="21"/>
        <v>300</v>
      </c>
      <c r="AY17" s="11"/>
      <c r="AZ17" s="10" t="s">
        <v>25</v>
      </c>
    </row>
    <row r="18" spans="1:54">
      <c r="A18" s="13">
        <v>100443</v>
      </c>
      <c r="B18" s="13">
        <v>102423</v>
      </c>
      <c r="C18" s="4" t="s">
        <v>39</v>
      </c>
      <c r="D18" s="20">
        <f t="shared" ref="D18:X18" si="22">D16</f>
        <v>6</v>
      </c>
      <c r="E18" s="20">
        <f t="shared" si="22"/>
        <v>1.5</v>
      </c>
      <c r="F18" s="20">
        <f t="shared" si="22"/>
        <v>2</v>
      </c>
      <c r="G18" s="20">
        <f t="shared" si="22"/>
        <v>6</v>
      </c>
      <c r="H18" s="20">
        <f t="shared" si="22"/>
        <v>60</v>
      </c>
      <c r="I18" s="20">
        <f t="shared" si="22"/>
        <v>45</v>
      </c>
      <c r="J18" s="20">
        <f t="shared" si="22"/>
        <v>0</v>
      </c>
      <c r="K18" s="20">
        <f t="shared" si="22"/>
        <v>0</v>
      </c>
      <c r="L18" s="20">
        <f t="shared" si="22"/>
        <v>5.3</v>
      </c>
      <c r="M18" s="20">
        <f t="shared" si="22"/>
        <v>1</v>
      </c>
      <c r="N18" s="20">
        <f t="shared" si="22"/>
        <v>1</v>
      </c>
      <c r="O18" s="20">
        <f t="shared" si="22"/>
        <v>1</v>
      </c>
      <c r="P18" s="20">
        <f t="shared" si="22"/>
        <v>1</v>
      </c>
      <c r="Q18" s="20">
        <f t="shared" si="22"/>
        <v>0.5</v>
      </c>
      <c r="R18" s="20">
        <f t="shared" si="22"/>
        <v>1</v>
      </c>
      <c r="S18" s="20">
        <f t="shared" si="22"/>
        <v>0.7</v>
      </c>
      <c r="T18" s="20">
        <f t="shared" si="22"/>
        <v>0.25</v>
      </c>
      <c r="U18" s="20">
        <f t="shared" si="22"/>
        <v>1</v>
      </c>
      <c r="V18" s="20">
        <f t="shared" si="22"/>
        <v>0.5</v>
      </c>
      <c r="W18" s="20">
        <f t="shared" si="22"/>
        <v>0.5</v>
      </c>
      <c r="X18" s="20">
        <f t="shared" si="22"/>
        <v>1</v>
      </c>
      <c r="Y18">
        <v>5000</v>
      </c>
      <c r="Z18" s="19">
        <f t="shared" ref="Z18:AF18" si="23">Z16</f>
        <v>150</v>
      </c>
      <c r="AA18" s="19">
        <f t="shared" si="23"/>
        <v>15000</v>
      </c>
      <c r="AB18" s="19">
        <f t="shared" si="23"/>
        <v>3.5</v>
      </c>
      <c r="AC18" s="19">
        <f t="shared" si="23"/>
        <v>2.5</v>
      </c>
      <c r="AD18" s="19">
        <f t="shared" si="23"/>
        <v>15000</v>
      </c>
      <c r="AE18" s="19">
        <f t="shared" si="23"/>
        <v>1.389</v>
      </c>
      <c r="AF18" s="19">
        <f t="shared" si="23"/>
        <v>60000</v>
      </c>
      <c r="AG18" s="1">
        <v>55</v>
      </c>
      <c r="AH18" s="1">
        <v>15</v>
      </c>
      <c r="AI18" s="18">
        <f>AI16</f>
        <v>30</v>
      </c>
      <c r="AJ18" s="1">
        <v>24</v>
      </c>
      <c r="AK18" s="18">
        <f t="shared" ref="AK18:AX18" si="24">AK16</f>
        <v>0.85</v>
      </c>
      <c r="AL18" s="18">
        <f t="shared" si="24"/>
        <v>100</v>
      </c>
      <c r="AM18" s="18">
        <f t="shared" si="24"/>
        <v>10</v>
      </c>
      <c r="AN18" s="18">
        <f t="shared" si="24"/>
        <v>0</v>
      </c>
      <c r="AO18" s="18">
        <f t="shared" si="24"/>
        <v>0</v>
      </c>
      <c r="AP18" s="18">
        <f t="shared" si="24"/>
        <v>0</v>
      </c>
      <c r="AQ18" s="18">
        <f t="shared" si="24"/>
        <v>1</v>
      </c>
      <c r="AR18" s="18">
        <f t="shared" si="24"/>
        <v>60</v>
      </c>
      <c r="AS18" s="18">
        <f t="shared" si="24"/>
        <v>20</v>
      </c>
      <c r="AT18" s="18">
        <f t="shared" si="24"/>
        <v>100</v>
      </c>
      <c r="AU18" s="20">
        <f>AU16</f>
        <v>2</v>
      </c>
      <c r="AV18" s="20">
        <f>AV16</f>
        <v>2</v>
      </c>
      <c r="AW18" s="18">
        <v>12</v>
      </c>
      <c r="AX18" s="18">
        <f t="shared" si="24"/>
        <v>300</v>
      </c>
      <c r="AY18" s="11"/>
      <c r="AZ18" s="10" t="s">
        <v>25</v>
      </c>
    </row>
    <row r="19" spans="1:54">
      <c r="A19" s="12"/>
      <c r="B19" s="13">
        <v>968</v>
      </c>
      <c r="C19" s="7" t="s">
        <v>38</v>
      </c>
      <c r="D19" s="3">
        <v>6</v>
      </c>
      <c r="E19" s="3">
        <v>1.5</v>
      </c>
      <c r="F19" s="3">
        <v>2</v>
      </c>
      <c r="G19" s="3">
        <v>6</v>
      </c>
      <c r="H19" s="3">
        <v>60</v>
      </c>
      <c r="I19" s="3">
        <v>45</v>
      </c>
      <c r="J19" s="3">
        <v>0</v>
      </c>
      <c r="K19" s="3">
        <v>0</v>
      </c>
      <c r="L19" s="1">
        <v>5.3</v>
      </c>
      <c r="M19" s="1">
        <v>1</v>
      </c>
      <c r="N19" s="8">
        <f>N32</f>
        <v>1</v>
      </c>
      <c r="O19" s="1">
        <v>1</v>
      </c>
      <c r="P19" s="8">
        <f>P32</f>
        <v>1</v>
      </c>
      <c r="Q19" s="8">
        <f>Q32</f>
        <v>0.5</v>
      </c>
      <c r="R19" s="8">
        <f>R32</f>
        <v>1</v>
      </c>
      <c r="S19" s="1">
        <v>0.7</v>
      </c>
      <c r="T19" s="8">
        <f>T32</f>
        <v>0.25</v>
      </c>
      <c r="U19" s="8">
        <f>U32</f>
        <v>1</v>
      </c>
      <c r="V19" s="1">
        <v>0.5</v>
      </c>
      <c r="W19" s="1">
        <v>0.5</v>
      </c>
      <c r="X19" s="8">
        <f>X32</f>
        <v>1</v>
      </c>
      <c r="Y19">
        <v>2500</v>
      </c>
      <c r="Z19">
        <v>25</v>
      </c>
      <c r="AA19" s="8">
        <f>AA32</f>
        <v>15000</v>
      </c>
      <c r="AB19" s="1">
        <v>3.5</v>
      </c>
      <c r="AC19" s="1">
        <v>2.5</v>
      </c>
      <c r="AD19" s="8">
        <f>AD32</f>
        <v>15000</v>
      </c>
      <c r="AE19" s="1">
        <v>1.389</v>
      </c>
      <c r="AF19" s="1">
        <v>60000</v>
      </c>
      <c r="AG19" s="1">
        <v>51</v>
      </c>
      <c r="AH19" s="1">
        <v>4</v>
      </c>
      <c r="AI19" s="14">
        <f>AI32</f>
        <v>30</v>
      </c>
      <c r="AJ19" s="1">
        <v>25</v>
      </c>
      <c r="AK19" s="1">
        <v>0.9</v>
      </c>
      <c r="AL19" s="1">
        <v>100</v>
      </c>
      <c r="AM19" s="8">
        <f>AM32</f>
        <v>10</v>
      </c>
      <c r="AN19" s="8">
        <f>AN32</f>
        <v>0</v>
      </c>
      <c r="AO19" s="8">
        <f>AO32</f>
        <v>0</v>
      </c>
      <c r="AP19" s="8">
        <f>AP32</f>
        <v>0</v>
      </c>
      <c r="AQ19" s="1">
        <v>1</v>
      </c>
      <c r="AR19" s="1">
        <v>60</v>
      </c>
      <c r="AS19" s="1">
        <v>20</v>
      </c>
      <c r="AT19" s="8">
        <f>AT32</f>
        <v>100</v>
      </c>
      <c r="AU19" s="1">
        <v>2</v>
      </c>
      <c r="AV19" s="1">
        <v>2</v>
      </c>
      <c r="AW19" s="1">
        <v>12</v>
      </c>
      <c r="AX19" s="1">
        <v>390</v>
      </c>
      <c r="AY19" s="6"/>
      <c r="AZ19" s="10" t="s">
        <v>25</v>
      </c>
    </row>
    <row r="20" spans="1:54">
      <c r="A20" s="12"/>
      <c r="B20" s="13">
        <v>1537</v>
      </c>
      <c r="C20" s="7" t="s">
        <v>37</v>
      </c>
      <c r="D20" s="3">
        <v>6</v>
      </c>
      <c r="E20" s="3">
        <v>1.5</v>
      </c>
      <c r="F20" s="3">
        <v>2</v>
      </c>
      <c r="G20" s="3">
        <v>6</v>
      </c>
      <c r="H20" s="3">
        <v>60</v>
      </c>
      <c r="I20" s="3">
        <v>45</v>
      </c>
      <c r="J20" s="3">
        <v>0</v>
      </c>
      <c r="K20" s="3">
        <v>0</v>
      </c>
      <c r="L20" s="1">
        <v>5.3</v>
      </c>
      <c r="M20" s="1">
        <v>1</v>
      </c>
      <c r="N20" s="8">
        <f>N32</f>
        <v>1</v>
      </c>
      <c r="O20" s="1">
        <v>1</v>
      </c>
      <c r="P20" s="8">
        <f>P32</f>
        <v>1</v>
      </c>
      <c r="Q20" s="8">
        <f>Q32</f>
        <v>0.5</v>
      </c>
      <c r="R20" s="8">
        <f>R32</f>
        <v>1</v>
      </c>
      <c r="S20" s="1">
        <v>0.7</v>
      </c>
      <c r="T20" s="8">
        <f>T32</f>
        <v>0.25</v>
      </c>
      <c r="U20" s="8">
        <f>U32</f>
        <v>1</v>
      </c>
      <c r="V20" s="1">
        <v>0.5</v>
      </c>
      <c r="W20" s="1">
        <v>0.5</v>
      </c>
      <c r="X20" s="8">
        <f>X32</f>
        <v>1</v>
      </c>
      <c r="Y20" s="1">
        <v>2200</v>
      </c>
      <c r="Z20" s="1">
        <v>150</v>
      </c>
      <c r="AA20" s="8">
        <f>AA32</f>
        <v>15000</v>
      </c>
      <c r="AB20" s="1">
        <v>3.5</v>
      </c>
      <c r="AC20" s="1">
        <v>2.5</v>
      </c>
      <c r="AD20" s="8">
        <f>AD32</f>
        <v>15000</v>
      </c>
      <c r="AE20" s="1">
        <v>1.389</v>
      </c>
      <c r="AF20" s="1">
        <v>60000</v>
      </c>
      <c r="AG20" s="1">
        <v>68</v>
      </c>
      <c r="AH20" s="1">
        <v>4</v>
      </c>
      <c r="AI20" s="8">
        <f>AI32</f>
        <v>30</v>
      </c>
      <c r="AJ20" s="1">
        <v>27</v>
      </c>
      <c r="AK20" s="1">
        <v>0.9</v>
      </c>
      <c r="AL20" s="1">
        <v>100</v>
      </c>
      <c r="AM20" s="8">
        <f>AM32</f>
        <v>10</v>
      </c>
      <c r="AN20" s="14">
        <f>AN32</f>
        <v>0</v>
      </c>
      <c r="AO20" s="8">
        <f>AO32</f>
        <v>0</v>
      </c>
      <c r="AP20" s="8">
        <f>AP32</f>
        <v>0</v>
      </c>
      <c r="AQ20" s="1">
        <v>1</v>
      </c>
      <c r="AR20" s="1">
        <v>60</v>
      </c>
      <c r="AS20" s="1">
        <v>20</v>
      </c>
      <c r="AT20" s="8">
        <f>AT32</f>
        <v>100</v>
      </c>
      <c r="AU20" s="1">
        <v>2</v>
      </c>
      <c r="AV20" s="1">
        <v>2</v>
      </c>
      <c r="AW20" s="1">
        <v>14</v>
      </c>
      <c r="AX20" s="1">
        <v>390</v>
      </c>
      <c r="AY20" s="6"/>
      <c r="AZ20" s="10" t="s">
        <v>25</v>
      </c>
    </row>
    <row r="21" spans="1:54">
      <c r="A21" s="12"/>
      <c r="B21" s="13">
        <v>102428</v>
      </c>
      <c r="C21" s="4" t="s">
        <v>36</v>
      </c>
      <c r="D21" s="3">
        <v>6</v>
      </c>
      <c r="E21" s="3">
        <v>1</v>
      </c>
      <c r="F21" s="3">
        <v>2</v>
      </c>
      <c r="G21" s="3">
        <v>6</v>
      </c>
      <c r="H21" s="3">
        <v>60</v>
      </c>
      <c r="I21" s="9">
        <f>I32</f>
        <v>20</v>
      </c>
      <c r="J21" s="3">
        <v>0</v>
      </c>
      <c r="K21" s="3">
        <v>0</v>
      </c>
      <c r="L21" s="1">
        <v>5.3</v>
      </c>
      <c r="M21" s="1">
        <v>1</v>
      </c>
      <c r="N21" s="8">
        <f>N32</f>
        <v>1</v>
      </c>
      <c r="O21" s="1">
        <v>1</v>
      </c>
      <c r="P21" s="8">
        <f>P32</f>
        <v>1</v>
      </c>
      <c r="Q21" s="8">
        <f>Q32</f>
        <v>0.5</v>
      </c>
      <c r="R21" s="8">
        <f>R32</f>
        <v>1</v>
      </c>
      <c r="S21" s="1">
        <v>0.7</v>
      </c>
      <c r="T21" s="8">
        <f>T32</f>
        <v>0.25</v>
      </c>
      <c r="U21" s="8">
        <f>U32</f>
        <v>1</v>
      </c>
      <c r="V21" s="1">
        <v>0.5</v>
      </c>
      <c r="W21" s="1">
        <v>0.5</v>
      </c>
      <c r="X21" s="8">
        <f>X32</f>
        <v>1</v>
      </c>
      <c r="Y21" s="1">
        <v>6000</v>
      </c>
      <c r="Z21" s="1">
        <v>150</v>
      </c>
      <c r="AA21" s="8">
        <f>AA32</f>
        <v>15000</v>
      </c>
      <c r="AB21" s="1">
        <v>3.5</v>
      </c>
      <c r="AC21" s="1">
        <v>2.5</v>
      </c>
      <c r="AD21" s="8">
        <f>AD32</f>
        <v>15000</v>
      </c>
      <c r="AE21" s="1">
        <v>5</v>
      </c>
      <c r="AF21" s="1">
        <v>60000</v>
      </c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1">
        <v>2</v>
      </c>
      <c r="AV21" s="1">
        <v>2</v>
      </c>
      <c r="AW21" s="1">
        <v>18</v>
      </c>
      <c r="AX21" s="1">
        <v>800</v>
      </c>
      <c r="AY21" s="6"/>
      <c r="AZ21" s="10" t="s">
        <v>25</v>
      </c>
    </row>
    <row r="22" spans="1:54">
      <c r="A22" s="12"/>
      <c r="B22" s="13">
        <v>132404</v>
      </c>
      <c r="C22" s="7" t="s">
        <v>35</v>
      </c>
      <c r="D22" s="3">
        <v>8</v>
      </c>
      <c r="E22" s="3">
        <v>1.5</v>
      </c>
      <c r="F22" s="3">
        <v>2</v>
      </c>
      <c r="G22" s="9">
        <f>G31</f>
        <v>3</v>
      </c>
      <c r="H22" s="9">
        <f>H31</f>
        <v>45</v>
      </c>
      <c r="I22" s="3">
        <v>20</v>
      </c>
      <c r="J22" s="3">
        <v>0</v>
      </c>
      <c r="K22" s="3">
        <v>0</v>
      </c>
      <c r="L22" s="1">
        <v>5.5</v>
      </c>
      <c r="M22" s="1">
        <v>1</v>
      </c>
      <c r="N22" s="8">
        <f>N31</f>
        <v>1</v>
      </c>
      <c r="O22" s="1">
        <v>1</v>
      </c>
      <c r="P22" s="8">
        <f>P31</f>
        <v>1</v>
      </c>
      <c r="Q22" s="8">
        <f>Q31</f>
        <v>0.5</v>
      </c>
      <c r="R22" s="8">
        <f>R31</f>
        <v>1</v>
      </c>
      <c r="S22" s="1">
        <v>0.8</v>
      </c>
      <c r="T22" s="8">
        <f>T31</f>
        <v>0.25</v>
      </c>
      <c r="U22" s="8">
        <f>U31</f>
        <v>1</v>
      </c>
      <c r="V22" s="8">
        <f>V31</f>
        <v>0.25</v>
      </c>
      <c r="W22" s="1">
        <v>0.5</v>
      </c>
      <c r="X22" s="1">
        <v>2</v>
      </c>
      <c r="Y22" s="1">
        <v>5000</v>
      </c>
      <c r="Z22" s="1">
        <v>150</v>
      </c>
      <c r="AA22" s="8">
        <f>AA31</f>
        <v>15000</v>
      </c>
      <c r="AB22" s="1">
        <v>4</v>
      </c>
      <c r="AC22" s="11"/>
      <c r="AD22" s="8">
        <f>AD31</f>
        <v>15000</v>
      </c>
      <c r="AE22" s="1">
        <v>1.667</v>
      </c>
      <c r="AF22" s="1">
        <v>60000</v>
      </c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1">
        <v>1</v>
      </c>
      <c r="AV22" s="1">
        <v>6</v>
      </c>
      <c r="AW22" s="1">
        <v>12</v>
      </c>
      <c r="AX22" s="1">
        <v>750</v>
      </c>
      <c r="AY22" s="6"/>
      <c r="AZ22" s="10" t="s">
        <v>29</v>
      </c>
    </row>
    <row r="23" spans="1:54">
      <c r="A23" s="12"/>
      <c r="B23" s="13">
        <v>102455</v>
      </c>
      <c r="C23" s="4" t="s">
        <v>34</v>
      </c>
      <c r="D23" s="3">
        <v>8</v>
      </c>
      <c r="E23" s="3">
        <v>0.5</v>
      </c>
      <c r="F23" s="3">
        <v>1</v>
      </c>
      <c r="G23" s="3">
        <v>8</v>
      </c>
      <c r="H23" s="9">
        <f>H31</f>
        <v>45</v>
      </c>
      <c r="I23" s="3">
        <v>20</v>
      </c>
      <c r="J23" s="3">
        <v>0</v>
      </c>
      <c r="K23" s="3">
        <v>0</v>
      </c>
      <c r="L23" s="1">
        <v>5.2</v>
      </c>
      <c r="M23" s="1">
        <v>1</v>
      </c>
      <c r="N23" s="8">
        <f>N31</f>
        <v>1</v>
      </c>
      <c r="O23" s="1">
        <v>1</v>
      </c>
      <c r="P23" s="8">
        <f>P31</f>
        <v>1</v>
      </c>
      <c r="Q23" s="8">
        <f>Q31</f>
        <v>0.5</v>
      </c>
      <c r="R23" s="8">
        <f>R31</f>
        <v>1</v>
      </c>
      <c r="S23" s="1">
        <v>0.8</v>
      </c>
      <c r="T23" s="8">
        <f>T31</f>
        <v>0.25</v>
      </c>
      <c r="U23" s="8">
        <f>U31</f>
        <v>1</v>
      </c>
      <c r="V23" s="8">
        <f>V31</f>
        <v>0.25</v>
      </c>
      <c r="W23" s="1">
        <v>0.5</v>
      </c>
      <c r="X23" s="8">
        <f>X31</f>
        <v>1</v>
      </c>
      <c r="Y23" s="1">
        <v>5000</v>
      </c>
      <c r="Z23" s="1">
        <v>150</v>
      </c>
      <c r="AA23" s="8">
        <f>AA31</f>
        <v>15000</v>
      </c>
      <c r="AB23" s="1">
        <v>4</v>
      </c>
      <c r="AC23" s="11"/>
      <c r="AD23" s="8">
        <f>AD31</f>
        <v>15000</v>
      </c>
      <c r="AE23" s="1">
        <v>5</v>
      </c>
      <c r="AF23" s="1">
        <v>60000</v>
      </c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1">
        <v>3</v>
      </c>
      <c r="AV23" s="1">
        <v>6</v>
      </c>
      <c r="AW23" s="1">
        <v>12</v>
      </c>
      <c r="AX23" s="1">
        <v>100</v>
      </c>
      <c r="AY23" s="6"/>
      <c r="AZ23" s="10" t="s">
        <v>29</v>
      </c>
    </row>
    <row r="24" spans="1:54" customFormat="1">
      <c r="A24" s="12"/>
      <c r="B24" s="13">
        <v>118718</v>
      </c>
      <c r="C24" s="4" t="s">
        <v>33</v>
      </c>
      <c r="D24" s="3">
        <v>8</v>
      </c>
      <c r="E24" s="3">
        <v>0.75</v>
      </c>
      <c r="F24" s="3">
        <v>1</v>
      </c>
      <c r="G24" s="3">
        <v>8</v>
      </c>
      <c r="H24" s="9">
        <f>H33</f>
        <v>45</v>
      </c>
      <c r="I24" s="3">
        <v>20</v>
      </c>
      <c r="J24" s="3">
        <v>0</v>
      </c>
      <c r="K24" s="3">
        <v>0</v>
      </c>
      <c r="L24" s="1">
        <v>5.5</v>
      </c>
      <c r="M24" s="1">
        <v>1</v>
      </c>
      <c r="N24" s="8">
        <f>N33</f>
        <v>1</v>
      </c>
      <c r="O24" s="1">
        <v>1</v>
      </c>
      <c r="P24" s="8">
        <f>P33</f>
        <v>1</v>
      </c>
      <c r="Q24" s="8">
        <f>Q33</f>
        <v>0.5</v>
      </c>
      <c r="R24" s="8">
        <f>R33</f>
        <v>1</v>
      </c>
      <c r="S24" s="1">
        <v>0.8</v>
      </c>
      <c r="T24" s="8">
        <f>T33</f>
        <v>0.25</v>
      </c>
      <c r="U24" s="8">
        <f>U33</f>
        <v>1</v>
      </c>
      <c r="V24" s="1">
        <v>0.5</v>
      </c>
      <c r="W24" s="1">
        <v>0.5</v>
      </c>
      <c r="X24" s="8">
        <f>X33</f>
        <v>1</v>
      </c>
      <c r="Y24" s="1">
        <v>6500</v>
      </c>
      <c r="Z24" s="1">
        <v>150</v>
      </c>
      <c r="AA24" s="8">
        <f>AA33</f>
        <v>15000</v>
      </c>
      <c r="AB24" s="1">
        <v>4</v>
      </c>
      <c r="AC24" s="11"/>
      <c r="AD24" s="8">
        <f>AD33</f>
        <v>15000</v>
      </c>
      <c r="AE24" s="1">
        <v>2</v>
      </c>
      <c r="AF24" s="1">
        <v>60000</v>
      </c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1">
        <v>3</v>
      </c>
      <c r="AV24" s="1">
        <v>8</v>
      </c>
      <c r="AW24" s="1">
        <v>20</v>
      </c>
      <c r="AX24" s="1">
        <v>1000</v>
      </c>
      <c r="AY24" s="6"/>
      <c r="AZ24" s="16" t="s">
        <v>32</v>
      </c>
      <c r="BB24" s="1"/>
    </row>
    <row r="25" spans="1:54">
      <c r="A25"/>
      <c r="B25"/>
      <c r="C25" s="17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</row>
    <row r="26" spans="1:54">
      <c r="A26" s="12"/>
      <c r="B26" s="13">
        <v>720</v>
      </c>
      <c r="C26" s="7" t="s">
        <v>31</v>
      </c>
      <c r="D26" s="3">
        <v>6</v>
      </c>
      <c r="E26" s="3">
        <v>0.5</v>
      </c>
      <c r="F26" s="3">
        <v>0.5</v>
      </c>
      <c r="G26" s="3">
        <v>8</v>
      </c>
      <c r="H26" s="3">
        <v>30</v>
      </c>
      <c r="I26" s="3">
        <v>30</v>
      </c>
      <c r="J26" s="3">
        <v>0</v>
      </c>
      <c r="K26" s="3">
        <v>0</v>
      </c>
      <c r="L26" s="1">
        <v>5.3</v>
      </c>
      <c r="M26" s="1">
        <v>1</v>
      </c>
      <c r="N26" s="8">
        <f>N32</f>
        <v>1</v>
      </c>
      <c r="O26" s="1">
        <v>1</v>
      </c>
      <c r="P26" s="8">
        <f>P32</f>
        <v>1</v>
      </c>
      <c r="Q26" s="8">
        <f>Q32</f>
        <v>0.5</v>
      </c>
      <c r="R26" s="8">
        <f>R32</f>
        <v>1</v>
      </c>
      <c r="S26" s="1">
        <v>0.7</v>
      </c>
      <c r="T26" s="8">
        <f>T32</f>
        <v>0.25</v>
      </c>
      <c r="U26" s="8">
        <f>U32</f>
        <v>1</v>
      </c>
      <c r="V26" s="1">
        <v>0.5</v>
      </c>
      <c r="W26" s="1">
        <v>0.5</v>
      </c>
      <c r="X26" s="8">
        <f>X32</f>
        <v>1</v>
      </c>
      <c r="Y26" s="1">
        <v>3000</v>
      </c>
      <c r="Z26" s="1">
        <v>150</v>
      </c>
      <c r="AA26" s="8">
        <f>AA32</f>
        <v>15000</v>
      </c>
      <c r="AB26" s="1">
        <v>3.5</v>
      </c>
      <c r="AC26" s="1">
        <v>2.5</v>
      </c>
      <c r="AD26" s="8">
        <f>AD32</f>
        <v>15000</v>
      </c>
      <c r="AE26" s="1">
        <v>1.389</v>
      </c>
      <c r="AF26" s="1">
        <v>60000</v>
      </c>
      <c r="AG26" s="1">
        <v>22</v>
      </c>
      <c r="AH26" s="1">
        <v>3</v>
      </c>
      <c r="AI26" s="8">
        <f>AI32</f>
        <v>30</v>
      </c>
      <c r="AJ26" s="1">
        <v>40</v>
      </c>
      <c r="AK26" s="8">
        <f>AK32</f>
        <v>0.85</v>
      </c>
      <c r="AL26" s="1">
        <v>100</v>
      </c>
      <c r="AM26" s="8">
        <f>AM32</f>
        <v>10</v>
      </c>
      <c r="AN26" s="8">
        <f>AN32</f>
        <v>0</v>
      </c>
      <c r="AO26" s="8">
        <f>AO32</f>
        <v>0</v>
      </c>
      <c r="AP26" s="8">
        <f>AP32</f>
        <v>0</v>
      </c>
      <c r="AQ26" s="1">
        <v>27</v>
      </c>
      <c r="AR26" s="1">
        <v>0</v>
      </c>
      <c r="AS26" s="1">
        <v>0</v>
      </c>
      <c r="AT26" s="8">
        <f>AT32</f>
        <v>100</v>
      </c>
      <c r="AU26" s="1">
        <v>2</v>
      </c>
      <c r="AV26" s="1">
        <v>2</v>
      </c>
      <c r="AW26" s="1">
        <v>20</v>
      </c>
      <c r="AX26" s="1">
        <v>650</v>
      </c>
      <c r="AY26" s="6"/>
      <c r="AZ26" s="10" t="s">
        <v>25</v>
      </c>
    </row>
    <row r="27" spans="1:54">
      <c r="A27" s="12"/>
      <c r="B27" s="13">
        <v>100853</v>
      </c>
      <c r="C27" s="7" t="s">
        <v>30</v>
      </c>
      <c r="D27">
        <v>8</v>
      </c>
      <c r="E27">
        <v>0.5</v>
      </c>
      <c r="F27">
        <v>1</v>
      </c>
      <c r="G27">
        <v>8</v>
      </c>
      <c r="H27" s="14">
        <f>H31</f>
        <v>45</v>
      </c>
      <c r="I27">
        <v>20</v>
      </c>
      <c r="J27">
        <v>0</v>
      </c>
      <c r="K27">
        <v>0</v>
      </c>
      <c r="L27">
        <v>4.5</v>
      </c>
      <c r="M27">
        <v>1</v>
      </c>
      <c r="N27" s="14">
        <f>N31</f>
        <v>1</v>
      </c>
      <c r="O27">
        <v>1</v>
      </c>
      <c r="P27" s="14">
        <f>P31</f>
        <v>1</v>
      </c>
      <c r="Q27" s="14">
        <f>Q31</f>
        <v>0.5</v>
      </c>
      <c r="R27" s="14">
        <f>R31</f>
        <v>1</v>
      </c>
      <c r="S27">
        <v>0.8</v>
      </c>
      <c r="T27" s="14">
        <f>T31</f>
        <v>0.25</v>
      </c>
      <c r="U27" s="14">
        <f>U31</f>
        <v>1</v>
      </c>
      <c r="V27" s="14">
        <f>V31</f>
        <v>0.25</v>
      </c>
      <c r="W27">
        <v>0.5</v>
      </c>
      <c r="X27" s="14">
        <f>X31</f>
        <v>1</v>
      </c>
      <c r="Y27">
        <v>5000</v>
      </c>
      <c r="Z27">
        <v>150</v>
      </c>
      <c r="AA27" s="14">
        <f>AA31</f>
        <v>15000</v>
      </c>
      <c r="AB27">
        <v>4</v>
      </c>
      <c r="AC27" s="11"/>
      <c r="AD27" s="14">
        <f>AD31</f>
        <v>15000</v>
      </c>
      <c r="AE27">
        <v>1.667</v>
      </c>
      <c r="AF27">
        <v>60000</v>
      </c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>
        <v>0</v>
      </c>
      <c r="AV27">
        <v>1</v>
      </c>
      <c r="AW27" s="1">
        <v>10</v>
      </c>
      <c r="AX27" s="1">
        <v>500</v>
      </c>
      <c r="AY27" s="11"/>
      <c r="AZ27" s="10" t="s">
        <v>29</v>
      </c>
    </row>
    <row r="28" spans="1:54">
      <c r="A28" s="12"/>
      <c r="B28" s="13">
        <v>112084</v>
      </c>
      <c r="C28" s="4" t="s">
        <v>28</v>
      </c>
      <c r="D28" s="3">
        <v>6</v>
      </c>
      <c r="E28" s="3">
        <v>1.5</v>
      </c>
      <c r="F28" s="3">
        <v>2</v>
      </c>
      <c r="G28" s="3">
        <v>6</v>
      </c>
      <c r="H28" s="3">
        <v>60</v>
      </c>
      <c r="I28" s="9">
        <f>I34</f>
        <v>45</v>
      </c>
      <c r="J28" s="3">
        <v>0</v>
      </c>
      <c r="K28" s="3">
        <v>0</v>
      </c>
      <c r="L28" s="1">
        <v>6</v>
      </c>
      <c r="M28" s="1">
        <v>1</v>
      </c>
      <c r="N28" s="8">
        <f>N34</f>
        <v>1</v>
      </c>
      <c r="O28" s="1">
        <v>1</v>
      </c>
      <c r="P28" s="8">
        <f>P34</f>
        <v>1</v>
      </c>
      <c r="Q28" s="8">
        <f>NQ33</f>
        <v>0</v>
      </c>
      <c r="R28" s="8">
        <f>NR33</f>
        <v>0</v>
      </c>
      <c r="S28" s="1">
        <v>0.8</v>
      </c>
      <c r="T28" s="8">
        <f>T34</f>
        <v>0.25</v>
      </c>
      <c r="U28" s="8">
        <f>U34</f>
        <v>1</v>
      </c>
      <c r="V28" s="1">
        <v>0.5</v>
      </c>
      <c r="W28" s="1">
        <v>0.5</v>
      </c>
      <c r="X28" s="8">
        <f>X34</f>
        <v>1</v>
      </c>
      <c r="Y28" s="1">
        <v>4000</v>
      </c>
      <c r="Z28" s="1">
        <v>150</v>
      </c>
      <c r="AA28" s="8">
        <f>AA34</f>
        <v>15000</v>
      </c>
      <c r="AB28" s="8">
        <f>AB34</f>
        <v>6</v>
      </c>
      <c r="AC28" s="1">
        <v>3</v>
      </c>
      <c r="AD28" s="8">
        <f>AD34</f>
        <v>15000</v>
      </c>
      <c r="AE28" s="1">
        <v>1</v>
      </c>
      <c r="AF28" s="1">
        <v>60000</v>
      </c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1">
        <v>3</v>
      </c>
      <c r="AV28" s="1">
        <v>6</v>
      </c>
      <c r="AW28" s="1">
        <v>0</v>
      </c>
      <c r="AX28" s="1">
        <v>0</v>
      </c>
      <c r="AY28" s="6"/>
      <c r="AZ28" s="16" t="s">
        <v>27</v>
      </c>
    </row>
    <row r="29" spans="1:54">
      <c r="A29" s="12"/>
      <c r="B29" s="13">
        <v>101121</v>
      </c>
      <c r="C29" s="4" t="s">
        <v>26</v>
      </c>
      <c r="D29" s="1">
        <v>6</v>
      </c>
      <c r="E29" s="1">
        <v>1.5</v>
      </c>
      <c r="F29" s="1">
        <v>2</v>
      </c>
      <c r="G29" s="1">
        <v>6</v>
      </c>
      <c r="H29" s="1">
        <v>60</v>
      </c>
      <c r="I29" s="8">
        <f>I32</f>
        <v>20</v>
      </c>
      <c r="J29" s="1">
        <v>0</v>
      </c>
      <c r="K29" s="1">
        <v>0</v>
      </c>
      <c r="L29" s="8">
        <f>L32</f>
        <v>5</v>
      </c>
      <c r="M29" s="8">
        <f>M32</f>
        <v>0.8</v>
      </c>
      <c r="N29">
        <v>0.35</v>
      </c>
      <c r="O29">
        <v>1.8</v>
      </c>
      <c r="P29">
        <v>0.85</v>
      </c>
      <c r="Q29" s="8">
        <f t="shared" ref="Q29:X29" si="25">Q32</f>
        <v>0.5</v>
      </c>
      <c r="R29" s="8">
        <f t="shared" si="25"/>
        <v>1</v>
      </c>
      <c r="S29" s="8">
        <f t="shared" si="25"/>
        <v>0.5</v>
      </c>
      <c r="T29" s="8">
        <f t="shared" si="25"/>
        <v>0.25</v>
      </c>
      <c r="U29" s="8">
        <f t="shared" si="25"/>
        <v>1</v>
      </c>
      <c r="V29" s="8">
        <f t="shared" si="25"/>
        <v>0.25</v>
      </c>
      <c r="W29" s="8">
        <f t="shared" si="25"/>
        <v>0.4</v>
      </c>
      <c r="X29" s="8">
        <f t="shared" si="25"/>
        <v>1</v>
      </c>
      <c r="Y29" s="1">
        <v>2000</v>
      </c>
      <c r="Z29" s="1">
        <v>150</v>
      </c>
      <c r="AA29" s="8">
        <f>AA32</f>
        <v>15000</v>
      </c>
      <c r="AB29" s="1">
        <v>7.5</v>
      </c>
      <c r="AC29" s="1">
        <v>3</v>
      </c>
      <c r="AD29" s="8">
        <f>AD32</f>
        <v>15000</v>
      </c>
      <c r="AE29" s="1">
        <v>1.111</v>
      </c>
      <c r="AF29" s="1">
        <v>60000</v>
      </c>
      <c r="AG29" s="1">
        <v>175</v>
      </c>
      <c r="AH29" s="1">
        <v>40</v>
      </c>
      <c r="AI29" s="1">
        <v>50</v>
      </c>
      <c r="AJ29" s="1">
        <v>55</v>
      </c>
      <c r="AK29" s="8">
        <f>AK32</f>
        <v>0.85</v>
      </c>
      <c r="AL29" s="1">
        <v>100</v>
      </c>
      <c r="AM29" s="8">
        <f>AM32</f>
        <v>10</v>
      </c>
      <c r="AN29" s="1">
        <v>0.2</v>
      </c>
      <c r="AO29" s="1">
        <v>0.8</v>
      </c>
      <c r="AP29" s="1">
        <v>0.2</v>
      </c>
      <c r="AQ29" s="1">
        <v>2</v>
      </c>
      <c r="AR29" s="1">
        <v>60</v>
      </c>
      <c r="AS29" s="1">
        <v>20</v>
      </c>
      <c r="AT29" s="8">
        <f>AT32</f>
        <v>100</v>
      </c>
      <c r="AU29" s="1">
        <v>2</v>
      </c>
      <c r="AV29" s="1">
        <v>3</v>
      </c>
      <c r="AW29" s="1">
        <v>0</v>
      </c>
      <c r="AX29" s="1">
        <v>0</v>
      </c>
      <c r="AY29" s="6"/>
      <c r="AZ29" s="10" t="s">
        <v>25</v>
      </c>
    </row>
    <row r="30" spans="1:54">
      <c r="A30" s="1"/>
      <c r="C30" s="4"/>
      <c r="D30" s="1"/>
      <c r="E30" s="1"/>
      <c r="F30" s="1"/>
      <c r="G30" s="1"/>
      <c r="H30" s="1"/>
      <c r="I30" s="1"/>
      <c r="J30" s="1"/>
      <c r="K30" s="1"/>
      <c r="AZ30"/>
    </row>
    <row r="31" spans="1:54">
      <c r="A31" s="6"/>
      <c r="B31" s="6"/>
      <c r="C31" s="4" t="s">
        <v>24</v>
      </c>
      <c r="D31" s="3">
        <v>3</v>
      </c>
      <c r="E31" s="8">
        <f>E56</f>
        <v>3</v>
      </c>
      <c r="F31" s="8">
        <f>F56</f>
        <v>6</v>
      </c>
      <c r="G31" s="8">
        <f>G56</f>
        <v>3</v>
      </c>
      <c r="H31" s="3">
        <v>45</v>
      </c>
      <c r="I31" s="8">
        <f>I56</f>
        <v>45</v>
      </c>
      <c r="J31" s="8">
        <f>J56</f>
        <v>0.6</v>
      </c>
      <c r="K31" s="3">
        <v>50</v>
      </c>
      <c r="L31" s="1">
        <v>5</v>
      </c>
      <c r="M31" s="1">
        <v>0.8</v>
      </c>
      <c r="N31" s="8">
        <f>N56</f>
        <v>1</v>
      </c>
      <c r="O31" s="1">
        <v>1.33</v>
      </c>
      <c r="P31" s="8">
        <f t="shared" ref="P31:X31" si="26">P56</f>
        <v>1</v>
      </c>
      <c r="Q31" s="8">
        <f t="shared" si="26"/>
        <v>0.5</v>
      </c>
      <c r="R31" s="8">
        <f t="shared" si="26"/>
        <v>1</v>
      </c>
      <c r="S31" s="8">
        <f t="shared" si="26"/>
        <v>0.5</v>
      </c>
      <c r="T31" s="8">
        <f t="shared" si="26"/>
        <v>0.25</v>
      </c>
      <c r="U31" s="8">
        <f t="shared" si="26"/>
        <v>1</v>
      </c>
      <c r="V31" s="8">
        <f t="shared" si="26"/>
        <v>0.25</v>
      </c>
      <c r="W31" s="8">
        <f t="shared" si="26"/>
        <v>0.4</v>
      </c>
      <c r="X31" s="8">
        <f t="shared" si="26"/>
        <v>1</v>
      </c>
      <c r="Y31" s="8">
        <f>Y56</f>
        <v>100</v>
      </c>
      <c r="Z31" s="6"/>
      <c r="AA31" s="8">
        <f>AA56</f>
        <v>15000</v>
      </c>
      <c r="AB31" s="8">
        <f>AB56</f>
        <v>6</v>
      </c>
      <c r="AC31" s="6"/>
      <c r="AD31" s="8">
        <f>AD56</f>
        <v>15000</v>
      </c>
      <c r="AE31" s="13">
        <v>300</v>
      </c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5"/>
    </row>
    <row r="32" spans="1:54">
      <c r="A32" s="6"/>
      <c r="B32" s="6"/>
      <c r="C32" s="4" t="s">
        <v>23</v>
      </c>
      <c r="D32" s="3">
        <v>3</v>
      </c>
      <c r="E32" s="8">
        <f>E56</f>
        <v>3</v>
      </c>
      <c r="F32" s="8">
        <f>F56</f>
        <v>6</v>
      </c>
      <c r="G32" s="8">
        <f>G56</f>
        <v>3</v>
      </c>
      <c r="H32" s="3">
        <v>45</v>
      </c>
      <c r="I32" s="3">
        <v>20</v>
      </c>
      <c r="J32" s="9">
        <f>J56</f>
        <v>0.6</v>
      </c>
      <c r="K32" s="3">
        <v>50</v>
      </c>
      <c r="L32" s="1">
        <v>5</v>
      </c>
      <c r="M32" s="1">
        <v>0.8</v>
      </c>
      <c r="N32" s="8">
        <f>N56</f>
        <v>1</v>
      </c>
      <c r="O32" s="1">
        <v>1.33</v>
      </c>
      <c r="P32" s="8">
        <f t="shared" ref="P32:X32" si="27">P56</f>
        <v>1</v>
      </c>
      <c r="Q32" s="8">
        <f t="shared" si="27"/>
        <v>0.5</v>
      </c>
      <c r="R32" s="8">
        <f t="shared" si="27"/>
        <v>1</v>
      </c>
      <c r="S32" s="8">
        <f t="shared" si="27"/>
        <v>0.5</v>
      </c>
      <c r="T32" s="8">
        <f t="shared" si="27"/>
        <v>0.25</v>
      </c>
      <c r="U32" s="8">
        <f t="shared" si="27"/>
        <v>1</v>
      </c>
      <c r="V32" s="8">
        <f t="shared" si="27"/>
        <v>0.25</v>
      </c>
      <c r="W32" s="8">
        <f t="shared" si="27"/>
        <v>0.4</v>
      </c>
      <c r="X32" s="8">
        <f t="shared" si="27"/>
        <v>1</v>
      </c>
      <c r="Y32" s="8">
        <f>Y56</f>
        <v>100</v>
      </c>
      <c r="Z32" s="6"/>
      <c r="AA32" s="8">
        <f>AA56</f>
        <v>15000</v>
      </c>
      <c r="AB32" s="8">
        <f>AB56</f>
        <v>6</v>
      </c>
      <c r="AC32" s="6"/>
      <c r="AD32" s="8">
        <f>AD56</f>
        <v>15000</v>
      </c>
      <c r="AE32" s="13">
        <v>300</v>
      </c>
      <c r="AF32" s="8">
        <f>AF56</f>
        <v>15000</v>
      </c>
      <c r="AG32" s="6"/>
      <c r="AH32" s="8">
        <f>AH56</f>
        <v>10</v>
      </c>
      <c r="AI32" s="1">
        <v>30</v>
      </c>
      <c r="AJ32" s="6"/>
      <c r="AK32" s="1">
        <v>0.85</v>
      </c>
      <c r="AL32" s="8">
        <f>AL56</f>
        <v>35</v>
      </c>
      <c r="AM32" s="8">
        <f>AM56</f>
        <v>10</v>
      </c>
      <c r="AN32" s="6"/>
      <c r="AO32" s="6"/>
      <c r="AP32" s="6"/>
      <c r="AQ32" s="8">
        <f>AQ56</f>
        <v>5</v>
      </c>
      <c r="AR32" s="8">
        <f>AR56</f>
        <v>40</v>
      </c>
      <c r="AS32" s="8">
        <f>AS56</f>
        <v>6</v>
      </c>
      <c r="AT32" s="8">
        <f>AT56</f>
        <v>100</v>
      </c>
      <c r="AU32" s="6"/>
      <c r="AV32" s="6"/>
      <c r="AW32" s="6"/>
      <c r="AX32" s="6"/>
      <c r="AY32" s="6"/>
      <c r="AZ32" s="5"/>
    </row>
    <row r="33" spans="1:54" ht="28.5">
      <c r="A33" s="6"/>
      <c r="B33" s="6"/>
      <c r="C33" s="7" t="s">
        <v>22</v>
      </c>
      <c r="D33" s="1">
        <v>3</v>
      </c>
      <c r="E33" s="8">
        <f>E56</f>
        <v>3</v>
      </c>
      <c r="F33" s="8">
        <f>F56</f>
        <v>6</v>
      </c>
      <c r="G33" s="8">
        <f>G56</f>
        <v>3</v>
      </c>
      <c r="H33" s="1">
        <v>45</v>
      </c>
      <c r="I33" s="8">
        <f>I56</f>
        <v>45</v>
      </c>
      <c r="J33" s="8">
        <f>J56</f>
        <v>0.6</v>
      </c>
      <c r="K33" s="1">
        <v>50</v>
      </c>
      <c r="L33" s="1">
        <v>5</v>
      </c>
      <c r="M33" s="1">
        <v>0.8</v>
      </c>
      <c r="N33" s="8">
        <f>N56</f>
        <v>1</v>
      </c>
      <c r="O33" s="1">
        <v>1.33</v>
      </c>
      <c r="P33" s="8">
        <f t="shared" ref="P33:X33" si="28">P56</f>
        <v>1</v>
      </c>
      <c r="Q33" s="8">
        <f t="shared" si="28"/>
        <v>0.5</v>
      </c>
      <c r="R33" s="8">
        <f t="shared" si="28"/>
        <v>1</v>
      </c>
      <c r="S33" s="8">
        <f t="shared" si="28"/>
        <v>0.5</v>
      </c>
      <c r="T33" s="8">
        <f t="shared" si="28"/>
        <v>0.25</v>
      </c>
      <c r="U33" s="8">
        <f t="shared" si="28"/>
        <v>1</v>
      </c>
      <c r="V33" s="8">
        <f t="shared" si="28"/>
        <v>0.25</v>
      </c>
      <c r="W33" s="8">
        <f t="shared" si="28"/>
        <v>0.4</v>
      </c>
      <c r="X33" s="8">
        <f t="shared" si="28"/>
        <v>1</v>
      </c>
      <c r="Y33" s="8">
        <f>Y56</f>
        <v>100</v>
      </c>
      <c r="Z33" s="6"/>
      <c r="AA33" s="8">
        <f>AA56</f>
        <v>15000</v>
      </c>
      <c r="AB33" s="8">
        <f>AB56</f>
        <v>6</v>
      </c>
      <c r="AC33" s="6"/>
      <c r="AD33" s="8">
        <f>AD56</f>
        <v>15000</v>
      </c>
      <c r="AE33" s="13">
        <v>300</v>
      </c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5"/>
    </row>
    <row r="34" spans="1:54" ht="28.5">
      <c r="A34" s="6"/>
      <c r="B34" s="6"/>
      <c r="C34" s="7" t="s">
        <v>21</v>
      </c>
      <c r="D34" s="1">
        <v>3</v>
      </c>
      <c r="E34" s="8">
        <f>E56</f>
        <v>3</v>
      </c>
      <c r="F34" s="8">
        <f>F56</f>
        <v>6</v>
      </c>
      <c r="G34" s="8">
        <f>G56</f>
        <v>3</v>
      </c>
      <c r="H34" s="1">
        <v>45</v>
      </c>
      <c r="I34" s="8">
        <f>I56</f>
        <v>45</v>
      </c>
      <c r="J34" s="8">
        <f>J56</f>
        <v>0.6</v>
      </c>
      <c r="K34" s="1">
        <v>50</v>
      </c>
      <c r="L34" s="1">
        <v>5</v>
      </c>
      <c r="M34" s="1">
        <v>0.8</v>
      </c>
      <c r="N34" s="8">
        <f>N56</f>
        <v>1</v>
      </c>
      <c r="O34" s="1">
        <v>1.33</v>
      </c>
      <c r="P34" s="8">
        <f t="shared" ref="P34:X34" si="29">P56</f>
        <v>1</v>
      </c>
      <c r="Q34" s="8">
        <f t="shared" si="29"/>
        <v>0.5</v>
      </c>
      <c r="R34" s="8">
        <f t="shared" si="29"/>
        <v>1</v>
      </c>
      <c r="S34" s="8">
        <f t="shared" si="29"/>
        <v>0.5</v>
      </c>
      <c r="T34" s="8">
        <f t="shared" si="29"/>
        <v>0.25</v>
      </c>
      <c r="U34" s="8">
        <f t="shared" si="29"/>
        <v>1</v>
      </c>
      <c r="V34" s="8">
        <f t="shared" si="29"/>
        <v>0.25</v>
      </c>
      <c r="W34" s="8">
        <f t="shared" si="29"/>
        <v>0.4</v>
      </c>
      <c r="X34" s="8">
        <f t="shared" si="29"/>
        <v>1</v>
      </c>
      <c r="Y34" s="8">
        <f>Y56</f>
        <v>100</v>
      </c>
      <c r="Z34" s="6"/>
      <c r="AA34" s="8">
        <f>AA56</f>
        <v>15000</v>
      </c>
      <c r="AB34" s="8">
        <f>AB56</f>
        <v>6</v>
      </c>
      <c r="AC34" s="6"/>
      <c r="AD34" s="8">
        <f>AD56</f>
        <v>15000</v>
      </c>
      <c r="AE34" s="13">
        <v>300</v>
      </c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5"/>
    </row>
    <row r="35" spans="1:54">
      <c r="A35" s="1"/>
      <c r="C35" s="4"/>
      <c r="D35" s="1"/>
      <c r="E35" s="1"/>
      <c r="F35" s="1"/>
      <c r="G35" s="1"/>
      <c r="H35" s="1"/>
      <c r="I35" s="1"/>
      <c r="J35" s="1"/>
      <c r="K35" s="1"/>
      <c r="AZ35"/>
    </row>
    <row r="36" spans="1:54">
      <c r="A36" s="12"/>
      <c r="B36" s="13">
        <v>1755</v>
      </c>
      <c r="C36" s="4" t="s">
        <v>20</v>
      </c>
      <c r="D36" s="1">
        <v>8</v>
      </c>
      <c r="E36" s="14">
        <f>E53</f>
        <v>2</v>
      </c>
      <c r="F36" s="1">
        <v>2</v>
      </c>
      <c r="G36" s="1">
        <v>8</v>
      </c>
      <c r="H36" s="1">
        <v>45</v>
      </c>
      <c r="I36" s="1">
        <v>20</v>
      </c>
      <c r="J36" s="14">
        <f>J53</f>
        <v>0</v>
      </c>
      <c r="K36" s="14">
        <f>K53</f>
        <v>0</v>
      </c>
      <c r="L36" s="1">
        <v>11.7</v>
      </c>
      <c r="M36" s="1">
        <v>0.4</v>
      </c>
      <c r="N36" s="1">
        <v>0.35</v>
      </c>
      <c r="O36" s="8">
        <f t="shared" ref="O36:V36" si="30">O53</f>
        <v>1.4</v>
      </c>
      <c r="P36" s="8">
        <f t="shared" si="30"/>
        <v>0.85</v>
      </c>
      <c r="Q36" s="8">
        <f t="shared" si="30"/>
        <v>0.5</v>
      </c>
      <c r="R36" s="8">
        <f t="shared" si="30"/>
        <v>1</v>
      </c>
      <c r="S36" s="8">
        <f t="shared" si="30"/>
        <v>0.5</v>
      </c>
      <c r="T36" s="8">
        <f t="shared" si="30"/>
        <v>0.25</v>
      </c>
      <c r="U36" s="8">
        <f t="shared" si="30"/>
        <v>1</v>
      </c>
      <c r="V36" s="8">
        <f t="shared" si="30"/>
        <v>0.25</v>
      </c>
      <c r="W36" s="1">
        <v>0.3</v>
      </c>
      <c r="X36" s="8">
        <f>X53</f>
        <v>1</v>
      </c>
      <c r="Y36" s="1">
        <v>2400</v>
      </c>
      <c r="Z36" s="6"/>
      <c r="AA36" s="8">
        <f>AA53</f>
        <v>15000</v>
      </c>
      <c r="AB36" s="8">
        <f>AB53</f>
        <v>4.5</v>
      </c>
      <c r="AC36" s="11"/>
      <c r="AD36" s="8">
        <f>AD53</f>
        <v>15000</v>
      </c>
      <c r="AE36" s="8">
        <f>AE53</f>
        <v>0.83299999999999996</v>
      </c>
      <c r="AF36" s="8">
        <f>AF53</f>
        <v>60000</v>
      </c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1">
        <v>2</v>
      </c>
      <c r="AV36" s="1">
        <v>4</v>
      </c>
      <c r="AW36" s="1">
        <v>6</v>
      </c>
      <c r="AX36" s="1">
        <v>1200</v>
      </c>
      <c r="AY36" s="6"/>
      <c r="AZ36" s="10" t="s">
        <v>3</v>
      </c>
    </row>
    <row r="37" spans="1:54">
      <c r="A37" s="12"/>
      <c r="B37" s="13">
        <v>114166</v>
      </c>
      <c r="C37" s="7" t="s">
        <v>19</v>
      </c>
      <c r="D37" s="1">
        <v>8</v>
      </c>
      <c r="E37" s="8">
        <f>E53</f>
        <v>2</v>
      </c>
      <c r="F37" s="1">
        <v>2</v>
      </c>
      <c r="G37" s="1">
        <v>8</v>
      </c>
      <c r="H37" s="1">
        <v>45</v>
      </c>
      <c r="I37" s="1">
        <v>20</v>
      </c>
      <c r="J37" s="8">
        <f>J53</f>
        <v>0</v>
      </c>
      <c r="K37" s="8">
        <f>K53</f>
        <v>0</v>
      </c>
      <c r="L37" s="1">
        <v>11.7</v>
      </c>
      <c r="M37" s="1">
        <v>0.4</v>
      </c>
      <c r="N37" s="1">
        <v>0.35</v>
      </c>
      <c r="O37" s="8">
        <f t="shared" ref="O37:V37" si="31">O53</f>
        <v>1.4</v>
      </c>
      <c r="P37" s="8">
        <f t="shared" si="31"/>
        <v>0.85</v>
      </c>
      <c r="Q37" s="8">
        <f t="shared" si="31"/>
        <v>0.5</v>
      </c>
      <c r="R37" s="8">
        <f t="shared" si="31"/>
        <v>1</v>
      </c>
      <c r="S37" s="8">
        <f t="shared" si="31"/>
        <v>0.5</v>
      </c>
      <c r="T37" s="8">
        <f t="shared" si="31"/>
        <v>0.25</v>
      </c>
      <c r="U37" s="8">
        <f t="shared" si="31"/>
        <v>1</v>
      </c>
      <c r="V37" s="8">
        <f t="shared" si="31"/>
        <v>0.25</v>
      </c>
      <c r="W37" s="1">
        <v>0.3</v>
      </c>
      <c r="X37" s="8">
        <f>X53</f>
        <v>1</v>
      </c>
      <c r="Y37" s="1">
        <v>2400</v>
      </c>
      <c r="Z37" s="6"/>
      <c r="AA37" s="8">
        <f>AA53</f>
        <v>15000</v>
      </c>
      <c r="AB37" s="8">
        <f>AB53</f>
        <v>4.5</v>
      </c>
      <c r="AC37" s="11"/>
      <c r="AD37" s="8">
        <f>AD53</f>
        <v>15000</v>
      </c>
      <c r="AE37" s="8">
        <f>AE53</f>
        <v>0.83299999999999996</v>
      </c>
      <c r="AF37" s="8">
        <f>AF53</f>
        <v>60000</v>
      </c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1">
        <v>2</v>
      </c>
      <c r="AV37" s="1">
        <v>4</v>
      </c>
      <c r="AW37" s="1">
        <v>6</v>
      </c>
      <c r="AX37" s="1">
        <v>1200</v>
      </c>
      <c r="AY37" s="6"/>
      <c r="AZ37" s="16" t="s">
        <v>3</v>
      </c>
    </row>
    <row r="38" spans="1:54">
      <c r="A38" s="12"/>
      <c r="B38" s="13">
        <v>1654</v>
      </c>
      <c r="C38" s="4" t="s">
        <v>18</v>
      </c>
      <c r="D38" s="8">
        <f>D53</f>
        <v>4</v>
      </c>
      <c r="E38" s="1">
        <v>5</v>
      </c>
      <c r="F38" s="1">
        <v>5</v>
      </c>
      <c r="G38" s="8">
        <f>G53</f>
        <v>4</v>
      </c>
      <c r="H38" s="1">
        <v>145</v>
      </c>
      <c r="I38" s="1">
        <v>95</v>
      </c>
      <c r="J38" s="8">
        <f>J53</f>
        <v>0</v>
      </c>
      <c r="K38" s="8">
        <f>K53</f>
        <v>0</v>
      </c>
      <c r="L38" s="1">
        <v>15</v>
      </c>
      <c r="M38" s="1">
        <v>0.9</v>
      </c>
      <c r="N38" s="1">
        <v>1</v>
      </c>
      <c r="O38" s="1">
        <v>1.7</v>
      </c>
      <c r="P38" s="8">
        <f>P53</f>
        <v>0.85</v>
      </c>
      <c r="Q38" s="8">
        <f>Q53</f>
        <v>0.5</v>
      </c>
      <c r="R38" s="8">
        <f>R53</f>
        <v>1</v>
      </c>
      <c r="S38" s="1">
        <v>0.4</v>
      </c>
      <c r="T38" s="8">
        <f>T53</f>
        <v>0.25</v>
      </c>
      <c r="U38" s="8">
        <f>U53</f>
        <v>1</v>
      </c>
      <c r="V38" s="8">
        <f>V53</f>
        <v>0.25</v>
      </c>
      <c r="W38" s="1">
        <v>0.3</v>
      </c>
      <c r="X38" s="1">
        <v>0.9</v>
      </c>
      <c r="Y38" s="1">
        <v>1400</v>
      </c>
      <c r="Z38" s="6"/>
      <c r="AA38" s="8">
        <f>AA53</f>
        <v>15000</v>
      </c>
      <c r="AB38" s="8">
        <f>AB53</f>
        <v>4.5</v>
      </c>
      <c r="AC38" s="11"/>
      <c r="AD38" s="8">
        <f>AD53</f>
        <v>15000</v>
      </c>
      <c r="AE38" s="8">
        <f>AE53</f>
        <v>0.83299999999999996</v>
      </c>
      <c r="AF38" s="8">
        <f>AF53</f>
        <v>60000</v>
      </c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1">
        <v>1</v>
      </c>
      <c r="AV38" s="1">
        <v>2</v>
      </c>
      <c r="AW38" s="1">
        <v>2</v>
      </c>
      <c r="AX38" s="1">
        <v>975</v>
      </c>
      <c r="AY38" s="1">
        <v>3</v>
      </c>
      <c r="AZ38" s="10" t="s">
        <v>3</v>
      </c>
    </row>
    <row r="39" spans="1:54">
      <c r="A39" s="12"/>
      <c r="B39" s="13">
        <v>1733</v>
      </c>
      <c r="C39" s="7" t="s">
        <v>17</v>
      </c>
      <c r="D39" s="8">
        <f>D53</f>
        <v>4</v>
      </c>
      <c r="E39" s="1">
        <v>5</v>
      </c>
      <c r="F39" s="1">
        <v>5</v>
      </c>
      <c r="G39" s="8">
        <f>G53</f>
        <v>4</v>
      </c>
      <c r="H39" s="1">
        <v>145</v>
      </c>
      <c r="I39" s="1">
        <v>95</v>
      </c>
      <c r="J39" s="8">
        <f>J53</f>
        <v>0</v>
      </c>
      <c r="K39" s="8">
        <f>K53</f>
        <v>0</v>
      </c>
      <c r="L39" s="1">
        <v>15</v>
      </c>
      <c r="M39" s="1">
        <v>0.9</v>
      </c>
      <c r="N39" s="1">
        <v>1</v>
      </c>
      <c r="O39" s="1">
        <v>1.7</v>
      </c>
      <c r="P39" s="8">
        <f>P53</f>
        <v>0.85</v>
      </c>
      <c r="Q39" s="8">
        <f>Q53</f>
        <v>0.5</v>
      </c>
      <c r="R39" s="8">
        <f>R53</f>
        <v>1</v>
      </c>
      <c r="S39" s="1">
        <v>0.4</v>
      </c>
      <c r="T39" s="8">
        <f t="shared" ref="T39:V40" si="32">T53</f>
        <v>0.25</v>
      </c>
      <c r="U39" s="8">
        <f t="shared" si="32"/>
        <v>1</v>
      </c>
      <c r="V39" s="8">
        <f t="shared" si="32"/>
        <v>0.25</v>
      </c>
      <c r="W39" s="1">
        <v>0.3</v>
      </c>
      <c r="X39" s="1">
        <v>0.9</v>
      </c>
      <c r="Y39" s="1">
        <v>1400</v>
      </c>
      <c r="Z39" s="6"/>
      <c r="AA39" s="8">
        <f>AA53</f>
        <v>15000</v>
      </c>
      <c r="AB39" s="8">
        <f>AB53</f>
        <v>4.5</v>
      </c>
      <c r="AC39" s="11"/>
      <c r="AD39" s="8">
        <f t="shared" ref="AD39:AF40" si="33">AD53</f>
        <v>15000</v>
      </c>
      <c r="AE39" s="8">
        <f t="shared" si="33"/>
        <v>0.83299999999999996</v>
      </c>
      <c r="AF39" s="8">
        <f t="shared" si="33"/>
        <v>60000</v>
      </c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1">
        <v>1</v>
      </c>
      <c r="AV39" s="1">
        <v>2</v>
      </c>
      <c r="AW39" s="1">
        <v>2</v>
      </c>
      <c r="AX39" s="1">
        <v>975</v>
      </c>
      <c r="AY39" s="1">
        <v>3</v>
      </c>
      <c r="AZ39" s="10" t="s">
        <v>3</v>
      </c>
    </row>
    <row r="40" spans="1:54">
      <c r="A40" s="12"/>
      <c r="B40" s="13">
        <v>1054</v>
      </c>
      <c r="C40" s="4" t="s">
        <v>16</v>
      </c>
      <c r="D40" s="8">
        <f>D54</f>
        <v>4</v>
      </c>
      <c r="E40" s="1">
        <v>5</v>
      </c>
      <c r="F40" s="1">
        <v>5</v>
      </c>
      <c r="G40" s="9">
        <f>G54</f>
        <v>4</v>
      </c>
      <c r="H40" s="3">
        <v>145</v>
      </c>
      <c r="I40" s="3">
        <v>95</v>
      </c>
      <c r="J40" s="9">
        <f>J54</f>
        <v>0</v>
      </c>
      <c r="K40" s="9">
        <f>K54</f>
        <v>0</v>
      </c>
      <c r="L40" s="1">
        <v>15</v>
      </c>
      <c r="M40" s="1">
        <v>0.9</v>
      </c>
      <c r="N40" s="1">
        <v>1</v>
      </c>
      <c r="O40" s="1">
        <v>1.7</v>
      </c>
      <c r="P40" s="8">
        <f>P53</f>
        <v>0.85</v>
      </c>
      <c r="Q40" s="1">
        <v>0.1</v>
      </c>
      <c r="R40" s="8">
        <f>R54</f>
        <v>1</v>
      </c>
      <c r="S40" s="1">
        <v>0.4</v>
      </c>
      <c r="T40" s="8">
        <f t="shared" si="32"/>
        <v>0.25</v>
      </c>
      <c r="U40" s="8">
        <f t="shared" si="32"/>
        <v>1</v>
      </c>
      <c r="V40" s="8">
        <f t="shared" si="32"/>
        <v>0.25</v>
      </c>
      <c r="W40" s="1">
        <v>0.2</v>
      </c>
      <c r="X40" s="1">
        <v>0.9</v>
      </c>
      <c r="Y40" s="1">
        <v>1400</v>
      </c>
      <c r="Z40" s="6"/>
      <c r="AA40" s="8">
        <f>AA54</f>
        <v>15000</v>
      </c>
      <c r="AB40" s="8">
        <f>AB54</f>
        <v>4.5</v>
      </c>
      <c r="AC40" s="11"/>
      <c r="AD40" s="8">
        <f t="shared" si="33"/>
        <v>15000</v>
      </c>
      <c r="AE40" s="8">
        <f t="shared" si="33"/>
        <v>0.83299999999999996</v>
      </c>
      <c r="AF40" s="8">
        <f t="shared" si="33"/>
        <v>60000</v>
      </c>
      <c r="AG40">
        <v>55</v>
      </c>
      <c r="AH40" s="1">
        <v>22</v>
      </c>
      <c r="AI40" s="6"/>
      <c r="AJ40" s="6"/>
      <c r="AK40" s="8">
        <f>AK54</f>
        <v>0.95</v>
      </c>
      <c r="AL40" s="8">
        <f>AL54</f>
        <v>35</v>
      </c>
      <c r="AM40" s="8">
        <f>AM54</f>
        <v>10</v>
      </c>
      <c r="AN40" s="1">
        <v>1</v>
      </c>
      <c r="AO40" s="1">
        <v>2</v>
      </c>
      <c r="AP40" s="6"/>
      <c r="AQ40" s="8">
        <f>AQ54</f>
        <v>5</v>
      </c>
      <c r="AR40" s="8">
        <f>AR54</f>
        <v>40</v>
      </c>
      <c r="AS40" s="8">
        <f>AS54</f>
        <v>6</v>
      </c>
      <c r="AT40" s="8">
        <f>AT54</f>
        <v>100</v>
      </c>
      <c r="AU40" s="1">
        <v>2</v>
      </c>
      <c r="AV40" s="1">
        <v>1</v>
      </c>
      <c r="AW40" s="1">
        <v>4</v>
      </c>
      <c r="AX40" s="1">
        <v>1125</v>
      </c>
      <c r="AY40" s="1">
        <v>2</v>
      </c>
      <c r="AZ40" s="10" t="s">
        <v>10</v>
      </c>
    </row>
    <row r="41" spans="1:54">
      <c r="A41" s="12"/>
      <c r="B41" s="13">
        <v>1731</v>
      </c>
      <c r="C41" s="7" t="s">
        <v>15</v>
      </c>
      <c r="D41" s="9">
        <f>D54</f>
        <v>4</v>
      </c>
      <c r="E41" s="1">
        <v>5</v>
      </c>
      <c r="F41" s="1">
        <v>5</v>
      </c>
      <c r="G41" s="9">
        <f>G54</f>
        <v>4</v>
      </c>
      <c r="H41" s="3">
        <v>145</v>
      </c>
      <c r="I41" s="3">
        <v>95</v>
      </c>
      <c r="J41" s="9">
        <f>J54</f>
        <v>0</v>
      </c>
      <c r="K41" s="9">
        <f>K54</f>
        <v>0</v>
      </c>
      <c r="L41" s="1">
        <v>15</v>
      </c>
      <c r="M41" s="1">
        <v>0.9</v>
      </c>
      <c r="N41" s="1">
        <v>1</v>
      </c>
      <c r="O41" s="1">
        <v>1.7</v>
      </c>
      <c r="P41" s="8">
        <f>P53</f>
        <v>0.85</v>
      </c>
      <c r="Q41" s="1">
        <v>0.1</v>
      </c>
      <c r="R41" s="8">
        <f>R54</f>
        <v>1</v>
      </c>
      <c r="S41" s="1">
        <v>0.4</v>
      </c>
      <c r="T41" s="8">
        <f>T54</f>
        <v>0.25</v>
      </c>
      <c r="U41" s="8">
        <f>U54</f>
        <v>1</v>
      </c>
      <c r="V41" s="8">
        <f>V54</f>
        <v>0.25</v>
      </c>
      <c r="W41" s="1">
        <v>0.2</v>
      </c>
      <c r="X41" s="1">
        <v>0.9</v>
      </c>
      <c r="Y41" s="1">
        <v>1400</v>
      </c>
      <c r="Z41" s="6"/>
      <c r="AA41" s="8">
        <f>AA54</f>
        <v>15000</v>
      </c>
      <c r="AB41" s="8">
        <f>AB54</f>
        <v>4.5</v>
      </c>
      <c r="AC41" s="11"/>
      <c r="AD41" s="8">
        <f>AD54</f>
        <v>15000</v>
      </c>
      <c r="AE41" s="8">
        <f>AE54</f>
        <v>0.83299999999999996</v>
      </c>
      <c r="AF41" s="8">
        <f>AF54</f>
        <v>60000</v>
      </c>
      <c r="AG41">
        <v>55</v>
      </c>
      <c r="AH41" s="1">
        <v>22</v>
      </c>
      <c r="AI41" s="6"/>
      <c r="AJ41" s="6"/>
      <c r="AK41" s="8">
        <f>AK54</f>
        <v>0.95</v>
      </c>
      <c r="AL41" s="8">
        <f>AL54</f>
        <v>35</v>
      </c>
      <c r="AM41" s="8">
        <f>AM54</f>
        <v>10</v>
      </c>
      <c r="AN41" s="1">
        <v>1</v>
      </c>
      <c r="AO41" s="1">
        <v>2</v>
      </c>
      <c r="AP41" s="6"/>
      <c r="AQ41" s="8">
        <f>AQ54</f>
        <v>5</v>
      </c>
      <c r="AR41" s="8">
        <f>AR54</f>
        <v>40</v>
      </c>
      <c r="AS41" s="8">
        <f>AS54</f>
        <v>6</v>
      </c>
      <c r="AT41" s="8">
        <f>AT54</f>
        <v>100</v>
      </c>
      <c r="AU41" s="1">
        <v>2</v>
      </c>
      <c r="AV41" s="1">
        <v>1</v>
      </c>
      <c r="AW41" s="1">
        <v>4</v>
      </c>
      <c r="AX41" s="1">
        <v>1125</v>
      </c>
      <c r="AY41" s="1">
        <v>2</v>
      </c>
      <c r="AZ41" s="10" t="s">
        <v>10</v>
      </c>
    </row>
    <row r="42" spans="1:54">
      <c r="A42" s="12"/>
      <c r="B42" s="13">
        <v>1655</v>
      </c>
      <c r="C42" s="4" t="s">
        <v>14</v>
      </c>
      <c r="D42" s="3">
        <v>6</v>
      </c>
      <c r="E42" s="3">
        <v>3.5</v>
      </c>
      <c r="F42" s="3">
        <v>3.5</v>
      </c>
      <c r="G42" s="3">
        <v>6</v>
      </c>
      <c r="H42" s="3">
        <v>120</v>
      </c>
      <c r="I42" s="3">
        <v>110</v>
      </c>
      <c r="J42" s="9">
        <f>J53</f>
        <v>0</v>
      </c>
      <c r="K42" s="9">
        <f>K53</f>
        <v>0</v>
      </c>
      <c r="L42" s="1">
        <v>13</v>
      </c>
      <c r="M42" s="1">
        <v>0.8</v>
      </c>
      <c r="N42" s="1">
        <v>0.9</v>
      </c>
      <c r="O42" s="1">
        <v>1.6</v>
      </c>
      <c r="P42" s="1">
        <v>0.3</v>
      </c>
      <c r="Q42" s="8">
        <f t="shared" ref="Q42:V42" si="34">Q53</f>
        <v>0.5</v>
      </c>
      <c r="R42" s="8">
        <f t="shared" si="34"/>
        <v>1</v>
      </c>
      <c r="S42" s="8">
        <f t="shared" si="34"/>
        <v>0.5</v>
      </c>
      <c r="T42" s="8">
        <f t="shared" si="34"/>
        <v>0.25</v>
      </c>
      <c r="U42" s="8">
        <f t="shared" si="34"/>
        <v>1</v>
      </c>
      <c r="V42" s="8">
        <f t="shared" si="34"/>
        <v>0.25</v>
      </c>
      <c r="W42" s="1">
        <v>0.3</v>
      </c>
      <c r="X42" s="1">
        <v>0.8</v>
      </c>
      <c r="Y42" s="1">
        <v>2300</v>
      </c>
      <c r="Z42" s="6"/>
      <c r="AA42" s="8">
        <f>AA53</f>
        <v>15000</v>
      </c>
      <c r="AB42" s="8">
        <f>AB53</f>
        <v>4.5</v>
      </c>
      <c r="AC42" s="11"/>
      <c r="AD42" s="8">
        <f>AD53</f>
        <v>15000</v>
      </c>
      <c r="AE42" s="8">
        <f>AE53</f>
        <v>0.83299999999999996</v>
      </c>
      <c r="AF42" s="8">
        <f>AF53</f>
        <v>60000</v>
      </c>
      <c r="AG42" s="6"/>
      <c r="AH42" s="11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1">
        <v>2</v>
      </c>
      <c r="AV42" s="1">
        <v>3</v>
      </c>
      <c r="AW42" s="1">
        <v>2</v>
      </c>
      <c r="AX42" s="13">
        <v>1300</v>
      </c>
      <c r="AY42" s="1">
        <v>3</v>
      </c>
      <c r="AZ42" s="10" t="s">
        <v>3</v>
      </c>
    </row>
    <row r="43" spans="1:54">
      <c r="A43" s="12"/>
      <c r="B43" s="13">
        <v>1734</v>
      </c>
      <c r="C43" s="7" t="s">
        <v>13</v>
      </c>
      <c r="D43" s="3">
        <v>6</v>
      </c>
      <c r="E43" s="3">
        <v>3.5</v>
      </c>
      <c r="F43" s="3">
        <v>3.5</v>
      </c>
      <c r="G43" s="3">
        <v>6</v>
      </c>
      <c r="H43" s="3">
        <v>120</v>
      </c>
      <c r="I43" s="3">
        <v>110</v>
      </c>
      <c r="J43" s="9">
        <f>J53</f>
        <v>0</v>
      </c>
      <c r="K43" s="9">
        <f>K53</f>
        <v>0</v>
      </c>
      <c r="L43" s="1">
        <v>13</v>
      </c>
      <c r="M43" s="1">
        <v>0.8</v>
      </c>
      <c r="N43" s="1">
        <v>0.9</v>
      </c>
      <c r="O43" s="1">
        <v>1.6</v>
      </c>
      <c r="P43" s="1">
        <v>0.3</v>
      </c>
      <c r="Q43" s="8">
        <f t="shared" ref="Q43:V44" si="35">Q53</f>
        <v>0.5</v>
      </c>
      <c r="R43" s="8">
        <f t="shared" si="35"/>
        <v>1</v>
      </c>
      <c r="S43" s="8">
        <f t="shared" si="35"/>
        <v>0.5</v>
      </c>
      <c r="T43" s="8">
        <f t="shared" si="35"/>
        <v>0.25</v>
      </c>
      <c r="U43" s="8">
        <f t="shared" si="35"/>
        <v>1</v>
      </c>
      <c r="V43" s="8">
        <f t="shared" si="35"/>
        <v>0.25</v>
      </c>
      <c r="W43" s="1">
        <v>0.3</v>
      </c>
      <c r="X43" s="1">
        <v>0.8</v>
      </c>
      <c r="Y43" s="1">
        <v>2300</v>
      </c>
      <c r="Z43" s="6"/>
      <c r="AA43" s="8">
        <f>AA53</f>
        <v>15000</v>
      </c>
      <c r="AB43" s="8">
        <f>AB53</f>
        <v>4.5</v>
      </c>
      <c r="AC43" s="11"/>
      <c r="AD43" s="8">
        <f t="shared" ref="AD43:AF44" si="36">AD53</f>
        <v>15000</v>
      </c>
      <c r="AE43" s="8">
        <f t="shared" si="36"/>
        <v>0.83299999999999996</v>
      </c>
      <c r="AF43" s="8">
        <f t="shared" si="36"/>
        <v>60000</v>
      </c>
      <c r="AG43" s="11"/>
      <c r="AH43" s="11"/>
      <c r="AI43" s="11"/>
      <c r="AJ43" s="11"/>
      <c r="AK43" s="11"/>
      <c r="AL43" s="11"/>
      <c r="AM43" s="11"/>
      <c r="AN43" s="11"/>
      <c r="AO43" s="11"/>
      <c r="AP43" s="6"/>
      <c r="AQ43" s="6"/>
      <c r="AR43" s="6"/>
      <c r="AS43" s="6"/>
      <c r="AT43" s="6"/>
      <c r="AU43" s="1">
        <v>2</v>
      </c>
      <c r="AV43" s="1">
        <v>3</v>
      </c>
      <c r="AW43" s="1">
        <v>2</v>
      </c>
      <c r="AX43" s="13">
        <v>1300</v>
      </c>
      <c r="AY43" s="1">
        <v>3</v>
      </c>
      <c r="AZ43" s="10" t="s">
        <v>3</v>
      </c>
    </row>
    <row r="44" spans="1:54">
      <c r="A44" s="12"/>
      <c r="B44" s="13">
        <v>1056</v>
      </c>
      <c r="C44" s="4" t="s">
        <v>12</v>
      </c>
      <c r="D44" s="3">
        <v>6</v>
      </c>
      <c r="E44" s="3">
        <v>3.5</v>
      </c>
      <c r="F44" s="3">
        <v>3.5</v>
      </c>
      <c r="G44" s="3">
        <v>6</v>
      </c>
      <c r="H44" s="3">
        <v>120</v>
      </c>
      <c r="I44" s="3">
        <v>110</v>
      </c>
      <c r="J44" s="9">
        <f>J54</f>
        <v>0</v>
      </c>
      <c r="K44" s="9">
        <f>K54</f>
        <v>0</v>
      </c>
      <c r="L44" s="1">
        <v>13</v>
      </c>
      <c r="M44" s="1">
        <v>0.8</v>
      </c>
      <c r="N44" s="1">
        <v>0.9</v>
      </c>
      <c r="O44" s="1">
        <v>1.6</v>
      </c>
      <c r="P44" s="1">
        <v>0.3</v>
      </c>
      <c r="Q44" s="8">
        <f t="shared" si="35"/>
        <v>0.5</v>
      </c>
      <c r="R44" s="8">
        <f t="shared" si="35"/>
        <v>1</v>
      </c>
      <c r="S44" s="8">
        <f t="shared" si="35"/>
        <v>0.5</v>
      </c>
      <c r="T44" s="8">
        <f t="shared" si="35"/>
        <v>0.25</v>
      </c>
      <c r="U44" s="8">
        <f t="shared" si="35"/>
        <v>1</v>
      </c>
      <c r="V44" s="8">
        <f t="shared" si="35"/>
        <v>0.25</v>
      </c>
      <c r="W44" s="1">
        <v>0.3</v>
      </c>
      <c r="X44" s="1">
        <v>0.8</v>
      </c>
      <c r="Y44" s="1">
        <v>2300</v>
      </c>
      <c r="Z44" s="6"/>
      <c r="AA44" s="8">
        <f>AA54</f>
        <v>15000</v>
      </c>
      <c r="AB44" s="8">
        <f>AB54</f>
        <v>4.5</v>
      </c>
      <c r="AC44" s="11"/>
      <c r="AD44" s="8">
        <f t="shared" si="36"/>
        <v>15000</v>
      </c>
      <c r="AE44" s="8">
        <f t="shared" si="36"/>
        <v>0.83299999999999996</v>
      </c>
      <c r="AF44" s="8">
        <f t="shared" si="36"/>
        <v>60000</v>
      </c>
      <c r="AG44">
        <v>130</v>
      </c>
      <c r="AH44" s="1">
        <v>25</v>
      </c>
      <c r="AI44" s="6"/>
      <c r="AJ44" s="6"/>
      <c r="AK44" s="8">
        <f>AK54</f>
        <v>0.95</v>
      </c>
      <c r="AL44" s="8">
        <f>AL54</f>
        <v>35</v>
      </c>
      <c r="AM44" s="8">
        <f>AM54</f>
        <v>10</v>
      </c>
      <c r="AN44" s="1">
        <v>1</v>
      </c>
      <c r="AO44" s="1">
        <v>2</v>
      </c>
      <c r="AP44" s="6"/>
      <c r="AQ44" s="8">
        <f>AQ54</f>
        <v>5</v>
      </c>
      <c r="AR44" s="8">
        <f>AR54</f>
        <v>40</v>
      </c>
      <c r="AS44" s="8">
        <f>AS54</f>
        <v>6</v>
      </c>
      <c r="AT44" s="8">
        <f>AT54</f>
        <v>100</v>
      </c>
      <c r="AU44" s="1">
        <v>2</v>
      </c>
      <c r="AV44" s="1">
        <v>3</v>
      </c>
      <c r="AW44" s="1">
        <v>4</v>
      </c>
      <c r="AX44" s="1">
        <v>1500</v>
      </c>
      <c r="AY44" s="1">
        <v>3</v>
      </c>
      <c r="AZ44" s="16" t="s">
        <v>10</v>
      </c>
    </row>
    <row r="45" spans="1:54">
      <c r="A45" s="12"/>
      <c r="B45" s="13">
        <v>1732</v>
      </c>
      <c r="C45" s="4" t="s">
        <v>11</v>
      </c>
      <c r="D45" s="3">
        <v>6</v>
      </c>
      <c r="E45" s="3">
        <v>3.5</v>
      </c>
      <c r="F45" s="3">
        <v>3.5</v>
      </c>
      <c r="G45" s="3">
        <v>6</v>
      </c>
      <c r="H45" s="3">
        <v>120</v>
      </c>
      <c r="I45" s="3">
        <v>110</v>
      </c>
      <c r="J45" s="9">
        <f>J54</f>
        <v>0</v>
      </c>
      <c r="K45" s="9">
        <f>K54</f>
        <v>0</v>
      </c>
      <c r="L45" s="1">
        <v>13</v>
      </c>
      <c r="M45" s="1">
        <v>0.8</v>
      </c>
      <c r="N45" s="1">
        <v>0.9</v>
      </c>
      <c r="O45" s="1">
        <v>1.6</v>
      </c>
      <c r="P45" s="1">
        <v>0.3</v>
      </c>
      <c r="Q45" s="8">
        <f t="shared" ref="Q45:V45" si="37">Q54</f>
        <v>0.5</v>
      </c>
      <c r="R45" s="8">
        <f t="shared" si="37"/>
        <v>1</v>
      </c>
      <c r="S45" s="8">
        <f t="shared" si="37"/>
        <v>0.5</v>
      </c>
      <c r="T45" s="8">
        <f t="shared" si="37"/>
        <v>0.25</v>
      </c>
      <c r="U45" s="8">
        <f t="shared" si="37"/>
        <v>1</v>
      </c>
      <c r="V45" s="8">
        <f t="shared" si="37"/>
        <v>0.25</v>
      </c>
      <c r="W45" s="1">
        <v>0.3</v>
      </c>
      <c r="X45" s="1">
        <v>0.8</v>
      </c>
      <c r="Y45" s="1">
        <v>2300</v>
      </c>
      <c r="Z45" s="6"/>
      <c r="AA45" s="8">
        <f>AA54</f>
        <v>15000</v>
      </c>
      <c r="AB45" s="8">
        <f>AB54</f>
        <v>4.5</v>
      </c>
      <c r="AC45" s="11"/>
      <c r="AD45" s="8">
        <f>AD54</f>
        <v>15000</v>
      </c>
      <c r="AE45" s="8">
        <f>AE54</f>
        <v>0.83299999999999996</v>
      </c>
      <c r="AF45" s="8">
        <f>AF54</f>
        <v>60000</v>
      </c>
      <c r="AG45">
        <v>130</v>
      </c>
      <c r="AH45" s="1">
        <v>25</v>
      </c>
      <c r="AI45" s="6"/>
      <c r="AJ45" s="6"/>
      <c r="AK45" s="8">
        <f>AK54</f>
        <v>0.95</v>
      </c>
      <c r="AL45" s="8">
        <f>AL54</f>
        <v>35</v>
      </c>
      <c r="AM45" s="8">
        <f>AM54</f>
        <v>10</v>
      </c>
      <c r="AN45" s="1">
        <v>1</v>
      </c>
      <c r="AO45" s="1">
        <v>2</v>
      </c>
      <c r="AP45" s="6"/>
      <c r="AQ45" s="8">
        <f>AQ54</f>
        <v>5</v>
      </c>
      <c r="AR45" s="8">
        <f>AR54</f>
        <v>40</v>
      </c>
      <c r="AS45" s="8">
        <f>AS54</f>
        <v>6</v>
      </c>
      <c r="AT45" s="8">
        <f>AT54</f>
        <v>100</v>
      </c>
      <c r="AU45" s="1">
        <v>2</v>
      </c>
      <c r="AV45" s="1">
        <v>3</v>
      </c>
      <c r="AW45" s="1">
        <v>4</v>
      </c>
      <c r="AX45" s="1">
        <v>1500</v>
      </c>
      <c r="AY45" s="1">
        <v>3</v>
      </c>
      <c r="AZ45" s="10" t="s">
        <v>10</v>
      </c>
    </row>
    <row r="46" spans="1:54" customFormat="1">
      <c r="A46" s="12"/>
      <c r="B46" s="13">
        <v>1058</v>
      </c>
      <c r="C46" s="7" t="s">
        <v>9</v>
      </c>
      <c r="D46" s="3">
        <v>8</v>
      </c>
      <c r="E46" s="3">
        <v>1.5</v>
      </c>
      <c r="F46" s="3">
        <v>1.5</v>
      </c>
      <c r="G46" s="3">
        <v>6</v>
      </c>
      <c r="H46" s="3">
        <v>100</v>
      </c>
      <c r="I46" s="3">
        <v>80</v>
      </c>
      <c r="J46" s="9">
        <f>J53</f>
        <v>0</v>
      </c>
      <c r="K46" s="9">
        <f>K53</f>
        <v>0</v>
      </c>
      <c r="L46" s="9">
        <f>L53</f>
        <v>12</v>
      </c>
      <c r="M46" s="1">
        <v>0.8</v>
      </c>
      <c r="N46" s="1">
        <v>0.8</v>
      </c>
      <c r="O46" s="1">
        <v>1.5</v>
      </c>
      <c r="P46" s="8">
        <f>P53</f>
        <v>0.85</v>
      </c>
      <c r="Q46" s="8">
        <f>Q53</f>
        <v>0.5</v>
      </c>
      <c r="R46" s="8">
        <f>R53</f>
        <v>1</v>
      </c>
      <c r="S46" s="1">
        <v>0.6</v>
      </c>
      <c r="T46" s="8">
        <f>T53</f>
        <v>0.25</v>
      </c>
      <c r="U46" s="8">
        <f>U53</f>
        <v>1</v>
      </c>
      <c r="V46" s="8">
        <f>V53</f>
        <v>0.25</v>
      </c>
      <c r="W46" s="1">
        <v>0.3</v>
      </c>
      <c r="X46" s="8">
        <f>X53</f>
        <v>1</v>
      </c>
      <c r="Y46" s="1">
        <v>1600</v>
      </c>
      <c r="Z46" s="6"/>
      <c r="AA46" s="8">
        <f>AA53</f>
        <v>15000</v>
      </c>
      <c r="AB46" s="8">
        <f>AB53</f>
        <v>4.5</v>
      </c>
      <c r="AC46" s="11"/>
      <c r="AD46" s="8">
        <f>AD53</f>
        <v>15000</v>
      </c>
      <c r="AE46" s="8">
        <f>AE53</f>
        <v>0.83299999999999996</v>
      </c>
      <c r="AF46" s="8">
        <f>AF53</f>
        <v>60000</v>
      </c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1">
        <v>2</v>
      </c>
      <c r="AV46" s="1">
        <v>3</v>
      </c>
      <c r="AW46" s="1">
        <v>4</v>
      </c>
      <c r="AX46" s="1">
        <v>900</v>
      </c>
      <c r="AY46" s="1">
        <v>3</v>
      </c>
      <c r="AZ46" s="10" t="s">
        <v>3</v>
      </c>
      <c r="BB46" s="1"/>
    </row>
    <row r="47" spans="1:54">
      <c r="A47" s="11"/>
      <c r="B47" s="15">
        <v>1735</v>
      </c>
      <c r="C47" s="7" t="s">
        <v>8</v>
      </c>
      <c r="D47" s="3">
        <v>8</v>
      </c>
      <c r="E47" s="3">
        <v>1.5</v>
      </c>
      <c r="F47" s="3">
        <v>1.5</v>
      </c>
      <c r="G47" s="3">
        <v>6</v>
      </c>
      <c r="H47" s="3">
        <v>100</v>
      </c>
      <c r="I47" s="3">
        <v>80</v>
      </c>
      <c r="J47" s="9">
        <f>J53</f>
        <v>0</v>
      </c>
      <c r="K47" s="9">
        <f>K53</f>
        <v>0</v>
      </c>
      <c r="L47" s="9">
        <f>L53</f>
        <v>12</v>
      </c>
      <c r="M47" s="1">
        <v>0.8</v>
      </c>
      <c r="N47" s="1">
        <v>0.8</v>
      </c>
      <c r="O47" s="1">
        <v>1.5</v>
      </c>
      <c r="P47" s="8">
        <f>P53</f>
        <v>0.85</v>
      </c>
      <c r="Q47" s="8">
        <f>Q53</f>
        <v>0.5</v>
      </c>
      <c r="R47" s="8">
        <f>R53</f>
        <v>1</v>
      </c>
      <c r="S47" s="1">
        <v>0.6</v>
      </c>
      <c r="T47" s="8">
        <f>T53</f>
        <v>0.25</v>
      </c>
      <c r="U47" s="8">
        <f>U53</f>
        <v>1</v>
      </c>
      <c r="V47" s="8">
        <f>V53</f>
        <v>0.25</v>
      </c>
      <c r="W47" s="1">
        <v>0.3</v>
      </c>
      <c r="X47" s="8">
        <f>X53</f>
        <v>1</v>
      </c>
      <c r="Y47" s="1">
        <v>1600</v>
      </c>
      <c r="Z47" s="11"/>
      <c r="AA47" s="14">
        <f>AA53</f>
        <v>15000</v>
      </c>
      <c r="AB47" s="14">
        <f>AB53</f>
        <v>4.5</v>
      </c>
      <c r="AC47" s="11"/>
      <c r="AD47" s="14">
        <f>AD53</f>
        <v>15000</v>
      </c>
      <c r="AE47" s="14">
        <f>AE53</f>
        <v>0.83299999999999996</v>
      </c>
      <c r="AF47" s="14">
        <f>AF53</f>
        <v>60000</v>
      </c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">
        <v>2</v>
      </c>
      <c r="AV47" s="1">
        <v>3</v>
      </c>
      <c r="AW47" s="1">
        <v>4</v>
      </c>
      <c r="AX47" s="1">
        <v>900</v>
      </c>
      <c r="AY47" s="1">
        <v>3</v>
      </c>
      <c r="AZ47" s="10" t="s">
        <v>3</v>
      </c>
    </row>
    <row r="48" spans="1:54">
      <c r="A48" s="12"/>
      <c r="B48" s="13">
        <v>1059</v>
      </c>
      <c r="C48" s="7" t="s">
        <v>6</v>
      </c>
      <c r="D48" s="3">
        <v>6</v>
      </c>
      <c r="E48" s="9">
        <f>E53</f>
        <v>2</v>
      </c>
      <c r="F48" s="3">
        <v>2</v>
      </c>
      <c r="G48" s="3">
        <v>8</v>
      </c>
      <c r="I48" s="3">
        <v>80</v>
      </c>
      <c r="J48" s="9">
        <f>J53</f>
        <v>0</v>
      </c>
      <c r="K48" s="9">
        <f>K53</f>
        <v>0</v>
      </c>
      <c r="L48" s="1">
        <v>11</v>
      </c>
      <c r="M48" s="14">
        <f>M53</f>
        <v>0.75</v>
      </c>
      <c r="N48" s="1">
        <v>0.8</v>
      </c>
      <c r="O48" s="8">
        <f>O53</f>
        <v>1.4</v>
      </c>
      <c r="P48" s="8">
        <f>P53</f>
        <v>0.85</v>
      </c>
      <c r="Q48" s="8">
        <f>Q53</f>
        <v>0.5</v>
      </c>
      <c r="R48" s="8">
        <f>R53</f>
        <v>1</v>
      </c>
      <c r="S48" s="1">
        <v>0.7</v>
      </c>
      <c r="T48" s="8">
        <f>T53</f>
        <v>0.25</v>
      </c>
      <c r="U48" s="8">
        <f>U53</f>
        <v>1</v>
      </c>
      <c r="V48" s="8">
        <f>V53</f>
        <v>0.25</v>
      </c>
      <c r="W48" s="1">
        <v>0.3</v>
      </c>
      <c r="X48" s="1">
        <v>1.3</v>
      </c>
      <c r="Y48" s="1">
        <v>2800</v>
      </c>
      <c r="Z48" s="6"/>
      <c r="AA48" s="8">
        <f>AA53</f>
        <v>15000</v>
      </c>
      <c r="AB48" s="8">
        <f>AB53</f>
        <v>4.5</v>
      </c>
      <c r="AC48" s="11"/>
      <c r="AD48" s="8">
        <f>AD53</f>
        <v>15000</v>
      </c>
      <c r="AE48" s="8">
        <f>AE53</f>
        <v>0.83299999999999996</v>
      </c>
      <c r="AF48" s="8">
        <f>AF53</f>
        <v>60000</v>
      </c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1">
        <v>3</v>
      </c>
      <c r="AV48" s="1">
        <v>5</v>
      </c>
      <c r="AW48" s="1">
        <v>10</v>
      </c>
      <c r="AX48" s="1">
        <v>1500</v>
      </c>
      <c r="AY48" s="1">
        <v>4</v>
      </c>
      <c r="AZ48" s="10" t="s">
        <v>3</v>
      </c>
    </row>
    <row r="49" spans="1:54 16383:16383">
      <c r="A49" s="12"/>
      <c r="B49" s="13">
        <v>1736</v>
      </c>
      <c r="C49" s="7" t="s">
        <v>7</v>
      </c>
      <c r="D49" s="3">
        <v>6</v>
      </c>
      <c r="E49" s="9">
        <f>E53</f>
        <v>2</v>
      </c>
      <c r="F49" s="3">
        <v>2</v>
      </c>
      <c r="G49" s="3">
        <v>8</v>
      </c>
      <c r="I49" s="3">
        <v>80</v>
      </c>
      <c r="J49" s="9">
        <f>J53</f>
        <v>0</v>
      </c>
      <c r="K49" s="9">
        <f>K53</f>
        <v>0</v>
      </c>
      <c r="L49" s="1">
        <v>11</v>
      </c>
      <c r="M49" s="14">
        <f>M53</f>
        <v>0.75</v>
      </c>
      <c r="N49" s="1">
        <v>0.8</v>
      </c>
      <c r="O49" s="8">
        <f>O53</f>
        <v>1.4</v>
      </c>
      <c r="P49" s="8">
        <f>P53</f>
        <v>0.85</v>
      </c>
      <c r="Q49" s="8">
        <f>Q53</f>
        <v>0.5</v>
      </c>
      <c r="R49" s="8">
        <f>R53</f>
        <v>1</v>
      </c>
      <c r="S49" s="1">
        <v>0.7</v>
      </c>
      <c r="T49" s="8">
        <f>T53</f>
        <v>0.25</v>
      </c>
      <c r="U49" s="8">
        <f>U53</f>
        <v>1</v>
      </c>
      <c r="V49" s="8">
        <f>V53</f>
        <v>0.25</v>
      </c>
      <c r="W49" s="1">
        <v>0.3</v>
      </c>
      <c r="X49" s="1">
        <v>1.3</v>
      </c>
      <c r="Y49" s="1">
        <v>2800</v>
      </c>
      <c r="Z49" s="6"/>
      <c r="AA49" s="8">
        <f>AA53</f>
        <v>15000</v>
      </c>
      <c r="AB49" s="8">
        <f>AB53</f>
        <v>4.5</v>
      </c>
      <c r="AC49" s="11"/>
      <c r="AD49" s="8">
        <f>AD53</f>
        <v>15000</v>
      </c>
      <c r="AE49" s="8">
        <f>AE53</f>
        <v>0.83299999999999996</v>
      </c>
      <c r="AF49" s="8">
        <f>AF53</f>
        <v>60000</v>
      </c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1">
        <v>3</v>
      </c>
      <c r="AV49" s="1">
        <v>5</v>
      </c>
      <c r="AW49" s="1">
        <v>10</v>
      </c>
      <c r="AX49" s="1">
        <v>1500</v>
      </c>
      <c r="AY49" s="1">
        <v>4</v>
      </c>
      <c r="AZ49" s="10" t="s">
        <v>3</v>
      </c>
    </row>
    <row r="50" spans="1:54 16383:16383" customFormat="1">
      <c r="A50" s="12"/>
      <c r="B50" s="13">
        <v>1060</v>
      </c>
      <c r="C50" s="4" t="s">
        <v>4</v>
      </c>
      <c r="D50" s="3">
        <v>12</v>
      </c>
      <c r="E50" s="3">
        <v>0.3</v>
      </c>
      <c r="F50" s="3">
        <v>0.5</v>
      </c>
      <c r="G50" s="3">
        <v>10</v>
      </c>
      <c r="H50" s="3">
        <v>100</v>
      </c>
      <c r="I50" s="3">
        <v>80</v>
      </c>
      <c r="J50" s="9">
        <f>J53</f>
        <v>0</v>
      </c>
      <c r="K50" s="9">
        <f>K53</f>
        <v>0</v>
      </c>
      <c r="L50" s="1">
        <v>10</v>
      </c>
      <c r="M50" s="1">
        <v>0.7</v>
      </c>
      <c r="N50" s="1">
        <v>0.75</v>
      </c>
      <c r="O50" s="1">
        <v>1.3</v>
      </c>
      <c r="P50" s="8">
        <f>P53</f>
        <v>0.85</v>
      </c>
      <c r="Q50" s="8">
        <f>Q53</f>
        <v>0.5</v>
      </c>
      <c r="R50" s="8">
        <f>R53</f>
        <v>1</v>
      </c>
      <c r="S50" s="1">
        <v>0.8</v>
      </c>
      <c r="T50" s="8">
        <f>T53</f>
        <v>0.25</v>
      </c>
      <c r="U50" s="8">
        <f>U53</f>
        <v>1</v>
      </c>
      <c r="V50" s="8">
        <f>V53</f>
        <v>0.25</v>
      </c>
      <c r="W50" s="1">
        <v>0.3</v>
      </c>
      <c r="X50" s="1">
        <v>1.7</v>
      </c>
      <c r="Y50" s="1">
        <v>3500</v>
      </c>
      <c r="Z50" s="6"/>
      <c r="AA50" s="8">
        <f>AA53</f>
        <v>15000</v>
      </c>
      <c r="AB50" s="8">
        <f>AB53</f>
        <v>4.5</v>
      </c>
      <c r="AC50" s="11"/>
      <c r="AD50" s="8">
        <f>AD53</f>
        <v>15000</v>
      </c>
      <c r="AE50" s="8">
        <f>AE53</f>
        <v>0.83299999999999996</v>
      </c>
      <c r="AF50" s="8">
        <f>AF53</f>
        <v>60000</v>
      </c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1">
        <v>2</v>
      </c>
      <c r="AV50" s="1">
        <v>8</v>
      </c>
      <c r="AW50" s="1">
        <v>18</v>
      </c>
      <c r="AX50" s="1">
        <v>1800</v>
      </c>
      <c r="AY50" s="1">
        <v>5</v>
      </c>
      <c r="AZ50" s="10" t="s">
        <v>3</v>
      </c>
      <c r="BB50" s="1"/>
    </row>
    <row r="51" spans="1:54 16383:16383">
      <c r="A51" s="12"/>
      <c r="B51" s="13">
        <v>1737</v>
      </c>
      <c r="C51" s="4" t="s">
        <v>5</v>
      </c>
      <c r="D51" s="3">
        <v>12</v>
      </c>
      <c r="E51" s="3">
        <v>0.3</v>
      </c>
      <c r="F51" s="3">
        <v>0.5</v>
      </c>
      <c r="G51" s="3">
        <v>10</v>
      </c>
      <c r="H51" s="3">
        <v>100</v>
      </c>
      <c r="I51" s="3">
        <v>80</v>
      </c>
      <c r="J51" s="9">
        <f>J53</f>
        <v>0</v>
      </c>
      <c r="K51" s="9">
        <f>K53</f>
        <v>0</v>
      </c>
      <c r="L51" s="1">
        <v>10</v>
      </c>
      <c r="M51" s="1">
        <v>0.7</v>
      </c>
      <c r="N51" s="1">
        <v>0.75</v>
      </c>
      <c r="O51" s="1">
        <v>1.3</v>
      </c>
      <c r="P51" s="8">
        <f>P53</f>
        <v>0.85</v>
      </c>
      <c r="Q51" s="8">
        <f>Q53</f>
        <v>0.5</v>
      </c>
      <c r="R51" s="8">
        <f>R53</f>
        <v>1</v>
      </c>
      <c r="S51" s="1">
        <v>0.8</v>
      </c>
      <c r="T51" s="8">
        <f>T53</f>
        <v>0.25</v>
      </c>
      <c r="U51" s="8">
        <f>U53</f>
        <v>1</v>
      </c>
      <c r="V51" s="8">
        <f>V53</f>
        <v>0.25</v>
      </c>
      <c r="W51" s="1">
        <v>0.3</v>
      </c>
      <c r="X51" s="1">
        <v>1.7</v>
      </c>
      <c r="Y51" s="1">
        <v>3500</v>
      </c>
      <c r="Z51" s="6"/>
      <c r="AA51" s="8">
        <f>AA53</f>
        <v>15000</v>
      </c>
      <c r="AB51" s="8">
        <f>AB53</f>
        <v>4.5</v>
      </c>
      <c r="AC51" s="11"/>
      <c r="AD51" s="8">
        <f>AD53</f>
        <v>15000</v>
      </c>
      <c r="AE51" s="8">
        <f>AE53</f>
        <v>0.83299999999999996</v>
      </c>
      <c r="AF51" s="8">
        <f>AF53</f>
        <v>60000</v>
      </c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1">
        <v>2</v>
      </c>
      <c r="AV51" s="1">
        <v>8</v>
      </c>
      <c r="AW51" s="1">
        <v>18</v>
      </c>
      <c r="AX51" s="1">
        <v>1800</v>
      </c>
      <c r="AY51" s="1">
        <v>5</v>
      </c>
      <c r="AZ51" s="10" t="s">
        <v>3</v>
      </c>
    </row>
    <row r="52" spans="1:54 16383:16383">
      <c r="A52" s="1"/>
      <c r="C52" s="4"/>
    </row>
    <row r="53" spans="1:54 16383:16383">
      <c r="A53" s="6"/>
      <c r="B53" s="6"/>
      <c r="C53" s="7" t="s">
        <v>2</v>
      </c>
      <c r="D53" s="3">
        <v>4</v>
      </c>
      <c r="E53" s="3">
        <v>2</v>
      </c>
      <c r="F53" s="3">
        <v>4</v>
      </c>
      <c r="G53" s="3">
        <v>4</v>
      </c>
      <c r="H53" s="3">
        <v>75</v>
      </c>
      <c r="I53" s="9">
        <f>I56</f>
        <v>45</v>
      </c>
      <c r="J53" s="3">
        <v>0</v>
      </c>
      <c r="K53" s="3">
        <v>0</v>
      </c>
      <c r="L53" s="1">
        <v>12</v>
      </c>
      <c r="M53" s="1">
        <v>0.75</v>
      </c>
      <c r="N53" s="1">
        <v>0.18</v>
      </c>
      <c r="O53" s="1">
        <v>1.4</v>
      </c>
      <c r="P53" s="1">
        <v>0.85</v>
      </c>
      <c r="Q53" s="8">
        <f t="shared" ref="Q53:X53" si="38">Q56</f>
        <v>0.5</v>
      </c>
      <c r="R53" s="8">
        <f t="shared" si="38"/>
        <v>1</v>
      </c>
      <c r="S53" s="8">
        <f t="shared" si="38"/>
        <v>0.5</v>
      </c>
      <c r="T53" s="8">
        <f t="shared" si="38"/>
        <v>0.25</v>
      </c>
      <c r="U53" s="8">
        <f t="shared" si="38"/>
        <v>1</v>
      </c>
      <c r="V53" s="8">
        <f t="shared" si="38"/>
        <v>0.25</v>
      </c>
      <c r="W53" s="8">
        <f t="shared" si="38"/>
        <v>0.4</v>
      </c>
      <c r="X53" s="8">
        <f t="shared" si="38"/>
        <v>1</v>
      </c>
      <c r="Y53" s="1">
        <v>1000</v>
      </c>
      <c r="Z53" s="1">
        <v>150</v>
      </c>
      <c r="AA53" s="8">
        <f>AA56</f>
        <v>15000</v>
      </c>
      <c r="AB53" s="1">
        <v>4.5</v>
      </c>
      <c r="AC53" s="6"/>
      <c r="AD53" s="8">
        <f>AD56</f>
        <v>15000</v>
      </c>
      <c r="AE53" s="1">
        <v>0.83299999999999996</v>
      </c>
      <c r="AF53" s="1">
        <v>60000</v>
      </c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5"/>
    </row>
    <row r="54" spans="1:54 16383:16383" s="2" customFormat="1">
      <c r="A54" s="6"/>
      <c r="B54" s="6"/>
      <c r="C54" s="7" t="s">
        <v>1</v>
      </c>
      <c r="D54" s="3">
        <v>4</v>
      </c>
      <c r="E54" s="3">
        <v>2</v>
      </c>
      <c r="F54" s="3">
        <v>4</v>
      </c>
      <c r="G54" s="3">
        <v>4</v>
      </c>
      <c r="H54" s="3">
        <v>75</v>
      </c>
      <c r="I54" s="9">
        <f>I56</f>
        <v>45</v>
      </c>
      <c r="J54" s="3">
        <v>0</v>
      </c>
      <c r="K54" s="3">
        <v>0</v>
      </c>
      <c r="L54" s="1">
        <v>12</v>
      </c>
      <c r="M54" s="1">
        <v>0.75</v>
      </c>
      <c r="N54" s="1">
        <v>0.18</v>
      </c>
      <c r="O54" s="1">
        <v>1.4</v>
      </c>
      <c r="P54" s="1">
        <v>0.85</v>
      </c>
      <c r="Q54" s="8">
        <f t="shared" ref="Q54:X54" si="39">Q56</f>
        <v>0.5</v>
      </c>
      <c r="R54" s="8">
        <f t="shared" si="39"/>
        <v>1</v>
      </c>
      <c r="S54" s="8">
        <f t="shared" si="39"/>
        <v>0.5</v>
      </c>
      <c r="T54" s="8">
        <f t="shared" si="39"/>
        <v>0.25</v>
      </c>
      <c r="U54" s="8">
        <f t="shared" si="39"/>
        <v>1</v>
      </c>
      <c r="V54" s="8">
        <f t="shared" si="39"/>
        <v>0.25</v>
      </c>
      <c r="W54" s="8">
        <f t="shared" si="39"/>
        <v>0.4</v>
      </c>
      <c r="X54" s="8">
        <f t="shared" si="39"/>
        <v>1</v>
      </c>
      <c r="Y54" s="1">
        <v>1000</v>
      </c>
      <c r="Z54" s="1">
        <v>150</v>
      </c>
      <c r="AA54" s="8">
        <f>AA56</f>
        <v>15000</v>
      </c>
      <c r="AB54" s="1">
        <v>4.5</v>
      </c>
      <c r="AC54" s="6"/>
      <c r="AD54" s="8">
        <f>AD56</f>
        <v>15000</v>
      </c>
      <c r="AE54" s="1">
        <v>0.83299999999999996</v>
      </c>
      <c r="AF54" s="1">
        <v>60000</v>
      </c>
      <c r="AG54" s="6"/>
      <c r="AH54" s="8">
        <f>AH56</f>
        <v>10</v>
      </c>
      <c r="AI54" s="6"/>
      <c r="AJ54" s="6"/>
      <c r="AK54" s="8">
        <f>AK56</f>
        <v>0.95</v>
      </c>
      <c r="AL54" s="8">
        <f>AL56</f>
        <v>35</v>
      </c>
      <c r="AM54" s="8">
        <f>AM56</f>
        <v>10</v>
      </c>
      <c r="AN54" s="6"/>
      <c r="AO54" s="6"/>
      <c r="AP54" s="6"/>
      <c r="AQ54" s="8">
        <f>AQ56</f>
        <v>5</v>
      </c>
      <c r="AR54" s="8">
        <f>AR56</f>
        <v>40</v>
      </c>
      <c r="AS54" s="8">
        <f>AS56</f>
        <v>6</v>
      </c>
      <c r="AT54" s="8">
        <f>AT56</f>
        <v>100</v>
      </c>
      <c r="AU54" s="6"/>
      <c r="AV54" s="6"/>
      <c r="AW54" s="6"/>
      <c r="AX54" s="6"/>
      <c r="AY54" s="6"/>
      <c r="AZ54" s="5"/>
      <c r="BA54" s="1"/>
      <c r="BB54" s="1"/>
      <c r="XFC54" s="1"/>
    </row>
    <row r="55" spans="1:54 16383:16383">
      <c r="A55" s="1"/>
      <c r="C55" s="4"/>
      <c r="D55" s="1"/>
      <c r="E55" s="1"/>
      <c r="F55" s="1"/>
      <c r="G55" s="1"/>
      <c r="H55" s="1"/>
      <c r="I55" s="1"/>
      <c r="J55" s="1"/>
      <c r="K55" s="1"/>
      <c r="P55" s="2"/>
      <c r="Q55" s="2"/>
      <c r="R55" s="2"/>
      <c r="S55" s="2"/>
      <c r="T55" s="2"/>
      <c r="U55" s="2"/>
      <c r="V55" s="2"/>
      <c r="W55" s="2"/>
      <c r="X55" s="2"/>
      <c r="AM55" s="2"/>
      <c r="AN55" s="2"/>
      <c r="AO55" s="2"/>
      <c r="AP55" s="2"/>
      <c r="AQ55" s="2"/>
      <c r="AU55" s="2"/>
      <c r="AV55" s="2"/>
      <c r="AW55" s="2"/>
      <c r="AX55" s="2"/>
      <c r="AY55" s="2"/>
      <c r="AZ55"/>
    </row>
    <row r="56" spans="1:54 16383:16383">
      <c r="A56" s="6"/>
      <c r="B56" s="6"/>
      <c r="C56" s="7" t="s">
        <v>0</v>
      </c>
      <c r="D56" s="1">
        <v>2</v>
      </c>
      <c r="E56" s="1">
        <v>3</v>
      </c>
      <c r="F56" s="1">
        <v>6</v>
      </c>
      <c r="G56" s="1">
        <v>3</v>
      </c>
      <c r="H56" s="1">
        <v>90</v>
      </c>
      <c r="I56" s="1">
        <v>45</v>
      </c>
      <c r="J56" s="1">
        <v>0.6</v>
      </c>
      <c r="K56" s="1">
        <v>100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0.5</v>
      </c>
      <c r="R56" s="1">
        <v>1</v>
      </c>
      <c r="S56" s="1">
        <v>0.5</v>
      </c>
      <c r="T56" s="1">
        <v>0.25</v>
      </c>
      <c r="U56" s="1">
        <v>1</v>
      </c>
      <c r="V56" s="1">
        <v>0.25</v>
      </c>
      <c r="W56" s="1">
        <v>0.4</v>
      </c>
      <c r="X56" s="1">
        <v>1</v>
      </c>
      <c r="Y56" s="1">
        <v>100</v>
      </c>
      <c r="Z56" s="6"/>
      <c r="AA56" s="1">
        <v>15000</v>
      </c>
      <c r="AB56" s="1">
        <v>6</v>
      </c>
      <c r="AC56" s="6"/>
      <c r="AD56" s="1">
        <v>15000</v>
      </c>
      <c r="AE56" s="1">
        <v>2</v>
      </c>
      <c r="AF56" s="1">
        <v>15000</v>
      </c>
      <c r="AG56" s="6"/>
      <c r="AH56" s="1">
        <v>10</v>
      </c>
      <c r="AI56" s="6"/>
      <c r="AJ56" s="6"/>
      <c r="AK56" s="1">
        <v>0.95</v>
      </c>
      <c r="AL56" s="1">
        <v>35</v>
      </c>
      <c r="AM56" s="1">
        <v>10</v>
      </c>
      <c r="AN56" s="6"/>
      <c r="AO56" s="6"/>
      <c r="AP56" s="6"/>
      <c r="AQ56" s="1">
        <v>5</v>
      </c>
      <c r="AR56" s="1">
        <v>40</v>
      </c>
      <c r="AS56" s="1">
        <v>6</v>
      </c>
      <c r="AT56" s="1">
        <v>100</v>
      </c>
      <c r="AU56" s="6"/>
      <c r="AV56" s="6"/>
      <c r="AW56" s="6"/>
      <c r="AX56" s="6"/>
      <c r="AY56" s="6"/>
      <c r="AZ56" s="5"/>
    </row>
    <row r="57" spans="1:54 16383:16383" customFormat="1" ht="12.75"/>
    <row r="58" spans="1:54 16383:16383">
      <c r="D58" s="1"/>
      <c r="E58" s="1"/>
      <c r="F58" s="1"/>
      <c r="G58" s="1"/>
      <c r="H58" s="1"/>
      <c r="I58" s="1"/>
      <c r="J58" s="1"/>
      <c r="K58" s="1"/>
    </row>
    <row r="59" spans="1:54 16383:16383" customFormat="1" ht="12.75"/>
    <row r="60" spans="1:54 16383:16383">
      <c r="D60" s="1"/>
      <c r="E60" s="1"/>
      <c r="F60" s="1"/>
      <c r="G60" s="1"/>
      <c r="H60" s="1"/>
      <c r="I60" s="1"/>
      <c r="J60" s="1"/>
      <c r="K60" s="1"/>
    </row>
    <row r="61" spans="1:54 16383:16383" customFormat="1" ht="12.75"/>
    <row r="62" spans="1:54 16383:16383">
      <c r="D62" s="1"/>
      <c r="E62" s="1"/>
      <c r="F62" s="1"/>
      <c r="G62" s="1"/>
      <c r="H62" s="1"/>
      <c r="I62" s="1"/>
      <c r="J62" s="1"/>
      <c r="K62" s="1"/>
    </row>
    <row r="63" spans="1:54 16383:16383" customFormat="1" ht="12.75"/>
    <row r="64" spans="1:54 16383:16383">
      <c r="D64" s="1"/>
      <c r="E64" s="1"/>
      <c r="F64" s="1"/>
      <c r="G64" s="1"/>
      <c r="H64" s="1"/>
      <c r="I64" s="1"/>
      <c r="J64" s="1"/>
      <c r="K64" s="1"/>
    </row>
    <row r="65" spans="4:11" customFormat="1" ht="12.75"/>
    <row r="66" spans="4:11">
      <c r="D66" s="1"/>
      <c r="E66" s="1"/>
      <c r="F66" s="1"/>
      <c r="G66" s="1"/>
      <c r="H66" s="1"/>
      <c r="I66" s="1"/>
      <c r="J66" s="1"/>
      <c r="K66" s="1"/>
    </row>
    <row r="67" spans="4:11" customFormat="1" ht="12.75"/>
    <row r="68" spans="4:11" customFormat="1" ht="12.75"/>
    <row r="69" spans="4:11">
      <c r="D69" s="1"/>
      <c r="E69" s="1"/>
      <c r="F69" s="1"/>
      <c r="G69" s="1"/>
      <c r="H69" s="1"/>
      <c r="I69" s="1"/>
      <c r="J69" s="1"/>
      <c r="K69" s="1"/>
    </row>
    <row r="70" spans="4:11" customFormat="1" ht="12.75"/>
    <row r="71" spans="4:11">
      <c r="D71" s="1"/>
      <c r="E71" s="1"/>
      <c r="F71" s="1"/>
      <c r="G71" s="1"/>
      <c r="H71" s="1"/>
      <c r="I71" s="1"/>
      <c r="J71" s="1"/>
      <c r="K71" s="1"/>
    </row>
    <row r="72" spans="4:11">
      <c r="D72" s="1"/>
      <c r="E72" s="1"/>
      <c r="F72" s="1"/>
      <c r="G72" s="1"/>
      <c r="H72" s="1"/>
      <c r="I72" s="1"/>
      <c r="J72" s="1"/>
      <c r="K72" s="1"/>
    </row>
    <row r="73" spans="4:11">
      <c r="D73" s="1"/>
      <c r="E73" s="1"/>
      <c r="F73" s="1"/>
      <c r="G73" s="1"/>
      <c r="H73" s="1"/>
      <c r="I73" s="1"/>
      <c r="J73" s="1"/>
      <c r="K73" s="1"/>
    </row>
    <row r="74" spans="4:11">
      <c r="D74" s="1"/>
      <c r="E74" s="1"/>
      <c r="F74" s="1"/>
      <c r="G74" s="1"/>
      <c r="H74" s="1"/>
      <c r="I74" s="1"/>
      <c r="J74" s="1"/>
      <c r="K74" s="1"/>
    </row>
    <row r="75" spans="4:11">
      <c r="D75" s="1"/>
      <c r="E75" s="1"/>
      <c r="F75" s="1"/>
      <c r="G75" s="1"/>
      <c r="H75" s="1"/>
      <c r="I75" s="1"/>
      <c r="J75" s="1"/>
      <c r="K75" s="1"/>
    </row>
    <row r="76" spans="4:11">
      <c r="D76" s="1"/>
      <c r="E76" s="1"/>
      <c r="F76" s="1"/>
      <c r="G76" s="1"/>
      <c r="H76" s="1"/>
      <c r="I76" s="1"/>
      <c r="J76" s="1"/>
      <c r="K76" s="1"/>
    </row>
    <row r="77" spans="4:11">
      <c r="D77" s="1"/>
      <c r="E77" s="1"/>
      <c r="F77" s="1"/>
      <c r="G77" s="1"/>
      <c r="H77" s="1"/>
      <c r="I77" s="1"/>
      <c r="J77" s="1"/>
      <c r="K77" s="1"/>
    </row>
    <row r="78" spans="4:11">
      <c r="D78" s="1"/>
      <c r="E78" s="1"/>
      <c r="F78" s="1"/>
      <c r="G78" s="1"/>
      <c r="H78" s="1"/>
      <c r="I78" s="1"/>
      <c r="J78" s="1"/>
      <c r="K78" s="1"/>
    </row>
    <row r="79" spans="4:11">
      <c r="D79" s="1"/>
      <c r="E79" s="1"/>
      <c r="F79" s="1"/>
      <c r="G79" s="1"/>
      <c r="H79" s="1"/>
      <c r="I79" s="1"/>
      <c r="J79" s="1"/>
      <c r="K79" s="1"/>
    </row>
    <row r="80" spans="4:11">
      <c r="D80" s="1"/>
      <c r="E80" s="1"/>
      <c r="F80" s="1"/>
      <c r="G80" s="1"/>
      <c r="H80" s="1"/>
      <c r="I80" s="1"/>
      <c r="J80" s="1"/>
      <c r="K80" s="1"/>
    </row>
    <row r="81" spans="4:11">
      <c r="D81" s="1"/>
      <c r="E81" s="1"/>
      <c r="F81" s="1"/>
      <c r="G81" s="1"/>
      <c r="H81" s="1"/>
      <c r="I81" s="1"/>
      <c r="J81" s="1"/>
      <c r="K81" s="1"/>
    </row>
    <row r="82" spans="4:11">
      <c r="D82" s="1"/>
      <c r="E82" s="1"/>
      <c r="F82" s="1"/>
      <c r="G82" s="1"/>
      <c r="H82" s="1"/>
      <c r="I82" s="1"/>
      <c r="J82" s="1"/>
      <c r="K82" s="1"/>
    </row>
    <row r="83" spans="4:11">
      <c r="D83" s="1"/>
      <c r="E83" s="1"/>
      <c r="F83" s="1"/>
      <c r="G83" s="1"/>
      <c r="H83" s="1"/>
      <c r="I83" s="1"/>
      <c r="J83" s="1"/>
      <c r="K83" s="1"/>
    </row>
    <row r="84" spans="4:11">
      <c r="D84" s="1"/>
      <c r="E84" s="1"/>
      <c r="F84" s="1"/>
      <c r="G84" s="1"/>
      <c r="H84" s="1"/>
      <c r="I84" s="1"/>
      <c r="J84" s="1"/>
      <c r="K84" s="1"/>
    </row>
    <row r="85" spans="4:11">
      <c r="D85" s="1"/>
      <c r="E85" s="1"/>
      <c r="F85" s="1"/>
      <c r="G85" s="1"/>
      <c r="H85" s="1"/>
      <c r="I85" s="1"/>
      <c r="J85" s="1"/>
      <c r="K85" s="1"/>
    </row>
    <row r="86" spans="4:11">
      <c r="D86" s="1"/>
      <c r="E86" s="1"/>
      <c r="F86" s="1"/>
      <c r="G86" s="1"/>
      <c r="H86" s="1"/>
      <c r="I86" s="1"/>
      <c r="J86" s="1"/>
      <c r="K86" s="1"/>
    </row>
    <row r="87" spans="4:11">
      <c r="D87" s="1"/>
      <c r="E87" s="1"/>
      <c r="F87" s="1"/>
      <c r="G87" s="1"/>
      <c r="H87" s="1"/>
      <c r="I87" s="1"/>
      <c r="J87" s="1"/>
      <c r="K87" s="1"/>
    </row>
    <row r="88" spans="4:11">
      <c r="D88" s="1"/>
      <c r="E88" s="1"/>
      <c r="F88" s="1"/>
      <c r="G88" s="1"/>
      <c r="H88" s="1"/>
      <c r="I88" s="1"/>
      <c r="J88" s="1"/>
      <c r="K88" s="1"/>
    </row>
    <row r="89" spans="4:11">
      <c r="D89" s="1"/>
      <c r="E89" s="1"/>
      <c r="F89" s="1"/>
      <c r="G89" s="1"/>
      <c r="H89" s="1"/>
      <c r="I89" s="1"/>
      <c r="J89" s="1"/>
      <c r="K89" s="1"/>
    </row>
    <row r="90" spans="4:11">
      <c r="D90" s="1"/>
      <c r="E90" s="1"/>
      <c r="F90" s="1"/>
      <c r="G90" s="1"/>
      <c r="H90" s="1"/>
      <c r="I90" s="1"/>
      <c r="J90" s="1"/>
      <c r="K90" s="1"/>
    </row>
    <row r="91" spans="4:11">
      <c r="D91" s="1"/>
      <c r="E91" s="1"/>
      <c r="F91" s="1"/>
      <c r="G91" s="1"/>
      <c r="H91" s="1"/>
      <c r="I91" s="1"/>
      <c r="J91" s="1"/>
      <c r="K91" s="1"/>
    </row>
    <row r="92" spans="4:11">
      <c r="D92" s="1"/>
      <c r="E92" s="1"/>
      <c r="F92" s="1"/>
      <c r="G92" s="1"/>
      <c r="H92" s="1"/>
      <c r="I92" s="1"/>
      <c r="J92" s="1"/>
      <c r="K92" s="1"/>
    </row>
    <row r="93" spans="4:11">
      <c r="D93" s="1"/>
      <c r="E93" s="1"/>
      <c r="F93" s="1"/>
      <c r="G93" s="1"/>
      <c r="H93" s="1"/>
      <c r="I93" s="1"/>
      <c r="J93" s="1"/>
      <c r="K93" s="1"/>
    </row>
    <row r="94" spans="4:11">
      <c r="D94" s="1"/>
      <c r="E94" s="1"/>
      <c r="F94" s="1"/>
      <c r="G94" s="1"/>
      <c r="H94" s="1"/>
      <c r="I94" s="1"/>
      <c r="J94" s="1"/>
      <c r="K94" s="1"/>
    </row>
    <row r="95" spans="4:11">
      <c r="D95" s="1"/>
      <c r="E95" s="1"/>
      <c r="F95" s="1"/>
      <c r="G95" s="1"/>
      <c r="H95" s="1"/>
      <c r="I95" s="1"/>
      <c r="J95" s="1"/>
      <c r="K95" s="1"/>
    </row>
    <row r="96" spans="4:11">
      <c r="D96" s="1"/>
      <c r="E96" s="1"/>
      <c r="F96" s="1"/>
      <c r="G96" s="1"/>
      <c r="H96" s="1"/>
      <c r="I96" s="1"/>
      <c r="J96" s="1"/>
      <c r="K96" s="1"/>
    </row>
    <row r="97" spans="1:54 16383:16384">
      <c r="D97" s="1"/>
      <c r="E97" s="1"/>
      <c r="F97" s="1"/>
      <c r="G97" s="1"/>
      <c r="H97" s="1"/>
      <c r="I97" s="1"/>
      <c r="J97" s="1"/>
      <c r="K97" s="1"/>
    </row>
    <row r="98" spans="1:54 16383:16384">
      <c r="D98" s="1"/>
      <c r="E98" s="1"/>
      <c r="F98" s="1"/>
      <c r="G98" s="1"/>
      <c r="H98" s="1"/>
      <c r="I98" s="1"/>
      <c r="J98" s="1"/>
      <c r="K98" s="1"/>
    </row>
    <row r="99" spans="1:54 16383:16384" s="2" customFormat="1">
      <c r="A99" s="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U99" s="1"/>
      <c r="AV99" s="1"/>
      <c r="AW99" s="1"/>
      <c r="BA99" s="1"/>
      <c r="BB99" s="1"/>
      <c r="XFC99" s="1"/>
      <c r="XFD99" s="1"/>
    </row>
    <row r="100" spans="1:54 16383:16384">
      <c r="D100" s="1"/>
      <c r="E100" s="1"/>
      <c r="F100" s="1"/>
      <c r="G100" s="1"/>
      <c r="H100" s="1"/>
      <c r="I100" s="1"/>
      <c r="J100" s="1"/>
      <c r="K100" s="1"/>
    </row>
    <row r="101" spans="1:54 16383:16384">
      <c r="D101" s="1"/>
      <c r="E101" s="1"/>
      <c r="F101" s="1"/>
      <c r="G101" s="1"/>
      <c r="H101" s="1"/>
      <c r="I101" s="1"/>
      <c r="J101" s="1"/>
      <c r="K101" s="1"/>
    </row>
    <row r="102" spans="1:54 16383:16384">
      <c r="D102" s="1"/>
      <c r="E102" s="1"/>
      <c r="F102" s="1"/>
      <c r="G102" s="1"/>
      <c r="H102" s="1"/>
      <c r="I102" s="1"/>
      <c r="J102" s="1"/>
      <c r="K102" s="1"/>
    </row>
    <row r="103" spans="1:54 16383:16384">
      <c r="D103" s="1"/>
      <c r="E103" s="1"/>
      <c r="F103" s="1"/>
      <c r="G103" s="1"/>
      <c r="H103" s="1"/>
      <c r="I103" s="1"/>
      <c r="J103" s="1"/>
      <c r="K103" s="1"/>
    </row>
    <row r="104" spans="1:54 16383:16384">
      <c r="D104" s="1"/>
      <c r="E104" s="1"/>
      <c r="F104" s="1"/>
      <c r="G104" s="1"/>
      <c r="H104" s="1"/>
      <c r="I104" s="1"/>
      <c r="J104" s="1"/>
      <c r="K104" s="1"/>
    </row>
    <row r="105" spans="1:54 16383:16384">
      <c r="D105" s="1"/>
      <c r="E105" s="1"/>
      <c r="F105" s="1"/>
      <c r="G105" s="1"/>
      <c r="H105" s="1"/>
      <c r="I105" s="1"/>
      <c r="J105" s="1"/>
      <c r="K105" s="1"/>
    </row>
    <row r="106" spans="1:54 16383:16384">
      <c r="D106" s="1"/>
      <c r="E106" s="1"/>
      <c r="F106" s="1"/>
      <c r="G106" s="1"/>
      <c r="H106" s="1"/>
      <c r="I106" s="1"/>
      <c r="J106" s="1"/>
      <c r="K106" s="1"/>
    </row>
    <row r="107" spans="1:54 16383:16384">
      <c r="D107" s="1"/>
      <c r="E107" s="1"/>
      <c r="F107" s="1"/>
      <c r="G107" s="1"/>
      <c r="H107" s="1"/>
      <c r="I107" s="1"/>
      <c r="J107" s="1"/>
      <c r="K107" s="1"/>
    </row>
    <row r="108" spans="1:54 16383:16384">
      <c r="D108" s="1"/>
      <c r="E108" s="1"/>
      <c r="F108" s="1"/>
      <c r="G108" s="1"/>
      <c r="H108" s="1"/>
      <c r="I108" s="1"/>
      <c r="J108" s="1"/>
      <c r="K108" s="1"/>
    </row>
    <row r="109" spans="1:54 16383:16384">
      <c r="D109" s="1"/>
      <c r="E109" s="1"/>
      <c r="F109" s="1"/>
      <c r="G109" s="1"/>
      <c r="H109" s="1"/>
      <c r="I109" s="1"/>
      <c r="J109" s="1"/>
      <c r="K109" s="1"/>
    </row>
    <row r="110" spans="1:54 16383:16384">
      <c r="D110" s="1"/>
      <c r="E110" s="1"/>
      <c r="F110" s="1"/>
      <c r="G110" s="1"/>
      <c r="H110" s="1"/>
      <c r="I110" s="1"/>
      <c r="J110" s="1"/>
      <c r="K110" s="1"/>
    </row>
    <row r="111" spans="1:54 16383:16384">
      <c r="D111" s="1"/>
      <c r="E111" s="1"/>
      <c r="F111" s="1"/>
      <c r="G111" s="1"/>
      <c r="H111" s="1"/>
      <c r="I111" s="1"/>
      <c r="J111" s="1"/>
      <c r="K111" s="1"/>
    </row>
    <row r="112" spans="1:54 16383:16384">
      <c r="D112" s="1"/>
      <c r="E112" s="1"/>
      <c r="F112" s="1"/>
      <c r="G112" s="1"/>
      <c r="H112" s="1"/>
      <c r="I112" s="1"/>
      <c r="J112" s="1"/>
      <c r="K112" s="1"/>
    </row>
    <row r="113" spans="4:11">
      <c r="D113" s="1"/>
      <c r="E113" s="1"/>
      <c r="F113" s="1"/>
      <c r="G113" s="1"/>
      <c r="H113" s="1"/>
      <c r="I113" s="1"/>
      <c r="J113" s="1"/>
      <c r="K113" s="1"/>
    </row>
    <row r="114" spans="4:11">
      <c r="D114" s="1"/>
      <c r="E114" s="1"/>
      <c r="F114" s="1"/>
      <c r="G114" s="1"/>
      <c r="H114" s="1"/>
      <c r="I114" s="1"/>
      <c r="J114" s="1"/>
      <c r="K114" s="1"/>
    </row>
    <row r="115" spans="4:11">
      <c r="D115" s="1"/>
      <c r="E115" s="1"/>
      <c r="F115" s="1"/>
      <c r="G115" s="1"/>
      <c r="H115" s="1"/>
      <c r="I115" s="1"/>
      <c r="J115" s="1"/>
      <c r="K115" s="1"/>
    </row>
    <row r="116" spans="4:11">
      <c r="D116" s="1"/>
      <c r="E116" s="1"/>
      <c r="F116" s="1"/>
      <c r="G116" s="1"/>
      <c r="H116" s="1"/>
      <c r="I116" s="1"/>
      <c r="J116" s="1"/>
      <c r="K116" s="1"/>
    </row>
    <row r="117" spans="4:11">
      <c r="D117" s="1"/>
      <c r="E117" s="1"/>
      <c r="F117" s="1"/>
      <c r="G117" s="1"/>
      <c r="H117" s="1"/>
      <c r="I117" s="1"/>
      <c r="J117" s="1"/>
      <c r="K117" s="1"/>
    </row>
    <row r="118" spans="4:11">
      <c r="D118" s="1"/>
      <c r="E118" s="1"/>
      <c r="F118" s="1"/>
      <c r="G118" s="1"/>
      <c r="H118" s="1"/>
      <c r="I118" s="1"/>
      <c r="J118" s="1"/>
      <c r="K118" s="1"/>
    </row>
    <row r="119" spans="4:11">
      <c r="D119" s="1"/>
      <c r="E119" s="1"/>
      <c r="F119" s="1"/>
      <c r="G119" s="1"/>
      <c r="H119" s="1"/>
      <c r="I119" s="1"/>
      <c r="J119" s="1"/>
      <c r="K119" s="1"/>
    </row>
    <row r="120" spans="4:11">
      <c r="D120" s="1"/>
      <c r="E120" s="1"/>
      <c r="F120" s="1"/>
      <c r="G120" s="1"/>
      <c r="H120" s="1"/>
      <c r="I120" s="1"/>
      <c r="J120" s="1"/>
      <c r="K120" s="1"/>
    </row>
    <row r="121" spans="4:11">
      <c r="D121" s="1"/>
      <c r="E121" s="1"/>
      <c r="F121" s="1"/>
      <c r="G121" s="1"/>
      <c r="H121" s="1"/>
      <c r="I121" s="1"/>
      <c r="J121" s="1"/>
      <c r="K121" s="1"/>
    </row>
    <row r="122" spans="4:11">
      <c r="D122" s="1"/>
      <c r="E122" s="1"/>
      <c r="F122" s="1"/>
      <c r="G122" s="1"/>
      <c r="H122" s="1"/>
      <c r="I122" s="1"/>
      <c r="J122" s="1"/>
      <c r="K122" s="1"/>
    </row>
    <row r="123" spans="4:11">
      <c r="D123" s="1"/>
      <c r="E123" s="1"/>
      <c r="F123" s="1"/>
      <c r="G123" s="1"/>
      <c r="H123" s="1"/>
      <c r="I123" s="1"/>
      <c r="J123" s="1"/>
      <c r="K123" s="1"/>
    </row>
    <row r="124" spans="4:11">
      <c r="D124" s="1"/>
      <c r="E124" s="1"/>
      <c r="F124" s="1"/>
      <c r="G124" s="1"/>
      <c r="H124" s="1"/>
      <c r="I124" s="1"/>
      <c r="J124" s="1"/>
      <c r="K124" s="1"/>
    </row>
  </sheetData>
  <mergeCells count="5">
    <mergeCell ref="D1:X1"/>
    <mergeCell ref="B1:C1"/>
    <mergeCell ref="Y1:AF1"/>
    <mergeCell ref="AG1:AT1"/>
    <mergeCell ref="AU1:AV1"/>
  </mergeCells>
  <pageMargins left="0" right="0" top="0.39374999999999999" bottom="0.39374999999999999" header="0" footer="0"/>
  <pageSetup orientation="portrait" r:id="rId1"/>
  <headerFooter>
    <oddHeader>&amp;C&amp;A</oddHeader>
    <oddFooter>&amp;CPage &amp;P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ED041-EC20-4E78-BA81-E457C2E12028}">
  <sheetPr codeName="Sheet3"/>
  <dimension ref="A1:AZ56"/>
  <sheetViews>
    <sheetView showZeros="0" zoomScaleNormal="100" workbookViewId="0">
      <selection activeCell="D13" sqref="D13"/>
    </sheetView>
  </sheetViews>
  <sheetFormatPr defaultColWidth="30.42578125" defaultRowHeight="12.75"/>
  <cols>
    <col min="1" max="1" width="25.5703125" bestFit="1" customWidth="1"/>
    <col min="2" max="2" width="13.85546875" bestFit="1" customWidth="1"/>
    <col min="3" max="3" width="29.28515625" bestFit="1" customWidth="1"/>
    <col min="4" max="4" width="29" bestFit="1" customWidth="1"/>
    <col min="5" max="6" width="21.42578125" bestFit="1" customWidth="1"/>
    <col min="7" max="7" width="19.85546875" bestFit="1" customWidth="1"/>
    <col min="8" max="8" width="19.140625" bestFit="1" customWidth="1"/>
    <col min="9" max="9" width="28" bestFit="1" customWidth="1"/>
    <col min="10" max="10" width="26.85546875" bestFit="1" customWidth="1"/>
    <col min="11" max="12" width="24" bestFit="1" customWidth="1"/>
    <col min="13" max="13" width="37.85546875" bestFit="1" customWidth="1"/>
    <col min="14" max="14" width="52.85546875" bestFit="1" customWidth="1"/>
    <col min="15" max="15" width="36.5703125" bestFit="1" customWidth="1"/>
    <col min="16" max="16" width="51" bestFit="1" customWidth="1"/>
    <col min="17" max="17" width="25.85546875" bestFit="1" customWidth="1"/>
    <col min="18" max="18" width="28.140625" bestFit="1" customWidth="1"/>
    <col min="19" max="19" width="26.42578125" bestFit="1" customWidth="1"/>
    <col min="20" max="20" width="28" bestFit="1" customWidth="1"/>
    <col min="21" max="21" width="30" bestFit="1" customWidth="1"/>
    <col min="22" max="22" width="28.42578125" bestFit="1" customWidth="1"/>
    <col min="23" max="23" width="31.28515625" bestFit="1" customWidth="1"/>
    <col min="24" max="24" width="42" bestFit="1" customWidth="1"/>
    <col min="25" max="25" width="28.7109375" bestFit="1" customWidth="1"/>
    <col min="26" max="26" width="19.85546875" bestFit="1" customWidth="1"/>
    <col min="27" max="27" width="33.7109375" bestFit="1" customWidth="1"/>
    <col min="28" max="28" width="21.42578125" bestFit="1" customWidth="1"/>
    <col min="29" max="29" width="24.5703125" bestFit="1" customWidth="1"/>
    <col min="30" max="30" width="55" bestFit="1" customWidth="1"/>
    <col min="31" max="31" width="30.5703125" bestFit="1" customWidth="1"/>
    <col min="32" max="32" width="43.7109375" bestFit="1" customWidth="1"/>
    <col min="33" max="33" width="21.42578125" bestFit="1" customWidth="1"/>
    <col min="34" max="34" width="20.42578125" bestFit="1" customWidth="1"/>
    <col min="35" max="35" width="32.85546875" bestFit="1" customWidth="1"/>
    <col min="36" max="36" width="21.7109375" bestFit="1" customWidth="1"/>
    <col min="37" max="37" width="47.7109375" bestFit="1" customWidth="1"/>
    <col min="38" max="38" width="28.140625" bestFit="1" customWidth="1"/>
    <col min="39" max="39" width="63.28515625" bestFit="1" customWidth="1"/>
    <col min="40" max="40" width="29" bestFit="1" customWidth="1"/>
    <col min="41" max="41" width="29.42578125" bestFit="1" customWidth="1"/>
    <col min="42" max="42" width="48.42578125" bestFit="1" customWidth="1"/>
    <col min="43" max="43" width="23.28515625" bestFit="1" customWidth="1"/>
    <col min="44" max="44" width="43.7109375" bestFit="1" customWidth="1"/>
    <col min="45" max="45" width="32.28515625" bestFit="1" customWidth="1"/>
    <col min="46" max="46" width="47.140625" bestFit="1" customWidth="1"/>
    <col min="47" max="47" width="21.7109375" bestFit="1" customWidth="1"/>
    <col min="48" max="48" width="18.28515625" bestFit="1" customWidth="1"/>
    <col min="49" max="49" width="30.85546875" bestFit="1" customWidth="1"/>
    <col min="50" max="50" width="38.28515625" bestFit="1" customWidth="1"/>
    <col min="51" max="51" width="25.140625" bestFit="1" customWidth="1"/>
    <col min="52" max="52" width="17" bestFit="1" customWidth="1"/>
  </cols>
  <sheetData>
    <row r="1" spans="1:52" s="24" customFormat="1" ht="32.25" thickBot="1">
      <c r="A1" s="39"/>
      <c r="B1" s="44" t="s">
        <v>121</v>
      </c>
      <c r="C1" s="44"/>
      <c r="D1" s="43" t="s">
        <v>122</v>
      </c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 t="s">
        <v>123</v>
      </c>
      <c r="Z1" s="43"/>
      <c r="AA1" s="43"/>
      <c r="AB1" s="43"/>
      <c r="AC1" s="43"/>
      <c r="AD1" s="43"/>
      <c r="AE1" s="43"/>
      <c r="AF1" s="43"/>
      <c r="AG1" s="43" t="s">
        <v>124</v>
      </c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 t="s">
        <v>125</v>
      </c>
      <c r="AV1" s="43"/>
      <c r="AW1" s="38" t="s">
        <v>126</v>
      </c>
      <c r="AX1" s="38" t="s">
        <v>127</v>
      </c>
      <c r="AY1" s="38" t="s">
        <v>129</v>
      </c>
      <c r="AZ1" s="38"/>
    </row>
    <row r="2" spans="1:52" s="30" customFormat="1" ht="15.75" thickBot="1">
      <c r="A2" s="32" t="s">
        <v>100</v>
      </c>
      <c r="B2" s="32" t="s">
        <v>101</v>
      </c>
      <c r="C2" s="32" t="s">
        <v>102</v>
      </c>
      <c r="D2" s="33" t="s">
        <v>99</v>
      </c>
      <c r="E2" s="34" t="s">
        <v>98</v>
      </c>
      <c r="F2" s="34" t="s">
        <v>97</v>
      </c>
      <c r="G2" s="32" t="s">
        <v>96</v>
      </c>
      <c r="H2" s="32" t="s">
        <v>95</v>
      </c>
      <c r="I2" s="32" t="s">
        <v>94</v>
      </c>
      <c r="J2" s="32" t="s">
        <v>93</v>
      </c>
      <c r="K2" s="32" t="s">
        <v>92</v>
      </c>
      <c r="L2" s="34" t="s">
        <v>91</v>
      </c>
      <c r="M2" s="32" t="s">
        <v>90</v>
      </c>
      <c r="N2" s="32" t="s">
        <v>89</v>
      </c>
      <c r="O2" s="32" t="s">
        <v>88</v>
      </c>
      <c r="P2" s="32" t="s">
        <v>87</v>
      </c>
      <c r="Q2" s="32" t="s">
        <v>86</v>
      </c>
      <c r="R2" s="32" t="s">
        <v>85</v>
      </c>
      <c r="S2" s="32" t="s">
        <v>84</v>
      </c>
      <c r="T2" s="32" t="s">
        <v>83</v>
      </c>
      <c r="U2" s="32" t="s">
        <v>82</v>
      </c>
      <c r="V2" s="32" t="s">
        <v>81</v>
      </c>
      <c r="W2" s="32" t="s">
        <v>80</v>
      </c>
      <c r="X2" s="35" t="s">
        <v>79</v>
      </c>
      <c r="Y2" s="34" t="s">
        <v>77</v>
      </c>
      <c r="Z2" s="32" t="s">
        <v>76</v>
      </c>
      <c r="AA2" s="32" t="s">
        <v>75</v>
      </c>
      <c r="AB2" s="32" t="s">
        <v>74</v>
      </c>
      <c r="AC2" s="32" t="s">
        <v>73</v>
      </c>
      <c r="AD2" s="32" t="s">
        <v>72</v>
      </c>
      <c r="AE2" s="32" t="s">
        <v>71</v>
      </c>
      <c r="AF2" s="36" t="s">
        <v>70</v>
      </c>
      <c r="AG2" s="34" t="s">
        <v>69</v>
      </c>
      <c r="AH2" s="32" t="s">
        <v>68</v>
      </c>
      <c r="AI2" s="32" t="s">
        <v>67</v>
      </c>
      <c r="AJ2" s="34" t="s">
        <v>66</v>
      </c>
      <c r="AK2" s="32" t="s">
        <v>65</v>
      </c>
      <c r="AL2" s="32" t="s">
        <v>64</v>
      </c>
      <c r="AM2" s="32" t="s">
        <v>63</v>
      </c>
      <c r="AN2" s="32" t="s">
        <v>62</v>
      </c>
      <c r="AO2" s="32" t="s">
        <v>61</v>
      </c>
      <c r="AP2" s="32" t="s">
        <v>60</v>
      </c>
      <c r="AQ2" s="32" t="s">
        <v>59</v>
      </c>
      <c r="AR2" s="32" t="s">
        <v>58</v>
      </c>
      <c r="AS2" s="32" t="s">
        <v>57</v>
      </c>
      <c r="AT2" s="36" t="s">
        <v>56</v>
      </c>
      <c r="AU2" s="34" t="s">
        <v>119</v>
      </c>
      <c r="AV2" s="32" t="s">
        <v>120</v>
      </c>
      <c r="AW2" s="34" t="s">
        <v>130</v>
      </c>
      <c r="AX2" s="34" t="s">
        <v>55</v>
      </c>
      <c r="AY2" s="36" t="s">
        <v>128</v>
      </c>
      <c r="AZ2" s="32" t="s">
        <v>54</v>
      </c>
    </row>
    <row r="3" spans="1:52" ht="15" thickTop="1">
      <c r="A3" s="12"/>
      <c r="B3" s="13">
        <v>100438</v>
      </c>
      <c r="C3" s="7" t="s">
        <v>53</v>
      </c>
      <c r="D3" s="3">
        <v>4</v>
      </c>
      <c r="E3" s="3">
        <v>2</v>
      </c>
      <c r="F3" s="3">
        <v>4</v>
      </c>
      <c r="G3" s="3">
        <v>4</v>
      </c>
      <c r="H3" s="3">
        <v>75</v>
      </c>
      <c r="I3" s="8">
        <f>I31</f>
        <v>45</v>
      </c>
      <c r="J3" s="1">
        <v>0</v>
      </c>
      <c r="K3" s="1">
        <v>0</v>
      </c>
      <c r="L3" s="3">
        <v>4.4000000000000004</v>
      </c>
      <c r="M3" s="1">
        <v>0.5</v>
      </c>
      <c r="N3" s="1">
        <v>0.35</v>
      </c>
      <c r="O3" s="1">
        <v>1.8</v>
      </c>
      <c r="P3" s="1">
        <v>0.85</v>
      </c>
      <c r="Q3" s="8">
        <f t="shared" ref="Q3:W4" si="0">Q31</f>
        <v>0.5</v>
      </c>
      <c r="R3" s="8">
        <f t="shared" si="0"/>
        <v>1</v>
      </c>
      <c r="S3" s="8">
        <f t="shared" si="0"/>
        <v>0.5</v>
      </c>
      <c r="T3" s="8">
        <f t="shared" si="0"/>
        <v>0.25</v>
      </c>
      <c r="U3" s="8">
        <f t="shared" si="0"/>
        <v>1</v>
      </c>
      <c r="V3" s="8">
        <f t="shared" si="0"/>
        <v>0.25</v>
      </c>
      <c r="W3" s="8">
        <f t="shared" si="0"/>
        <v>0.4</v>
      </c>
      <c r="X3" s="8">
        <v>0.8</v>
      </c>
      <c r="Y3">
        <v>1000</v>
      </c>
      <c r="Z3">
        <v>150</v>
      </c>
      <c r="AA3" s="8">
        <f>AA31</f>
        <v>15000</v>
      </c>
      <c r="AB3" s="1">
        <v>4.5</v>
      </c>
      <c r="AC3" s="11"/>
      <c r="AD3" s="8">
        <f>AD31</f>
        <v>15000</v>
      </c>
      <c r="AE3" s="1">
        <v>0.83299999999999996</v>
      </c>
      <c r="AF3" s="1">
        <v>60000</v>
      </c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1">
        <v>1</v>
      </c>
      <c r="AV3" s="1">
        <v>2</v>
      </c>
      <c r="AW3" s="1">
        <v>2</v>
      </c>
      <c r="AX3" s="1">
        <v>15</v>
      </c>
      <c r="AY3" s="11"/>
      <c r="AZ3" s="10" t="s">
        <v>29</v>
      </c>
    </row>
    <row r="4" spans="1:52" ht="14.25">
      <c r="A4" s="12"/>
      <c r="B4" s="13">
        <v>100437</v>
      </c>
      <c r="C4" s="7" t="s">
        <v>52</v>
      </c>
      <c r="D4" s="3">
        <v>4</v>
      </c>
      <c r="E4" s="3">
        <v>2</v>
      </c>
      <c r="F4" s="3">
        <v>4</v>
      </c>
      <c r="G4" s="3">
        <v>4</v>
      </c>
      <c r="H4" s="3">
        <v>75</v>
      </c>
      <c r="I4" s="3">
        <v>45</v>
      </c>
      <c r="J4" s="3">
        <v>0</v>
      </c>
      <c r="K4" s="3">
        <v>0</v>
      </c>
      <c r="L4">
        <v>5.0999999999999996</v>
      </c>
      <c r="M4" s="1">
        <v>0.4</v>
      </c>
      <c r="N4" s="1">
        <v>0.35</v>
      </c>
      <c r="O4" s="1">
        <v>1.8</v>
      </c>
      <c r="P4" s="1">
        <v>0.85</v>
      </c>
      <c r="Q4" s="8">
        <f t="shared" si="0"/>
        <v>0.5</v>
      </c>
      <c r="R4" s="8">
        <f t="shared" si="0"/>
        <v>1</v>
      </c>
      <c r="S4" s="8">
        <f t="shared" si="0"/>
        <v>0.5</v>
      </c>
      <c r="T4" s="8">
        <f t="shared" si="0"/>
        <v>0.25</v>
      </c>
      <c r="U4" s="8">
        <f t="shared" si="0"/>
        <v>1</v>
      </c>
      <c r="V4" s="8">
        <f t="shared" si="0"/>
        <v>0.25</v>
      </c>
      <c r="W4" s="8">
        <f t="shared" si="0"/>
        <v>0.4</v>
      </c>
      <c r="X4" s="8">
        <v>1</v>
      </c>
      <c r="Y4">
        <v>950</v>
      </c>
      <c r="Z4">
        <v>150</v>
      </c>
      <c r="AA4" s="8">
        <f>AA32</f>
        <v>15000</v>
      </c>
      <c r="AB4" s="1">
        <v>4.5</v>
      </c>
      <c r="AC4" s="1">
        <v>2</v>
      </c>
      <c r="AD4" s="8">
        <f>AD32</f>
        <v>15000</v>
      </c>
      <c r="AE4" s="1">
        <v>0.70799999999999996</v>
      </c>
      <c r="AF4" s="1">
        <v>60000</v>
      </c>
      <c r="AG4" s="1">
        <v>140</v>
      </c>
      <c r="AH4" s="1">
        <v>50</v>
      </c>
      <c r="AI4" s="8">
        <f>AI32</f>
        <v>30</v>
      </c>
      <c r="AJ4" s="1">
        <v>45</v>
      </c>
      <c r="AK4" s="8">
        <f>AK32</f>
        <v>0.85</v>
      </c>
      <c r="AL4" s="1">
        <v>100</v>
      </c>
      <c r="AM4" s="8">
        <f>AM32</f>
        <v>10</v>
      </c>
      <c r="AN4" s="8">
        <f>AN32</f>
        <v>0</v>
      </c>
      <c r="AO4" s="8">
        <f>AO32</f>
        <v>0</v>
      </c>
      <c r="AP4" s="8">
        <f>AP32</f>
        <v>0</v>
      </c>
      <c r="AQ4" s="1">
        <v>1</v>
      </c>
      <c r="AR4" s="1">
        <v>80</v>
      </c>
      <c r="AS4" s="1">
        <v>20</v>
      </c>
      <c r="AT4" s="8">
        <f>AT32</f>
        <v>100</v>
      </c>
      <c r="AU4" s="1">
        <v>2</v>
      </c>
      <c r="AV4" s="1">
        <v>1</v>
      </c>
      <c r="AW4" s="1">
        <v>4</v>
      </c>
      <c r="AX4" s="1">
        <v>25</v>
      </c>
      <c r="AY4" s="11"/>
      <c r="AZ4" s="16" t="s">
        <v>25</v>
      </c>
    </row>
    <row r="5" spans="1:52" ht="14.25">
      <c r="A5" s="13">
        <v>100437</v>
      </c>
      <c r="B5" s="13">
        <v>102420</v>
      </c>
      <c r="C5" s="7" t="s">
        <v>51</v>
      </c>
      <c r="D5" s="20">
        <f t="shared" ref="D5:K5" si="1">D4</f>
        <v>4</v>
      </c>
      <c r="E5" s="20">
        <f t="shared" si="1"/>
        <v>2</v>
      </c>
      <c r="F5" s="20">
        <f t="shared" si="1"/>
        <v>4</v>
      </c>
      <c r="G5" s="20">
        <f t="shared" si="1"/>
        <v>4</v>
      </c>
      <c r="H5" s="20">
        <f t="shared" si="1"/>
        <v>75</v>
      </c>
      <c r="I5" s="20">
        <f t="shared" si="1"/>
        <v>45</v>
      </c>
      <c r="J5" s="20">
        <f t="shared" si="1"/>
        <v>0</v>
      </c>
      <c r="K5" s="20">
        <f t="shared" si="1"/>
        <v>0</v>
      </c>
      <c r="L5" s="1">
        <v>6.1</v>
      </c>
      <c r="M5" s="18">
        <f t="shared" ref="M5:W5" si="2">M4</f>
        <v>0.4</v>
      </c>
      <c r="N5" s="18">
        <f t="shared" si="2"/>
        <v>0.35</v>
      </c>
      <c r="O5" s="18">
        <f t="shared" si="2"/>
        <v>1.8</v>
      </c>
      <c r="P5" s="18">
        <f t="shared" si="2"/>
        <v>0.85</v>
      </c>
      <c r="Q5" s="18">
        <f t="shared" si="2"/>
        <v>0.5</v>
      </c>
      <c r="R5" s="18">
        <f t="shared" si="2"/>
        <v>1</v>
      </c>
      <c r="S5" s="18">
        <f t="shared" si="2"/>
        <v>0.5</v>
      </c>
      <c r="T5" s="18">
        <f t="shared" si="2"/>
        <v>0.25</v>
      </c>
      <c r="U5" s="18">
        <f t="shared" si="2"/>
        <v>1</v>
      </c>
      <c r="V5" s="18">
        <f t="shared" si="2"/>
        <v>0.25</v>
      </c>
      <c r="W5" s="18">
        <f t="shared" si="2"/>
        <v>0.4</v>
      </c>
      <c r="X5" s="18">
        <v>1.1000000000000001</v>
      </c>
      <c r="Y5" s="19">
        <f t="shared" ref="Y5:AG5" si="3">Y4</f>
        <v>950</v>
      </c>
      <c r="Z5" s="19">
        <f t="shared" si="3"/>
        <v>150</v>
      </c>
      <c r="AA5" s="19">
        <f t="shared" si="3"/>
        <v>15000</v>
      </c>
      <c r="AB5" s="19">
        <f t="shared" si="3"/>
        <v>4.5</v>
      </c>
      <c r="AC5" s="19">
        <f t="shared" si="3"/>
        <v>2</v>
      </c>
      <c r="AD5" s="19">
        <f t="shared" si="3"/>
        <v>15000</v>
      </c>
      <c r="AE5" s="19">
        <f t="shared" si="3"/>
        <v>0.70799999999999996</v>
      </c>
      <c r="AF5" s="19">
        <f t="shared" si="3"/>
        <v>60000</v>
      </c>
      <c r="AG5" s="19">
        <f t="shared" si="3"/>
        <v>140</v>
      </c>
      <c r="AH5" s="1">
        <v>40</v>
      </c>
      <c r="AI5" s="18">
        <f t="shared" ref="AI5:AT5" si="4">AI4</f>
        <v>30</v>
      </c>
      <c r="AJ5" s="18">
        <f t="shared" si="4"/>
        <v>45</v>
      </c>
      <c r="AK5" s="18">
        <f t="shared" si="4"/>
        <v>0.85</v>
      </c>
      <c r="AL5" s="18">
        <f t="shared" si="4"/>
        <v>100</v>
      </c>
      <c r="AM5" s="18">
        <f t="shared" si="4"/>
        <v>10</v>
      </c>
      <c r="AN5" s="18">
        <f t="shared" si="4"/>
        <v>0</v>
      </c>
      <c r="AO5" s="18">
        <f t="shared" si="4"/>
        <v>0</v>
      </c>
      <c r="AP5" s="18">
        <f t="shared" si="4"/>
        <v>0</v>
      </c>
      <c r="AQ5" s="18">
        <f t="shared" si="4"/>
        <v>1</v>
      </c>
      <c r="AR5" s="18">
        <f t="shared" si="4"/>
        <v>80</v>
      </c>
      <c r="AS5" s="18">
        <f t="shared" si="4"/>
        <v>20</v>
      </c>
      <c r="AT5" s="18">
        <f t="shared" si="4"/>
        <v>100</v>
      </c>
      <c r="AU5" s="18">
        <f>AU4</f>
        <v>2</v>
      </c>
      <c r="AV5" s="18">
        <f>AV4</f>
        <v>1</v>
      </c>
      <c r="AW5" s="18">
        <v>4</v>
      </c>
      <c r="AX5" s="18">
        <f>AX4</f>
        <v>25</v>
      </c>
      <c r="AY5" s="11"/>
      <c r="AZ5" s="10" t="s">
        <v>25</v>
      </c>
    </row>
    <row r="6" spans="1:52" ht="14.25">
      <c r="A6" s="12"/>
      <c r="B6" s="13">
        <v>100439</v>
      </c>
      <c r="C6" s="7" t="s">
        <v>50</v>
      </c>
      <c r="D6" s="3">
        <v>6</v>
      </c>
      <c r="E6" s="3">
        <v>1.5</v>
      </c>
      <c r="F6" s="3">
        <v>2</v>
      </c>
      <c r="G6" s="3">
        <v>6</v>
      </c>
      <c r="H6" s="3">
        <v>60</v>
      </c>
      <c r="I6" s="9">
        <f>I32</f>
        <v>20</v>
      </c>
      <c r="J6" s="3">
        <v>0</v>
      </c>
      <c r="K6" s="3">
        <v>0</v>
      </c>
      <c r="L6" s="1">
        <v>5.2</v>
      </c>
      <c r="M6" s="1">
        <v>0.4</v>
      </c>
      <c r="N6" s="1">
        <v>0.35</v>
      </c>
      <c r="O6" s="1">
        <v>1.8</v>
      </c>
      <c r="P6" s="1">
        <v>0.85</v>
      </c>
      <c r="Q6" s="8">
        <f t="shared" ref="Q6:W6" si="5">Q32</f>
        <v>0.5</v>
      </c>
      <c r="R6" s="8">
        <f t="shared" si="5"/>
        <v>1</v>
      </c>
      <c r="S6" s="8">
        <f t="shared" si="5"/>
        <v>0.5</v>
      </c>
      <c r="T6" s="8">
        <f t="shared" si="5"/>
        <v>0.25</v>
      </c>
      <c r="U6" s="8">
        <f t="shared" si="5"/>
        <v>1</v>
      </c>
      <c r="V6" s="8">
        <f t="shared" si="5"/>
        <v>0.25</v>
      </c>
      <c r="W6" s="8">
        <f t="shared" si="5"/>
        <v>0.4</v>
      </c>
      <c r="X6" s="8">
        <v>1.1000000000000001</v>
      </c>
      <c r="Y6">
        <v>2000</v>
      </c>
      <c r="Z6">
        <v>150</v>
      </c>
      <c r="AA6" s="8">
        <f>AA32</f>
        <v>15000</v>
      </c>
      <c r="AB6" s="1">
        <v>9</v>
      </c>
      <c r="AC6" s="1">
        <v>3.75</v>
      </c>
      <c r="AD6" s="8">
        <f>AD32</f>
        <v>15000</v>
      </c>
      <c r="AE6" s="1">
        <v>1.389</v>
      </c>
      <c r="AF6" s="1">
        <v>60000</v>
      </c>
      <c r="AG6" s="1">
        <v>215</v>
      </c>
      <c r="AH6" s="1">
        <v>50</v>
      </c>
      <c r="AI6" s="1">
        <v>50</v>
      </c>
      <c r="AJ6" s="1">
        <v>55</v>
      </c>
      <c r="AK6" s="8">
        <f>AK32</f>
        <v>0.85</v>
      </c>
      <c r="AL6" s="1">
        <v>100</v>
      </c>
      <c r="AM6" s="8">
        <f>AM32</f>
        <v>10</v>
      </c>
      <c r="AN6" s="1">
        <v>0.4</v>
      </c>
      <c r="AO6" s="1">
        <v>1.2</v>
      </c>
      <c r="AP6" s="1">
        <v>0.2</v>
      </c>
      <c r="AQ6" s="1">
        <v>3</v>
      </c>
      <c r="AR6" s="1">
        <v>90</v>
      </c>
      <c r="AS6" s="1">
        <v>20</v>
      </c>
      <c r="AT6" s="8">
        <f>AT32</f>
        <v>100</v>
      </c>
      <c r="AU6" s="1">
        <v>2</v>
      </c>
      <c r="AV6" s="1">
        <v>3</v>
      </c>
      <c r="AW6" s="1">
        <v>8</v>
      </c>
      <c r="AX6" s="1">
        <v>100</v>
      </c>
      <c r="AY6" s="6"/>
      <c r="AZ6" s="16" t="s">
        <v>25</v>
      </c>
    </row>
    <row r="7" spans="1:52" ht="14.25">
      <c r="A7" s="13">
        <v>100439</v>
      </c>
      <c r="B7" s="13">
        <v>102421</v>
      </c>
      <c r="C7" s="4" t="s">
        <v>49</v>
      </c>
      <c r="D7" s="20">
        <f t="shared" ref="D7:K7" si="6">D6</f>
        <v>6</v>
      </c>
      <c r="E7" s="20">
        <f t="shared" si="6"/>
        <v>1.5</v>
      </c>
      <c r="F7" s="20">
        <f t="shared" si="6"/>
        <v>2</v>
      </c>
      <c r="G7" s="20">
        <f t="shared" si="6"/>
        <v>6</v>
      </c>
      <c r="H7" s="20">
        <f t="shared" si="6"/>
        <v>60</v>
      </c>
      <c r="I7" s="20">
        <f t="shared" si="6"/>
        <v>20</v>
      </c>
      <c r="J7" s="20">
        <f t="shared" si="6"/>
        <v>0</v>
      </c>
      <c r="K7" s="20">
        <f t="shared" si="6"/>
        <v>0</v>
      </c>
      <c r="L7" s="1">
        <v>6.24</v>
      </c>
      <c r="M7" s="18">
        <f t="shared" ref="M7:W7" si="7">M6</f>
        <v>0.4</v>
      </c>
      <c r="N7" s="18">
        <f t="shared" si="7"/>
        <v>0.35</v>
      </c>
      <c r="O7" s="18">
        <f t="shared" si="7"/>
        <v>1.8</v>
      </c>
      <c r="P7" s="18">
        <f t="shared" si="7"/>
        <v>0.85</v>
      </c>
      <c r="Q7" s="18">
        <f t="shared" si="7"/>
        <v>0.5</v>
      </c>
      <c r="R7" s="18">
        <f t="shared" si="7"/>
        <v>1</v>
      </c>
      <c r="S7" s="18">
        <f t="shared" si="7"/>
        <v>0.5</v>
      </c>
      <c r="T7" s="18">
        <f t="shared" si="7"/>
        <v>0.25</v>
      </c>
      <c r="U7" s="18">
        <f t="shared" si="7"/>
        <v>1</v>
      </c>
      <c r="V7" s="18">
        <f t="shared" si="7"/>
        <v>0.25</v>
      </c>
      <c r="W7" s="18">
        <f t="shared" si="7"/>
        <v>0.4</v>
      </c>
      <c r="X7" s="18">
        <v>1.2</v>
      </c>
      <c r="Y7">
        <v>2500</v>
      </c>
      <c r="Z7">
        <v>150</v>
      </c>
      <c r="AA7" s="18">
        <f>AA6</f>
        <v>15000</v>
      </c>
      <c r="AB7" s="1">
        <v>7.5</v>
      </c>
      <c r="AC7" s="18">
        <f>AC6</f>
        <v>3.75</v>
      </c>
      <c r="AD7" s="18">
        <f>AD6</f>
        <v>15000</v>
      </c>
      <c r="AE7" s="1">
        <v>1.389</v>
      </c>
      <c r="AF7" s="1">
        <v>60000</v>
      </c>
      <c r="AG7" s="18">
        <f>AG6</f>
        <v>215</v>
      </c>
      <c r="AH7" s="1">
        <v>40</v>
      </c>
      <c r="AI7" s="18">
        <f t="shared" ref="AI7:AT7" si="8">AI6</f>
        <v>50</v>
      </c>
      <c r="AJ7" s="18">
        <f t="shared" si="8"/>
        <v>55</v>
      </c>
      <c r="AK7" s="18">
        <f t="shared" si="8"/>
        <v>0.85</v>
      </c>
      <c r="AL7" s="18">
        <f t="shared" si="8"/>
        <v>100</v>
      </c>
      <c r="AM7" s="18">
        <f t="shared" si="8"/>
        <v>10</v>
      </c>
      <c r="AN7" s="18">
        <f t="shared" si="8"/>
        <v>0.4</v>
      </c>
      <c r="AO7" s="18">
        <f t="shared" si="8"/>
        <v>1.2</v>
      </c>
      <c r="AP7" s="18">
        <f t="shared" si="8"/>
        <v>0.2</v>
      </c>
      <c r="AQ7" s="18">
        <f t="shared" si="8"/>
        <v>3</v>
      </c>
      <c r="AR7" s="18">
        <f t="shared" si="8"/>
        <v>90</v>
      </c>
      <c r="AS7" s="18">
        <f t="shared" si="8"/>
        <v>20</v>
      </c>
      <c r="AT7" s="18">
        <f t="shared" si="8"/>
        <v>100</v>
      </c>
      <c r="AU7" s="18">
        <f>AU6</f>
        <v>2</v>
      </c>
      <c r="AV7" s="18">
        <f>AV6</f>
        <v>3</v>
      </c>
      <c r="AW7" s="18">
        <v>8</v>
      </c>
      <c r="AX7" s="18">
        <f>AX6</f>
        <v>100</v>
      </c>
      <c r="AY7" s="11"/>
      <c r="AZ7" s="10" t="s">
        <v>25</v>
      </c>
    </row>
    <row r="8" spans="1:52" ht="14.25">
      <c r="A8" s="12"/>
      <c r="B8" s="13">
        <v>100441</v>
      </c>
      <c r="C8" s="7" t="s">
        <v>48</v>
      </c>
      <c r="D8" s="3">
        <v>6</v>
      </c>
      <c r="E8" s="3">
        <v>1</v>
      </c>
      <c r="F8" s="3">
        <v>2</v>
      </c>
      <c r="G8" s="3">
        <v>6</v>
      </c>
      <c r="H8" s="3">
        <v>60</v>
      </c>
      <c r="I8" s="9">
        <f>I31</f>
        <v>45</v>
      </c>
      <c r="J8" s="3">
        <v>0</v>
      </c>
      <c r="K8" s="3">
        <v>0</v>
      </c>
      <c r="L8" s="1">
        <v>5.5</v>
      </c>
      <c r="M8" s="1">
        <v>0.5</v>
      </c>
      <c r="N8" s="1">
        <v>0.35</v>
      </c>
      <c r="O8" s="1">
        <v>1.8</v>
      </c>
      <c r="P8" s="1">
        <v>0.85</v>
      </c>
      <c r="Q8" s="8">
        <f t="shared" ref="Q8:X9" si="9">Q31</f>
        <v>0.5</v>
      </c>
      <c r="R8" s="8">
        <f t="shared" si="9"/>
        <v>1</v>
      </c>
      <c r="S8" s="8">
        <f t="shared" si="9"/>
        <v>0.5</v>
      </c>
      <c r="T8" s="8">
        <f t="shared" si="9"/>
        <v>0.25</v>
      </c>
      <c r="U8" s="8">
        <f t="shared" si="9"/>
        <v>1</v>
      </c>
      <c r="V8" s="8">
        <f t="shared" si="9"/>
        <v>0.25</v>
      </c>
      <c r="W8" s="8">
        <f t="shared" si="9"/>
        <v>0.4</v>
      </c>
      <c r="X8" s="8">
        <v>1.2</v>
      </c>
      <c r="AA8" s="1"/>
      <c r="AB8" s="1"/>
      <c r="AC8" s="1"/>
      <c r="AD8" s="1"/>
      <c r="AE8" s="1"/>
      <c r="AF8" s="1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1">
        <v>1</v>
      </c>
      <c r="AV8" s="1">
        <v>4</v>
      </c>
      <c r="AW8" s="1">
        <v>4</v>
      </c>
      <c r="AX8" s="1">
        <v>175</v>
      </c>
      <c r="AY8" s="6"/>
      <c r="AZ8" s="10" t="s">
        <v>29</v>
      </c>
    </row>
    <row r="9" spans="1:52" ht="14.25">
      <c r="A9" s="12"/>
      <c r="B9" s="13">
        <v>100440</v>
      </c>
      <c r="C9" s="7" t="s">
        <v>47</v>
      </c>
      <c r="D9" s="3">
        <v>8</v>
      </c>
      <c r="E9" s="3">
        <v>1</v>
      </c>
      <c r="F9" s="3">
        <v>1</v>
      </c>
      <c r="G9" s="3">
        <v>8</v>
      </c>
      <c r="H9" s="9">
        <f>H32</f>
        <v>45</v>
      </c>
      <c r="I9" s="9">
        <f>I32</f>
        <v>20</v>
      </c>
      <c r="J9" s="3">
        <v>0</v>
      </c>
      <c r="K9" s="3">
        <v>0</v>
      </c>
      <c r="L9" s="1">
        <v>4</v>
      </c>
      <c r="M9" s="1">
        <v>0.4</v>
      </c>
      <c r="N9" s="1">
        <v>0.35</v>
      </c>
      <c r="O9" s="1">
        <v>1.8</v>
      </c>
      <c r="P9" s="1">
        <v>0.85</v>
      </c>
      <c r="Q9" s="8">
        <f t="shared" si="9"/>
        <v>0.5</v>
      </c>
      <c r="R9" s="8">
        <f t="shared" si="9"/>
        <v>1</v>
      </c>
      <c r="S9" s="8">
        <f t="shared" si="9"/>
        <v>0.5</v>
      </c>
      <c r="T9" s="8">
        <f t="shared" si="9"/>
        <v>0.25</v>
      </c>
      <c r="U9" s="8">
        <f t="shared" si="9"/>
        <v>1</v>
      </c>
      <c r="V9" s="8">
        <f t="shared" si="9"/>
        <v>0.25</v>
      </c>
      <c r="W9" s="8">
        <f t="shared" si="9"/>
        <v>0.4</v>
      </c>
      <c r="X9" s="8">
        <f t="shared" si="9"/>
        <v>1</v>
      </c>
      <c r="Y9">
        <v>4000</v>
      </c>
      <c r="Z9">
        <v>150</v>
      </c>
      <c r="AA9" s="8">
        <f>AA32</f>
        <v>15000</v>
      </c>
      <c r="AB9" s="1">
        <v>9.5</v>
      </c>
      <c r="AC9" s="1">
        <v>4</v>
      </c>
      <c r="AD9" s="8">
        <f>AD32</f>
        <v>15000</v>
      </c>
      <c r="AE9" s="1">
        <v>1.667</v>
      </c>
      <c r="AF9" s="1">
        <v>60000</v>
      </c>
      <c r="AG9" s="1">
        <v>525</v>
      </c>
      <c r="AH9" s="1">
        <v>100</v>
      </c>
      <c r="AI9" s="1">
        <v>50</v>
      </c>
      <c r="AJ9" s="1">
        <v>68</v>
      </c>
      <c r="AK9" s="8">
        <f>AK32</f>
        <v>0.85</v>
      </c>
      <c r="AL9" s="1">
        <v>100</v>
      </c>
      <c r="AM9" s="8">
        <f>AM32</f>
        <v>10</v>
      </c>
      <c r="AN9" s="1">
        <v>0.8</v>
      </c>
      <c r="AO9" s="1">
        <v>1.8</v>
      </c>
      <c r="AP9" s="1">
        <v>0.2</v>
      </c>
      <c r="AQ9" s="8">
        <f>AQ32</f>
        <v>5</v>
      </c>
      <c r="AR9" s="1">
        <v>100</v>
      </c>
      <c r="AS9" s="1">
        <v>20</v>
      </c>
      <c r="AT9" s="8">
        <f>AT32</f>
        <v>100</v>
      </c>
      <c r="AU9" s="1">
        <v>3</v>
      </c>
      <c r="AV9" s="1">
        <v>3</v>
      </c>
      <c r="AW9" s="1">
        <v>16</v>
      </c>
      <c r="AX9" s="1">
        <v>250</v>
      </c>
      <c r="AY9" s="6"/>
      <c r="AZ9" s="10" t="s">
        <v>25</v>
      </c>
    </row>
    <row r="10" spans="1:52" ht="14.25">
      <c r="A10" s="13">
        <v>100440</v>
      </c>
      <c r="B10" s="13">
        <v>102419</v>
      </c>
      <c r="C10" s="4" t="s">
        <v>46</v>
      </c>
      <c r="D10" s="20">
        <f t="shared" ref="D10:K10" si="10">D9</f>
        <v>8</v>
      </c>
      <c r="E10" s="20">
        <f t="shared" si="10"/>
        <v>1</v>
      </c>
      <c r="F10" s="20">
        <f t="shared" si="10"/>
        <v>1</v>
      </c>
      <c r="G10" s="20">
        <f t="shared" si="10"/>
        <v>8</v>
      </c>
      <c r="H10" s="20">
        <f t="shared" si="10"/>
        <v>45</v>
      </c>
      <c r="I10" s="20">
        <f t="shared" si="10"/>
        <v>20</v>
      </c>
      <c r="J10" s="20">
        <f t="shared" si="10"/>
        <v>0</v>
      </c>
      <c r="K10" s="20">
        <f t="shared" si="10"/>
        <v>0</v>
      </c>
      <c r="L10" s="1">
        <v>4.8</v>
      </c>
      <c r="M10" s="18">
        <f t="shared" ref="M10:W10" si="11">M9</f>
        <v>0.4</v>
      </c>
      <c r="N10" s="18">
        <f t="shared" si="11"/>
        <v>0.35</v>
      </c>
      <c r="O10" s="18">
        <f t="shared" si="11"/>
        <v>1.8</v>
      </c>
      <c r="P10" s="18">
        <f t="shared" si="11"/>
        <v>0.85</v>
      </c>
      <c r="Q10" s="18">
        <f t="shared" si="11"/>
        <v>0.5</v>
      </c>
      <c r="R10" s="18">
        <f t="shared" si="11"/>
        <v>1</v>
      </c>
      <c r="S10" s="18">
        <f t="shared" si="11"/>
        <v>0.5</v>
      </c>
      <c r="T10" s="18">
        <f t="shared" si="11"/>
        <v>0.25</v>
      </c>
      <c r="U10" s="18">
        <f t="shared" si="11"/>
        <v>1</v>
      </c>
      <c r="V10" s="18">
        <f t="shared" si="11"/>
        <v>0.25</v>
      </c>
      <c r="W10" s="18">
        <f t="shared" si="11"/>
        <v>0.4</v>
      </c>
      <c r="X10" s="18">
        <v>1.1000000000000001</v>
      </c>
      <c r="Y10" s="18">
        <f t="shared" ref="Y10:AG10" si="12">Y9</f>
        <v>4000</v>
      </c>
      <c r="Z10" s="18">
        <f t="shared" si="12"/>
        <v>150</v>
      </c>
      <c r="AA10" s="18">
        <f t="shared" si="12"/>
        <v>15000</v>
      </c>
      <c r="AB10" s="18">
        <f t="shared" si="12"/>
        <v>9.5</v>
      </c>
      <c r="AC10" s="18">
        <f t="shared" si="12"/>
        <v>4</v>
      </c>
      <c r="AD10" s="18">
        <f t="shared" si="12"/>
        <v>15000</v>
      </c>
      <c r="AE10" s="18">
        <f t="shared" si="12"/>
        <v>1.667</v>
      </c>
      <c r="AF10" s="18">
        <f t="shared" si="12"/>
        <v>60000</v>
      </c>
      <c r="AG10" s="18">
        <f t="shared" si="12"/>
        <v>525</v>
      </c>
      <c r="AH10" s="1">
        <v>75</v>
      </c>
      <c r="AI10" s="18">
        <f t="shared" ref="AI10:AT10" si="13">AI9</f>
        <v>50</v>
      </c>
      <c r="AJ10" s="18">
        <f t="shared" si="13"/>
        <v>68</v>
      </c>
      <c r="AK10" s="18">
        <f t="shared" si="13"/>
        <v>0.85</v>
      </c>
      <c r="AL10" s="18">
        <f t="shared" si="13"/>
        <v>100</v>
      </c>
      <c r="AM10" s="18">
        <f t="shared" si="13"/>
        <v>10</v>
      </c>
      <c r="AN10" s="18">
        <f t="shared" si="13"/>
        <v>0.8</v>
      </c>
      <c r="AO10" s="18">
        <f t="shared" si="13"/>
        <v>1.8</v>
      </c>
      <c r="AP10" s="18">
        <f t="shared" si="13"/>
        <v>0.2</v>
      </c>
      <c r="AQ10" s="18">
        <f t="shared" si="13"/>
        <v>5</v>
      </c>
      <c r="AR10" s="18">
        <f t="shared" si="13"/>
        <v>100</v>
      </c>
      <c r="AS10" s="18">
        <f t="shared" si="13"/>
        <v>20</v>
      </c>
      <c r="AT10" s="18">
        <f t="shared" si="13"/>
        <v>100</v>
      </c>
      <c r="AU10" s="18">
        <f>AU9</f>
        <v>3</v>
      </c>
      <c r="AV10" s="18">
        <f>AV9</f>
        <v>3</v>
      </c>
      <c r="AW10" s="18">
        <v>16</v>
      </c>
      <c r="AX10" s="18">
        <f>AX9</f>
        <v>250</v>
      </c>
      <c r="AY10" s="11"/>
      <c r="AZ10" s="10" t="s">
        <v>25</v>
      </c>
    </row>
    <row r="11" spans="1:52" ht="14.25">
      <c r="A11" s="13">
        <v>100440</v>
      </c>
      <c r="B11" s="13">
        <v>102427</v>
      </c>
      <c r="C11" s="4" t="s">
        <v>45</v>
      </c>
      <c r="D11" s="20">
        <f t="shared" ref="D11:X11" si="14">D9</f>
        <v>8</v>
      </c>
      <c r="E11" s="20">
        <f t="shared" si="14"/>
        <v>1</v>
      </c>
      <c r="F11" s="20">
        <f t="shared" si="14"/>
        <v>1</v>
      </c>
      <c r="G11" s="20">
        <f t="shared" si="14"/>
        <v>8</v>
      </c>
      <c r="H11" s="20">
        <f t="shared" si="14"/>
        <v>45</v>
      </c>
      <c r="I11" s="20">
        <f t="shared" si="14"/>
        <v>20</v>
      </c>
      <c r="J11" s="20">
        <f t="shared" si="14"/>
        <v>0</v>
      </c>
      <c r="K11" s="20">
        <f t="shared" si="14"/>
        <v>0</v>
      </c>
      <c r="L11" s="20">
        <f t="shared" si="14"/>
        <v>4</v>
      </c>
      <c r="M11" s="20">
        <f t="shared" si="14"/>
        <v>0.4</v>
      </c>
      <c r="N11" s="20">
        <f t="shared" si="14"/>
        <v>0.35</v>
      </c>
      <c r="O11" s="20">
        <f t="shared" si="14"/>
        <v>1.8</v>
      </c>
      <c r="P11" s="20">
        <f t="shared" si="14"/>
        <v>0.85</v>
      </c>
      <c r="Q11" s="20">
        <f t="shared" si="14"/>
        <v>0.5</v>
      </c>
      <c r="R11" s="20">
        <f t="shared" si="14"/>
        <v>1</v>
      </c>
      <c r="S11" s="20">
        <f t="shared" si="14"/>
        <v>0.5</v>
      </c>
      <c r="T11" s="20">
        <f t="shared" si="14"/>
        <v>0.25</v>
      </c>
      <c r="U11" s="20">
        <f t="shared" si="14"/>
        <v>1</v>
      </c>
      <c r="V11" s="20">
        <f t="shared" si="14"/>
        <v>0.25</v>
      </c>
      <c r="W11" s="20">
        <f t="shared" si="14"/>
        <v>0.4</v>
      </c>
      <c r="X11" s="20">
        <f t="shared" si="14"/>
        <v>1</v>
      </c>
      <c r="Y11">
        <v>5000</v>
      </c>
      <c r="Z11" s="19">
        <f t="shared" ref="Z11:AF11" si="15">Z9</f>
        <v>150</v>
      </c>
      <c r="AA11" s="19">
        <f t="shared" si="15"/>
        <v>15000</v>
      </c>
      <c r="AB11" s="19">
        <f t="shared" si="15"/>
        <v>9.5</v>
      </c>
      <c r="AC11" s="19">
        <f t="shared" si="15"/>
        <v>4</v>
      </c>
      <c r="AD11" s="19">
        <f t="shared" si="15"/>
        <v>15000</v>
      </c>
      <c r="AE11" s="19">
        <f t="shared" si="15"/>
        <v>1.667</v>
      </c>
      <c r="AF11" s="19">
        <f t="shared" si="15"/>
        <v>60000</v>
      </c>
      <c r="AG11" s="1">
        <v>650</v>
      </c>
      <c r="AH11" s="18">
        <f t="shared" ref="AH11:AT11" si="16">AH9</f>
        <v>100</v>
      </c>
      <c r="AI11" s="18">
        <f t="shared" si="16"/>
        <v>50</v>
      </c>
      <c r="AJ11" s="18">
        <f t="shared" si="16"/>
        <v>68</v>
      </c>
      <c r="AK11" s="18">
        <f t="shared" si="16"/>
        <v>0.85</v>
      </c>
      <c r="AL11" s="18">
        <f t="shared" si="16"/>
        <v>100</v>
      </c>
      <c r="AM11" s="18">
        <f t="shared" si="16"/>
        <v>10</v>
      </c>
      <c r="AN11" s="18">
        <f t="shared" si="16"/>
        <v>0.8</v>
      </c>
      <c r="AO11" s="18">
        <f t="shared" si="16"/>
        <v>1.8</v>
      </c>
      <c r="AP11" s="18">
        <f t="shared" si="16"/>
        <v>0.2</v>
      </c>
      <c r="AQ11" s="18">
        <f t="shared" si="16"/>
        <v>5</v>
      </c>
      <c r="AR11" s="18">
        <f t="shared" si="16"/>
        <v>100</v>
      </c>
      <c r="AS11" s="18">
        <f t="shared" si="16"/>
        <v>20</v>
      </c>
      <c r="AT11" s="18">
        <f t="shared" si="16"/>
        <v>100</v>
      </c>
      <c r="AU11" s="20">
        <f>AU9</f>
        <v>3</v>
      </c>
      <c r="AV11" s="20">
        <f>AV9</f>
        <v>3</v>
      </c>
      <c r="AW11" s="18">
        <v>16</v>
      </c>
      <c r="AX11" s="18">
        <f>AX9</f>
        <v>250</v>
      </c>
      <c r="AY11" s="11"/>
      <c r="AZ11" s="10" t="s">
        <v>25</v>
      </c>
    </row>
    <row r="12" spans="1:52" ht="14.25">
      <c r="A12" s="1"/>
      <c r="B12" s="1"/>
      <c r="C12" s="4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2" ht="14.25">
      <c r="A13" s="11"/>
      <c r="B13" s="13">
        <v>1010062</v>
      </c>
      <c r="C13" s="4" t="s">
        <v>44</v>
      </c>
      <c r="D13">
        <v>8</v>
      </c>
      <c r="E13">
        <v>1.5</v>
      </c>
      <c r="F13">
        <v>2</v>
      </c>
      <c r="G13" s="3">
        <v>8</v>
      </c>
      <c r="H13" s="9">
        <f>H31</f>
        <v>45</v>
      </c>
      <c r="I13" s="3">
        <v>20</v>
      </c>
      <c r="J13" s="3">
        <v>0</v>
      </c>
      <c r="K13" s="3">
        <v>0</v>
      </c>
      <c r="L13" s="1">
        <v>5.2</v>
      </c>
      <c r="M13" s="1">
        <v>1</v>
      </c>
      <c r="N13" s="8">
        <f>N31</f>
        <v>1</v>
      </c>
      <c r="O13" s="1">
        <v>1</v>
      </c>
      <c r="P13" s="8">
        <f t="shared" ref="P13:R14" si="17">P31</f>
        <v>1</v>
      </c>
      <c r="Q13" s="8">
        <f t="shared" si="17"/>
        <v>0.5</v>
      </c>
      <c r="R13" s="8">
        <f t="shared" si="17"/>
        <v>1</v>
      </c>
      <c r="S13" s="1">
        <v>0.8</v>
      </c>
      <c r="T13" s="8">
        <f>T31</f>
        <v>0.25</v>
      </c>
      <c r="U13" s="8">
        <f>U31</f>
        <v>1</v>
      </c>
      <c r="V13" s="8">
        <f>V31</f>
        <v>0.25</v>
      </c>
      <c r="W13" s="1">
        <v>0.5</v>
      </c>
      <c r="X13" s="8">
        <v>1.3</v>
      </c>
      <c r="Y13">
        <v>4000</v>
      </c>
      <c r="Z13">
        <v>150</v>
      </c>
      <c r="AA13" s="8">
        <f>AA31</f>
        <v>15000</v>
      </c>
      <c r="AB13" s="1">
        <v>4</v>
      </c>
      <c r="AC13" s="11"/>
      <c r="AD13" s="8">
        <f>AD31</f>
        <v>15000</v>
      </c>
      <c r="AE13" s="1">
        <v>1.667</v>
      </c>
      <c r="AF13" s="1">
        <v>60000</v>
      </c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1">
        <v>2</v>
      </c>
      <c r="AV13" s="1">
        <v>6</v>
      </c>
      <c r="AW13" s="1">
        <v>6</v>
      </c>
      <c r="AX13" s="1">
        <v>500</v>
      </c>
      <c r="AY13" s="6"/>
      <c r="AZ13" s="10" t="s">
        <v>29</v>
      </c>
    </row>
    <row r="14" spans="1:52" ht="14.25">
      <c r="A14" s="12"/>
      <c r="B14" s="13">
        <v>100442</v>
      </c>
      <c r="C14" s="4" t="s">
        <v>43</v>
      </c>
      <c r="D14" s="3">
        <v>8</v>
      </c>
      <c r="E14" s="3">
        <v>0.75</v>
      </c>
      <c r="F14" s="3">
        <v>1</v>
      </c>
      <c r="G14" s="3">
        <v>8</v>
      </c>
      <c r="H14" s="9">
        <f>H32</f>
        <v>45</v>
      </c>
      <c r="I14" s="9">
        <f>I32</f>
        <v>20</v>
      </c>
      <c r="J14" s="3">
        <v>0</v>
      </c>
      <c r="K14" s="3">
        <v>0</v>
      </c>
      <c r="L14" s="1">
        <v>4.5</v>
      </c>
      <c r="M14" s="1">
        <v>1</v>
      </c>
      <c r="N14" s="8">
        <f>N32</f>
        <v>1</v>
      </c>
      <c r="O14" s="1">
        <v>1</v>
      </c>
      <c r="P14" s="8">
        <f t="shared" si="17"/>
        <v>1</v>
      </c>
      <c r="Q14" s="8">
        <f t="shared" si="17"/>
        <v>0.5</v>
      </c>
      <c r="R14" s="8">
        <f t="shared" si="17"/>
        <v>1</v>
      </c>
      <c r="S14" s="1">
        <v>0.7</v>
      </c>
      <c r="T14" s="8">
        <f>T32</f>
        <v>0.25</v>
      </c>
      <c r="U14" s="8">
        <f>U32</f>
        <v>1</v>
      </c>
      <c r="V14" s="1">
        <v>0.5</v>
      </c>
      <c r="W14" s="1">
        <v>0.5</v>
      </c>
      <c r="X14" s="8">
        <v>1.2</v>
      </c>
      <c r="Y14">
        <v>6000</v>
      </c>
      <c r="Z14">
        <v>150</v>
      </c>
      <c r="AA14" s="8">
        <f>AA32</f>
        <v>15000</v>
      </c>
      <c r="AB14" s="1">
        <v>6.5</v>
      </c>
      <c r="AC14" s="1">
        <v>8</v>
      </c>
      <c r="AD14" s="8">
        <f>AD32</f>
        <v>15000</v>
      </c>
      <c r="AE14" s="1">
        <v>1.667</v>
      </c>
      <c r="AF14" s="1">
        <v>60000</v>
      </c>
      <c r="AG14" s="1">
        <v>325</v>
      </c>
      <c r="AH14" s="1">
        <v>70</v>
      </c>
      <c r="AI14" s="8">
        <f>AI32</f>
        <v>30</v>
      </c>
      <c r="AJ14" s="1">
        <v>84</v>
      </c>
      <c r="AK14" s="8">
        <f>AK32</f>
        <v>0.85</v>
      </c>
      <c r="AL14" s="1">
        <v>100</v>
      </c>
      <c r="AM14" s="8">
        <f>AM32</f>
        <v>10</v>
      </c>
      <c r="AN14" s="1">
        <v>1</v>
      </c>
      <c r="AO14" s="1">
        <v>2</v>
      </c>
      <c r="AP14" s="8">
        <f>AP32</f>
        <v>0</v>
      </c>
      <c r="AQ14" s="1">
        <v>1</v>
      </c>
      <c r="AR14" s="1">
        <v>60</v>
      </c>
      <c r="AS14" s="1">
        <v>20</v>
      </c>
      <c r="AT14" s="8">
        <f>AT32</f>
        <v>100</v>
      </c>
      <c r="AU14" s="1">
        <v>4</v>
      </c>
      <c r="AV14" s="1">
        <v>3</v>
      </c>
      <c r="AW14" s="1">
        <v>24</v>
      </c>
      <c r="AX14" s="1">
        <v>850</v>
      </c>
      <c r="AY14" s="6"/>
      <c r="AZ14" s="10" t="s">
        <v>25</v>
      </c>
    </row>
    <row r="15" spans="1:52" ht="14.25">
      <c r="A15" s="12"/>
      <c r="B15" s="13">
        <v>102425</v>
      </c>
      <c r="C15" s="4" t="s">
        <v>42</v>
      </c>
      <c r="D15" s="3">
        <v>8</v>
      </c>
      <c r="E15" s="3">
        <v>0.75</v>
      </c>
      <c r="F15" s="3">
        <v>1</v>
      </c>
      <c r="G15" s="3">
        <v>8</v>
      </c>
      <c r="H15" s="9">
        <f>H32</f>
        <v>45</v>
      </c>
      <c r="I15" s="9">
        <f>I32</f>
        <v>20</v>
      </c>
      <c r="J15" s="3">
        <v>0</v>
      </c>
      <c r="K15" s="3">
        <v>0</v>
      </c>
      <c r="L15" s="1">
        <v>4.5</v>
      </c>
      <c r="M15" s="1">
        <v>1</v>
      </c>
      <c r="N15" s="8">
        <f>N32</f>
        <v>1</v>
      </c>
      <c r="O15" s="1">
        <v>1</v>
      </c>
      <c r="P15" s="8">
        <f>P32</f>
        <v>1</v>
      </c>
      <c r="Q15" s="8">
        <f>Q32</f>
        <v>0.5</v>
      </c>
      <c r="R15" s="8">
        <f>R32</f>
        <v>1</v>
      </c>
      <c r="S15" s="1">
        <v>0.7</v>
      </c>
      <c r="T15" s="8">
        <f>T32</f>
        <v>0.25</v>
      </c>
      <c r="U15" s="8">
        <f>U32</f>
        <v>1</v>
      </c>
      <c r="V15" s="1">
        <v>0.5</v>
      </c>
      <c r="W15" s="1">
        <v>0.5</v>
      </c>
      <c r="X15" s="8">
        <v>1.2</v>
      </c>
      <c r="Y15">
        <v>8000</v>
      </c>
      <c r="Z15">
        <v>150</v>
      </c>
      <c r="AA15" s="8">
        <f>AA32</f>
        <v>15000</v>
      </c>
      <c r="AB15" s="1">
        <v>6.5</v>
      </c>
      <c r="AC15" s="11"/>
      <c r="AD15" s="8">
        <f>AD32</f>
        <v>15000</v>
      </c>
      <c r="AE15" s="1">
        <v>5</v>
      </c>
      <c r="AF15" s="1">
        <v>60000</v>
      </c>
      <c r="AG15" s="1">
        <v>165</v>
      </c>
      <c r="AH15" s="1">
        <v>29</v>
      </c>
      <c r="AI15" s="8">
        <f>AI32</f>
        <v>30</v>
      </c>
      <c r="AJ15" s="1">
        <v>42</v>
      </c>
      <c r="AK15" s="8">
        <f>AK32</f>
        <v>0.85</v>
      </c>
      <c r="AL15" s="1">
        <v>100</v>
      </c>
      <c r="AM15" s="8">
        <f>AM32</f>
        <v>10</v>
      </c>
      <c r="AN15" s="1">
        <v>1</v>
      </c>
      <c r="AO15" s="1">
        <v>2</v>
      </c>
      <c r="AP15" s="8">
        <f>AP32</f>
        <v>0</v>
      </c>
      <c r="AQ15" s="1">
        <v>1.5</v>
      </c>
      <c r="AR15" s="1">
        <v>60</v>
      </c>
      <c r="AS15" s="1">
        <v>20</v>
      </c>
      <c r="AT15" s="8">
        <f>AT32</f>
        <v>100</v>
      </c>
      <c r="AU15" s="1">
        <v>4</v>
      </c>
      <c r="AV15" s="1">
        <v>3</v>
      </c>
      <c r="AW15" s="1">
        <v>24</v>
      </c>
      <c r="AX15" s="1">
        <v>1000</v>
      </c>
      <c r="AY15" s="6"/>
      <c r="AZ15" s="10" t="s">
        <v>25</v>
      </c>
    </row>
    <row r="16" spans="1:52" ht="14.25">
      <c r="A16" s="12"/>
      <c r="B16" s="13">
        <v>100443</v>
      </c>
      <c r="C16" s="7" t="s">
        <v>41</v>
      </c>
      <c r="D16" s="3">
        <v>6</v>
      </c>
      <c r="E16" s="3">
        <v>1.5</v>
      </c>
      <c r="F16" s="3">
        <v>2</v>
      </c>
      <c r="G16" s="3">
        <v>6</v>
      </c>
      <c r="H16" s="3">
        <v>60</v>
      </c>
      <c r="I16" s="3">
        <v>45</v>
      </c>
      <c r="J16" s="3">
        <v>0</v>
      </c>
      <c r="K16" s="3">
        <v>0</v>
      </c>
      <c r="L16" s="1">
        <v>5.3</v>
      </c>
      <c r="M16" s="1">
        <v>1</v>
      </c>
      <c r="N16" s="8">
        <f>N32</f>
        <v>1</v>
      </c>
      <c r="O16" s="1">
        <v>1</v>
      </c>
      <c r="P16" s="8">
        <f>P32</f>
        <v>1</v>
      </c>
      <c r="Q16" s="8">
        <f>Q32</f>
        <v>0.5</v>
      </c>
      <c r="R16" s="8">
        <f>R32</f>
        <v>1</v>
      </c>
      <c r="S16" s="1">
        <v>0.7</v>
      </c>
      <c r="T16" s="8">
        <f>T32</f>
        <v>0.25</v>
      </c>
      <c r="U16" s="8">
        <f>U32</f>
        <v>1</v>
      </c>
      <c r="V16" s="1">
        <v>0.5</v>
      </c>
      <c r="W16" s="1">
        <v>0.5</v>
      </c>
      <c r="X16" s="8">
        <v>1.2</v>
      </c>
      <c r="Y16">
        <v>3000</v>
      </c>
      <c r="Z16">
        <v>150</v>
      </c>
      <c r="AA16" s="8">
        <f>AA32</f>
        <v>15000</v>
      </c>
      <c r="AB16" s="1">
        <v>3.5</v>
      </c>
      <c r="AC16" s="1">
        <v>2.5</v>
      </c>
      <c r="AD16" s="8">
        <f>AD32</f>
        <v>15000</v>
      </c>
      <c r="AE16" s="1">
        <v>1.389</v>
      </c>
      <c r="AF16" s="1">
        <v>60000</v>
      </c>
      <c r="AG16" s="1">
        <v>100</v>
      </c>
      <c r="AH16" s="1">
        <v>30</v>
      </c>
      <c r="AI16" s="8">
        <f>AI32</f>
        <v>30</v>
      </c>
      <c r="AJ16" s="1">
        <v>48</v>
      </c>
      <c r="AK16" s="8">
        <f>AK32</f>
        <v>0.85</v>
      </c>
      <c r="AL16" s="1">
        <v>100</v>
      </c>
      <c r="AM16" s="8">
        <f>AM32</f>
        <v>10</v>
      </c>
      <c r="AN16" s="8">
        <f>AN32</f>
        <v>0</v>
      </c>
      <c r="AO16" s="8">
        <f>AO32</f>
        <v>0</v>
      </c>
      <c r="AP16" s="8">
        <f>AP32</f>
        <v>0</v>
      </c>
      <c r="AQ16" s="1">
        <v>1</v>
      </c>
      <c r="AR16" s="1">
        <v>60</v>
      </c>
      <c r="AS16" s="1">
        <v>20</v>
      </c>
      <c r="AT16" s="8">
        <f>AT32</f>
        <v>100</v>
      </c>
      <c r="AU16" s="1">
        <v>2</v>
      </c>
      <c r="AV16" s="1">
        <v>2</v>
      </c>
      <c r="AW16" s="1">
        <v>12</v>
      </c>
      <c r="AX16" s="1">
        <v>300</v>
      </c>
      <c r="AY16" s="6"/>
      <c r="AZ16" s="10" t="s">
        <v>25</v>
      </c>
    </row>
    <row r="17" spans="1:52" ht="14.25">
      <c r="A17" s="13">
        <v>100443</v>
      </c>
      <c r="B17" s="13">
        <v>102422</v>
      </c>
      <c r="C17" s="4" t="s">
        <v>40</v>
      </c>
      <c r="D17" s="20">
        <f t="shared" ref="D17:K17" si="18">D16</f>
        <v>6</v>
      </c>
      <c r="E17" s="20">
        <f t="shared" si="18"/>
        <v>1.5</v>
      </c>
      <c r="F17" s="20">
        <f t="shared" si="18"/>
        <v>2</v>
      </c>
      <c r="G17" s="20">
        <f t="shared" si="18"/>
        <v>6</v>
      </c>
      <c r="H17" s="20">
        <f t="shared" si="18"/>
        <v>60</v>
      </c>
      <c r="I17" s="20">
        <f t="shared" si="18"/>
        <v>45</v>
      </c>
      <c r="J17" s="20">
        <f t="shared" si="18"/>
        <v>0</v>
      </c>
      <c r="K17" s="20">
        <f t="shared" si="18"/>
        <v>0</v>
      </c>
      <c r="L17" s="1">
        <v>6.36</v>
      </c>
      <c r="M17" s="18">
        <f t="shared" ref="M17:W17" si="19">M16</f>
        <v>1</v>
      </c>
      <c r="N17" s="18">
        <f t="shared" si="19"/>
        <v>1</v>
      </c>
      <c r="O17" s="18">
        <f t="shared" si="19"/>
        <v>1</v>
      </c>
      <c r="P17" s="18">
        <f t="shared" si="19"/>
        <v>1</v>
      </c>
      <c r="Q17" s="18">
        <f t="shared" si="19"/>
        <v>0.5</v>
      </c>
      <c r="R17" s="18">
        <f t="shared" si="19"/>
        <v>1</v>
      </c>
      <c r="S17" s="18">
        <f t="shared" si="19"/>
        <v>0.7</v>
      </c>
      <c r="T17" s="18">
        <f t="shared" si="19"/>
        <v>0.25</v>
      </c>
      <c r="U17" s="18">
        <f t="shared" si="19"/>
        <v>1</v>
      </c>
      <c r="V17" s="18">
        <f t="shared" si="19"/>
        <v>0.5</v>
      </c>
      <c r="W17" s="18">
        <f t="shared" si="19"/>
        <v>0.5</v>
      </c>
      <c r="X17" s="18">
        <v>1.3</v>
      </c>
      <c r="Y17" s="18">
        <f t="shared" ref="Y17:AG17" si="20">Y16</f>
        <v>3000</v>
      </c>
      <c r="Z17" s="18">
        <f t="shared" si="20"/>
        <v>150</v>
      </c>
      <c r="AA17" s="18">
        <f t="shared" si="20"/>
        <v>15000</v>
      </c>
      <c r="AB17" s="18">
        <f t="shared" si="20"/>
        <v>3.5</v>
      </c>
      <c r="AC17" s="18">
        <f t="shared" si="20"/>
        <v>2.5</v>
      </c>
      <c r="AD17" s="18">
        <f t="shared" si="20"/>
        <v>15000</v>
      </c>
      <c r="AE17" s="18">
        <f t="shared" si="20"/>
        <v>1.389</v>
      </c>
      <c r="AF17" s="18">
        <f t="shared" si="20"/>
        <v>60000</v>
      </c>
      <c r="AG17" s="18">
        <f t="shared" si="20"/>
        <v>100</v>
      </c>
      <c r="AH17" s="1">
        <v>24</v>
      </c>
      <c r="AI17" s="18">
        <f t="shared" ref="AI17:AT17" si="21">AI16</f>
        <v>30</v>
      </c>
      <c r="AJ17" s="18">
        <f t="shared" si="21"/>
        <v>48</v>
      </c>
      <c r="AK17" s="18">
        <f t="shared" si="21"/>
        <v>0.85</v>
      </c>
      <c r="AL17" s="18">
        <f t="shared" si="21"/>
        <v>100</v>
      </c>
      <c r="AM17" s="18">
        <f t="shared" si="21"/>
        <v>10</v>
      </c>
      <c r="AN17" s="18">
        <f t="shared" si="21"/>
        <v>0</v>
      </c>
      <c r="AO17" s="18">
        <f t="shared" si="21"/>
        <v>0</v>
      </c>
      <c r="AP17" s="18">
        <f t="shared" si="21"/>
        <v>0</v>
      </c>
      <c r="AQ17" s="18">
        <f t="shared" si="21"/>
        <v>1</v>
      </c>
      <c r="AR17" s="18">
        <f t="shared" si="21"/>
        <v>60</v>
      </c>
      <c r="AS17" s="18">
        <f t="shared" si="21"/>
        <v>20</v>
      </c>
      <c r="AT17" s="18">
        <f t="shared" si="21"/>
        <v>100</v>
      </c>
      <c r="AU17" s="18">
        <f>AU16</f>
        <v>2</v>
      </c>
      <c r="AV17" s="18">
        <f>AV16</f>
        <v>2</v>
      </c>
      <c r="AW17" s="18">
        <v>12</v>
      </c>
      <c r="AX17" s="18">
        <f>AX16</f>
        <v>300</v>
      </c>
      <c r="AY17" s="11"/>
      <c r="AZ17" s="10" t="s">
        <v>25</v>
      </c>
    </row>
    <row r="18" spans="1:52" ht="14.25">
      <c r="A18" s="13">
        <v>100443</v>
      </c>
      <c r="B18" s="13">
        <v>102423</v>
      </c>
      <c r="C18" s="4" t="s">
        <v>39</v>
      </c>
      <c r="D18" s="20">
        <f t="shared" ref="D18:X18" si="22">D16</f>
        <v>6</v>
      </c>
      <c r="E18" s="20">
        <f t="shared" si="22"/>
        <v>1.5</v>
      </c>
      <c r="F18" s="20">
        <f t="shared" si="22"/>
        <v>2</v>
      </c>
      <c r="G18" s="20">
        <f t="shared" si="22"/>
        <v>6</v>
      </c>
      <c r="H18" s="20">
        <f t="shared" si="22"/>
        <v>60</v>
      </c>
      <c r="I18" s="20">
        <f t="shared" si="22"/>
        <v>45</v>
      </c>
      <c r="J18" s="20">
        <f t="shared" si="22"/>
        <v>0</v>
      </c>
      <c r="K18" s="20">
        <f t="shared" si="22"/>
        <v>0</v>
      </c>
      <c r="L18" s="20">
        <f t="shared" si="22"/>
        <v>5.3</v>
      </c>
      <c r="M18" s="20">
        <f t="shared" si="22"/>
        <v>1</v>
      </c>
      <c r="N18" s="20">
        <f t="shared" si="22"/>
        <v>1</v>
      </c>
      <c r="O18" s="20">
        <f t="shared" si="22"/>
        <v>1</v>
      </c>
      <c r="P18" s="20">
        <f t="shared" si="22"/>
        <v>1</v>
      </c>
      <c r="Q18" s="20">
        <f t="shared" si="22"/>
        <v>0.5</v>
      </c>
      <c r="R18" s="20">
        <f t="shared" si="22"/>
        <v>1</v>
      </c>
      <c r="S18" s="20">
        <f t="shared" si="22"/>
        <v>0.7</v>
      </c>
      <c r="T18" s="20">
        <f t="shared" si="22"/>
        <v>0.25</v>
      </c>
      <c r="U18" s="20">
        <f t="shared" si="22"/>
        <v>1</v>
      </c>
      <c r="V18" s="20">
        <f t="shared" si="22"/>
        <v>0.5</v>
      </c>
      <c r="W18" s="20">
        <f t="shared" si="22"/>
        <v>0.5</v>
      </c>
      <c r="X18" s="20">
        <f t="shared" si="22"/>
        <v>1.2</v>
      </c>
      <c r="Y18">
        <v>5000</v>
      </c>
      <c r="Z18" s="19">
        <f t="shared" ref="Z18:AF18" si="23">Z16</f>
        <v>150</v>
      </c>
      <c r="AA18" s="19">
        <f t="shared" si="23"/>
        <v>15000</v>
      </c>
      <c r="AB18" s="19">
        <f t="shared" si="23"/>
        <v>3.5</v>
      </c>
      <c r="AC18" s="19">
        <f t="shared" si="23"/>
        <v>2.5</v>
      </c>
      <c r="AD18" s="19">
        <f t="shared" si="23"/>
        <v>15000</v>
      </c>
      <c r="AE18" s="19">
        <f t="shared" si="23"/>
        <v>1.389</v>
      </c>
      <c r="AF18" s="19">
        <f t="shared" si="23"/>
        <v>60000</v>
      </c>
      <c r="AG18" s="1">
        <v>45</v>
      </c>
      <c r="AH18" s="1">
        <v>15</v>
      </c>
      <c r="AI18" s="18">
        <f>AI16</f>
        <v>30</v>
      </c>
      <c r="AJ18" s="1">
        <v>30</v>
      </c>
      <c r="AK18" s="18">
        <f t="shared" ref="AK18:AT18" si="24">AK16</f>
        <v>0.85</v>
      </c>
      <c r="AL18" s="18">
        <f t="shared" si="24"/>
        <v>100</v>
      </c>
      <c r="AM18" s="18">
        <f t="shared" si="24"/>
        <v>10</v>
      </c>
      <c r="AN18" s="18">
        <f t="shared" si="24"/>
        <v>0</v>
      </c>
      <c r="AO18" s="18">
        <f t="shared" si="24"/>
        <v>0</v>
      </c>
      <c r="AP18" s="18">
        <f t="shared" si="24"/>
        <v>0</v>
      </c>
      <c r="AQ18" s="18">
        <f t="shared" si="24"/>
        <v>1</v>
      </c>
      <c r="AR18" s="18">
        <f t="shared" si="24"/>
        <v>60</v>
      </c>
      <c r="AS18" s="18">
        <f t="shared" si="24"/>
        <v>20</v>
      </c>
      <c r="AT18" s="18">
        <f t="shared" si="24"/>
        <v>100</v>
      </c>
      <c r="AU18" s="20">
        <f>AU16</f>
        <v>2</v>
      </c>
      <c r="AV18" s="20">
        <f>AV16</f>
        <v>2</v>
      </c>
      <c r="AW18" s="18">
        <v>12</v>
      </c>
      <c r="AX18" s="18">
        <f>AX16</f>
        <v>300</v>
      </c>
      <c r="AY18" s="11"/>
      <c r="AZ18" s="10" t="s">
        <v>25</v>
      </c>
    </row>
    <row r="19" spans="1:52" ht="14.25">
      <c r="A19" s="12"/>
      <c r="B19" s="13">
        <v>968</v>
      </c>
      <c r="C19" s="7" t="s">
        <v>38</v>
      </c>
      <c r="D19" s="3">
        <v>6</v>
      </c>
      <c r="E19" s="3">
        <v>1.5</v>
      </c>
      <c r="F19" s="3">
        <v>2</v>
      </c>
      <c r="G19" s="3">
        <v>6</v>
      </c>
      <c r="H19" s="3">
        <v>60</v>
      </c>
      <c r="I19" s="3">
        <v>45</v>
      </c>
      <c r="J19" s="3">
        <v>0</v>
      </c>
      <c r="K19" s="3">
        <v>0</v>
      </c>
      <c r="L19" s="1">
        <v>5.3</v>
      </c>
      <c r="M19" s="1">
        <v>1</v>
      </c>
      <c r="N19" s="8">
        <f>N32</f>
        <v>1</v>
      </c>
      <c r="O19" s="1">
        <v>1</v>
      </c>
      <c r="P19" s="8">
        <f>P32</f>
        <v>1</v>
      </c>
      <c r="Q19" s="8">
        <f>Q32</f>
        <v>0.5</v>
      </c>
      <c r="R19" s="8">
        <f>R32</f>
        <v>1</v>
      </c>
      <c r="S19" s="1">
        <v>0.7</v>
      </c>
      <c r="T19" s="8">
        <f>T32</f>
        <v>0.25</v>
      </c>
      <c r="U19" s="8">
        <f>U32</f>
        <v>1</v>
      </c>
      <c r="V19" s="1">
        <v>0.5</v>
      </c>
      <c r="W19" s="1">
        <v>0.5</v>
      </c>
      <c r="X19" s="8">
        <v>1.2</v>
      </c>
      <c r="Y19">
        <v>2500</v>
      </c>
      <c r="Z19">
        <v>25</v>
      </c>
      <c r="AA19" s="8">
        <f>AA32</f>
        <v>15000</v>
      </c>
      <c r="AB19" s="1">
        <v>3.5</v>
      </c>
      <c r="AC19" s="1">
        <v>2.5</v>
      </c>
      <c r="AD19" s="8">
        <f>AD32</f>
        <v>15000</v>
      </c>
      <c r="AE19" s="1">
        <v>1.389</v>
      </c>
      <c r="AF19" s="1">
        <v>60000</v>
      </c>
      <c r="AG19" s="1">
        <v>41</v>
      </c>
      <c r="AH19" s="1">
        <v>4</v>
      </c>
      <c r="AI19" s="14">
        <f>AI32</f>
        <v>30</v>
      </c>
      <c r="AJ19" s="1">
        <v>30</v>
      </c>
      <c r="AK19" s="1">
        <v>0.9</v>
      </c>
      <c r="AL19" s="1">
        <v>100</v>
      </c>
      <c r="AM19" s="8">
        <f>AM32</f>
        <v>10</v>
      </c>
      <c r="AN19" s="8">
        <f>AN32</f>
        <v>0</v>
      </c>
      <c r="AO19" s="8">
        <f>AO32</f>
        <v>0</v>
      </c>
      <c r="AP19" s="8">
        <f>AP32</f>
        <v>0</v>
      </c>
      <c r="AQ19" s="1">
        <v>1</v>
      </c>
      <c r="AR19" s="1">
        <v>60</v>
      </c>
      <c r="AS19" s="1">
        <v>20</v>
      </c>
      <c r="AT19" s="8">
        <f>AT32</f>
        <v>100</v>
      </c>
      <c r="AU19" s="1">
        <v>2</v>
      </c>
      <c r="AV19" s="1">
        <v>2</v>
      </c>
      <c r="AW19" s="1">
        <v>12</v>
      </c>
      <c r="AX19" s="1">
        <v>390</v>
      </c>
      <c r="AY19" s="6"/>
      <c r="AZ19" s="10" t="s">
        <v>25</v>
      </c>
    </row>
    <row r="20" spans="1:52" ht="14.25">
      <c r="A20" s="12"/>
      <c r="B20" s="13">
        <v>1537</v>
      </c>
      <c r="C20" s="7" t="s">
        <v>37</v>
      </c>
      <c r="D20" s="3">
        <v>6</v>
      </c>
      <c r="E20" s="3">
        <v>1.5</v>
      </c>
      <c r="F20" s="3">
        <v>2</v>
      </c>
      <c r="G20" s="3">
        <v>6</v>
      </c>
      <c r="H20" s="3">
        <v>60</v>
      </c>
      <c r="I20" s="3">
        <v>45</v>
      </c>
      <c r="J20" s="3">
        <v>0</v>
      </c>
      <c r="K20" s="3">
        <v>0</v>
      </c>
      <c r="L20" s="1">
        <v>5.3</v>
      </c>
      <c r="M20" s="1">
        <v>1</v>
      </c>
      <c r="N20" s="8">
        <f>N32</f>
        <v>1</v>
      </c>
      <c r="O20" s="1">
        <v>1</v>
      </c>
      <c r="P20" s="8">
        <f>P32</f>
        <v>1</v>
      </c>
      <c r="Q20" s="8">
        <f>Q32</f>
        <v>0.5</v>
      </c>
      <c r="R20" s="8">
        <f>R32</f>
        <v>1</v>
      </c>
      <c r="S20" s="1">
        <v>0.7</v>
      </c>
      <c r="T20" s="8">
        <f>T32</f>
        <v>0.25</v>
      </c>
      <c r="U20" s="8">
        <f>U32</f>
        <v>1</v>
      </c>
      <c r="V20" s="1">
        <v>0.5</v>
      </c>
      <c r="W20" s="1">
        <v>0.5</v>
      </c>
      <c r="X20" s="8">
        <v>1.2</v>
      </c>
      <c r="Y20" s="1">
        <v>2200</v>
      </c>
      <c r="Z20" s="1">
        <v>150</v>
      </c>
      <c r="AA20" s="8">
        <f>AA32</f>
        <v>15000</v>
      </c>
      <c r="AB20" s="1">
        <v>3.5</v>
      </c>
      <c r="AC20" s="1">
        <v>2.5</v>
      </c>
      <c r="AD20" s="8">
        <f>AD32</f>
        <v>15000</v>
      </c>
      <c r="AE20" s="1">
        <v>1.389</v>
      </c>
      <c r="AF20" s="1">
        <v>60000</v>
      </c>
      <c r="AG20" s="1">
        <v>60</v>
      </c>
      <c r="AH20" s="1">
        <v>4</v>
      </c>
      <c r="AI20" s="8">
        <f>AI32</f>
        <v>30</v>
      </c>
      <c r="AJ20" s="1">
        <v>30</v>
      </c>
      <c r="AK20" s="1">
        <v>0.9</v>
      </c>
      <c r="AL20" s="1">
        <v>100</v>
      </c>
      <c r="AM20" s="8">
        <f>AM32</f>
        <v>10</v>
      </c>
      <c r="AN20" s="14">
        <f>AN32</f>
        <v>0</v>
      </c>
      <c r="AO20" s="8">
        <f>AO32</f>
        <v>0</v>
      </c>
      <c r="AP20" s="8">
        <f>AP32</f>
        <v>0</v>
      </c>
      <c r="AQ20" s="1">
        <v>1</v>
      </c>
      <c r="AR20" s="1">
        <v>60</v>
      </c>
      <c r="AS20" s="1">
        <v>20</v>
      </c>
      <c r="AT20" s="8">
        <f>AT32</f>
        <v>100</v>
      </c>
      <c r="AU20" s="1">
        <v>2</v>
      </c>
      <c r="AV20" s="1">
        <v>2</v>
      </c>
      <c r="AW20" s="1">
        <v>14</v>
      </c>
      <c r="AX20" s="1">
        <v>390</v>
      </c>
      <c r="AY20" s="6"/>
      <c r="AZ20" s="10" t="s">
        <v>25</v>
      </c>
    </row>
    <row r="21" spans="1:52" ht="14.25">
      <c r="A21" s="12"/>
      <c r="B21" s="13">
        <v>102428</v>
      </c>
      <c r="C21" s="4" t="s">
        <v>36</v>
      </c>
      <c r="D21" s="3">
        <v>6</v>
      </c>
      <c r="E21" s="3">
        <v>1</v>
      </c>
      <c r="F21" s="3">
        <v>2</v>
      </c>
      <c r="G21" s="3">
        <v>6</v>
      </c>
      <c r="H21" s="3">
        <v>60</v>
      </c>
      <c r="I21" s="9">
        <f>I32</f>
        <v>20</v>
      </c>
      <c r="J21" s="3">
        <v>0</v>
      </c>
      <c r="K21" s="3">
        <v>0</v>
      </c>
      <c r="L21" s="1">
        <v>5.3</v>
      </c>
      <c r="M21" s="1">
        <v>1</v>
      </c>
      <c r="N21" s="8">
        <f>N32</f>
        <v>1</v>
      </c>
      <c r="O21" s="1">
        <v>1</v>
      </c>
      <c r="P21" s="8">
        <f>P32</f>
        <v>1</v>
      </c>
      <c r="Q21" s="8">
        <f>Q32</f>
        <v>0.5</v>
      </c>
      <c r="R21" s="8">
        <f>R32</f>
        <v>1</v>
      </c>
      <c r="S21" s="1">
        <v>0.7</v>
      </c>
      <c r="T21" s="8">
        <f>T32</f>
        <v>0.25</v>
      </c>
      <c r="U21" s="8">
        <f>U32</f>
        <v>1</v>
      </c>
      <c r="V21" s="1">
        <v>0.5</v>
      </c>
      <c r="W21" s="1">
        <v>0.5</v>
      </c>
      <c r="X21" s="8">
        <v>1.2</v>
      </c>
      <c r="Y21" s="1">
        <v>6000</v>
      </c>
      <c r="Z21" s="1">
        <v>150</v>
      </c>
      <c r="AA21" s="8">
        <f>AA32</f>
        <v>15000</v>
      </c>
      <c r="AB21" s="1">
        <v>3.5</v>
      </c>
      <c r="AC21" s="1">
        <v>2.5</v>
      </c>
      <c r="AD21" s="8">
        <f>AD32</f>
        <v>15000</v>
      </c>
      <c r="AE21" s="1">
        <v>5</v>
      </c>
      <c r="AF21" s="1">
        <v>60000</v>
      </c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1">
        <v>2</v>
      </c>
      <c r="AV21" s="1">
        <v>2</v>
      </c>
      <c r="AW21" s="1">
        <v>18</v>
      </c>
      <c r="AX21" s="1">
        <v>800</v>
      </c>
      <c r="AY21" s="6"/>
      <c r="AZ21" s="10" t="s">
        <v>25</v>
      </c>
    </row>
    <row r="22" spans="1:52" ht="14.25">
      <c r="A22" s="12"/>
      <c r="B22" s="13">
        <v>132404</v>
      </c>
      <c r="C22" s="7" t="s">
        <v>35</v>
      </c>
      <c r="D22" s="3">
        <v>8</v>
      </c>
      <c r="E22" s="3">
        <v>1.5</v>
      </c>
      <c r="F22" s="3">
        <v>2</v>
      </c>
      <c r="G22" s="9">
        <f>G31</f>
        <v>3</v>
      </c>
      <c r="H22" s="9">
        <f>H31</f>
        <v>45</v>
      </c>
      <c r="I22" s="3">
        <v>20</v>
      </c>
      <c r="J22" s="3">
        <v>0</v>
      </c>
      <c r="K22" s="3">
        <v>0</v>
      </c>
      <c r="L22">
        <v>6</v>
      </c>
      <c r="M22" s="1">
        <v>1</v>
      </c>
      <c r="N22" s="8">
        <f>N31</f>
        <v>1</v>
      </c>
      <c r="O22" s="1">
        <v>1</v>
      </c>
      <c r="P22" s="8">
        <f>P31</f>
        <v>1</v>
      </c>
      <c r="Q22" s="8">
        <f>Q31</f>
        <v>0.5</v>
      </c>
      <c r="R22" s="8">
        <f>R31</f>
        <v>1</v>
      </c>
      <c r="S22" s="1">
        <v>0.8</v>
      </c>
      <c r="T22" s="8">
        <f>T31</f>
        <v>0.25</v>
      </c>
      <c r="U22" s="8">
        <f>U31</f>
        <v>1</v>
      </c>
      <c r="V22" s="8">
        <f>V31</f>
        <v>0.25</v>
      </c>
      <c r="W22" s="1">
        <v>0.5</v>
      </c>
      <c r="X22" s="1">
        <v>2.2000000000000002</v>
      </c>
      <c r="Y22" s="1">
        <v>5000</v>
      </c>
      <c r="Z22" s="1">
        <v>150</v>
      </c>
      <c r="AA22" s="8">
        <f>AA31</f>
        <v>15000</v>
      </c>
      <c r="AB22" s="1">
        <v>4</v>
      </c>
      <c r="AC22" s="11"/>
      <c r="AD22" s="8">
        <f>AD31</f>
        <v>15000</v>
      </c>
      <c r="AE22" s="1">
        <v>1.667</v>
      </c>
      <c r="AF22" s="1">
        <v>60000</v>
      </c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1">
        <v>1</v>
      </c>
      <c r="AV22" s="1">
        <v>6</v>
      </c>
      <c r="AW22" s="1">
        <v>12</v>
      </c>
      <c r="AX22" s="1">
        <v>750</v>
      </c>
      <c r="AY22" s="6"/>
      <c r="AZ22" s="10" t="s">
        <v>29</v>
      </c>
    </row>
    <row r="23" spans="1:52" ht="14.25">
      <c r="A23" s="12"/>
      <c r="B23" s="13">
        <v>102455</v>
      </c>
      <c r="C23" s="4" t="s">
        <v>34</v>
      </c>
      <c r="D23" s="3">
        <v>8</v>
      </c>
      <c r="E23" s="3">
        <v>1.25</v>
      </c>
      <c r="F23" s="3">
        <v>1.5</v>
      </c>
      <c r="G23" s="3">
        <v>8</v>
      </c>
      <c r="H23" s="9">
        <f>H31</f>
        <v>45</v>
      </c>
      <c r="I23" s="3">
        <v>20</v>
      </c>
      <c r="J23" s="3">
        <v>0</v>
      </c>
      <c r="K23" s="3">
        <v>0</v>
      </c>
      <c r="L23">
        <v>5.3</v>
      </c>
      <c r="M23" s="1">
        <v>1</v>
      </c>
      <c r="N23" s="8">
        <f>N31</f>
        <v>1</v>
      </c>
      <c r="O23" s="1">
        <v>1</v>
      </c>
      <c r="P23" s="8">
        <f>P31</f>
        <v>1</v>
      </c>
      <c r="Q23" s="8">
        <f>Q31</f>
        <v>0.5</v>
      </c>
      <c r="R23" s="8">
        <f>R31</f>
        <v>1</v>
      </c>
      <c r="S23" s="1">
        <v>0.8</v>
      </c>
      <c r="T23" s="8">
        <f>T31</f>
        <v>0.25</v>
      </c>
      <c r="U23" s="8">
        <f>U31</f>
        <v>1</v>
      </c>
      <c r="V23" s="8">
        <f>V31</f>
        <v>0.25</v>
      </c>
      <c r="W23" s="1">
        <v>0.5</v>
      </c>
      <c r="X23" s="8">
        <v>1.3</v>
      </c>
      <c r="Y23" s="1">
        <v>5000</v>
      </c>
      <c r="Z23" s="1">
        <v>150</v>
      </c>
      <c r="AA23" s="8">
        <f>AA31</f>
        <v>15000</v>
      </c>
      <c r="AB23" s="1">
        <v>4</v>
      </c>
      <c r="AC23" s="11"/>
      <c r="AD23" s="8">
        <f>AD31</f>
        <v>15000</v>
      </c>
      <c r="AE23" s="1">
        <v>5</v>
      </c>
      <c r="AF23" s="1">
        <v>60000</v>
      </c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1">
        <v>3</v>
      </c>
      <c r="AV23" s="1">
        <v>6</v>
      </c>
      <c r="AW23" s="1">
        <v>10</v>
      </c>
      <c r="AX23" s="1">
        <v>1000</v>
      </c>
      <c r="AY23" s="6"/>
      <c r="AZ23" s="10" t="s">
        <v>29</v>
      </c>
    </row>
    <row r="24" spans="1:52" ht="14.25">
      <c r="A24" s="12"/>
      <c r="B24" s="13">
        <v>118718</v>
      </c>
      <c r="C24" s="4" t="s">
        <v>33</v>
      </c>
      <c r="D24" s="3">
        <v>8</v>
      </c>
      <c r="E24" s="3">
        <v>0.75</v>
      </c>
      <c r="F24" s="3">
        <v>1</v>
      </c>
      <c r="G24" s="3">
        <v>8</v>
      </c>
      <c r="H24" s="9">
        <f>H33</f>
        <v>45</v>
      </c>
      <c r="I24" s="3">
        <v>20</v>
      </c>
      <c r="J24" s="3">
        <v>0</v>
      </c>
      <c r="K24" s="3">
        <v>0</v>
      </c>
      <c r="L24">
        <v>5.6</v>
      </c>
      <c r="M24" s="1">
        <v>1</v>
      </c>
      <c r="N24" s="8">
        <f>N33</f>
        <v>1</v>
      </c>
      <c r="O24" s="1">
        <v>1</v>
      </c>
      <c r="P24" s="8">
        <f>P33</f>
        <v>1</v>
      </c>
      <c r="Q24" s="8">
        <f>Q33</f>
        <v>0.5</v>
      </c>
      <c r="R24" s="8">
        <f>R33</f>
        <v>1</v>
      </c>
      <c r="S24" s="1">
        <v>0.8</v>
      </c>
      <c r="T24" s="8">
        <f>T33</f>
        <v>0.25</v>
      </c>
      <c r="U24" s="8">
        <f>U33</f>
        <v>1</v>
      </c>
      <c r="V24" s="1">
        <v>0.5</v>
      </c>
      <c r="W24" s="1">
        <v>0.5</v>
      </c>
      <c r="X24" s="8">
        <v>1.6</v>
      </c>
      <c r="Y24" s="1">
        <v>6500</v>
      </c>
      <c r="Z24" s="1">
        <v>150</v>
      </c>
      <c r="AA24" s="8">
        <f>AA33</f>
        <v>15000</v>
      </c>
      <c r="AB24" s="1">
        <v>4</v>
      </c>
      <c r="AC24" s="11"/>
      <c r="AD24" s="8">
        <f>AD33</f>
        <v>15000</v>
      </c>
      <c r="AE24" s="1">
        <v>2</v>
      </c>
      <c r="AF24" s="1">
        <v>60000</v>
      </c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1">
        <v>3</v>
      </c>
      <c r="AV24" s="1">
        <v>8</v>
      </c>
      <c r="AW24" s="1">
        <v>20</v>
      </c>
      <c r="AX24" s="1">
        <v>2000</v>
      </c>
      <c r="AY24" s="6"/>
      <c r="AZ24" s="16" t="s">
        <v>32</v>
      </c>
    </row>
    <row r="25" spans="1:52" ht="14.25">
      <c r="C25" s="17"/>
    </row>
    <row r="26" spans="1:52" ht="14.25">
      <c r="A26" s="12"/>
      <c r="B26" s="13">
        <v>720</v>
      </c>
      <c r="C26" s="7" t="s">
        <v>31</v>
      </c>
      <c r="D26" s="3">
        <v>6</v>
      </c>
      <c r="E26" s="3">
        <v>0.5</v>
      </c>
      <c r="F26" s="3">
        <v>0.5</v>
      </c>
      <c r="G26" s="3">
        <v>8</v>
      </c>
      <c r="H26" s="3">
        <v>30</v>
      </c>
      <c r="I26" s="3">
        <v>30</v>
      </c>
      <c r="J26" s="3">
        <v>0</v>
      </c>
      <c r="K26" s="3">
        <v>0</v>
      </c>
      <c r="L26" s="1">
        <v>5.3</v>
      </c>
      <c r="M26" s="1">
        <v>1</v>
      </c>
      <c r="N26" s="8">
        <f>N32</f>
        <v>1</v>
      </c>
      <c r="O26" s="1">
        <v>1</v>
      </c>
      <c r="P26" s="8">
        <f>P32</f>
        <v>1</v>
      </c>
      <c r="Q26" s="8">
        <f>Q32</f>
        <v>0.5</v>
      </c>
      <c r="R26" s="8">
        <f>R32</f>
        <v>1</v>
      </c>
      <c r="S26" s="1">
        <v>0.7</v>
      </c>
      <c r="T26" s="8">
        <f>T32</f>
        <v>0.25</v>
      </c>
      <c r="U26" s="8">
        <f>U32</f>
        <v>1</v>
      </c>
      <c r="V26" s="1">
        <v>0.5</v>
      </c>
      <c r="W26" s="1">
        <v>0.5</v>
      </c>
      <c r="X26" s="8">
        <v>1.2</v>
      </c>
      <c r="Y26" s="1">
        <v>3000</v>
      </c>
      <c r="Z26" s="1">
        <v>150</v>
      </c>
      <c r="AA26" s="8">
        <f>AA32</f>
        <v>15000</v>
      </c>
      <c r="AB26" s="1">
        <v>3.5</v>
      </c>
      <c r="AC26" s="1">
        <v>2.5</v>
      </c>
      <c r="AD26" s="8">
        <f>AD32</f>
        <v>15000</v>
      </c>
      <c r="AE26" s="1">
        <v>1.389</v>
      </c>
      <c r="AF26" s="1">
        <v>60000</v>
      </c>
      <c r="AG26" s="1">
        <v>22</v>
      </c>
      <c r="AH26" s="1">
        <v>3</v>
      </c>
      <c r="AI26" s="8">
        <f>AI32</f>
        <v>30</v>
      </c>
      <c r="AJ26" s="1">
        <v>40</v>
      </c>
      <c r="AK26" s="8">
        <f>AK32</f>
        <v>0.85</v>
      </c>
      <c r="AL26" s="1">
        <v>100</v>
      </c>
      <c r="AM26" s="8">
        <f>AM32</f>
        <v>10</v>
      </c>
      <c r="AN26" s="8">
        <f>AN32</f>
        <v>0</v>
      </c>
      <c r="AO26" s="8">
        <f>AO32</f>
        <v>0</v>
      </c>
      <c r="AP26" s="8">
        <f>AP32</f>
        <v>0</v>
      </c>
      <c r="AQ26" s="1">
        <v>27</v>
      </c>
      <c r="AR26" s="1">
        <v>0</v>
      </c>
      <c r="AS26" s="1">
        <v>0</v>
      </c>
      <c r="AT26" s="8">
        <f>AT32</f>
        <v>100</v>
      </c>
      <c r="AU26" s="1">
        <v>2</v>
      </c>
      <c r="AV26" s="1">
        <v>2</v>
      </c>
      <c r="AW26" s="1">
        <v>20</v>
      </c>
      <c r="AX26" s="1">
        <v>650</v>
      </c>
      <c r="AY26" s="6"/>
      <c r="AZ26" s="10" t="s">
        <v>25</v>
      </c>
    </row>
    <row r="27" spans="1:52" ht="14.25">
      <c r="A27" s="12"/>
      <c r="B27" s="13">
        <v>100853</v>
      </c>
      <c r="C27" s="7" t="s">
        <v>30</v>
      </c>
      <c r="D27">
        <v>8</v>
      </c>
      <c r="E27">
        <v>0.5</v>
      </c>
      <c r="F27">
        <v>1</v>
      </c>
      <c r="G27">
        <v>8</v>
      </c>
      <c r="H27" s="14">
        <f>H31</f>
        <v>45</v>
      </c>
      <c r="I27">
        <v>20</v>
      </c>
      <c r="J27">
        <v>0</v>
      </c>
      <c r="K27">
        <v>0</v>
      </c>
      <c r="L27">
        <v>4.5</v>
      </c>
      <c r="M27">
        <v>1</v>
      </c>
      <c r="N27" s="14">
        <f>N31</f>
        <v>1</v>
      </c>
      <c r="O27">
        <v>1</v>
      </c>
      <c r="P27" s="14">
        <f>P31</f>
        <v>1</v>
      </c>
      <c r="Q27" s="14">
        <f>Q31</f>
        <v>0.5</v>
      </c>
      <c r="R27" s="14">
        <f>R31</f>
        <v>1</v>
      </c>
      <c r="S27">
        <v>0.8</v>
      </c>
      <c r="T27" s="14">
        <f>T31</f>
        <v>0.25</v>
      </c>
      <c r="U27" s="14">
        <f>U31</f>
        <v>1</v>
      </c>
      <c r="V27" s="14">
        <f>V31</f>
        <v>0.25</v>
      </c>
      <c r="W27">
        <v>0.5</v>
      </c>
      <c r="X27" s="14">
        <v>1.2</v>
      </c>
      <c r="Y27">
        <v>5000</v>
      </c>
      <c r="Z27">
        <v>150</v>
      </c>
      <c r="AA27" s="14">
        <f>AA31</f>
        <v>15000</v>
      </c>
      <c r="AB27">
        <v>4</v>
      </c>
      <c r="AC27" s="11"/>
      <c r="AD27" s="14">
        <f>AD31</f>
        <v>15000</v>
      </c>
      <c r="AE27">
        <v>1.667</v>
      </c>
      <c r="AF27">
        <v>60000</v>
      </c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W27" s="1">
        <v>10</v>
      </c>
      <c r="AX27" s="1">
        <v>500</v>
      </c>
      <c r="AY27" s="11"/>
      <c r="AZ27" s="10" t="s">
        <v>29</v>
      </c>
    </row>
    <row r="28" spans="1:52" ht="14.25">
      <c r="A28" s="12"/>
      <c r="B28" s="13">
        <v>112084</v>
      </c>
      <c r="C28" s="4" t="s">
        <v>28</v>
      </c>
      <c r="D28" s="3">
        <v>6</v>
      </c>
      <c r="E28" s="3">
        <v>1.5</v>
      </c>
      <c r="F28" s="3">
        <v>2</v>
      </c>
      <c r="G28" s="3">
        <v>6</v>
      </c>
      <c r="H28" s="3">
        <v>60</v>
      </c>
      <c r="I28" s="9">
        <f>I34</f>
        <v>45</v>
      </c>
      <c r="J28" s="3">
        <v>0</v>
      </c>
      <c r="K28" s="3">
        <v>0</v>
      </c>
      <c r="L28" s="1">
        <v>6</v>
      </c>
      <c r="M28" s="1">
        <v>1</v>
      </c>
      <c r="N28" s="8">
        <f>N34</f>
        <v>1</v>
      </c>
      <c r="O28" s="1">
        <v>1</v>
      </c>
      <c r="P28" s="8">
        <f>P34</f>
        <v>1</v>
      </c>
      <c r="Q28" s="8">
        <f>NO33</f>
        <v>0</v>
      </c>
      <c r="R28" s="8">
        <f>NP33</f>
        <v>0</v>
      </c>
      <c r="S28" s="1">
        <v>0.8</v>
      </c>
      <c r="T28" s="8">
        <f>T34</f>
        <v>0.25</v>
      </c>
      <c r="U28" s="8">
        <f>U34</f>
        <v>1</v>
      </c>
      <c r="V28" s="1">
        <v>0.5</v>
      </c>
      <c r="W28" s="1">
        <v>0.5</v>
      </c>
      <c r="X28" s="8">
        <v>1.6</v>
      </c>
      <c r="Y28" s="1">
        <v>4000</v>
      </c>
      <c r="Z28" s="1">
        <v>150</v>
      </c>
      <c r="AA28" s="8">
        <f>AA34</f>
        <v>15000</v>
      </c>
      <c r="AB28" s="8">
        <f>AB34</f>
        <v>6</v>
      </c>
      <c r="AC28" s="1">
        <v>3</v>
      </c>
      <c r="AD28" s="8">
        <f>AD34</f>
        <v>15000</v>
      </c>
      <c r="AE28" s="1">
        <v>1</v>
      </c>
      <c r="AF28" s="1">
        <v>60000</v>
      </c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1">
        <v>3</v>
      </c>
      <c r="AV28" s="1">
        <v>6</v>
      </c>
      <c r="AW28" s="1">
        <v>0</v>
      </c>
      <c r="AX28" s="1">
        <v>0</v>
      </c>
      <c r="AY28" s="6"/>
      <c r="AZ28" s="16" t="s">
        <v>27</v>
      </c>
    </row>
    <row r="29" spans="1:52" ht="14.25">
      <c r="A29" s="12"/>
      <c r="B29" s="13">
        <v>101121</v>
      </c>
      <c r="C29" s="4" t="s">
        <v>26</v>
      </c>
      <c r="D29" s="1">
        <v>6</v>
      </c>
      <c r="E29" s="1">
        <v>1.5</v>
      </c>
      <c r="F29" s="1">
        <v>2</v>
      </c>
      <c r="G29" s="1">
        <v>6</v>
      </c>
      <c r="H29" s="1">
        <v>60</v>
      </c>
      <c r="I29" s="8">
        <f>I32</f>
        <v>20</v>
      </c>
      <c r="J29" s="1">
        <v>0</v>
      </c>
      <c r="K29" s="1">
        <v>0</v>
      </c>
      <c r="L29" s="8">
        <f>L32</f>
        <v>5</v>
      </c>
      <c r="M29" s="8">
        <f>M32</f>
        <v>0.8</v>
      </c>
      <c r="N29">
        <v>0.35</v>
      </c>
      <c r="O29">
        <v>1.8</v>
      </c>
      <c r="P29">
        <v>0.85</v>
      </c>
      <c r="Q29" s="8">
        <f t="shared" ref="Q29:W29" si="25">Q32</f>
        <v>0.5</v>
      </c>
      <c r="R29" s="8">
        <f t="shared" si="25"/>
        <v>1</v>
      </c>
      <c r="S29" s="8">
        <f t="shared" si="25"/>
        <v>0.5</v>
      </c>
      <c r="T29" s="8">
        <f t="shared" si="25"/>
        <v>0.25</v>
      </c>
      <c r="U29" s="8">
        <f t="shared" si="25"/>
        <v>1</v>
      </c>
      <c r="V29" s="8">
        <f t="shared" si="25"/>
        <v>0.25</v>
      </c>
      <c r="W29" s="8">
        <f t="shared" si="25"/>
        <v>0.4</v>
      </c>
      <c r="X29" s="8">
        <v>1.4</v>
      </c>
      <c r="Y29" s="1">
        <v>2000</v>
      </c>
      <c r="Z29" s="1">
        <v>150</v>
      </c>
      <c r="AA29" s="8">
        <f>AA32</f>
        <v>15000</v>
      </c>
      <c r="AB29" s="1">
        <v>7.5</v>
      </c>
      <c r="AC29" s="1">
        <v>3</v>
      </c>
      <c r="AD29" s="8">
        <f>AD32</f>
        <v>15000</v>
      </c>
      <c r="AE29" s="1">
        <v>1.111</v>
      </c>
      <c r="AF29" s="1">
        <v>60000</v>
      </c>
      <c r="AG29" s="1">
        <v>250</v>
      </c>
      <c r="AH29" s="1">
        <v>40</v>
      </c>
      <c r="AI29" s="1">
        <v>50</v>
      </c>
      <c r="AJ29" s="1">
        <v>55</v>
      </c>
      <c r="AK29" s="8">
        <f>AK32</f>
        <v>0.85</v>
      </c>
      <c r="AL29" s="1">
        <v>100</v>
      </c>
      <c r="AM29" s="8">
        <f>AM32</f>
        <v>10</v>
      </c>
      <c r="AN29" s="1">
        <v>0.2</v>
      </c>
      <c r="AO29" s="1">
        <v>0.8</v>
      </c>
      <c r="AP29" s="1">
        <v>0.2</v>
      </c>
      <c r="AQ29" s="1">
        <v>2</v>
      </c>
      <c r="AR29" s="1">
        <v>60</v>
      </c>
      <c r="AS29" s="1">
        <v>20</v>
      </c>
      <c r="AT29" s="8">
        <f>AT32</f>
        <v>100</v>
      </c>
      <c r="AU29" s="1">
        <v>2</v>
      </c>
      <c r="AV29" s="1">
        <v>3</v>
      </c>
      <c r="AW29" s="1">
        <v>0</v>
      </c>
      <c r="AX29" s="1">
        <v>0</v>
      </c>
      <c r="AY29" s="6"/>
      <c r="AZ29" s="10" t="s">
        <v>25</v>
      </c>
    </row>
    <row r="30" spans="1:52" ht="14.25">
      <c r="A30" s="1"/>
      <c r="B30" s="1"/>
      <c r="C30" s="4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>
        <v>1</v>
      </c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2" ht="14.25">
      <c r="A31" s="6"/>
      <c r="B31" s="6"/>
      <c r="C31" s="4" t="s">
        <v>24</v>
      </c>
      <c r="D31" s="3">
        <v>3</v>
      </c>
      <c r="E31" s="8">
        <f>E56</f>
        <v>3</v>
      </c>
      <c r="F31" s="8">
        <f>F56</f>
        <v>6</v>
      </c>
      <c r="G31" s="8">
        <f>G56</f>
        <v>3</v>
      </c>
      <c r="H31" s="3">
        <v>45</v>
      </c>
      <c r="I31" s="8">
        <f>I56</f>
        <v>45</v>
      </c>
      <c r="J31" s="8">
        <f>J56</f>
        <v>0.6</v>
      </c>
      <c r="K31" s="3">
        <v>50</v>
      </c>
      <c r="L31" s="1">
        <v>5</v>
      </c>
      <c r="M31" s="1">
        <v>0.8</v>
      </c>
      <c r="N31" s="8">
        <f>N56</f>
        <v>1</v>
      </c>
      <c r="O31" s="1">
        <v>1.33</v>
      </c>
      <c r="P31" s="8">
        <f t="shared" ref="P31:X31" si="26">P56</f>
        <v>1</v>
      </c>
      <c r="Q31" s="8">
        <f t="shared" si="26"/>
        <v>0.5</v>
      </c>
      <c r="R31" s="8">
        <f t="shared" si="26"/>
        <v>1</v>
      </c>
      <c r="S31" s="8">
        <f t="shared" si="26"/>
        <v>0.5</v>
      </c>
      <c r="T31" s="8">
        <f t="shared" si="26"/>
        <v>0.25</v>
      </c>
      <c r="U31" s="8">
        <f t="shared" si="26"/>
        <v>1</v>
      </c>
      <c r="V31" s="8">
        <f t="shared" si="26"/>
        <v>0.25</v>
      </c>
      <c r="W31" s="8">
        <f t="shared" si="26"/>
        <v>0.4</v>
      </c>
      <c r="X31" s="8">
        <f t="shared" si="26"/>
        <v>1</v>
      </c>
      <c r="Y31" s="8">
        <f>Y56</f>
        <v>100</v>
      </c>
      <c r="Z31" s="6"/>
      <c r="AA31" s="8">
        <f>AA56</f>
        <v>15000</v>
      </c>
      <c r="AB31" s="8">
        <f>AB56</f>
        <v>6</v>
      </c>
      <c r="AC31" s="6"/>
      <c r="AD31" s="8">
        <f>AD56</f>
        <v>15000</v>
      </c>
      <c r="AE31" s="13">
        <v>300</v>
      </c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5"/>
    </row>
    <row r="32" spans="1:52" ht="14.25">
      <c r="A32" s="6"/>
      <c r="B32" s="6"/>
      <c r="C32" s="4" t="s">
        <v>23</v>
      </c>
      <c r="D32" s="3">
        <v>3</v>
      </c>
      <c r="E32" s="8">
        <f>E56</f>
        <v>3</v>
      </c>
      <c r="F32" s="8">
        <f>F56</f>
        <v>6</v>
      </c>
      <c r="G32" s="8">
        <f>G56</f>
        <v>3</v>
      </c>
      <c r="H32" s="3">
        <v>45</v>
      </c>
      <c r="I32" s="3">
        <v>20</v>
      </c>
      <c r="J32" s="9">
        <f>J56</f>
        <v>0.6</v>
      </c>
      <c r="K32" s="3">
        <v>50</v>
      </c>
      <c r="L32" s="1">
        <v>5</v>
      </c>
      <c r="M32" s="1">
        <v>0.8</v>
      </c>
      <c r="N32" s="8">
        <f>N56</f>
        <v>1</v>
      </c>
      <c r="O32" s="1">
        <v>1.33</v>
      </c>
      <c r="P32" s="8">
        <f t="shared" ref="P32:X32" si="27">P56</f>
        <v>1</v>
      </c>
      <c r="Q32" s="8">
        <f t="shared" si="27"/>
        <v>0.5</v>
      </c>
      <c r="R32" s="8">
        <f t="shared" si="27"/>
        <v>1</v>
      </c>
      <c r="S32" s="8">
        <f t="shared" si="27"/>
        <v>0.5</v>
      </c>
      <c r="T32" s="8">
        <f t="shared" si="27"/>
        <v>0.25</v>
      </c>
      <c r="U32" s="8">
        <f t="shared" si="27"/>
        <v>1</v>
      </c>
      <c r="V32" s="8">
        <f t="shared" si="27"/>
        <v>0.25</v>
      </c>
      <c r="W32" s="8">
        <f t="shared" si="27"/>
        <v>0.4</v>
      </c>
      <c r="X32" s="8">
        <f t="shared" si="27"/>
        <v>1</v>
      </c>
      <c r="Y32" s="8">
        <f>Y56</f>
        <v>100</v>
      </c>
      <c r="Z32" s="6"/>
      <c r="AA32" s="8">
        <f>AA56</f>
        <v>15000</v>
      </c>
      <c r="AB32" s="8">
        <f>AB56</f>
        <v>6</v>
      </c>
      <c r="AC32" s="6"/>
      <c r="AD32" s="8">
        <f>AD56</f>
        <v>15000</v>
      </c>
      <c r="AE32" s="13">
        <v>300</v>
      </c>
      <c r="AF32" s="8">
        <f>AF56</f>
        <v>15000</v>
      </c>
      <c r="AG32" s="6"/>
      <c r="AH32" s="8">
        <f>AH56</f>
        <v>10</v>
      </c>
      <c r="AI32" s="1">
        <v>30</v>
      </c>
      <c r="AJ32" s="6"/>
      <c r="AK32" s="1">
        <v>0.85</v>
      </c>
      <c r="AL32" s="8">
        <f>AL56</f>
        <v>35</v>
      </c>
      <c r="AM32" s="8">
        <f>AM56</f>
        <v>10</v>
      </c>
      <c r="AN32" s="6"/>
      <c r="AO32" s="6"/>
      <c r="AP32" s="6"/>
      <c r="AQ32" s="8">
        <f>AQ56</f>
        <v>5</v>
      </c>
      <c r="AR32" s="8">
        <f>AR56</f>
        <v>40</v>
      </c>
      <c r="AS32" s="8">
        <f>AS56</f>
        <v>6</v>
      </c>
      <c r="AT32" s="8">
        <f>AT56</f>
        <v>100</v>
      </c>
      <c r="AU32" s="6"/>
      <c r="AV32" s="6"/>
      <c r="AW32" s="6"/>
      <c r="AX32" s="6"/>
      <c r="AY32" s="6"/>
      <c r="AZ32" s="5"/>
    </row>
    <row r="33" spans="1:52" ht="28.5">
      <c r="A33" s="6"/>
      <c r="B33" s="6"/>
      <c r="C33" s="7" t="s">
        <v>22</v>
      </c>
      <c r="D33" s="1">
        <v>3</v>
      </c>
      <c r="E33" s="8">
        <f>E56</f>
        <v>3</v>
      </c>
      <c r="F33" s="8">
        <f>F56</f>
        <v>6</v>
      </c>
      <c r="G33" s="8">
        <f>G56</f>
        <v>3</v>
      </c>
      <c r="H33" s="1">
        <v>45</v>
      </c>
      <c r="I33" s="8">
        <f>I56</f>
        <v>45</v>
      </c>
      <c r="J33" s="8">
        <f>J56</f>
        <v>0.6</v>
      </c>
      <c r="K33" s="1">
        <v>50</v>
      </c>
      <c r="L33" s="1">
        <v>5</v>
      </c>
      <c r="M33" s="1">
        <v>0.8</v>
      </c>
      <c r="N33" s="8">
        <f>N56</f>
        <v>1</v>
      </c>
      <c r="O33" s="1">
        <v>1.33</v>
      </c>
      <c r="P33" s="8">
        <f t="shared" ref="P33:X33" si="28">P56</f>
        <v>1</v>
      </c>
      <c r="Q33" s="8">
        <f t="shared" si="28"/>
        <v>0.5</v>
      </c>
      <c r="R33" s="8">
        <f t="shared" si="28"/>
        <v>1</v>
      </c>
      <c r="S33" s="8">
        <f t="shared" si="28"/>
        <v>0.5</v>
      </c>
      <c r="T33" s="8">
        <f t="shared" si="28"/>
        <v>0.25</v>
      </c>
      <c r="U33" s="8">
        <f t="shared" si="28"/>
        <v>1</v>
      </c>
      <c r="V33" s="8">
        <f t="shared" si="28"/>
        <v>0.25</v>
      </c>
      <c r="W33" s="8">
        <f t="shared" si="28"/>
        <v>0.4</v>
      </c>
      <c r="X33" s="8">
        <f t="shared" si="28"/>
        <v>1</v>
      </c>
      <c r="Y33" s="8">
        <f>Y56</f>
        <v>100</v>
      </c>
      <c r="Z33" s="6"/>
      <c r="AA33" s="8">
        <f>AA56</f>
        <v>15000</v>
      </c>
      <c r="AB33" s="8">
        <f>AB56</f>
        <v>6</v>
      </c>
      <c r="AC33" s="6"/>
      <c r="AD33" s="8">
        <f>AD56</f>
        <v>15000</v>
      </c>
      <c r="AE33" s="13">
        <v>300</v>
      </c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5"/>
    </row>
    <row r="34" spans="1:52" ht="28.5">
      <c r="A34" s="6"/>
      <c r="B34" s="6"/>
      <c r="C34" s="7" t="s">
        <v>21</v>
      </c>
      <c r="D34" s="1">
        <v>3</v>
      </c>
      <c r="E34" s="8">
        <f>E56</f>
        <v>3</v>
      </c>
      <c r="F34" s="8">
        <f>F56</f>
        <v>6</v>
      </c>
      <c r="G34" s="8">
        <f>G56</f>
        <v>3</v>
      </c>
      <c r="H34" s="1">
        <v>45</v>
      </c>
      <c r="I34" s="8">
        <f>I56</f>
        <v>45</v>
      </c>
      <c r="J34" s="8">
        <f>J56</f>
        <v>0.6</v>
      </c>
      <c r="K34" s="1">
        <v>50</v>
      </c>
      <c r="L34" s="1">
        <v>5</v>
      </c>
      <c r="M34" s="1">
        <v>0.8</v>
      </c>
      <c r="N34" s="8">
        <f>N56</f>
        <v>1</v>
      </c>
      <c r="O34" s="1">
        <v>1.33</v>
      </c>
      <c r="P34" s="8">
        <f t="shared" ref="P34:X34" si="29">P56</f>
        <v>1</v>
      </c>
      <c r="Q34" s="8">
        <f t="shared" si="29"/>
        <v>0.5</v>
      </c>
      <c r="R34" s="8">
        <f t="shared" si="29"/>
        <v>1</v>
      </c>
      <c r="S34" s="8">
        <f t="shared" si="29"/>
        <v>0.5</v>
      </c>
      <c r="T34" s="8">
        <f t="shared" si="29"/>
        <v>0.25</v>
      </c>
      <c r="U34" s="8">
        <f t="shared" si="29"/>
        <v>1</v>
      </c>
      <c r="V34" s="8">
        <f t="shared" si="29"/>
        <v>0.25</v>
      </c>
      <c r="W34" s="8">
        <f t="shared" si="29"/>
        <v>0.4</v>
      </c>
      <c r="X34" s="8">
        <f t="shared" si="29"/>
        <v>1</v>
      </c>
      <c r="Y34" s="8">
        <f>Y56</f>
        <v>100</v>
      </c>
      <c r="Z34" s="6"/>
      <c r="AA34" s="8">
        <f>AA56</f>
        <v>15000</v>
      </c>
      <c r="AB34" s="8">
        <f>AB56</f>
        <v>6</v>
      </c>
      <c r="AC34" s="6"/>
      <c r="AD34" s="8">
        <f>AD56</f>
        <v>15000</v>
      </c>
      <c r="AE34" s="13">
        <v>300</v>
      </c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5"/>
    </row>
    <row r="35" spans="1:52" ht="14.25">
      <c r="A35" s="1"/>
      <c r="B35" s="1"/>
      <c r="C35" s="4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2" ht="14.25">
      <c r="A36" s="12"/>
      <c r="B36" s="13">
        <v>1755</v>
      </c>
      <c r="C36" s="4" t="s">
        <v>20</v>
      </c>
      <c r="D36" s="1">
        <v>8</v>
      </c>
      <c r="E36" s="14">
        <f>E53</f>
        <v>2</v>
      </c>
      <c r="F36" s="1">
        <v>2</v>
      </c>
      <c r="G36" s="1">
        <v>8</v>
      </c>
      <c r="H36" s="1">
        <v>45</v>
      </c>
      <c r="I36" s="1">
        <v>20</v>
      </c>
      <c r="J36" s="14">
        <f>J53</f>
        <v>0</v>
      </c>
      <c r="K36" s="14">
        <f>K53</f>
        <v>0</v>
      </c>
      <c r="L36" s="1">
        <v>11.7</v>
      </c>
      <c r="M36" s="1">
        <v>0.4</v>
      </c>
      <c r="N36" s="1">
        <v>0.35</v>
      </c>
      <c r="O36" s="8">
        <f t="shared" ref="O36:V36" si="30">O53</f>
        <v>1.4</v>
      </c>
      <c r="P36" s="8">
        <f t="shared" si="30"/>
        <v>0.85</v>
      </c>
      <c r="Q36" s="8">
        <f t="shared" si="30"/>
        <v>0.5</v>
      </c>
      <c r="R36" s="8">
        <f t="shared" si="30"/>
        <v>1</v>
      </c>
      <c r="S36" s="8">
        <f t="shared" si="30"/>
        <v>0.5</v>
      </c>
      <c r="T36" s="8">
        <f t="shared" si="30"/>
        <v>0.25</v>
      </c>
      <c r="U36" s="8">
        <f t="shared" si="30"/>
        <v>1</v>
      </c>
      <c r="V36" s="8">
        <f t="shared" si="30"/>
        <v>0.25</v>
      </c>
      <c r="W36" s="1">
        <v>0.3</v>
      </c>
      <c r="X36" s="8">
        <f>X53</f>
        <v>1</v>
      </c>
      <c r="Y36" s="1">
        <v>2400</v>
      </c>
      <c r="Z36" s="6"/>
      <c r="AA36" s="8">
        <f>AA53</f>
        <v>15000</v>
      </c>
      <c r="AB36" s="8">
        <f>AB53</f>
        <v>4.5</v>
      </c>
      <c r="AC36" s="11"/>
      <c r="AD36" s="8">
        <f>AD53</f>
        <v>15000</v>
      </c>
      <c r="AE36" s="8">
        <f>AE53</f>
        <v>0.83299999999999996</v>
      </c>
      <c r="AF36" s="8">
        <f>AF53</f>
        <v>60000</v>
      </c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1">
        <v>2</v>
      </c>
      <c r="AV36" s="1">
        <v>4</v>
      </c>
      <c r="AW36" s="1">
        <v>6</v>
      </c>
      <c r="AX36" s="1">
        <v>1500</v>
      </c>
      <c r="AY36" s="6"/>
      <c r="AZ36" s="10" t="s">
        <v>3</v>
      </c>
    </row>
    <row r="37" spans="1:52" ht="14.25">
      <c r="A37" s="12"/>
      <c r="B37" s="13">
        <v>114166</v>
      </c>
      <c r="C37" s="7" t="s">
        <v>19</v>
      </c>
      <c r="D37" s="1">
        <v>8</v>
      </c>
      <c r="E37" s="8">
        <f>E53</f>
        <v>2</v>
      </c>
      <c r="F37" s="1">
        <v>2</v>
      </c>
      <c r="G37" s="1">
        <v>8</v>
      </c>
      <c r="H37" s="1">
        <v>45</v>
      </c>
      <c r="I37" s="1">
        <v>20</v>
      </c>
      <c r="J37" s="8">
        <f>J53</f>
        <v>0</v>
      </c>
      <c r="K37" s="8">
        <f>K53</f>
        <v>0</v>
      </c>
      <c r="L37" s="1">
        <v>11.7</v>
      </c>
      <c r="M37" s="1">
        <v>0.4</v>
      </c>
      <c r="N37" s="1">
        <v>0.35</v>
      </c>
      <c r="O37" s="8">
        <f t="shared" ref="O37:V37" si="31">O53</f>
        <v>1.4</v>
      </c>
      <c r="P37" s="8">
        <f t="shared" si="31"/>
        <v>0.85</v>
      </c>
      <c r="Q37" s="8">
        <f t="shared" si="31"/>
        <v>0.5</v>
      </c>
      <c r="R37" s="8">
        <f t="shared" si="31"/>
        <v>1</v>
      </c>
      <c r="S37" s="8">
        <f t="shared" si="31"/>
        <v>0.5</v>
      </c>
      <c r="T37" s="8">
        <f t="shared" si="31"/>
        <v>0.25</v>
      </c>
      <c r="U37" s="8">
        <f t="shared" si="31"/>
        <v>1</v>
      </c>
      <c r="V37" s="8">
        <f t="shared" si="31"/>
        <v>0.25</v>
      </c>
      <c r="W37" s="1">
        <v>0.3</v>
      </c>
      <c r="X37" s="8">
        <v>1.1000000000000001</v>
      </c>
      <c r="Y37" s="1">
        <v>2400</v>
      </c>
      <c r="Z37" s="6"/>
      <c r="AA37" s="8">
        <f>AA53</f>
        <v>15000</v>
      </c>
      <c r="AB37" s="8">
        <f>AB53</f>
        <v>4.5</v>
      </c>
      <c r="AC37" s="11"/>
      <c r="AD37" s="8">
        <f>AD53</f>
        <v>15000</v>
      </c>
      <c r="AE37" s="8">
        <f>AE53</f>
        <v>0.83299999999999996</v>
      </c>
      <c r="AF37" s="8">
        <f>AF53</f>
        <v>60000</v>
      </c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1">
        <v>2</v>
      </c>
      <c r="AV37" s="1">
        <v>4</v>
      </c>
      <c r="AW37" s="1">
        <v>6</v>
      </c>
      <c r="AX37" s="1">
        <v>1500</v>
      </c>
      <c r="AY37" s="6"/>
      <c r="AZ37" s="16" t="s">
        <v>3</v>
      </c>
    </row>
    <row r="38" spans="1:52" ht="14.25">
      <c r="A38" s="12"/>
      <c r="B38" s="13">
        <v>1654</v>
      </c>
      <c r="C38" s="4" t="s">
        <v>18</v>
      </c>
      <c r="D38" s="8">
        <f>D53</f>
        <v>4</v>
      </c>
      <c r="E38" s="1">
        <v>5</v>
      </c>
      <c r="F38" s="1">
        <v>5</v>
      </c>
      <c r="G38" s="8">
        <f>G53</f>
        <v>4</v>
      </c>
      <c r="H38" s="1">
        <v>145</v>
      </c>
      <c r="I38" s="1">
        <v>95</v>
      </c>
      <c r="J38" s="8">
        <f>J53</f>
        <v>0</v>
      </c>
      <c r="K38" s="8">
        <f>K53</f>
        <v>0</v>
      </c>
      <c r="L38" s="1">
        <v>15</v>
      </c>
      <c r="M38" s="1">
        <v>0.9</v>
      </c>
      <c r="N38" s="1">
        <v>1</v>
      </c>
      <c r="O38" s="1">
        <v>1.7</v>
      </c>
      <c r="P38" s="8">
        <f>P53</f>
        <v>0.85</v>
      </c>
      <c r="Q38" s="8">
        <f>Q53</f>
        <v>0.5</v>
      </c>
      <c r="R38" s="8">
        <f>R53</f>
        <v>1</v>
      </c>
      <c r="S38" s="1">
        <v>0.4</v>
      </c>
      <c r="T38" s="8">
        <f>T53</f>
        <v>0.25</v>
      </c>
      <c r="U38" s="8">
        <f>U53</f>
        <v>1</v>
      </c>
      <c r="V38" s="8">
        <f>V53</f>
        <v>0.25</v>
      </c>
      <c r="W38" s="1">
        <v>0.3</v>
      </c>
      <c r="X38" s="1">
        <v>0.8</v>
      </c>
      <c r="Y38" s="1">
        <v>1400</v>
      </c>
      <c r="Z38" s="6"/>
      <c r="AA38" s="8">
        <f>AA53</f>
        <v>15000</v>
      </c>
      <c r="AB38" s="8">
        <f>AB53</f>
        <v>4.5</v>
      </c>
      <c r="AC38" s="11"/>
      <c r="AD38" s="8">
        <f>AD53</f>
        <v>15000</v>
      </c>
      <c r="AE38" s="8">
        <f>AE53</f>
        <v>0.83299999999999996</v>
      </c>
      <c r="AF38" s="8">
        <f>AF53</f>
        <v>60000</v>
      </c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1">
        <v>1</v>
      </c>
      <c r="AV38" s="1">
        <v>2</v>
      </c>
      <c r="AW38" s="1">
        <v>2</v>
      </c>
      <c r="AX38" s="1">
        <v>1200</v>
      </c>
      <c r="AY38" s="1">
        <v>3</v>
      </c>
      <c r="AZ38" s="10" t="s">
        <v>3</v>
      </c>
    </row>
    <row r="39" spans="1:52" ht="14.25">
      <c r="A39" s="12"/>
      <c r="B39" s="13">
        <v>1733</v>
      </c>
      <c r="C39" s="7" t="s">
        <v>17</v>
      </c>
      <c r="D39" s="8">
        <f>D53</f>
        <v>4</v>
      </c>
      <c r="E39" s="1">
        <v>5</v>
      </c>
      <c r="F39" s="1">
        <v>5</v>
      </c>
      <c r="G39" s="8">
        <f>G53</f>
        <v>4</v>
      </c>
      <c r="H39" s="1">
        <v>145</v>
      </c>
      <c r="I39" s="1">
        <v>95</v>
      </c>
      <c r="J39" s="8">
        <f>J53</f>
        <v>0</v>
      </c>
      <c r="K39" s="8">
        <f>K53</f>
        <v>0</v>
      </c>
      <c r="L39" s="1">
        <v>15</v>
      </c>
      <c r="M39" s="1">
        <v>0.9</v>
      </c>
      <c r="N39" s="1">
        <v>1</v>
      </c>
      <c r="O39" s="1">
        <v>1.7</v>
      </c>
      <c r="P39" s="8">
        <f>P53</f>
        <v>0.85</v>
      </c>
      <c r="Q39" s="8">
        <f>Q53</f>
        <v>0.5</v>
      </c>
      <c r="R39" s="8">
        <f>R53</f>
        <v>1</v>
      </c>
      <c r="S39" s="1">
        <v>0.4</v>
      </c>
      <c r="T39" s="8">
        <f t="shared" ref="T39:V40" si="32">T53</f>
        <v>0.25</v>
      </c>
      <c r="U39" s="8">
        <f t="shared" si="32"/>
        <v>1</v>
      </c>
      <c r="V39" s="8">
        <f t="shared" si="32"/>
        <v>0.25</v>
      </c>
      <c r="W39" s="1">
        <v>0.3</v>
      </c>
      <c r="X39" s="1">
        <v>0.9</v>
      </c>
      <c r="Y39" s="1">
        <v>1400</v>
      </c>
      <c r="Z39" s="6"/>
      <c r="AA39" s="8">
        <f>AA53</f>
        <v>15000</v>
      </c>
      <c r="AB39" s="8">
        <f>AB53</f>
        <v>4.5</v>
      </c>
      <c r="AC39" s="11"/>
      <c r="AD39" s="8">
        <f t="shared" ref="AD39:AF40" si="33">AD53</f>
        <v>15000</v>
      </c>
      <c r="AE39" s="8">
        <f t="shared" si="33"/>
        <v>0.83299999999999996</v>
      </c>
      <c r="AF39" s="8">
        <f t="shared" si="33"/>
        <v>60000</v>
      </c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1">
        <v>1</v>
      </c>
      <c r="AV39" s="1">
        <v>2</v>
      </c>
      <c r="AW39" s="1">
        <v>2</v>
      </c>
      <c r="AX39" s="1">
        <v>1200</v>
      </c>
      <c r="AY39" s="1">
        <v>3</v>
      </c>
      <c r="AZ39" s="10" t="s">
        <v>3</v>
      </c>
    </row>
    <row r="40" spans="1:52" ht="14.25">
      <c r="A40" s="12"/>
      <c r="B40" s="13">
        <v>1054</v>
      </c>
      <c r="C40" s="4" t="s">
        <v>16</v>
      </c>
      <c r="D40" s="8">
        <f>D54</f>
        <v>4</v>
      </c>
      <c r="E40" s="1">
        <v>5</v>
      </c>
      <c r="F40" s="1">
        <v>5</v>
      </c>
      <c r="G40" s="9">
        <f>G54</f>
        <v>4</v>
      </c>
      <c r="H40" s="3">
        <v>145</v>
      </c>
      <c r="I40" s="3">
        <v>95</v>
      </c>
      <c r="J40" s="9">
        <f>J54</f>
        <v>0</v>
      </c>
      <c r="K40" s="9">
        <f>K54</f>
        <v>0</v>
      </c>
      <c r="L40" s="1">
        <v>15</v>
      </c>
      <c r="M40" s="1">
        <v>0.9</v>
      </c>
      <c r="N40" s="1">
        <v>1</v>
      </c>
      <c r="O40" s="1">
        <v>1.7</v>
      </c>
      <c r="P40" s="8">
        <f>P53</f>
        <v>0.85</v>
      </c>
      <c r="Q40" s="1">
        <v>0.1</v>
      </c>
      <c r="R40" s="8">
        <f>R54</f>
        <v>1</v>
      </c>
      <c r="S40" s="1">
        <v>0.4</v>
      </c>
      <c r="T40" s="8">
        <f t="shared" si="32"/>
        <v>0.25</v>
      </c>
      <c r="U40" s="8">
        <f t="shared" si="32"/>
        <v>1</v>
      </c>
      <c r="V40" s="8">
        <f t="shared" si="32"/>
        <v>0.25</v>
      </c>
      <c r="W40" s="1">
        <v>0.2</v>
      </c>
      <c r="X40" s="1">
        <v>0.8</v>
      </c>
      <c r="Y40" s="1">
        <v>1400</v>
      </c>
      <c r="Z40" s="6"/>
      <c r="AA40" s="8">
        <f>AA54</f>
        <v>15000</v>
      </c>
      <c r="AB40" s="8">
        <f>AB54</f>
        <v>4.5</v>
      </c>
      <c r="AC40" s="11"/>
      <c r="AD40" s="8">
        <f t="shared" si="33"/>
        <v>15000</v>
      </c>
      <c r="AE40" s="8">
        <f t="shared" si="33"/>
        <v>0.83299999999999996</v>
      </c>
      <c r="AF40" s="8">
        <f t="shared" si="33"/>
        <v>60000</v>
      </c>
      <c r="AG40">
        <v>55</v>
      </c>
      <c r="AH40" s="1">
        <v>22</v>
      </c>
      <c r="AI40" s="6"/>
      <c r="AJ40" s="6"/>
      <c r="AK40" s="8">
        <f>AK54</f>
        <v>0.95</v>
      </c>
      <c r="AL40" s="8">
        <f>AL54</f>
        <v>35</v>
      </c>
      <c r="AM40" s="8">
        <f>AM54</f>
        <v>10</v>
      </c>
      <c r="AN40" s="1">
        <v>1</v>
      </c>
      <c r="AO40" s="1">
        <v>2</v>
      </c>
      <c r="AP40" s="6"/>
      <c r="AQ40" s="8">
        <f>AQ54</f>
        <v>5</v>
      </c>
      <c r="AR40" s="8">
        <f>AR54</f>
        <v>40</v>
      </c>
      <c r="AS40" s="8">
        <f>AS54</f>
        <v>6</v>
      </c>
      <c r="AT40" s="8">
        <f>AT54</f>
        <v>100</v>
      </c>
      <c r="AU40" s="1">
        <v>2</v>
      </c>
      <c r="AV40" s="1">
        <v>1</v>
      </c>
      <c r="AW40" s="1">
        <v>4</v>
      </c>
      <c r="AX40" s="1">
        <v>1400</v>
      </c>
      <c r="AY40" s="1">
        <v>2</v>
      </c>
      <c r="AZ40" s="10" t="s">
        <v>10</v>
      </c>
    </row>
    <row r="41" spans="1:52" ht="14.25">
      <c r="A41" s="12"/>
      <c r="B41" s="13">
        <v>1731</v>
      </c>
      <c r="C41" s="7" t="s">
        <v>15</v>
      </c>
      <c r="D41" s="9">
        <f>D54</f>
        <v>4</v>
      </c>
      <c r="E41" s="1">
        <v>5</v>
      </c>
      <c r="F41" s="1">
        <v>5</v>
      </c>
      <c r="G41" s="9">
        <f>G54</f>
        <v>4</v>
      </c>
      <c r="H41" s="3">
        <v>145</v>
      </c>
      <c r="I41" s="3">
        <v>95</v>
      </c>
      <c r="J41" s="9">
        <f>J54</f>
        <v>0</v>
      </c>
      <c r="K41" s="9">
        <f>K54</f>
        <v>0</v>
      </c>
      <c r="L41" s="1">
        <v>15</v>
      </c>
      <c r="M41" s="1">
        <v>0.9</v>
      </c>
      <c r="N41" s="1">
        <v>1</v>
      </c>
      <c r="O41" s="1">
        <v>1.7</v>
      </c>
      <c r="P41" s="8">
        <f>P53</f>
        <v>0.85</v>
      </c>
      <c r="Q41" s="1">
        <v>0.1</v>
      </c>
      <c r="R41" s="8">
        <f>R54</f>
        <v>1</v>
      </c>
      <c r="S41" s="1">
        <v>0.4</v>
      </c>
      <c r="T41" s="8">
        <f>T54</f>
        <v>0.25</v>
      </c>
      <c r="U41" s="8">
        <f>U54</f>
        <v>1</v>
      </c>
      <c r="V41" s="8">
        <f>V54</f>
        <v>0.25</v>
      </c>
      <c r="W41" s="1">
        <v>0.2</v>
      </c>
      <c r="X41" s="1">
        <v>0.9</v>
      </c>
      <c r="Y41" s="1">
        <v>1400</v>
      </c>
      <c r="Z41" s="6"/>
      <c r="AA41" s="8">
        <f>AA54</f>
        <v>15000</v>
      </c>
      <c r="AB41" s="8">
        <f>AB54</f>
        <v>4.5</v>
      </c>
      <c r="AC41" s="11"/>
      <c r="AD41" s="8">
        <f>AD54</f>
        <v>15000</v>
      </c>
      <c r="AE41" s="8">
        <f>AE54</f>
        <v>0.83299999999999996</v>
      </c>
      <c r="AF41" s="8">
        <f>AF54</f>
        <v>60000</v>
      </c>
      <c r="AG41">
        <v>55</v>
      </c>
      <c r="AH41" s="1">
        <v>22</v>
      </c>
      <c r="AI41" s="6"/>
      <c r="AJ41" s="6"/>
      <c r="AK41" s="8">
        <f>AK54</f>
        <v>0.95</v>
      </c>
      <c r="AL41" s="8">
        <f>AL54</f>
        <v>35</v>
      </c>
      <c r="AM41" s="8">
        <f>AM54</f>
        <v>10</v>
      </c>
      <c r="AN41" s="1">
        <v>1</v>
      </c>
      <c r="AO41" s="1">
        <v>2</v>
      </c>
      <c r="AP41" s="6"/>
      <c r="AQ41" s="8">
        <f>AQ54</f>
        <v>5</v>
      </c>
      <c r="AR41" s="8">
        <f>AR54</f>
        <v>40</v>
      </c>
      <c r="AS41" s="8">
        <f>AS54</f>
        <v>6</v>
      </c>
      <c r="AT41" s="8">
        <f>AT54</f>
        <v>100</v>
      </c>
      <c r="AU41" s="1">
        <v>2</v>
      </c>
      <c r="AV41" s="1">
        <v>1</v>
      </c>
      <c r="AW41" s="1">
        <v>4</v>
      </c>
      <c r="AX41" s="1">
        <v>1400</v>
      </c>
      <c r="AY41" s="1">
        <v>2</v>
      </c>
      <c r="AZ41" s="10" t="s">
        <v>10</v>
      </c>
    </row>
    <row r="42" spans="1:52" ht="14.25">
      <c r="A42" s="12"/>
      <c r="B42" s="13">
        <v>1655</v>
      </c>
      <c r="C42" s="4" t="s">
        <v>14</v>
      </c>
      <c r="D42" s="3">
        <v>6</v>
      </c>
      <c r="E42" s="3">
        <v>3.5</v>
      </c>
      <c r="F42" s="3">
        <v>3.5</v>
      </c>
      <c r="G42" s="3">
        <v>6</v>
      </c>
      <c r="H42" s="3">
        <v>120</v>
      </c>
      <c r="I42" s="3">
        <v>110</v>
      </c>
      <c r="J42" s="9">
        <f>J53</f>
        <v>0</v>
      </c>
      <c r="K42" s="9">
        <f>K53</f>
        <v>0</v>
      </c>
      <c r="L42" s="1">
        <v>13</v>
      </c>
      <c r="M42" s="1">
        <v>0.8</v>
      </c>
      <c r="N42" s="1">
        <v>0.9</v>
      </c>
      <c r="O42" s="1">
        <v>1.6</v>
      </c>
      <c r="P42" s="1">
        <v>0.3</v>
      </c>
      <c r="Q42" s="8">
        <f t="shared" ref="Q42:V42" si="34">Q53</f>
        <v>0.5</v>
      </c>
      <c r="R42" s="8">
        <f t="shared" si="34"/>
        <v>1</v>
      </c>
      <c r="S42" s="8">
        <f t="shared" si="34"/>
        <v>0.5</v>
      </c>
      <c r="T42" s="8">
        <f t="shared" si="34"/>
        <v>0.25</v>
      </c>
      <c r="U42" s="8">
        <f t="shared" si="34"/>
        <v>1</v>
      </c>
      <c r="V42" s="8">
        <f t="shared" si="34"/>
        <v>0.25</v>
      </c>
      <c r="W42" s="1">
        <v>0.3</v>
      </c>
      <c r="X42" s="1">
        <v>0.8</v>
      </c>
      <c r="Y42" s="1">
        <v>2300</v>
      </c>
      <c r="Z42" s="6"/>
      <c r="AA42" s="8">
        <f>AA53</f>
        <v>15000</v>
      </c>
      <c r="AB42" s="8">
        <f>AB53</f>
        <v>4.5</v>
      </c>
      <c r="AC42" s="11"/>
      <c r="AD42" s="8">
        <f>AD53</f>
        <v>15000</v>
      </c>
      <c r="AE42" s="8">
        <f>AE53</f>
        <v>0.83299999999999996</v>
      </c>
      <c r="AF42" s="8">
        <f>AF53</f>
        <v>60000</v>
      </c>
      <c r="AG42" s="6"/>
      <c r="AH42" s="11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1">
        <v>3</v>
      </c>
      <c r="AV42" s="1">
        <v>3</v>
      </c>
      <c r="AW42" s="1">
        <v>4</v>
      </c>
      <c r="AX42" s="13">
        <v>1625</v>
      </c>
      <c r="AY42" s="1">
        <v>3</v>
      </c>
      <c r="AZ42" s="10" t="s">
        <v>3</v>
      </c>
    </row>
    <row r="43" spans="1:52" ht="14.25">
      <c r="A43" s="12"/>
      <c r="B43" s="13">
        <v>1734</v>
      </c>
      <c r="C43" s="7" t="s">
        <v>13</v>
      </c>
      <c r="D43" s="3">
        <v>6</v>
      </c>
      <c r="E43" s="3">
        <v>3.5</v>
      </c>
      <c r="F43" s="3">
        <v>3.5</v>
      </c>
      <c r="G43" s="3">
        <v>6</v>
      </c>
      <c r="H43" s="3">
        <v>120</v>
      </c>
      <c r="I43" s="3">
        <v>110</v>
      </c>
      <c r="J43" s="9">
        <f>J53</f>
        <v>0</v>
      </c>
      <c r="K43" s="9">
        <f>K53</f>
        <v>0</v>
      </c>
      <c r="L43" s="1">
        <v>13</v>
      </c>
      <c r="M43" s="1">
        <v>0.8</v>
      </c>
      <c r="N43" s="1">
        <v>0.9</v>
      </c>
      <c r="O43" s="1">
        <v>1.6</v>
      </c>
      <c r="P43" s="1">
        <v>0.3</v>
      </c>
      <c r="Q43" s="8">
        <f t="shared" ref="Q43:V44" si="35">Q53</f>
        <v>0.5</v>
      </c>
      <c r="R43" s="8">
        <f t="shared" si="35"/>
        <v>1</v>
      </c>
      <c r="S43" s="8">
        <f t="shared" si="35"/>
        <v>0.5</v>
      </c>
      <c r="T43" s="8">
        <f t="shared" si="35"/>
        <v>0.25</v>
      </c>
      <c r="U43" s="8">
        <f t="shared" si="35"/>
        <v>1</v>
      </c>
      <c r="V43" s="8">
        <f t="shared" si="35"/>
        <v>0.25</v>
      </c>
      <c r="W43" s="1">
        <v>0.3</v>
      </c>
      <c r="X43" s="1">
        <v>0.9</v>
      </c>
      <c r="Y43" s="1">
        <v>2300</v>
      </c>
      <c r="Z43" s="6"/>
      <c r="AA43" s="8">
        <f>AA53</f>
        <v>15000</v>
      </c>
      <c r="AB43" s="8">
        <f>AB53</f>
        <v>4.5</v>
      </c>
      <c r="AC43" s="11"/>
      <c r="AD43" s="8">
        <f t="shared" ref="AD43:AF44" si="36">AD53</f>
        <v>15000</v>
      </c>
      <c r="AE43" s="8">
        <f t="shared" si="36"/>
        <v>0.83299999999999996</v>
      </c>
      <c r="AF43" s="8">
        <f t="shared" si="36"/>
        <v>60000</v>
      </c>
      <c r="AG43" s="11"/>
      <c r="AH43" s="11"/>
      <c r="AI43" s="11"/>
      <c r="AJ43" s="11"/>
      <c r="AK43" s="11"/>
      <c r="AL43" s="11"/>
      <c r="AM43" s="11"/>
      <c r="AN43" s="11"/>
      <c r="AO43" s="11"/>
      <c r="AP43" s="6"/>
      <c r="AQ43" s="6"/>
      <c r="AR43" s="6"/>
      <c r="AS43" s="6"/>
      <c r="AT43" s="6"/>
      <c r="AU43" s="1">
        <v>3</v>
      </c>
      <c r="AV43" s="1">
        <v>3</v>
      </c>
      <c r="AW43" s="1">
        <v>4</v>
      </c>
      <c r="AX43" s="13">
        <v>1625</v>
      </c>
      <c r="AY43" s="1">
        <v>3</v>
      </c>
      <c r="AZ43" s="10" t="s">
        <v>3</v>
      </c>
    </row>
    <row r="44" spans="1:52" ht="14.25">
      <c r="A44" s="12"/>
      <c r="B44" s="13">
        <v>1056</v>
      </c>
      <c r="C44" s="4" t="s">
        <v>12</v>
      </c>
      <c r="D44" s="3">
        <v>6</v>
      </c>
      <c r="E44" s="3">
        <v>3.5</v>
      </c>
      <c r="F44" s="3">
        <v>3.5</v>
      </c>
      <c r="G44" s="3">
        <v>6</v>
      </c>
      <c r="H44" s="3">
        <v>120</v>
      </c>
      <c r="I44" s="3">
        <v>110</v>
      </c>
      <c r="J44" s="9">
        <f>J54</f>
        <v>0</v>
      </c>
      <c r="K44" s="9">
        <f>K54</f>
        <v>0</v>
      </c>
      <c r="L44" s="1">
        <v>13</v>
      </c>
      <c r="M44" s="1">
        <v>0.8</v>
      </c>
      <c r="N44" s="1">
        <v>0.9</v>
      </c>
      <c r="O44" s="1">
        <v>1.6</v>
      </c>
      <c r="P44" s="1">
        <v>0.3</v>
      </c>
      <c r="Q44" s="8">
        <f t="shared" si="35"/>
        <v>0.5</v>
      </c>
      <c r="R44" s="8">
        <f t="shared" si="35"/>
        <v>1</v>
      </c>
      <c r="S44" s="8">
        <f t="shared" si="35"/>
        <v>0.5</v>
      </c>
      <c r="T44" s="8">
        <f t="shared" si="35"/>
        <v>0.25</v>
      </c>
      <c r="U44" s="8">
        <f t="shared" si="35"/>
        <v>1</v>
      </c>
      <c r="V44" s="8">
        <f t="shared" si="35"/>
        <v>0.25</v>
      </c>
      <c r="W44" s="1">
        <v>0.3</v>
      </c>
      <c r="X44" s="1">
        <v>0.8</v>
      </c>
      <c r="Y44" s="1">
        <v>2300</v>
      </c>
      <c r="Z44" s="6"/>
      <c r="AA44" s="8">
        <f>AA54</f>
        <v>15000</v>
      </c>
      <c r="AB44" s="8">
        <f>AB54</f>
        <v>4.5</v>
      </c>
      <c r="AC44" s="11"/>
      <c r="AD44" s="8">
        <f t="shared" si="36"/>
        <v>15000</v>
      </c>
      <c r="AE44" s="8">
        <f t="shared" si="36"/>
        <v>0.83299999999999996</v>
      </c>
      <c r="AF44" s="8">
        <f t="shared" si="36"/>
        <v>60000</v>
      </c>
      <c r="AG44">
        <v>130</v>
      </c>
      <c r="AH44" s="1">
        <v>25</v>
      </c>
      <c r="AI44" s="6"/>
      <c r="AJ44" s="6"/>
      <c r="AK44" s="8">
        <f>AK54</f>
        <v>0.95</v>
      </c>
      <c r="AL44" s="8">
        <f>AL54</f>
        <v>35</v>
      </c>
      <c r="AM44" s="8">
        <f>AM54</f>
        <v>10</v>
      </c>
      <c r="AN44" s="1">
        <v>1</v>
      </c>
      <c r="AO44" s="1">
        <v>2</v>
      </c>
      <c r="AP44" s="6"/>
      <c r="AQ44" s="8">
        <f>AQ54</f>
        <v>5</v>
      </c>
      <c r="AR44" s="8">
        <f>AR54</f>
        <v>40</v>
      </c>
      <c r="AS44" s="8">
        <f>AS54</f>
        <v>6</v>
      </c>
      <c r="AT44" s="8">
        <f>AT54</f>
        <v>100</v>
      </c>
      <c r="AU44" s="1">
        <v>2</v>
      </c>
      <c r="AV44" s="1">
        <v>3</v>
      </c>
      <c r="AW44" s="1">
        <v>6</v>
      </c>
      <c r="AX44" s="1">
        <v>1875</v>
      </c>
      <c r="AY44" s="1">
        <v>3</v>
      </c>
      <c r="AZ44" s="16" t="s">
        <v>10</v>
      </c>
    </row>
    <row r="45" spans="1:52" ht="14.25">
      <c r="A45" s="12"/>
      <c r="B45" s="13">
        <v>1732</v>
      </c>
      <c r="C45" s="4" t="s">
        <v>11</v>
      </c>
      <c r="D45" s="3">
        <v>6</v>
      </c>
      <c r="E45" s="3">
        <v>3.5</v>
      </c>
      <c r="F45" s="3">
        <v>3.5</v>
      </c>
      <c r="G45" s="3">
        <v>6</v>
      </c>
      <c r="H45" s="3">
        <v>120</v>
      </c>
      <c r="I45" s="3">
        <v>110</v>
      </c>
      <c r="J45" s="9">
        <f>J54</f>
        <v>0</v>
      </c>
      <c r="K45" s="9">
        <f>K54</f>
        <v>0</v>
      </c>
      <c r="L45" s="1">
        <v>13</v>
      </c>
      <c r="M45" s="1">
        <v>0.8</v>
      </c>
      <c r="N45" s="1">
        <v>0.9</v>
      </c>
      <c r="O45" s="1">
        <v>1.6</v>
      </c>
      <c r="P45" s="1">
        <v>0.3</v>
      </c>
      <c r="Q45" s="8">
        <f t="shared" ref="Q45:V45" si="37">Q54</f>
        <v>0.5</v>
      </c>
      <c r="R45" s="8">
        <f t="shared" si="37"/>
        <v>1</v>
      </c>
      <c r="S45" s="8">
        <f t="shared" si="37"/>
        <v>0.5</v>
      </c>
      <c r="T45" s="8">
        <f t="shared" si="37"/>
        <v>0.25</v>
      </c>
      <c r="U45" s="8">
        <f t="shared" si="37"/>
        <v>1</v>
      </c>
      <c r="V45" s="8">
        <f t="shared" si="37"/>
        <v>0.25</v>
      </c>
      <c r="W45" s="1">
        <v>0.3</v>
      </c>
      <c r="X45" s="1">
        <v>0.9</v>
      </c>
      <c r="Y45" s="1">
        <v>2300</v>
      </c>
      <c r="Z45" s="6"/>
      <c r="AA45" s="8">
        <f>AA54</f>
        <v>15000</v>
      </c>
      <c r="AB45" s="8">
        <f>AB54</f>
        <v>4.5</v>
      </c>
      <c r="AC45" s="11"/>
      <c r="AD45" s="8">
        <f>AD54</f>
        <v>15000</v>
      </c>
      <c r="AE45" s="8">
        <f>AE54</f>
        <v>0.83299999999999996</v>
      </c>
      <c r="AF45" s="8">
        <f>AF54</f>
        <v>60000</v>
      </c>
      <c r="AG45">
        <v>130</v>
      </c>
      <c r="AH45" s="1">
        <v>25</v>
      </c>
      <c r="AI45" s="6"/>
      <c r="AJ45" s="6"/>
      <c r="AK45" s="8">
        <f>AK54</f>
        <v>0.95</v>
      </c>
      <c r="AL45" s="8">
        <f>AL54</f>
        <v>35</v>
      </c>
      <c r="AM45" s="8">
        <f>AM54</f>
        <v>10</v>
      </c>
      <c r="AN45" s="1">
        <v>1</v>
      </c>
      <c r="AO45" s="1">
        <v>2</v>
      </c>
      <c r="AP45" s="6"/>
      <c r="AQ45" s="8">
        <f>AQ54</f>
        <v>5</v>
      </c>
      <c r="AR45" s="8">
        <f>AR54</f>
        <v>40</v>
      </c>
      <c r="AS45" s="8">
        <f>AS54</f>
        <v>6</v>
      </c>
      <c r="AT45" s="8">
        <f>AT54</f>
        <v>100</v>
      </c>
      <c r="AU45" s="1">
        <v>2</v>
      </c>
      <c r="AV45" s="1">
        <v>3</v>
      </c>
      <c r="AW45" s="1">
        <v>6</v>
      </c>
      <c r="AX45" s="1">
        <v>1875</v>
      </c>
      <c r="AY45" s="1">
        <v>3</v>
      </c>
      <c r="AZ45" s="10" t="s">
        <v>10</v>
      </c>
    </row>
    <row r="46" spans="1:52" ht="14.25">
      <c r="A46" s="12"/>
      <c r="B46" s="13">
        <v>1058</v>
      </c>
      <c r="C46" s="7" t="s">
        <v>9</v>
      </c>
      <c r="D46" s="3">
        <v>8</v>
      </c>
      <c r="E46" s="3">
        <v>1.5</v>
      </c>
      <c r="F46" s="3">
        <v>1.5</v>
      </c>
      <c r="G46" s="3">
        <v>6</v>
      </c>
      <c r="H46" s="3">
        <v>100</v>
      </c>
      <c r="I46" s="3">
        <v>80</v>
      </c>
      <c r="J46" s="9">
        <f>J53</f>
        <v>0</v>
      </c>
      <c r="K46" s="9">
        <f>K53</f>
        <v>0</v>
      </c>
      <c r="L46" s="9">
        <f>L53</f>
        <v>12</v>
      </c>
      <c r="M46" s="1">
        <v>0.8</v>
      </c>
      <c r="N46" s="1">
        <v>0.8</v>
      </c>
      <c r="O46" s="1">
        <v>1.5</v>
      </c>
      <c r="P46" s="8">
        <f>P53</f>
        <v>0.85</v>
      </c>
      <c r="Q46" s="8">
        <f>Q53</f>
        <v>0.5</v>
      </c>
      <c r="R46" s="8">
        <f>R53</f>
        <v>1</v>
      </c>
      <c r="S46" s="1">
        <v>0.6</v>
      </c>
      <c r="T46" s="8">
        <f>T53</f>
        <v>0.25</v>
      </c>
      <c r="U46" s="8">
        <f>U53</f>
        <v>1</v>
      </c>
      <c r="V46" s="8">
        <f>V53</f>
        <v>0.25</v>
      </c>
      <c r="W46" s="1">
        <v>0.3</v>
      </c>
      <c r="X46" s="8">
        <f>X53</f>
        <v>1</v>
      </c>
      <c r="Y46" s="1">
        <v>1600</v>
      </c>
      <c r="Z46" s="6"/>
      <c r="AA46" s="8">
        <f>AA53</f>
        <v>15000</v>
      </c>
      <c r="AB46" s="8">
        <f>AB53</f>
        <v>4.5</v>
      </c>
      <c r="AC46" s="11"/>
      <c r="AD46" s="8">
        <f>AD53</f>
        <v>15000</v>
      </c>
      <c r="AE46" s="8">
        <f>AE53</f>
        <v>0.83299999999999996</v>
      </c>
      <c r="AF46" s="8">
        <f>AF53</f>
        <v>60000</v>
      </c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1">
        <v>2</v>
      </c>
      <c r="AV46" s="1">
        <v>3</v>
      </c>
      <c r="AW46" s="1">
        <v>4</v>
      </c>
      <c r="AX46" s="1">
        <v>1125</v>
      </c>
      <c r="AY46" s="1">
        <v>3</v>
      </c>
      <c r="AZ46" s="10" t="s">
        <v>3</v>
      </c>
    </row>
    <row r="47" spans="1:52" ht="14.25">
      <c r="A47" s="11"/>
      <c r="B47" s="15">
        <v>1735</v>
      </c>
      <c r="C47" s="7" t="s">
        <v>8</v>
      </c>
      <c r="D47" s="3">
        <v>8</v>
      </c>
      <c r="E47" s="3">
        <v>1.5</v>
      </c>
      <c r="F47" s="3">
        <v>1.5</v>
      </c>
      <c r="G47" s="3">
        <v>6</v>
      </c>
      <c r="H47" s="3">
        <v>100</v>
      </c>
      <c r="I47" s="3">
        <v>80</v>
      </c>
      <c r="J47" s="9">
        <f>J53</f>
        <v>0</v>
      </c>
      <c r="K47" s="9">
        <f>K53</f>
        <v>0</v>
      </c>
      <c r="L47" s="9">
        <f>L53</f>
        <v>12</v>
      </c>
      <c r="M47" s="1">
        <v>0.8</v>
      </c>
      <c r="N47" s="1">
        <v>0.8</v>
      </c>
      <c r="O47" s="1">
        <v>1.5</v>
      </c>
      <c r="P47" s="8">
        <f>P53</f>
        <v>0.85</v>
      </c>
      <c r="Q47" s="8">
        <f>Q53</f>
        <v>0.5</v>
      </c>
      <c r="R47" s="8">
        <f>R53</f>
        <v>1</v>
      </c>
      <c r="S47" s="1">
        <v>0.6</v>
      </c>
      <c r="T47" s="8">
        <f>T53</f>
        <v>0.25</v>
      </c>
      <c r="U47" s="8">
        <f>U53</f>
        <v>1</v>
      </c>
      <c r="V47" s="8">
        <f>V53</f>
        <v>0.25</v>
      </c>
      <c r="W47" s="1">
        <v>0.3</v>
      </c>
      <c r="X47" s="8">
        <f>X53</f>
        <v>1</v>
      </c>
      <c r="Y47" s="1">
        <v>1600</v>
      </c>
      <c r="Z47" s="11"/>
      <c r="AA47" s="14">
        <f>AA53</f>
        <v>15000</v>
      </c>
      <c r="AB47" s="14">
        <f>AB53</f>
        <v>4.5</v>
      </c>
      <c r="AC47" s="11"/>
      <c r="AD47" s="14">
        <f>AD53</f>
        <v>15000</v>
      </c>
      <c r="AE47" s="14">
        <f>AE53</f>
        <v>0.83299999999999996</v>
      </c>
      <c r="AF47" s="14">
        <f>AF53</f>
        <v>60000</v>
      </c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">
        <v>2</v>
      </c>
      <c r="AV47" s="1">
        <v>3</v>
      </c>
      <c r="AW47" s="1">
        <v>4</v>
      </c>
      <c r="AX47" s="1">
        <v>1125</v>
      </c>
      <c r="AY47" s="1">
        <v>3</v>
      </c>
      <c r="AZ47" s="10" t="s">
        <v>3</v>
      </c>
    </row>
    <row r="48" spans="1:52" ht="14.25">
      <c r="A48" s="12"/>
      <c r="B48" s="13">
        <v>1059</v>
      </c>
      <c r="C48" s="7" t="s">
        <v>6</v>
      </c>
      <c r="D48" s="3">
        <v>6</v>
      </c>
      <c r="E48" s="9">
        <f>E53</f>
        <v>2</v>
      </c>
      <c r="F48" s="3">
        <v>2</v>
      </c>
      <c r="G48" s="3">
        <v>8</v>
      </c>
      <c r="H48" s="3"/>
      <c r="I48" s="3">
        <v>80</v>
      </c>
      <c r="J48" s="9">
        <f>J53</f>
        <v>0</v>
      </c>
      <c r="K48" s="9">
        <f>K53</f>
        <v>0</v>
      </c>
      <c r="L48" s="1">
        <v>11</v>
      </c>
      <c r="M48" s="14">
        <f>M53</f>
        <v>0.75</v>
      </c>
      <c r="N48" s="1">
        <v>0.8</v>
      </c>
      <c r="O48" s="8">
        <f>O53</f>
        <v>1.4</v>
      </c>
      <c r="P48" s="8">
        <f>P53</f>
        <v>0.85</v>
      </c>
      <c r="Q48" s="8">
        <f>Q53</f>
        <v>0.5</v>
      </c>
      <c r="R48" s="8">
        <f>R53</f>
        <v>1</v>
      </c>
      <c r="S48" s="1">
        <v>0.7</v>
      </c>
      <c r="T48" s="8">
        <f>T53</f>
        <v>0.25</v>
      </c>
      <c r="U48" s="8">
        <f>U53</f>
        <v>1</v>
      </c>
      <c r="V48" s="8">
        <f>V53</f>
        <v>0.25</v>
      </c>
      <c r="W48" s="1">
        <v>0.3</v>
      </c>
      <c r="X48" s="1">
        <v>1.2</v>
      </c>
      <c r="Y48" s="1">
        <v>2800</v>
      </c>
      <c r="Z48" s="6"/>
      <c r="AA48" s="8">
        <f>AA53</f>
        <v>15000</v>
      </c>
      <c r="AB48" s="8">
        <f>AB53</f>
        <v>4.5</v>
      </c>
      <c r="AC48" s="11"/>
      <c r="AD48" s="8">
        <f>AD53</f>
        <v>15000</v>
      </c>
      <c r="AE48" s="8">
        <f>AE53</f>
        <v>0.83299999999999996</v>
      </c>
      <c r="AF48" s="8">
        <f>AF53</f>
        <v>60000</v>
      </c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1">
        <v>3</v>
      </c>
      <c r="AV48" s="1">
        <v>5</v>
      </c>
      <c r="AW48" s="1">
        <v>12</v>
      </c>
      <c r="AX48" s="1">
        <v>1875</v>
      </c>
      <c r="AY48" s="1">
        <v>4</v>
      </c>
      <c r="AZ48" s="10" t="s">
        <v>3</v>
      </c>
    </row>
    <row r="49" spans="1:52" ht="14.25">
      <c r="A49" s="12"/>
      <c r="B49" s="13">
        <v>1736</v>
      </c>
      <c r="C49" s="7" t="s">
        <v>7</v>
      </c>
      <c r="D49" s="3">
        <v>6</v>
      </c>
      <c r="E49" s="9">
        <f>E53</f>
        <v>2</v>
      </c>
      <c r="F49" s="3">
        <v>2</v>
      </c>
      <c r="G49" s="3">
        <v>8</v>
      </c>
      <c r="H49" s="3"/>
      <c r="I49" s="3">
        <v>80</v>
      </c>
      <c r="J49" s="9">
        <f>J53</f>
        <v>0</v>
      </c>
      <c r="K49" s="9">
        <f>K53</f>
        <v>0</v>
      </c>
      <c r="L49" s="1">
        <v>11</v>
      </c>
      <c r="M49" s="14">
        <f>M53</f>
        <v>0.75</v>
      </c>
      <c r="N49" s="1">
        <v>0.8</v>
      </c>
      <c r="O49" s="8">
        <f>O53</f>
        <v>1.4</v>
      </c>
      <c r="P49" s="8">
        <f>P53</f>
        <v>0.85</v>
      </c>
      <c r="Q49" s="8">
        <f>Q53</f>
        <v>0.5</v>
      </c>
      <c r="R49" s="8">
        <f>R53</f>
        <v>1</v>
      </c>
      <c r="S49" s="1">
        <v>0.7</v>
      </c>
      <c r="T49" s="8">
        <f>T53</f>
        <v>0.25</v>
      </c>
      <c r="U49" s="8">
        <f>U53</f>
        <v>1</v>
      </c>
      <c r="V49" s="8">
        <f>V53</f>
        <v>0.25</v>
      </c>
      <c r="W49" s="1">
        <v>0.3</v>
      </c>
      <c r="X49" s="1">
        <v>1.3</v>
      </c>
      <c r="Y49" s="1">
        <v>2800</v>
      </c>
      <c r="Z49" s="6"/>
      <c r="AA49" s="8">
        <f>AA53</f>
        <v>15000</v>
      </c>
      <c r="AB49" s="8">
        <f>AB53</f>
        <v>4.5</v>
      </c>
      <c r="AC49" s="11"/>
      <c r="AD49" s="8">
        <f>AD53</f>
        <v>15000</v>
      </c>
      <c r="AE49" s="8">
        <f>AE53</f>
        <v>0.83299999999999996</v>
      </c>
      <c r="AF49" s="8">
        <f>AF53</f>
        <v>60000</v>
      </c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1">
        <v>3</v>
      </c>
      <c r="AV49" s="1">
        <v>5</v>
      </c>
      <c r="AW49" s="1">
        <v>12</v>
      </c>
      <c r="AX49" s="1">
        <v>1875</v>
      </c>
      <c r="AY49" s="1">
        <v>4</v>
      </c>
      <c r="AZ49" s="10" t="s">
        <v>3</v>
      </c>
    </row>
    <row r="50" spans="1:52" ht="14.25">
      <c r="A50" s="12"/>
      <c r="B50" s="13">
        <v>1060</v>
      </c>
      <c r="C50" s="4" t="s">
        <v>4</v>
      </c>
      <c r="D50" s="3">
        <v>12</v>
      </c>
      <c r="E50" s="3">
        <v>0.3</v>
      </c>
      <c r="F50" s="3">
        <v>0.5</v>
      </c>
      <c r="G50" s="3">
        <v>10</v>
      </c>
      <c r="H50" s="3">
        <v>100</v>
      </c>
      <c r="I50" s="3">
        <v>80</v>
      </c>
      <c r="J50" s="9">
        <f>J53</f>
        <v>0</v>
      </c>
      <c r="K50" s="9">
        <f>K53</f>
        <v>0</v>
      </c>
      <c r="L50" s="1">
        <v>10</v>
      </c>
      <c r="M50" s="1">
        <v>0.7</v>
      </c>
      <c r="N50" s="1">
        <v>0.75</v>
      </c>
      <c r="O50" s="1">
        <v>1.3</v>
      </c>
      <c r="P50" s="8">
        <f>P53</f>
        <v>0.85</v>
      </c>
      <c r="Q50" s="8">
        <f>Q53</f>
        <v>0.5</v>
      </c>
      <c r="R50" s="8">
        <f>R53</f>
        <v>1</v>
      </c>
      <c r="S50" s="1">
        <v>0.8</v>
      </c>
      <c r="T50" s="8">
        <f>T53</f>
        <v>0.25</v>
      </c>
      <c r="U50" s="8">
        <f>U53</f>
        <v>1</v>
      </c>
      <c r="V50" s="8">
        <f>V53</f>
        <v>0.25</v>
      </c>
      <c r="W50" s="1">
        <v>0.3</v>
      </c>
      <c r="X50" s="1">
        <v>1.5</v>
      </c>
      <c r="Y50" s="1">
        <v>3500</v>
      </c>
      <c r="Z50" s="6"/>
      <c r="AA50" s="8">
        <f>AA53</f>
        <v>15000</v>
      </c>
      <c r="AB50" s="8">
        <f>AB53</f>
        <v>4.5</v>
      </c>
      <c r="AC50" s="11"/>
      <c r="AD50" s="8">
        <f>AD53</f>
        <v>15000</v>
      </c>
      <c r="AE50" s="8">
        <f>AE53</f>
        <v>0.83299999999999996</v>
      </c>
      <c r="AF50" s="8">
        <f>AF53</f>
        <v>60000</v>
      </c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1">
        <v>2</v>
      </c>
      <c r="AV50" s="1">
        <v>8</v>
      </c>
      <c r="AW50" s="1">
        <v>20</v>
      </c>
      <c r="AX50" s="1">
        <v>2500</v>
      </c>
      <c r="AY50" s="1">
        <v>5</v>
      </c>
      <c r="AZ50" s="10" t="s">
        <v>3</v>
      </c>
    </row>
    <row r="51" spans="1:52" ht="14.25">
      <c r="A51" s="12"/>
      <c r="B51" s="13">
        <v>1737</v>
      </c>
      <c r="C51" s="4" t="s">
        <v>5</v>
      </c>
      <c r="D51" s="3">
        <v>12</v>
      </c>
      <c r="E51" s="3">
        <v>0.3</v>
      </c>
      <c r="F51" s="3">
        <v>0.5</v>
      </c>
      <c r="G51" s="3">
        <v>10</v>
      </c>
      <c r="H51" s="3">
        <v>100</v>
      </c>
      <c r="I51" s="3">
        <v>80</v>
      </c>
      <c r="J51" s="9">
        <f>J53</f>
        <v>0</v>
      </c>
      <c r="K51" s="9">
        <f>K53</f>
        <v>0</v>
      </c>
      <c r="L51" s="1">
        <v>10</v>
      </c>
      <c r="M51" s="1">
        <v>0.7</v>
      </c>
      <c r="N51" s="1">
        <v>0.75</v>
      </c>
      <c r="O51" s="1">
        <v>1.3</v>
      </c>
      <c r="P51" s="8">
        <f>P53</f>
        <v>0.85</v>
      </c>
      <c r="Q51" s="8">
        <f>Q53</f>
        <v>0.5</v>
      </c>
      <c r="R51" s="8">
        <f>R53</f>
        <v>1</v>
      </c>
      <c r="S51" s="1">
        <v>0.8</v>
      </c>
      <c r="T51" s="8">
        <f>T53</f>
        <v>0.25</v>
      </c>
      <c r="U51" s="8">
        <f>U53</f>
        <v>1</v>
      </c>
      <c r="V51" s="8">
        <f>V53</f>
        <v>0.25</v>
      </c>
      <c r="W51" s="1">
        <v>0.3</v>
      </c>
      <c r="X51" s="1">
        <v>1.6</v>
      </c>
      <c r="Y51" s="1">
        <v>3500</v>
      </c>
      <c r="Z51" s="6"/>
      <c r="AA51" s="8">
        <f>AA53</f>
        <v>15000</v>
      </c>
      <c r="AB51" s="8">
        <f>AB53</f>
        <v>4.5</v>
      </c>
      <c r="AC51" s="11"/>
      <c r="AD51" s="8">
        <f>AD53</f>
        <v>15000</v>
      </c>
      <c r="AE51" s="8">
        <f>AE53</f>
        <v>0.83299999999999996</v>
      </c>
      <c r="AF51" s="8">
        <f>AF53</f>
        <v>60000</v>
      </c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1">
        <v>2</v>
      </c>
      <c r="AV51" s="1">
        <v>8</v>
      </c>
      <c r="AW51" s="1">
        <v>20</v>
      </c>
      <c r="AX51" s="1">
        <v>2500</v>
      </c>
      <c r="AY51" s="1">
        <v>5</v>
      </c>
      <c r="AZ51" s="10" t="s">
        <v>3</v>
      </c>
    </row>
    <row r="53" spans="1:52" ht="14.25">
      <c r="A53" s="6"/>
      <c r="B53" s="6"/>
      <c r="C53" s="7" t="s">
        <v>2</v>
      </c>
      <c r="D53" s="3">
        <v>4</v>
      </c>
      <c r="E53" s="3">
        <v>2</v>
      </c>
      <c r="F53" s="3">
        <v>4</v>
      </c>
      <c r="G53" s="3">
        <v>4</v>
      </c>
      <c r="H53" s="3">
        <v>75</v>
      </c>
      <c r="I53" s="9">
        <f>I56</f>
        <v>45</v>
      </c>
      <c r="J53" s="3">
        <v>0</v>
      </c>
      <c r="K53" s="3">
        <v>0</v>
      </c>
      <c r="L53" s="1">
        <v>12</v>
      </c>
      <c r="M53" s="1">
        <v>0.75</v>
      </c>
      <c r="N53" s="1">
        <v>0.18</v>
      </c>
      <c r="O53" s="1">
        <v>1.4</v>
      </c>
      <c r="P53" s="1">
        <v>0.85</v>
      </c>
      <c r="Q53" s="8">
        <f t="shared" ref="Q53:X53" si="38">Q56</f>
        <v>0.5</v>
      </c>
      <c r="R53" s="8">
        <f t="shared" si="38"/>
        <v>1</v>
      </c>
      <c r="S53" s="8">
        <f t="shared" si="38"/>
        <v>0.5</v>
      </c>
      <c r="T53" s="8">
        <f t="shared" si="38"/>
        <v>0.25</v>
      </c>
      <c r="U53" s="8">
        <f t="shared" si="38"/>
        <v>1</v>
      </c>
      <c r="V53" s="8">
        <f t="shared" si="38"/>
        <v>0.25</v>
      </c>
      <c r="W53" s="8">
        <f t="shared" si="38"/>
        <v>0.4</v>
      </c>
      <c r="X53" s="8">
        <f t="shared" si="38"/>
        <v>1</v>
      </c>
      <c r="Y53" s="1">
        <v>1000</v>
      </c>
      <c r="Z53" s="1">
        <v>150</v>
      </c>
      <c r="AA53" s="8">
        <f>AA56</f>
        <v>15000</v>
      </c>
      <c r="AB53" s="1">
        <v>4.5</v>
      </c>
      <c r="AC53" s="6"/>
      <c r="AD53" s="8">
        <f>AD56</f>
        <v>15000</v>
      </c>
      <c r="AE53" s="1">
        <v>0.83299999999999996</v>
      </c>
      <c r="AF53" s="1">
        <v>60000</v>
      </c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5"/>
    </row>
    <row r="54" spans="1:52" ht="14.25">
      <c r="A54" s="6"/>
      <c r="B54" s="6"/>
      <c r="C54" s="7" t="s">
        <v>1</v>
      </c>
      <c r="D54" s="3">
        <v>4</v>
      </c>
      <c r="E54" s="3">
        <v>2</v>
      </c>
      <c r="F54" s="3">
        <v>4</v>
      </c>
      <c r="G54" s="3">
        <v>4</v>
      </c>
      <c r="H54" s="3">
        <v>75</v>
      </c>
      <c r="I54" s="9">
        <f>I56</f>
        <v>45</v>
      </c>
      <c r="J54" s="3">
        <v>0</v>
      </c>
      <c r="K54" s="3">
        <v>0</v>
      </c>
      <c r="L54" s="1">
        <v>12</v>
      </c>
      <c r="M54" s="1">
        <v>0.75</v>
      </c>
      <c r="N54" s="1">
        <v>0.18</v>
      </c>
      <c r="O54" s="1">
        <v>1.4</v>
      </c>
      <c r="P54" s="1">
        <v>0.85</v>
      </c>
      <c r="Q54" s="8">
        <f t="shared" ref="Q54:X54" si="39">Q56</f>
        <v>0.5</v>
      </c>
      <c r="R54" s="8">
        <f t="shared" si="39"/>
        <v>1</v>
      </c>
      <c r="S54" s="8">
        <f t="shared" si="39"/>
        <v>0.5</v>
      </c>
      <c r="T54" s="8">
        <f t="shared" si="39"/>
        <v>0.25</v>
      </c>
      <c r="U54" s="8">
        <f t="shared" si="39"/>
        <v>1</v>
      </c>
      <c r="V54" s="8">
        <f t="shared" si="39"/>
        <v>0.25</v>
      </c>
      <c r="W54" s="8">
        <f t="shared" si="39"/>
        <v>0.4</v>
      </c>
      <c r="X54" s="8">
        <f t="shared" si="39"/>
        <v>1</v>
      </c>
      <c r="Y54" s="1">
        <v>1000</v>
      </c>
      <c r="Z54" s="1">
        <v>150</v>
      </c>
      <c r="AA54" s="8">
        <f>AA56</f>
        <v>15000</v>
      </c>
      <c r="AB54" s="1">
        <v>4.5</v>
      </c>
      <c r="AC54" s="6"/>
      <c r="AD54" s="8">
        <f>AD56</f>
        <v>15000</v>
      </c>
      <c r="AE54" s="1">
        <v>0.83299999999999996</v>
      </c>
      <c r="AF54" s="1">
        <v>60000</v>
      </c>
      <c r="AG54" s="6"/>
      <c r="AH54" s="8">
        <f>AH56</f>
        <v>10</v>
      </c>
      <c r="AI54" s="6"/>
      <c r="AJ54" s="6"/>
      <c r="AK54" s="8">
        <f>AK56</f>
        <v>0.95</v>
      </c>
      <c r="AL54" s="8">
        <f>AL56</f>
        <v>35</v>
      </c>
      <c r="AM54" s="8">
        <f>AM56</f>
        <v>10</v>
      </c>
      <c r="AN54" s="6"/>
      <c r="AO54" s="6"/>
      <c r="AP54" s="6"/>
      <c r="AQ54" s="8">
        <f>AQ56</f>
        <v>5</v>
      </c>
      <c r="AR54" s="8">
        <f>AR56</f>
        <v>40</v>
      </c>
      <c r="AS54" s="8">
        <f>AS56</f>
        <v>6</v>
      </c>
      <c r="AT54" s="8">
        <f>AT56</f>
        <v>100</v>
      </c>
      <c r="AU54" s="6"/>
      <c r="AV54" s="6"/>
      <c r="AW54" s="6"/>
      <c r="AX54" s="6"/>
      <c r="AY54" s="6"/>
      <c r="AZ54" s="5"/>
    </row>
    <row r="55" spans="1:52" ht="14.25">
      <c r="A55" s="1"/>
      <c r="B55" s="1"/>
      <c r="C55" s="4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2"/>
      <c r="Q55" s="2"/>
      <c r="R55" s="2"/>
      <c r="S55" s="2"/>
      <c r="T55" s="2"/>
      <c r="U55" s="2"/>
      <c r="V55" s="2"/>
      <c r="W55" s="2"/>
      <c r="X55" s="2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2"/>
      <c r="AN55" s="2"/>
      <c r="AO55" s="2"/>
      <c r="AP55" s="2"/>
      <c r="AQ55" s="2"/>
      <c r="AR55" s="1"/>
      <c r="AS55" s="1"/>
      <c r="AT55" s="1"/>
      <c r="AU55" s="2"/>
      <c r="AV55" s="2"/>
      <c r="AW55" s="2"/>
      <c r="AX55" s="2"/>
      <c r="AY55" s="2"/>
    </row>
    <row r="56" spans="1:52" ht="14.25">
      <c r="A56" s="6"/>
      <c r="B56" s="6"/>
      <c r="C56" s="7" t="s">
        <v>0</v>
      </c>
      <c r="D56" s="1">
        <v>2</v>
      </c>
      <c r="E56" s="1">
        <v>3</v>
      </c>
      <c r="F56" s="1">
        <v>6</v>
      </c>
      <c r="G56" s="1">
        <v>3</v>
      </c>
      <c r="H56" s="1">
        <v>90</v>
      </c>
      <c r="I56" s="1">
        <v>45</v>
      </c>
      <c r="J56" s="1">
        <v>0.6</v>
      </c>
      <c r="K56" s="1">
        <v>100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0.5</v>
      </c>
      <c r="R56" s="1">
        <v>1</v>
      </c>
      <c r="S56" s="1">
        <v>0.5</v>
      </c>
      <c r="T56" s="1">
        <v>0.25</v>
      </c>
      <c r="U56" s="1">
        <v>1</v>
      </c>
      <c r="V56" s="1">
        <v>0.25</v>
      </c>
      <c r="W56" s="1">
        <v>0.4</v>
      </c>
      <c r="X56" s="1">
        <v>1</v>
      </c>
      <c r="Y56" s="1">
        <v>100</v>
      </c>
      <c r="Z56" s="6"/>
      <c r="AA56" s="1">
        <v>15000</v>
      </c>
      <c r="AB56" s="1">
        <v>6</v>
      </c>
      <c r="AC56" s="6"/>
      <c r="AD56" s="1">
        <v>15000</v>
      </c>
      <c r="AE56" s="1">
        <v>2</v>
      </c>
      <c r="AF56" s="1">
        <v>15000</v>
      </c>
      <c r="AG56" s="6"/>
      <c r="AH56" s="1">
        <v>10</v>
      </c>
      <c r="AI56" s="6"/>
      <c r="AJ56" s="6"/>
      <c r="AK56" s="1">
        <v>0.95</v>
      </c>
      <c r="AL56" s="1">
        <v>35</v>
      </c>
      <c r="AM56" s="1">
        <v>10</v>
      </c>
      <c r="AN56" s="6"/>
      <c r="AO56" s="6"/>
      <c r="AP56" s="6"/>
      <c r="AQ56" s="1">
        <v>5</v>
      </c>
      <c r="AR56" s="1">
        <v>40</v>
      </c>
      <c r="AS56" s="1">
        <v>6</v>
      </c>
      <c r="AT56" s="1">
        <v>100</v>
      </c>
      <c r="AU56" s="6"/>
      <c r="AV56" s="6"/>
      <c r="AW56" s="6"/>
      <c r="AX56" s="6"/>
      <c r="AY56" s="6"/>
      <c r="AZ56" s="5"/>
    </row>
  </sheetData>
  <mergeCells count="5">
    <mergeCell ref="D1:X1"/>
    <mergeCell ref="B1:C1"/>
    <mergeCell ref="Y1:AF1"/>
    <mergeCell ref="AG1:AT1"/>
    <mergeCell ref="AU1:AV1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Hidden - Ships</vt:lpstr>
      <vt:lpstr>Ships</vt:lpstr>
      <vt:lpstr>Ships - Modded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GamingPC</dc:creator>
  <cp:lastModifiedBy>PillagingPagans</cp:lastModifiedBy>
  <dcterms:created xsi:type="dcterms:W3CDTF">2022-12-01T13:37:20Z</dcterms:created>
  <dcterms:modified xsi:type="dcterms:W3CDTF">2022-12-02T23:59:37Z</dcterms:modified>
</cp:coreProperties>
</file>