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PC\Documents\modding\Published Mods\Anno1800 Mods\"/>
    </mc:Choice>
  </mc:AlternateContent>
  <xr:revisionPtr revIDLastSave="0" documentId="13_ncr:1_{42D4E04E-FA5D-4E49-9C1A-A486D4F6D20C}" xr6:coauthVersionLast="47" xr6:coauthVersionMax="47" xr10:uidLastSave="{00000000-0000-0000-0000-000000000000}"/>
  <bookViews>
    <workbookView xWindow="-120" yWindow="-120" windowWidth="29040" windowHeight="15840" tabRatio="1000" activeTab="2" xr2:uid="{00000000-000D-0000-FFFF-FFFF00000000}"/>
  </bookViews>
  <sheets>
    <sheet name="Hidden - Goods" sheetId="9" r:id="rId1"/>
    <sheet name="Goods - T1" sheetId="3" r:id="rId2"/>
    <sheet name="Goods - T2" sheetId="4" r:id="rId3"/>
    <sheet name="Goods - T3" sheetId="6" r:id="rId4"/>
    <sheet name="Goods - T4" sheetId="7" r:id="rId5"/>
  </sheets>
  <definedNames>
    <definedName name="ArcticModifier1">'Hidden - Goods'!$D$5</definedName>
    <definedName name="ArcticModifier2">'Hidden - Goods'!$D$6</definedName>
    <definedName name="ArcticModifier3">'Hidden - Goods'!$D$7</definedName>
    <definedName name="BuyPriceFactor">'Hidden - Goods'!$D$2</definedName>
    <definedName name="GoldModifier">'Hidden - Goods'!$D$4</definedName>
    <definedName name="SellPriceFactor">'Hidden - Goods'!$D$1</definedName>
    <definedName name="T5Modifier">'Hidden - Goods'!$D$8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6" l="1"/>
  <c r="X28" i="6"/>
  <c r="X12" i="7"/>
  <c r="P12" i="7"/>
  <c r="M9" i="7"/>
  <c r="P9" i="7"/>
  <c r="X9" i="7"/>
  <c r="E3" i="3"/>
  <c r="M8" i="7"/>
  <c r="P8" i="7"/>
  <c r="X8" i="7"/>
  <c r="P11" i="7"/>
  <c r="X11" i="7"/>
  <c r="X34" i="6"/>
  <c r="P34" i="6"/>
  <c r="M14" i="4"/>
  <c r="P14" i="4"/>
  <c r="X14" i="4"/>
  <c r="X13" i="6"/>
  <c r="P13" i="6"/>
  <c r="E44" i="3"/>
  <c r="F44" i="3" s="1"/>
  <c r="G44" i="3" s="1"/>
  <c r="J44" i="3"/>
  <c r="M37" i="4"/>
  <c r="P37" i="4"/>
  <c r="X37" i="4"/>
  <c r="E43" i="3"/>
  <c r="F43" i="3" s="1"/>
  <c r="J13" i="6" s="1"/>
  <c r="J43" i="3"/>
  <c r="X32" i="6"/>
  <c r="P32" i="6"/>
  <c r="E46" i="3"/>
  <c r="F46" i="3" s="1"/>
  <c r="G46" i="3" s="1"/>
  <c r="J46" i="3"/>
  <c r="X16" i="6"/>
  <c r="M16" i="6"/>
  <c r="P16" i="6"/>
  <c r="P10" i="7"/>
  <c r="X10" i="7"/>
  <c r="E42" i="3"/>
  <c r="F42" i="3" s="1"/>
  <c r="G42" i="3" s="1"/>
  <c r="J42" i="3"/>
  <c r="P27" i="4"/>
  <c r="X27" i="4"/>
  <c r="E8" i="3"/>
  <c r="F8" i="3" s="1"/>
  <c r="G8" i="3" s="1"/>
  <c r="J8" i="3"/>
  <c r="X29" i="6"/>
  <c r="P29" i="6"/>
  <c r="E33" i="3"/>
  <c r="F33" i="3" s="1"/>
  <c r="G33" i="3" s="1"/>
  <c r="J33" i="3"/>
  <c r="M45" i="4"/>
  <c r="P45" i="4"/>
  <c r="X45" i="4"/>
  <c r="E45" i="3"/>
  <c r="F45" i="3" s="1"/>
  <c r="G45" i="3" s="1"/>
  <c r="J45" i="3"/>
  <c r="V1" i="7"/>
  <c r="V1" i="6"/>
  <c r="Z1" i="6" s="1"/>
  <c r="V1" i="4"/>
  <c r="P18" i="7"/>
  <c r="P17" i="7"/>
  <c r="P16" i="7"/>
  <c r="P15" i="7"/>
  <c r="P14" i="7"/>
  <c r="P13" i="7"/>
  <c r="P7" i="7"/>
  <c r="P6" i="7"/>
  <c r="P5" i="7"/>
  <c r="P4" i="7"/>
  <c r="P3" i="7"/>
  <c r="M15" i="7"/>
  <c r="M3" i="7"/>
  <c r="P46" i="6"/>
  <c r="P45" i="6"/>
  <c r="P44" i="6"/>
  <c r="P43" i="6"/>
  <c r="P42" i="6"/>
  <c r="P41" i="6"/>
  <c r="P40" i="6"/>
  <c r="P39" i="6"/>
  <c r="P38" i="6"/>
  <c r="P37" i="6"/>
  <c r="P36" i="6"/>
  <c r="P35" i="6"/>
  <c r="P33" i="6"/>
  <c r="P31" i="6"/>
  <c r="P30" i="6"/>
  <c r="P27" i="6"/>
  <c r="P26" i="6"/>
  <c r="P25" i="6"/>
  <c r="P24" i="6"/>
  <c r="P23" i="6"/>
  <c r="P22" i="6"/>
  <c r="P21" i="6"/>
  <c r="P20" i="6"/>
  <c r="P19" i="6"/>
  <c r="P18" i="6"/>
  <c r="P17" i="6"/>
  <c r="P15" i="6"/>
  <c r="P14" i="6"/>
  <c r="P12" i="6"/>
  <c r="P11" i="6"/>
  <c r="P10" i="6"/>
  <c r="P9" i="6"/>
  <c r="P8" i="6"/>
  <c r="P7" i="6"/>
  <c r="P6" i="6"/>
  <c r="P5" i="6"/>
  <c r="P4" i="6"/>
  <c r="P3" i="6"/>
  <c r="M46" i="6"/>
  <c r="M45" i="6"/>
  <c r="M44" i="6"/>
  <c r="M43" i="6"/>
  <c r="M42" i="6"/>
  <c r="M41" i="6"/>
  <c r="M40" i="6"/>
  <c r="M38" i="6"/>
  <c r="M37" i="6"/>
  <c r="M36" i="6"/>
  <c r="M35" i="6"/>
  <c r="M33" i="6"/>
  <c r="M31" i="6"/>
  <c r="M30" i="6"/>
  <c r="M27" i="6"/>
  <c r="M25" i="6"/>
  <c r="M23" i="6"/>
  <c r="M22" i="6"/>
  <c r="M21" i="6"/>
  <c r="M20" i="6"/>
  <c r="M19" i="6"/>
  <c r="M18" i="6"/>
  <c r="M17" i="6"/>
  <c r="M15" i="6"/>
  <c r="M14" i="6"/>
  <c r="M11" i="6"/>
  <c r="M10" i="6"/>
  <c r="M8" i="6"/>
  <c r="M6" i="6"/>
  <c r="M5" i="6"/>
  <c r="M3" i="6"/>
  <c r="J45" i="6"/>
  <c r="J41" i="6"/>
  <c r="J38" i="6"/>
  <c r="J15" i="6"/>
  <c r="J5" i="6"/>
  <c r="G17" i="4"/>
  <c r="P53" i="4"/>
  <c r="P52" i="4"/>
  <c r="P51" i="4"/>
  <c r="P50" i="4"/>
  <c r="P49" i="4"/>
  <c r="P48" i="4"/>
  <c r="P47" i="4"/>
  <c r="P46" i="4"/>
  <c r="P44" i="4"/>
  <c r="P43" i="4"/>
  <c r="P42" i="4"/>
  <c r="P41" i="4"/>
  <c r="P40" i="4"/>
  <c r="P39" i="4"/>
  <c r="P38" i="4"/>
  <c r="P36" i="4"/>
  <c r="P35" i="4"/>
  <c r="P34" i="4"/>
  <c r="P33" i="4"/>
  <c r="P32" i="4"/>
  <c r="P31" i="4"/>
  <c r="P30" i="4"/>
  <c r="P29" i="4"/>
  <c r="P28" i="4"/>
  <c r="P26" i="4"/>
  <c r="P25" i="4"/>
  <c r="P24" i="4"/>
  <c r="P23" i="4"/>
  <c r="P22" i="4"/>
  <c r="P21" i="4"/>
  <c r="P20" i="4"/>
  <c r="P19" i="4"/>
  <c r="P18" i="4"/>
  <c r="P17" i="4"/>
  <c r="P16" i="4"/>
  <c r="P15" i="4"/>
  <c r="P13" i="4"/>
  <c r="P12" i="4"/>
  <c r="P11" i="4"/>
  <c r="P10" i="4"/>
  <c r="P9" i="4"/>
  <c r="P8" i="4"/>
  <c r="P7" i="4"/>
  <c r="P6" i="4"/>
  <c r="P5" i="4"/>
  <c r="P4" i="4"/>
  <c r="M53" i="4"/>
  <c r="M52" i="4"/>
  <c r="M51" i="4"/>
  <c r="M50" i="4"/>
  <c r="M49" i="4"/>
  <c r="M48" i="4"/>
  <c r="M47" i="4"/>
  <c r="M46" i="4"/>
  <c r="M44" i="4"/>
  <c r="M43" i="4"/>
  <c r="M42" i="4"/>
  <c r="M41" i="4"/>
  <c r="M40" i="4"/>
  <c r="M39" i="4"/>
  <c r="M38" i="4"/>
  <c r="M36" i="4"/>
  <c r="M35" i="4"/>
  <c r="M34" i="4"/>
  <c r="M33" i="4"/>
  <c r="M32" i="4"/>
  <c r="M31" i="4"/>
  <c r="M30" i="4"/>
  <c r="M29" i="4"/>
  <c r="M28" i="4"/>
  <c r="M26" i="4"/>
  <c r="M25" i="4"/>
  <c r="M24" i="4"/>
  <c r="M23" i="4"/>
  <c r="M22" i="4"/>
  <c r="M21" i="4"/>
  <c r="M20" i="4"/>
  <c r="M19" i="4"/>
  <c r="M18" i="4"/>
  <c r="M17" i="4"/>
  <c r="M16" i="4"/>
  <c r="M15" i="4"/>
  <c r="M13" i="4"/>
  <c r="M12" i="4"/>
  <c r="M11" i="4"/>
  <c r="M10" i="4"/>
  <c r="M9" i="4"/>
  <c r="M8" i="4"/>
  <c r="M7" i="4"/>
  <c r="M6" i="4"/>
  <c r="M5" i="4"/>
  <c r="M4" i="4"/>
  <c r="J53" i="4"/>
  <c r="J52" i="4"/>
  <c r="J50" i="4"/>
  <c r="J49" i="4"/>
  <c r="J48" i="4"/>
  <c r="J42" i="4"/>
  <c r="J41" i="4"/>
  <c r="J40" i="4"/>
  <c r="J38" i="4"/>
  <c r="J34" i="4"/>
  <c r="J30" i="4"/>
  <c r="J29" i="4"/>
  <c r="J28" i="4"/>
  <c r="J25" i="4"/>
  <c r="J24" i="4"/>
  <c r="J21" i="4"/>
  <c r="J19" i="4"/>
  <c r="J18" i="4"/>
  <c r="J17" i="4"/>
  <c r="J16" i="4"/>
  <c r="J12" i="4"/>
  <c r="J11" i="4"/>
  <c r="J7" i="4"/>
  <c r="P3" i="4"/>
  <c r="M3" i="4"/>
  <c r="J3" i="4"/>
  <c r="X3" i="7"/>
  <c r="X4" i="7"/>
  <c r="X5" i="7"/>
  <c r="X6" i="7"/>
  <c r="X7" i="7"/>
  <c r="X13" i="7"/>
  <c r="X14" i="7"/>
  <c r="X15" i="7"/>
  <c r="X16" i="7"/>
  <c r="X17" i="7"/>
  <c r="X18" i="7"/>
  <c r="X16" i="4"/>
  <c r="X4" i="6"/>
  <c r="X5" i="6"/>
  <c r="X6" i="6"/>
  <c r="X7" i="6"/>
  <c r="X8" i="6"/>
  <c r="X9" i="6"/>
  <c r="X10" i="6"/>
  <c r="X11" i="6"/>
  <c r="X12" i="6"/>
  <c r="X14" i="6"/>
  <c r="X15" i="6"/>
  <c r="X17" i="6"/>
  <c r="X18" i="6"/>
  <c r="X19" i="6"/>
  <c r="X20" i="6"/>
  <c r="X21" i="6"/>
  <c r="X22" i="6"/>
  <c r="X23" i="6"/>
  <c r="X24" i="6"/>
  <c r="X25" i="6"/>
  <c r="X26" i="6"/>
  <c r="X27" i="6"/>
  <c r="X30" i="6"/>
  <c r="X31" i="6"/>
  <c r="X33" i="6"/>
  <c r="X35" i="6"/>
  <c r="X36" i="6"/>
  <c r="X37" i="6"/>
  <c r="X38" i="6"/>
  <c r="X39" i="6"/>
  <c r="X40" i="6"/>
  <c r="X41" i="6"/>
  <c r="X42" i="6"/>
  <c r="X43" i="6"/>
  <c r="X44" i="6"/>
  <c r="X45" i="6"/>
  <c r="X46" i="6"/>
  <c r="F3" i="3"/>
  <c r="G3" i="3" s="1"/>
  <c r="E4" i="3"/>
  <c r="F4" i="3" s="1"/>
  <c r="G3" i="4" s="1"/>
  <c r="E5" i="3"/>
  <c r="E6" i="3"/>
  <c r="F6" i="3" s="1"/>
  <c r="F5" i="9" s="1"/>
  <c r="E7" i="3"/>
  <c r="F7" i="3" s="1"/>
  <c r="J32" i="4" s="1"/>
  <c r="E9" i="3"/>
  <c r="F9" i="3" s="1"/>
  <c r="G39" i="6" s="1"/>
  <c r="E10" i="3"/>
  <c r="F10" i="3" s="1"/>
  <c r="G31" i="6" s="1"/>
  <c r="E11" i="3"/>
  <c r="F11" i="3" s="1"/>
  <c r="J36" i="4" s="1"/>
  <c r="E12" i="3"/>
  <c r="E13" i="3"/>
  <c r="F13" i="3" s="1"/>
  <c r="G4" i="7" s="1"/>
  <c r="E14" i="3"/>
  <c r="F14" i="3" s="1"/>
  <c r="M9" i="6" s="1"/>
  <c r="E15" i="3"/>
  <c r="F15" i="3" s="1"/>
  <c r="J26" i="6" s="1"/>
  <c r="E16" i="3"/>
  <c r="F16" i="3" s="1"/>
  <c r="G31" i="4" s="1"/>
  <c r="E17" i="3"/>
  <c r="F17" i="3" s="1"/>
  <c r="J47" i="4" s="1"/>
  <c r="E18" i="3"/>
  <c r="F18" i="3" s="1"/>
  <c r="F17" i="9" s="1"/>
  <c r="E19" i="3"/>
  <c r="F19" i="3" s="1"/>
  <c r="G14" i="7" s="1"/>
  <c r="E20" i="3"/>
  <c r="F20" i="3" s="1"/>
  <c r="F19" i="9" s="1"/>
  <c r="E21" i="3"/>
  <c r="F21" i="3" s="1"/>
  <c r="G13" i="7" s="1"/>
  <c r="E22" i="3"/>
  <c r="E23" i="3"/>
  <c r="F23" i="3" s="1"/>
  <c r="G13" i="6" s="1"/>
  <c r="E24" i="3"/>
  <c r="F24" i="3" s="1"/>
  <c r="F23" i="9" s="1"/>
  <c r="E25" i="3"/>
  <c r="F25" i="3" s="1"/>
  <c r="J20" i="4" s="1"/>
  <c r="E26" i="3"/>
  <c r="F26" i="3" s="1"/>
  <c r="G17" i="6" s="1"/>
  <c r="E27" i="3"/>
  <c r="F27" i="3" s="1"/>
  <c r="F26" i="9" s="1"/>
  <c r="E28" i="3"/>
  <c r="F28" i="3" s="1"/>
  <c r="F27" i="9" s="1"/>
  <c r="E29" i="3"/>
  <c r="E30" i="3"/>
  <c r="F30" i="3" s="1"/>
  <c r="F29" i="9" s="1"/>
  <c r="E31" i="3"/>
  <c r="F31" i="3" s="1"/>
  <c r="G30" i="4" s="1"/>
  <c r="E32" i="3"/>
  <c r="F32" i="3" s="1"/>
  <c r="G12" i="6" s="1"/>
  <c r="E34" i="3"/>
  <c r="F34" i="3" s="1"/>
  <c r="G24" i="4" s="1"/>
  <c r="E35" i="3"/>
  <c r="F35" i="3" s="1"/>
  <c r="F34" i="9" s="1"/>
  <c r="E36" i="3"/>
  <c r="F36" i="3" s="1"/>
  <c r="F35" i="9" s="1"/>
  <c r="E37" i="3"/>
  <c r="F37" i="3" s="1"/>
  <c r="J22" i="6" s="1"/>
  <c r="E38" i="3"/>
  <c r="F38" i="3" s="1"/>
  <c r="G47" i="4" s="1"/>
  <c r="E39" i="3"/>
  <c r="F39" i="3" s="1"/>
  <c r="F38" i="9" s="1"/>
  <c r="E40" i="3"/>
  <c r="F40" i="3" s="1"/>
  <c r="G29" i="4" s="1"/>
  <c r="E41" i="3"/>
  <c r="F41" i="3" s="1"/>
  <c r="F40" i="9" s="1"/>
  <c r="E47" i="3"/>
  <c r="F47" i="3" s="1"/>
  <c r="F46" i="9" s="1"/>
  <c r="E48" i="3"/>
  <c r="F48" i="3" s="1"/>
  <c r="G49" i="4" s="1"/>
  <c r="E49" i="3"/>
  <c r="F49" i="3" s="1"/>
  <c r="G20" i="4" s="1"/>
  <c r="E50" i="3"/>
  <c r="F50" i="3" s="1"/>
  <c r="G42" i="4" s="1"/>
  <c r="E51" i="3"/>
  <c r="F51" i="3" s="1"/>
  <c r="G24" i="6" s="1"/>
  <c r="E52" i="3"/>
  <c r="F52" i="3" s="1"/>
  <c r="J23" i="4" s="1"/>
  <c r="E53" i="3"/>
  <c r="F53" i="3" s="1"/>
  <c r="J24" i="6" s="1"/>
  <c r="E54" i="3"/>
  <c r="F54" i="3" s="1"/>
  <c r="J13" i="4" s="1"/>
  <c r="E55" i="3"/>
  <c r="F55" i="3" s="1"/>
  <c r="G5" i="7" s="1"/>
  <c r="E56" i="3"/>
  <c r="F56" i="3" s="1"/>
  <c r="G13" i="4" s="1"/>
  <c r="E57" i="3"/>
  <c r="F57" i="3" s="1"/>
  <c r="F56" i="9" s="1"/>
  <c r="E58" i="3"/>
  <c r="F58" i="3" s="1"/>
  <c r="G25" i="4" s="1"/>
  <c r="E59" i="3"/>
  <c r="F59" i="3" s="1"/>
  <c r="G48" i="4" s="1"/>
  <c r="E60" i="3"/>
  <c r="E61" i="3"/>
  <c r="F61" i="3" s="1"/>
  <c r="J11" i="6" s="1"/>
  <c r="E62" i="3"/>
  <c r="F62" i="3" s="1"/>
  <c r="F61" i="9" s="1"/>
  <c r="E63" i="3"/>
  <c r="F63" i="3" s="1"/>
  <c r="F62" i="9" s="1"/>
  <c r="E64" i="3"/>
  <c r="F64" i="3" s="1"/>
  <c r="F63" i="9" s="1"/>
  <c r="E65" i="3"/>
  <c r="F65" i="3" s="1"/>
  <c r="G50" i="4" s="1"/>
  <c r="E66" i="3"/>
  <c r="F66" i="3" s="1"/>
  <c r="G40" i="4" s="1"/>
  <c r="E67" i="3"/>
  <c r="F67" i="3" s="1"/>
  <c r="J6" i="4" s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4" i="3"/>
  <c r="J35" i="3"/>
  <c r="J36" i="3"/>
  <c r="J37" i="3"/>
  <c r="J38" i="3"/>
  <c r="J39" i="3"/>
  <c r="J40" i="3"/>
  <c r="J41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L1" i="3"/>
  <c r="X3" i="4"/>
  <c r="X26" i="4"/>
  <c r="X33" i="4"/>
  <c r="X29" i="4"/>
  <c r="X13" i="4"/>
  <c r="X24" i="4"/>
  <c r="X31" i="4"/>
  <c r="X8" i="4"/>
  <c r="X46" i="4"/>
  <c r="X10" i="4"/>
  <c r="X34" i="4"/>
  <c r="X32" i="4"/>
  <c r="X28" i="4"/>
  <c r="X25" i="4"/>
  <c r="X4" i="4"/>
  <c r="X17" i="4"/>
  <c r="X36" i="4"/>
  <c r="X44" i="4"/>
  <c r="X35" i="4"/>
  <c r="X43" i="4"/>
  <c r="X15" i="4"/>
  <c r="X3" i="6"/>
  <c r="X42" i="4"/>
  <c r="X53" i="4"/>
  <c r="X7" i="4"/>
  <c r="X41" i="4"/>
  <c r="X40" i="4"/>
  <c r="X19" i="4"/>
  <c r="X47" i="4"/>
  <c r="X49" i="4"/>
  <c r="X30" i="4"/>
  <c r="X21" i="4"/>
  <c r="X23" i="4"/>
  <c r="X39" i="4"/>
  <c r="X6" i="4"/>
  <c r="X11" i="4"/>
  <c r="X22" i="4"/>
  <c r="X18" i="4"/>
  <c r="X52" i="4"/>
  <c r="X9" i="4"/>
  <c r="X20" i="4"/>
  <c r="X12" i="4"/>
  <c r="X38" i="4"/>
  <c r="X51" i="4"/>
  <c r="X5" i="4"/>
  <c r="X48" i="4"/>
  <c r="X50" i="4"/>
  <c r="Z1" i="7"/>
  <c r="Z1" i="4"/>
  <c r="F9" i="9" l="1"/>
  <c r="F24" i="9"/>
  <c r="F8" i="9"/>
  <c r="F55" i="9"/>
  <c r="F39" i="9"/>
  <c r="F7" i="9"/>
  <c r="F54" i="9"/>
  <c r="F22" i="9"/>
  <c r="F6" i="9"/>
  <c r="F53" i="9"/>
  <c r="F37" i="9"/>
  <c r="F52" i="9"/>
  <c r="F36" i="9"/>
  <c r="F20" i="9"/>
  <c r="F51" i="9"/>
  <c r="F66" i="9"/>
  <c r="F50" i="9"/>
  <c r="F18" i="9"/>
  <c r="F65" i="9"/>
  <c r="F49" i="9"/>
  <c r="F33" i="9"/>
  <c r="F64" i="9"/>
  <c r="F48" i="9"/>
  <c r="F32" i="9"/>
  <c r="F16" i="9"/>
  <c r="F47" i="9"/>
  <c r="F31" i="9"/>
  <c r="F15" i="9"/>
  <c r="F30" i="9"/>
  <c r="F14" i="9"/>
  <c r="F45" i="9"/>
  <c r="F13" i="9"/>
  <c r="F60" i="9"/>
  <c r="F44" i="9"/>
  <c r="F12" i="9"/>
  <c r="F43" i="9"/>
  <c r="F58" i="9"/>
  <c r="F42" i="9"/>
  <c r="F10" i="9"/>
  <c r="F57" i="9"/>
  <c r="F41" i="9"/>
  <c r="F25" i="9"/>
  <c r="M28" i="6"/>
  <c r="G28" i="6"/>
  <c r="M12" i="7"/>
  <c r="F29" i="3"/>
  <c r="G29" i="3" s="1"/>
  <c r="G9" i="7"/>
  <c r="M13" i="6"/>
  <c r="Q13" i="6" s="1"/>
  <c r="R13" i="6" s="1"/>
  <c r="M34" i="6"/>
  <c r="J14" i="4"/>
  <c r="G14" i="4"/>
  <c r="J37" i="4"/>
  <c r="H44" i="3"/>
  <c r="I44" i="3" s="1"/>
  <c r="G37" i="4"/>
  <c r="G43" i="3"/>
  <c r="H43" i="3"/>
  <c r="I43" i="3" s="1"/>
  <c r="G32" i="6"/>
  <c r="M32" i="6"/>
  <c r="G10" i="7"/>
  <c r="H46" i="3"/>
  <c r="I46" i="3" s="1"/>
  <c r="J16" i="6"/>
  <c r="M10" i="7"/>
  <c r="H42" i="3"/>
  <c r="I42" i="3" s="1"/>
  <c r="M29" i="6"/>
  <c r="J27" i="4"/>
  <c r="G27" i="4"/>
  <c r="H8" i="3"/>
  <c r="I8" i="3" s="1"/>
  <c r="G45" i="4"/>
  <c r="G29" i="6"/>
  <c r="J45" i="4"/>
  <c r="H33" i="3"/>
  <c r="I33" i="3" s="1"/>
  <c r="J44" i="4"/>
  <c r="G32" i="4"/>
  <c r="Q32" i="4" s="1"/>
  <c r="R32" i="4" s="1"/>
  <c r="G23" i="4"/>
  <c r="Q23" i="4" s="1"/>
  <c r="R23" i="4" s="1"/>
  <c r="G30" i="6"/>
  <c r="J23" i="6"/>
  <c r="J36" i="6"/>
  <c r="G11" i="4"/>
  <c r="Q11" i="4" s="1"/>
  <c r="R11" i="4" s="1"/>
  <c r="G44" i="4"/>
  <c r="J3" i="6"/>
  <c r="J10" i="6"/>
  <c r="F22" i="3"/>
  <c r="F21" i="9" s="1"/>
  <c r="F60" i="3"/>
  <c r="F5" i="3"/>
  <c r="F4" i="9" s="1"/>
  <c r="G63" i="3"/>
  <c r="G47" i="3"/>
  <c r="G25" i="3"/>
  <c r="G59" i="3"/>
  <c r="G38" i="3"/>
  <c r="G21" i="3"/>
  <c r="H4" i="3"/>
  <c r="I4" i="3" s="1"/>
  <c r="H45" i="3"/>
  <c r="I45" i="3" s="1"/>
  <c r="G58" i="3"/>
  <c r="G37" i="3"/>
  <c r="H20" i="3"/>
  <c r="I20" i="3" s="1"/>
  <c r="F12" i="3"/>
  <c r="F2" i="9"/>
  <c r="F3" i="9"/>
  <c r="H16" i="3"/>
  <c r="I16" i="3" s="1"/>
  <c r="H50" i="3"/>
  <c r="I50" i="3" s="1"/>
  <c r="G66" i="3"/>
  <c r="H28" i="3"/>
  <c r="I28" i="3" s="1"/>
  <c r="H11" i="3"/>
  <c r="I11" i="3" s="1"/>
  <c r="H9" i="3"/>
  <c r="I9" i="3" s="1"/>
  <c r="G21" i="6"/>
  <c r="J8" i="4"/>
  <c r="J46" i="4"/>
  <c r="J22" i="4"/>
  <c r="J43" i="4"/>
  <c r="G16" i="4"/>
  <c r="Q16" i="4" s="1"/>
  <c r="R16" i="4" s="1"/>
  <c r="G33" i="4"/>
  <c r="J43" i="6"/>
  <c r="J9" i="4"/>
  <c r="J26" i="4"/>
  <c r="G34" i="4"/>
  <c r="Q34" i="4" s="1"/>
  <c r="R34" i="4" s="1"/>
  <c r="G52" i="4"/>
  <c r="Q52" i="4" s="1"/>
  <c r="R52" i="4" s="1"/>
  <c r="J14" i="7"/>
  <c r="J10" i="4"/>
  <c r="G18" i="4"/>
  <c r="Q18" i="4" s="1"/>
  <c r="R18" i="4" s="1"/>
  <c r="G53" i="4"/>
  <c r="Q53" i="4" s="1"/>
  <c r="R53" i="4" s="1"/>
  <c r="J6" i="6"/>
  <c r="J46" i="6"/>
  <c r="J18" i="7"/>
  <c r="G52" i="3"/>
  <c r="G30" i="3"/>
  <c r="G14" i="3"/>
  <c r="G19" i="4"/>
  <c r="Q19" i="4" s="1"/>
  <c r="R19" i="4" s="1"/>
  <c r="G36" i="4"/>
  <c r="Q36" i="4" s="1"/>
  <c r="R36" i="4" s="1"/>
  <c r="J7" i="6"/>
  <c r="G38" i="4"/>
  <c r="Q38" i="4" s="1"/>
  <c r="R38" i="4" s="1"/>
  <c r="G7" i="6"/>
  <c r="M4" i="6"/>
  <c r="G21" i="4"/>
  <c r="Q21" i="4" s="1"/>
  <c r="R21" i="4" s="1"/>
  <c r="G39" i="4"/>
  <c r="G8" i="6"/>
  <c r="M26" i="6"/>
  <c r="G4" i="4"/>
  <c r="G9" i="6"/>
  <c r="J12" i="6"/>
  <c r="G64" i="3"/>
  <c r="G48" i="3"/>
  <c r="G26" i="3"/>
  <c r="G10" i="3"/>
  <c r="J33" i="4"/>
  <c r="J51" i="4"/>
  <c r="G6" i="4"/>
  <c r="Q6" i="4" s="1"/>
  <c r="R6" i="4" s="1"/>
  <c r="G41" i="4"/>
  <c r="Q41" i="4" s="1"/>
  <c r="R41" i="4" s="1"/>
  <c r="J14" i="6"/>
  <c r="G7" i="4"/>
  <c r="Q7" i="4" s="1"/>
  <c r="R7" i="4" s="1"/>
  <c r="J35" i="4"/>
  <c r="G8" i="4"/>
  <c r="G43" i="4"/>
  <c r="G20" i="6"/>
  <c r="G61" i="3"/>
  <c r="G40" i="3"/>
  <c r="G23" i="3"/>
  <c r="H6" i="3"/>
  <c r="I6" i="3" s="1"/>
  <c r="G9" i="4"/>
  <c r="G26" i="4"/>
  <c r="G10" i="4"/>
  <c r="G28" i="4"/>
  <c r="Q28" i="4" s="1"/>
  <c r="R28" i="4" s="1"/>
  <c r="J39" i="4"/>
  <c r="J4" i="4"/>
  <c r="G12" i="4"/>
  <c r="Q12" i="4" s="1"/>
  <c r="R12" i="4" s="1"/>
  <c r="M39" i="6"/>
  <c r="G15" i="4"/>
  <c r="Q25" i="4"/>
  <c r="R25" i="4" s="1"/>
  <c r="Q29" i="4"/>
  <c r="R29" i="4" s="1"/>
  <c r="Q47" i="4"/>
  <c r="R47" i="4" s="1"/>
  <c r="Q30" i="4"/>
  <c r="R30" i="4" s="1"/>
  <c r="Q48" i="4"/>
  <c r="R48" i="4" s="1"/>
  <c r="Q13" i="4"/>
  <c r="R13" i="4" s="1"/>
  <c r="Q49" i="4"/>
  <c r="R49" i="4" s="1"/>
  <c r="Q17" i="4"/>
  <c r="R17" i="4" s="1"/>
  <c r="Q20" i="4"/>
  <c r="R20" i="4" s="1"/>
  <c r="Q3" i="4"/>
  <c r="R3" i="4" s="1"/>
  <c r="Q40" i="4"/>
  <c r="R40" i="4" s="1"/>
  <c r="Q24" i="4"/>
  <c r="R24" i="4" s="1"/>
  <c r="Q42" i="4"/>
  <c r="R42" i="4" s="1"/>
  <c r="Q50" i="4"/>
  <c r="R50" i="4" s="1"/>
  <c r="G35" i="3"/>
  <c r="G56" i="3"/>
  <c r="G36" i="3"/>
  <c r="H19" i="3"/>
  <c r="I19" i="3" s="1"/>
  <c r="G57" i="3"/>
  <c r="H66" i="3"/>
  <c r="I66" i="3" s="1"/>
  <c r="G50" i="3"/>
  <c r="G28" i="3"/>
  <c r="G41" i="3"/>
  <c r="H41" i="3"/>
  <c r="I41" i="3" s="1"/>
  <c r="G55" i="3"/>
  <c r="H55" i="3"/>
  <c r="I55" i="3" s="1"/>
  <c r="G34" i="3"/>
  <c r="H34" i="3"/>
  <c r="I34" i="3" s="1"/>
  <c r="G32" i="3"/>
  <c r="H32" i="3"/>
  <c r="I32" i="3" s="1"/>
  <c r="G53" i="3"/>
  <c r="H53" i="3"/>
  <c r="I53" i="3" s="1"/>
  <c r="G31" i="3"/>
  <c r="H31" i="3"/>
  <c r="I31" i="3" s="1"/>
  <c r="G39" i="3"/>
  <c r="H39" i="3"/>
  <c r="I39" i="3" s="1"/>
  <c r="G62" i="3"/>
  <c r="H62" i="3"/>
  <c r="I62" i="3" s="1"/>
  <c r="G54" i="3"/>
  <c r="H54" i="3"/>
  <c r="I54" i="3" s="1"/>
  <c r="H67" i="3"/>
  <c r="I67" i="3" s="1"/>
  <c r="G67" i="3"/>
  <c r="G51" i="3"/>
  <c r="H51" i="3"/>
  <c r="I51" i="3" s="1"/>
  <c r="G24" i="3"/>
  <c r="H24" i="3"/>
  <c r="I24" i="3" s="1"/>
  <c r="H49" i="3"/>
  <c r="I49" i="3" s="1"/>
  <c r="G49" i="3"/>
  <c r="H27" i="3"/>
  <c r="I27" i="3" s="1"/>
  <c r="G27" i="3"/>
  <c r="G65" i="3"/>
  <c r="H65" i="3"/>
  <c r="I65" i="3" s="1"/>
  <c r="H48" i="3"/>
  <c r="I48" i="3" s="1"/>
  <c r="H26" i="3"/>
  <c r="I26" i="3" s="1"/>
  <c r="H64" i="3"/>
  <c r="I64" i="3" s="1"/>
  <c r="H47" i="3"/>
  <c r="I47" i="3" s="1"/>
  <c r="H25" i="3"/>
  <c r="I25" i="3" s="1"/>
  <c r="H61" i="3"/>
  <c r="I61" i="3" s="1"/>
  <c r="H40" i="3"/>
  <c r="I40" i="3" s="1"/>
  <c r="H59" i="3"/>
  <c r="I59" i="3" s="1"/>
  <c r="H38" i="3"/>
  <c r="I38" i="3" s="1"/>
  <c r="H21" i="3"/>
  <c r="I21" i="3" s="1"/>
  <c r="H58" i="3"/>
  <c r="I58" i="3" s="1"/>
  <c r="H37" i="3"/>
  <c r="I37" i="3" s="1"/>
  <c r="H57" i="3"/>
  <c r="H36" i="3"/>
  <c r="I36" i="3" s="1"/>
  <c r="G6" i="3"/>
  <c r="H56" i="3"/>
  <c r="I56" i="3" s="1"/>
  <c r="H35" i="3"/>
  <c r="I35" i="3" s="1"/>
  <c r="G5" i="3"/>
  <c r="G4" i="3"/>
  <c r="H52" i="3"/>
  <c r="I52" i="3" s="1"/>
  <c r="H30" i="3"/>
  <c r="I30" i="3" s="1"/>
  <c r="H23" i="3"/>
  <c r="I23" i="3" s="1"/>
  <c r="G20" i="3"/>
  <c r="G19" i="3"/>
  <c r="H18" i="3"/>
  <c r="I18" i="3" s="1"/>
  <c r="G18" i="3"/>
  <c r="H17" i="3"/>
  <c r="I17" i="3" s="1"/>
  <c r="G17" i="3"/>
  <c r="G16" i="3"/>
  <c r="G15" i="3"/>
  <c r="H15" i="3"/>
  <c r="I15" i="3" s="1"/>
  <c r="H14" i="3"/>
  <c r="I14" i="3" s="1"/>
  <c r="G13" i="3"/>
  <c r="H13" i="3"/>
  <c r="I13" i="3" s="1"/>
  <c r="G11" i="3"/>
  <c r="H10" i="3"/>
  <c r="I10" i="3" s="1"/>
  <c r="G9" i="3"/>
  <c r="G7" i="3"/>
  <c r="H7" i="3"/>
  <c r="I7" i="3" s="1"/>
  <c r="H63" i="3"/>
  <c r="I63" i="3" s="1"/>
  <c r="H29" i="3" l="1"/>
  <c r="I29" i="3" s="1"/>
  <c r="G22" i="4"/>
  <c r="F28" i="9"/>
  <c r="G35" i="6"/>
  <c r="F11" i="9"/>
  <c r="G46" i="4"/>
  <c r="Q46" i="4" s="1"/>
  <c r="F59" i="9"/>
  <c r="Q22" i="4"/>
  <c r="R22" i="4" s="1"/>
  <c r="Q14" i="4"/>
  <c r="Q37" i="4"/>
  <c r="U13" i="6"/>
  <c r="S13" i="6"/>
  <c r="T13" i="6"/>
  <c r="Q45" i="4"/>
  <c r="J15" i="4"/>
  <c r="Q15" i="4" s="1"/>
  <c r="M27" i="4"/>
  <c r="Q27" i="4" s="1"/>
  <c r="R27" i="4" s="1"/>
  <c r="G12" i="3"/>
  <c r="H22" i="3"/>
  <c r="I22" i="3" s="1"/>
  <c r="G51" i="4"/>
  <c r="Q51" i="4" s="1"/>
  <c r="Q44" i="4"/>
  <c r="Q33" i="4"/>
  <c r="R33" i="4" s="1"/>
  <c r="G35" i="4"/>
  <c r="Q35" i="4" s="1"/>
  <c r="R35" i="4" s="1"/>
  <c r="H12" i="3"/>
  <c r="I12" i="3" s="1"/>
  <c r="H60" i="3"/>
  <c r="I60" i="3" s="1"/>
  <c r="G22" i="3"/>
  <c r="H5" i="3"/>
  <c r="I5" i="3" s="1"/>
  <c r="G60" i="3"/>
  <c r="J31" i="4"/>
  <c r="Q31" i="4" s="1"/>
  <c r="Q8" i="4"/>
  <c r="R8" i="4" s="1"/>
  <c r="Q43" i="4"/>
  <c r="U32" i="4"/>
  <c r="U49" i="4"/>
  <c r="S50" i="4"/>
  <c r="F115" i="9" s="1"/>
  <c r="U12" i="4"/>
  <c r="U48" i="4"/>
  <c r="S30" i="4"/>
  <c r="F95" i="9" s="1"/>
  <c r="T47" i="4"/>
  <c r="U52" i="4"/>
  <c r="S53" i="4"/>
  <c r="F118" i="9" s="1"/>
  <c r="Q26" i="4"/>
  <c r="R26" i="4" s="1"/>
  <c r="Q39" i="4"/>
  <c r="R39" i="4" s="1"/>
  <c r="Q4" i="4"/>
  <c r="R4" i="4" s="1"/>
  <c r="Q9" i="4"/>
  <c r="R9" i="4" s="1"/>
  <c r="Q10" i="4"/>
  <c r="R10" i="4" s="1"/>
  <c r="T32" i="4"/>
  <c r="S32" i="4"/>
  <c r="F97" i="9" s="1"/>
  <c r="U50" i="4"/>
  <c r="T50" i="4"/>
  <c r="T30" i="4"/>
  <c r="U30" i="4"/>
  <c r="S12" i="4"/>
  <c r="F77" i="9" s="1"/>
  <c r="T12" i="4"/>
  <c r="S48" i="4"/>
  <c r="T48" i="4"/>
  <c r="S23" i="4"/>
  <c r="F88" i="9" s="1"/>
  <c r="U23" i="4"/>
  <c r="S13" i="4"/>
  <c r="F78" i="9" s="1"/>
  <c r="T23" i="4"/>
  <c r="S52" i="4"/>
  <c r="T53" i="4"/>
  <c r="U53" i="4"/>
  <c r="T11" i="4"/>
  <c r="U13" i="4"/>
  <c r="T52" i="4"/>
  <c r="T13" i="4"/>
  <c r="S49" i="4"/>
  <c r="F114" i="9" s="1"/>
  <c r="T49" i="4"/>
  <c r="U11" i="4"/>
  <c r="S11" i="4"/>
  <c r="F76" i="9" s="1"/>
  <c r="U47" i="4"/>
  <c r="S47" i="4"/>
  <c r="I57" i="3"/>
  <c r="J29" i="6" l="1"/>
  <c r="Q29" i="6" s="1"/>
  <c r="R29" i="6" s="1"/>
  <c r="F113" i="9"/>
  <c r="M11" i="7"/>
  <c r="F112" i="9"/>
  <c r="G34" i="6"/>
  <c r="F117" i="9"/>
  <c r="V13" i="6"/>
  <c r="W13" i="6" s="1"/>
  <c r="F130" i="9"/>
  <c r="R45" i="4"/>
  <c r="U45" i="4" s="1"/>
  <c r="R15" i="4"/>
  <c r="U15" i="4" s="1"/>
  <c r="R46" i="4"/>
  <c r="U46" i="4" s="1"/>
  <c r="R44" i="4"/>
  <c r="U44" i="4" s="1"/>
  <c r="R51" i="4"/>
  <c r="U51" i="4" s="1"/>
  <c r="R43" i="4"/>
  <c r="S43" i="4" s="1"/>
  <c r="R31" i="4"/>
  <c r="U31" i="4" s="1"/>
  <c r="R37" i="4"/>
  <c r="U37" i="4" s="1"/>
  <c r="R14" i="4"/>
  <c r="U14" i="4" s="1"/>
  <c r="G16" i="6"/>
  <c r="Q16" i="6" s="1"/>
  <c r="J34" i="6"/>
  <c r="Q34" i="6" s="1"/>
  <c r="R34" i="6" s="1"/>
  <c r="T27" i="4"/>
  <c r="G26" i="6"/>
  <c r="Q26" i="6" s="1"/>
  <c r="V53" i="4"/>
  <c r="W53" i="4" s="1"/>
  <c r="G3" i="6"/>
  <c r="Q3" i="6" s="1"/>
  <c r="V50" i="4"/>
  <c r="W50" i="4" s="1"/>
  <c r="J3" i="7"/>
  <c r="T9" i="4"/>
  <c r="S29" i="4"/>
  <c r="V30" i="4"/>
  <c r="W30" i="4" s="1"/>
  <c r="T28" i="4"/>
  <c r="S20" i="4"/>
  <c r="F85" i="9" s="1"/>
  <c r="S22" i="4"/>
  <c r="F87" i="9" s="1"/>
  <c r="T26" i="4"/>
  <c r="G17" i="7"/>
  <c r="G18" i="7"/>
  <c r="G7" i="7"/>
  <c r="M13" i="7"/>
  <c r="J44" i="6"/>
  <c r="J7" i="7"/>
  <c r="G45" i="6"/>
  <c r="Q45" i="6" s="1"/>
  <c r="R45" i="6" s="1"/>
  <c r="M5" i="7"/>
  <c r="J17" i="6"/>
  <c r="Q17" i="6" s="1"/>
  <c r="R17" i="6" s="1"/>
  <c r="G42" i="6"/>
  <c r="J40" i="6"/>
  <c r="G41" i="6"/>
  <c r="Q41" i="6" s="1"/>
  <c r="R41" i="6" s="1"/>
  <c r="G14" i="6"/>
  <c r="Q14" i="6" s="1"/>
  <c r="R14" i="6" s="1"/>
  <c r="G38" i="6"/>
  <c r="Q38" i="6" s="1"/>
  <c r="R38" i="6" s="1"/>
  <c r="J19" i="6"/>
  <c r="J37" i="6"/>
  <c r="J35" i="6"/>
  <c r="Q35" i="6" s="1"/>
  <c r="R35" i="6" s="1"/>
  <c r="G37" i="6"/>
  <c r="V47" i="4"/>
  <c r="W47" i="4" s="1"/>
  <c r="J31" i="6"/>
  <c r="Q31" i="6" s="1"/>
  <c r="R31" i="6" s="1"/>
  <c r="V32" i="4"/>
  <c r="W32" i="4" s="1"/>
  <c r="J25" i="6"/>
  <c r="G10" i="6"/>
  <c r="Q10" i="6" s="1"/>
  <c r="R10" i="6" s="1"/>
  <c r="M12" i="6"/>
  <c r="Q12" i="6" s="1"/>
  <c r="R12" i="6" s="1"/>
  <c r="V52" i="4"/>
  <c r="W52" i="4" s="1"/>
  <c r="G11" i="6"/>
  <c r="Q11" i="6" s="1"/>
  <c r="R11" i="6" s="1"/>
  <c r="V48" i="4"/>
  <c r="W48" i="4" s="1"/>
  <c r="J9" i="6"/>
  <c r="Q9" i="6" s="1"/>
  <c r="R9" i="6" s="1"/>
  <c r="V23" i="4"/>
  <c r="W23" i="4" s="1"/>
  <c r="G6" i="6"/>
  <c r="Q6" i="6" s="1"/>
  <c r="R6" i="6" s="1"/>
  <c r="V49" i="4"/>
  <c r="W49" i="4" s="1"/>
  <c r="G4" i="6"/>
  <c r="V12" i="4"/>
  <c r="W12" i="4" s="1"/>
  <c r="T29" i="4"/>
  <c r="U29" i="4"/>
  <c r="T25" i="4"/>
  <c r="U28" i="4"/>
  <c r="S28" i="4"/>
  <c r="F93" i="9" s="1"/>
  <c r="U20" i="4"/>
  <c r="V13" i="4"/>
  <c r="W13" i="4" s="1"/>
  <c r="S8" i="4"/>
  <c r="F73" i="9" s="1"/>
  <c r="U8" i="4"/>
  <c r="T8" i="4"/>
  <c r="T6" i="4"/>
  <c r="S6" i="4"/>
  <c r="F71" i="9" s="1"/>
  <c r="U6" i="4"/>
  <c r="S10" i="4"/>
  <c r="F75" i="9" s="1"/>
  <c r="U10" i="4"/>
  <c r="S25" i="4"/>
  <c r="F90" i="9" s="1"/>
  <c r="U25" i="4"/>
  <c r="U33" i="4"/>
  <c r="S33" i="4"/>
  <c r="F98" i="9" s="1"/>
  <c r="T33" i="4"/>
  <c r="T10" i="4"/>
  <c r="U21" i="4"/>
  <c r="T20" i="4"/>
  <c r="S16" i="4"/>
  <c r="F81" i="9" s="1"/>
  <c r="U16" i="4"/>
  <c r="T16" i="4"/>
  <c r="T24" i="4"/>
  <c r="S24" i="4"/>
  <c r="F89" i="9" s="1"/>
  <c r="U24" i="4"/>
  <c r="U22" i="4"/>
  <c r="T7" i="4"/>
  <c r="U7" i="4"/>
  <c r="S7" i="4"/>
  <c r="F72" i="9" s="1"/>
  <c r="T39" i="4"/>
  <c r="S9" i="4"/>
  <c r="F74" i="9" s="1"/>
  <c r="U9" i="4"/>
  <c r="U4" i="4"/>
  <c r="U34" i="4"/>
  <c r="T38" i="4"/>
  <c r="T42" i="4"/>
  <c r="S42" i="4"/>
  <c r="F107" i="9" s="1"/>
  <c r="U42" i="4"/>
  <c r="T35" i="4"/>
  <c r="S26" i="4"/>
  <c r="F91" i="9" s="1"/>
  <c r="U26" i="4"/>
  <c r="U3" i="4"/>
  <c r="T21" i="4"/>
  <c r="T22" i="4"/>
  <c r="T3" i="4"/>
  <c r="T34" i="4"/>
  <c r="S18" i="4"/>
  <c r="F83" i="9" s="1"/>
  <c r="U18" i="4"/>
  <c r="S4" i="4"/>
  <c r="S17" i="4"/>
  <c r="F82" i="9" s="1"/>
  <c r="U17" i="4"/>
  <c r="S38" i="4"/>
  <c r="F103" i="9" s="1"/>
  <c r="S39" i="4"/>
  <c r="F104" i="9" s="1"/>
  <c r="S34" i="4"/>
  <c r="F99" i="9" s="1"/>
  <c r="T36" i="4"/>
  <c r="U36" i="4"/>
  <c r="S36" i="4"/>
  <c r="F101" i="9" s="1"/>
  <c r="U38" i="4"/>
  <c r="S3" i="4"/>
  <c r="U19" i="4"/>
  <c r="S19" i="4"/>
  <c r="F84" i="9" s="1"/>
  <c r="V11" i="4"/>
  <c r="U39" i="4"/>
  <c r="T17" i="4"/>
  <c r="T19" i="4"/>
  <c r="T18" i="4"/>
  <c r="S35" i="4"/>
  <c r="F100" i="9" s="1"/>
  <c r="U35" i="4"/>
  <c r="U40" i="4"/>
  <c r="S40" i="4"/>
  <c r="F105" i="9" s="1"/>
  <c r="S21" i="4"/>
  <c r="F86" i="9" s="1"/>
  <c r="S41" i="4"/>
  <c r="F106" i="9" s="1"/>
  <c r="U41" i="4"/>
  <c r="T41" i="4"/>
  <c r="T40" i="4"/>
  <c r="T4" i="4"/>
  <c r="H3" i="3"/>
  <c r="I3" i="3" s="1"/>
  <c r="T29" i="6" l="1"/>
  <c r="S45" i="4"/>
  <c r="V43" i="4"/>
  <c r="F108" i="9"/>
  <c r="T46" i="4"/>
  <c r="V29" i="4"/>
  <c r="F94" i="9"/>
  <c r="S46" i="4"/>
  <c r="F111" i="9" s="1"/>
  <c r="V45" i="4"/>
  <c r="W45" i="4" s="1"/>
  <c r="F110" i="9"/>
  <c r="T45" i="4"/>
  <c r="S15" i="4"/>
  <c r="V15" i="4" s="1"/>
  <c r="W15" i="4" s="1"/>
  <c r="S44" i="4"/>
  <c r="T15" i="4"/>
  <c r="T31" i="4"/>
  <c r="T43" i="4"/>
  <c r="T44" i="4"/>
  <c r="S31" i="4"/>
  <c r="U43" i="4"/>
  <c r="S51" i="4"/>
  <c r="T14" i="4"/>
  <c r="S14" i="4"/>
  <c r="F79" i="9" s="1"/>
  <c r="T51" i="4"/>
  <c r="T37" i="4"/>
  <c r="S37" i="4"/>
  <c r="F102" i="9" s="1"/>
  <c r="R26" i="6"/>
  <c r="S26" i="6" s="1"/>
  <c r="R16" i="6"/>
  <c r="U16" i="6" s="1"/>
  <c r="R3" i="6"/>
  <c r="U3" i="6" s="1"/>
  <c r="F68" i="9"/>
  <c r="J8" i="7"/>
  <c r="T34" i="6"/>
  <c r="M24" i="6"/>
  <c r="Q24" i="6" s="1"/>
  <c r="U27" i="4"/>
  <c r="S27" i="4"/>
  <c r="S29" i="6"/>
  <c r="U29" i="6"/>
  <c r="J21" i="6"/>
  <c r="Q21" i="6" s="1"/>
  <c r="V28" i="4"/>
  <c r="W28" i="4" s="1"/>
  <c r="J15" i="7"/>
  <c r="V20" i="4"/>
  <c r="W20" i="4" s="1"/>
  <c r="G22" i="6"/>
  <c r="Q22" i="6" s="1"/>
  <c r="J20" i="6"/>
  <c r="Q20" i="6" s="1"/>
  <c r="R20" i="6" s="1"/>
  <c r="J17" i="7"/>
  <c r="G43" i="6"/>
  <c r="Q43" i="6" s="1"/>
  <c r="R43" i="6" s="1"/>
  <c r="G46" i="6"/>
  <c r="Q46" i="6" s="1"/>
  <c r="R46" i="6" s="1"/>
  <c r="M6" i="7"/>
  <c r="G16" i="7"/>
  <c r="G5" i="4"/>
  <c r="F69" i="9"/>
  <c r="J42" i="6"/>
  <c r="Q42" i="6" s="1"/>
  <c r="R42" i="6" s="1"/>
  <c r="U35" i="6"/>
  <c r="T45" i="6"/>
  <c r="G15" i="6"/>
  <c r="Q15" i="6" s="1"/>
  <c r="R15" i="6" s="1"/>
  <c r="T10" i="6"/>
  <c r="U14" i="6"/>
  <c r="U17" i="6"/>
  <c r="S45" i="6"/>
  <c r="F162" i="9" s="1"/>
  <c r="U45" i="6"/>
  <c r="J5" i="4"/>
  <c r="J4" i="7"/>
  <c r="S17" i="6"/>
  <c r="F134" i="9" s="1"/>
  <c r="T17" i="6"/>
  <c r="G27" i="6"/>
  <c r="G44" i="6"/>
  <c r="Q44" i="6" s="1"/>
  <c r="R44" i="6" s="1"/>
  <c r="T14" i="6"/>
  <c r="S14" i="6"/>
  <c r="F131" i="9" s="1"/>
  <c r="Q37" i="6"/>
  <c r="R37" i="6" s="1"/>
  <c r="J30" i="6"/>
  <c r="Q30" i="6" s="1"/>
  <c r="R30" i="6" s="1"/>
  <c r="G40" i="6"/>
  <c r="Q40" i="6" s="1"/>
  <c r="R40" i="6" s="1"/>
  <c r="J33" i="6"/>
  <c r="J39" i="6"/>
  <c r="Q39" i="6" s="1"/>
  <c r="R39" i="6" s="1"/>
  <c r="T35" i="6"/>
  <c r="S35" i="6"/>
  <c r="F152" i="9" s="1"/>
  <c r="G23" i="6"/>
  <c r="Q23" i="6" s="1"/>
  <c r="R23" i="6" s="1"/>
  <c r="S23" i="6" s="1"/>
  <c r="G33" i="6"/>
  <c r="T31" i="6"/>
  <c r="U31" i="6"/>
  <c r="S31" i="6"/>
  <c r="F148" i="9" s="1"/>
  <c r="G25" i="6"/>
  <c r="Q25" i="6" s="1"/>
  <c r="R25" i="6" s="1"/>
  <c r="J27" i="6"/>
  <c r="G18" i="6"/>
  <c r="G19" i="6"/>
  <c r="Q19" i="6" s="1"/>
  <c r="R19" i="6" s="1"/>
  <c r="J8" i="6"/>
  <c r="Q8" i="6" s="1"/>
  <c r="R8" i="6" s="1"/>
  <c r="J18" i="6"/>
  <c r="S10" i="6"/>
  <c r="F127" i="9" s="1"/>
  <c r="U10" i="6"/>
  <c r="J4" i="6"/>
  <c r="Q4" i="6" s="1"/>
  <c r="R4" i="6" s="1"/>
  <c r="G5" i="6"/>
  <c r="Q5" i="6" s="1"/>
  <c r="R5" i="6" s="1"/>
  <c r="V25" i="4"/>
  <c r="V10" i="4"/>
  <c r="V8" i="4"/>
  <c r="V33" i="4"/>
  <c r="V6" i="4"/>
  <c r="V16" i="4"/>
  <c r="V9" i="4"/>
  <c r="V24" i="4"/>
  <c r="V42" i="4"/>
  <c r="V22" i="4"/>
  <c r="V7" i="4"/>
  <c r="V26" i="4"/>
  <c r="V17" i="4"/>
  <c r="V3" i="4"/>
  <c r="V36" i="4"/>
  <c r="V38" i="4"/>
  <c r="W29" i="4"/>
  <c r="V4" i="4"/>
  <c r="V35" i="4"/>
  <c r="W43" i="4"/>
  <c r="V34" i="4"/>
  <c r="V19" i="4"/>
  <c r="W11" i="4"/>
  <c r="V40" i="4"/>
  <c r="V18" i="4"/>
  <c r="V41" i="4"/>
  <c r="V21" i="4"/>
  <c r="V39" i="4"/>
  <c r="G36" i="6" l="1"/>
  <c r="Q36" i="6" s="1"/>
  <c r="R36" i="6" s="1"/>
  <c r="V44" i="4"/>
  <c r="W44" i="4" s="1"/>
  <c r="F109" i="9"/>
  <c r="J28" i="6"/>
  <c r="Q28" i="6" s="1"/>
  <c r="R28" i="6" s="1"/>
  <c r="T28" i="6" s="1"/>
  <c r="F80" i="9"/>
  <c r="V31" i="4"/>
  <c r="W31" i="4" s="1"/>
  <c r="F96" i="9"/>
  <c r="V27" i="4"/>
  <c r="W27" i="4" s="1"/>
  <c r="F92" i="9"/>
  <c r="M7" i="6"/>
  <c r="Q7" i="6" s="1"/>
  <c r="R7" i="6" s="1"/>
  <c r="T7" i="6" s="1"/>
  <c r="V46" i="4"/>
  <c r="W46" i="4" s="1"/>
  <c r="V51" i="4"/>
  <c r="W51" i="4" s="1"/>
  <c r="F116" i="9"/>
  <c r="J32" i="6"/>
  <c r="Q32" i="6" s="1"/>
  <c r="R32" i="6" s="1"/>
  <c r="V26" i="6"/>
  <c r="W26" i="6" s="1"/>
  <c r="F143" i="9"/>
  <c r="V29" i="6"/>
  <c r="W29" i="6" s="1"/>
  <c r="F146" i="9"/>
  <c r="V37" i="4"/>
  <c r="W37" i="4" s="1"/>
  <c r="G12" i="7"/>
  <c r="T26" i="6"/>
  <c r="U26" i="6"/>
  <c r="S3" i="6"/>
  <c r="V3" i="6" s="1"/>
  <c r="W3" i="6" s="1"/>
  <c r="V14" i="4"/>
  <c r="W14" i="4" s="1"/>
  <c r="G11" i="7"/>
  <c r="T16" i="6"/>
  <c r="T3" i="6"/>
  <c r="S16" i="6"/>
  <c r="R22" i="6"/>
  <c r="S22" i="6" s="1"/>
  <c r="R24" i="6"/>
  <c r="S24" i="6" s="1"/>
  <c r="F141" i="9" s="1"/>
  <c r="R21" i="6"/>
  <c r="U21" i="6" s="1"/>
  <c r="U34" i="6"/>
  <c r="S34" i="6"/>
  <c r="J10" i="7"/>
  <c r="Q10" i="7" s="1"/>
  <c r="R10" i="7" s="1"/>
  <c r="Q5" i="4"/>
  <c r="V45" i="6"/>
  <c r="W45" i="6" s="1"/>
  <c r="V31" i="6"/>
  <c r="W31" i="6" s="1"/>
  <c r="T43" i="6"/>
  <c r="V17" i="6"/>
  <c r="W17" i="6" s="1"/>
  <c r="V35" i="6"/>
  <c r="W35" i="6" s="1"/>
  <c r="T15" i="6"/>
  <c r="S15" i="6"/>
  <c r="F132" i="9" s="1"/>
  <c r="T46" i="6"/>
  <c r="T38" i="6"/>
  <c r="U15" i="6"/>
  <c r="T36" i="6"/>
  <c r="T37" i="6"/>
  <c r="T41" i="6"/>
  <c r="U30" i="6"/>
  <c r="T20" i="6"/>
  <c r="S25" i="6"/>
  <c r="F142" i="9" s="1"/>
  <c r="T9" i="6"/>
  <c r="T12" i="6"/>
  <c r="T11" i="6"/>
  <c r="T8" i="6"/>
  <c r="T4" i="6"/>
  <c r="T6" i="6"/>
  <c r="J5" i="7"/>
  <c r="Q5" i="7" s="1"/>
  <c r="R5" i="7" s="1"/>
  <c r="J13" i="7"/>
  <c r="Q13" i="7" s="1"/>
  <c r="R13" i="7" s="1"/>
  <c r="Q27" i="6"/>
  <c r="R27" i="6" s="1"/>
  <c r="V10" i="6"/>
  <c r="W10" i="6" s="1"/>
  <c r="J6" i="7"/>
  <c r="V14" i="6"/>
  <c r="W14" i="6" s="1"/>
  <c r="G3" i="7"/>
  <c r="Q3" i="7" s="1"/>
  <c r="R3" i="7" s="1"/>
  <c r="U46" i="6"/>
  <c r="S46" i="6"/>
  <c r="F163" i="9" s="1"/>
  <c r="T44" i="6"/>
  <c r="U44" i="6"/>
  <c r="S44" i="6"/>
  <c r="F161" i="9" s="1"/>
  <c r="T42" i="6"/>
  <c r="Q33" i="6"/>
  <c r="R33" i="6" s="1"/>
  <c r="S33" i="6" s="1"/>
  <c r="S42" i="6"/>
  <c r="F159" i="9" s="1"/>
  <c r="U42" i="6"/>
  <c r="S30" i="6"/>
  <c r="F147" i="9" s="1"/>
  <c r="T30" i="6"/>
  <c r="U41" i="6"/>
  <c r="S41" i="6"/>
  <c r="F158" i="9" s="1"/>
  <c r="T39" i="6"/>
  <c r="S39" i="6"/>
  <c r="F156" i="9" s="1"/>
  <c r="U39" i="6"/>
  <c r="U38" i="6"/>
  <c r="S38" i="6"/>
  <c r="F155" i="9" s="1"/>
  <c r="U37" i="6"/>
  <c r="S37" i="6"/>
  <c r="F154" i="9" s="1"/>
  <c r="T23" i="6"/>
  <c r="S36" i="6"/>
  <c r="F153" i="9" s="1"/>
  <c r="U36" i="6"/>
  <c r="U25" i="6"/>
  <c r="T25" i="6"/>
  <c r="Q18" i="6"/>
  <c r="R18" i="6" s="1"/>
  <c r="U23" i="6"/>
  <c r="F140" i="9"/>
  <c r="U20" i="6"/>
  <c r="S20" i="6"/>
  <c r="F137" i="9" s="1"/>
  <c r="U12" i="6"/>
  <c r="S12" i="6"/>
  <c r="F129" i="9" s="1"/>
  <c r="S11" i="6"/>
  <c r="F128" i="9" s="1"/>
  <c r="U11" i="6"/>
  <c r="U9" i="6"/>
  <c r="S9" i="6"/>
  <c r="F126" i="9" s="1"/>
  <c r="U8" i="6"/>
  <c r="S8" i="6"/>
  <c r="F125" i="9" s="1"/>
  <c r="U6" i="6"/>
  <c r="S6" i="6"/>
  <c r="F123" i="9" s="1"/>
  <c r="S4" i="6"/>
  <c r="U4" i="6"/>
  <c r="W10" i="4"/>
  <c r="W33" i="4"/>
  <c r="W6" i="4"/>
  <c r="W8" i="4"/>
  <c r="W16" i="4"/>
  <c r="W25" i="4"/>
  <c r="W7" i="4"/>
  <c r="W24" i="4"/>
  <c r="W22" i="4"/>
  <c r="W42" i="4"/>
  <c r="W26" i="4"/>
  <c r="W9" i="4"/>
  <c r="W40" i="4"/>
  <c r="W39" i="4"/>
  <c r="W36" i="4"/>
  <c r="W34" i="4"/>
  <c r="W38" i="4"/>
  <c r="W19" i="4"/>
  <c r="W35" i="4"/>
  <c r="W17" i="4"/>
  <c r="W3" i="4"/>
  <c r="W21" i="4"/>
  <c r="W41" i="4"/>
  <c r="W18" i="4"/>
  <c r="W4" i="4"/>
  <c r="F120" i="9" l="1"/>
  <c r="S28" i="6"/>
  <c r="T32" i="6"/>
  <c r="U28" i="6"/>
  <c r="V34" i="6"/>
  <c r="W34" i="6" s="1"/>
  <c r="F151" i="9"/>
  <c r="V28" i="6"/>
  <c r="W28" i="6" s="1"/>
  <c r="F145" i="9"/>
  <c r="V22" i="6"/>
  <c r="W22" i="6" s="1"/>
  <c r="F139" i="9"/>
  <c r="V16" i="6"/>
  <c r="W16" i="6" s="1"/>
  <c r="F133" i="9"/>
  <c r="T22" i="6"/>
  <c r="T24" i="6"/>
  <c r="U22" i="6"/>
  <c r="U24" i="6"/>
  <c r="U7" i="6"/>
  <c r="R5" i="4"/>
  <c r="S5" i="4" s="1"/>
  <c r="F70" i="9" s="1"/>
  <c r="S21" i="6"/>
  <c r="V24" i="6"/>
  <c r="W24" i="6" s="1"/>
  <c r="M18" i="7"/>
  <c r="Q18" i="7" s="1"/>
  <c r="R18" i="7" s="1"/>
  <c r="S18" i="7" s="1"/>
  <c r="M17" i="7"/>
  <c r="Q17" i="7" s="1"/>
  <c r="R17" i="7" s="1"/>
  <c r="S17" i="7" s="1"/>
  <c r="M16" i="7"/>
  <c r="T21" i="6"/>
  <c r="S7" i="6"/>
  <c r="S32" i="6"/>
  <c r="U32" i="6"/>
  <c r="T10" i="7"/>
  <c r="V23" i="6"/>
  <c r="W23" i="6" s="1"/>
  <c r="V41" i="6"/>
  <c r="W41" i="6" s="1"/>
  <c r="V25" i="6"/>
  <c r="W25" i="6" s="1"/>
  <c r="S43" i="6"/>
  <c r="F160" i="9" s="1"/>
  <c r="U43" i="6"/>
  <c r="V30" i="6"/>
  <c r="W30" i="6" s="1"/>
  <c r="V4" i="6"/>
  <c r="W4" i="6" s="1"/>
  <c r="F121" i="9"/>
  <c r="V36" i="6"/>
  <c r="W36" i="6" s="1"/>
  <c r="V9" i="6"/>
  <c r="W9" i="6" s="1"/>
  <c r="V37" i="6"/>
  <c r="W37" i="6" s="1"/>
  <c r="V44" i="6"/>
  <c r="W44" i="6" s="1"/>
  <c r="V42" i="6"/>
  <c r="W42" i="6" s="1"/>
  <c r="V15" i="6"/>
  <c r="W15" i="6" s="1"/>
  <c r="V11" i="6"/>
  <c r="W11" i="6" s="1"/>
  <c r="V8" i="6"/>
  <c r="W8" i="6" s="1"/>
  <c r="V12" i="6"/>
  <c r="W12" i="6" s="1"/>
  <c r="V46" i="6"/>
  <c r="W46" i="6" s="1"/>
  <c r="V39" i="6"/>
  <c r="W39" i="6" s="1"/>
  <c r="V20" i="6"/>
  <c r="W20" i="6" s="1"/>
  <c r="U5" i="7"/>
  <c r="T40" i="6"/>
  <c r="T27" i="6"/>
  <c r="T5" i="6"/>
  <c r="T33" i="6"/>
  <c r="U18" i="6"/>
  <c r="T19" i="6"/>
  <c r="V38" i="6"/>
  <c r="W38" i="6" s="1"/>
  <c r="M14" i="7"/>
  <c r="Q14" i="7" s="1"/>
  <c r="R14" i="7" s="1"/>
  <c r="S5" i="7"/>
  <c r="F167" i="9" s="1"/>
  <c r="T5" i="7"/>
  <c r="V6" i="6"/>
  <c r="W6" i="6" s="1"/>
  <c r="G6" i="7"/>
  <c r="Q6" i="7" s="1"/>
  <c r="R6" i="7" s="1"/>
  <c r="U40" i="6"/>
  <c r="S40" i="6"/>
  <c r="F157" i="9" s="1"/>
  <c r="T18" i="6"/>
  <c r="S18" i="6"/>
  <c r="F135" i="9" s="1"/>
  <c r="S27" i="6"/>
  <c r="F144" i="9" s="1"/>
  <c r="F150" i="9"/>
  <c r="U33" i="6"/>
  <c r="U27" i="6"/>
  <c r="S19" i="6"/>
  <c r="F136" i="9" s="1"/>
  <c r="U19" i="6"/>
  <c r="S5" i="6"/>
  <c r="F122" i="9" s="1"/>
  <c r="U5" i="6"/>
  <c r="V21" i="6" l="1"/>
  <c r="W21" i="6" s="1"/>
  <c r="F138" i="9"/>
  <c r="V32" i="6"/>
  <c r="W32" i="6" s="1"/>
  <c r="F149" i="9"/>
  <c r="J9" i="7"/>
  <c r="Q9" i="7" s="1"/>
  <c r="R9" i="7" s="1"/>
  <c r="T9" i="7" s="1"/>
  <c r="F124" i="9"/>
  <c r="V17" i="7"/>
  <c r="W17" i="7" s="1"/>
  <c r="F179" i="9"/>
  <c r="V18" i="7"/>
  <c r="W18" i="7" s="1"/>
  <c r="F180" i="9"/>
  <c r="U5" i="4"/>
  <c r="T5" i="4"/>
  <c r="U17" i="7"/>
  <c r="V5" i="4"/>
  <c r="W5" i="4" s="1"/>
  <c r="U18" i="7"/>
  <c r="T17" i="7"/>
  <c r="T18" i="7"/>
  <c r="J11" i="7"/>
  <c r="Q11" i="7" s="1"/>
  <c r="J16" i="7"/>
  <c r="Q16" i="7" s="1"/>
  <c r="V7" i="6"/>
  <c r="W7" i="6" s="1"/>
  <c r="M4" i="7"/>
  <c r="Q4" i="7" s="1"/>
  <c r="R4" i="7" s="1"/>
  <c r="T4" i="7" s="1"/>
  <c r="S10" i="7"/>
  <c r="U10" i="7"/>
  <c r="V19" i="6"/>
  <c r="W19" i="6" s="1"/>
  <c r="V43" i="6"/>
  <c r="W43" i="6" s="1"/>
  <c r="V5" i="6"/>
  <c r="W5" i="6" s="1"/>
  <c r="V5" i="7"/>
  <c r="W5" i="7" s="1"/>
  <c r="V27" i="6"/>
  <c r="W27" i="6" s="1"/>
  <c r="V18" i="6"/>
  <c r="W18" i="6" s="1"/>
  <c r="V33" i="6"/>
  <c r="W33" i="6" s="1"/>
  <c r="G15" i="7"/>
  <c r="Q15" i="7" s="1"/>
  <c r="R15" i="7" s="1"/>
  <c r="T13" i="7"/>
  <c r="U13" i="7"/>
  <c r="S13" i="7"/>
  <c r="F175" i="9" s="1"/>
  <c r="V40" i="6"/>
  <c r="W40" i="6" s="1"/>
  <c r="M7" i="7"/>
  <c r="Q7" i="7" s="1"/>
  <c r="R7" i="7" s="1"/>
  <c r="V10" i="7" l="1"/>
  <c r="W10" i="7" s="1"/>
  <c r="F172" i="9"/>
  <c r="S9" i="7"/>
  <c r="U9" i="7"/>
  <c r="U4" i="7"/>
  <c r="S4" i="7"/>
  <c r="V4" i="7" s="1"/>
  <c r="W4" i="7" s="1"/>
  <c r="R16" i="7"/>
  <c r="T16" i="7" s="1"/>
  <c r="R11" i="7"/>
  <c r="S11" i="7" s="1"/>
  <c r="V13" i="7"/>
  <c r="W13" i="7" s="1"/>
  <c r="T6" i="7"/>
  <c r="T15" i="7"/>
  <c r="T14" i="7"/>
  <c r="U15" i="7"/>
  <c r="S15" i="7"/>
  <c r="F177" i="9" s="1"/>
  <c r="S14" i="7"/>
  <c r="F176" i="9" s="1"/>
  <c r="U14" i="7"/>
  <c r="S6" i="7"/>
  <c r="F168" i="9" s="1"/>
  <c r="U6" i="7"/>
  <c r="V9" i="7" l="1"/>
  <c r="W9" i="7" s="1"/>
  <c r="F171" i="9"/>
  <c r="F166" i="9"/>
  <c r="F173" i="9"/>
  <c r="U11" i="7"/>
  <c r="T11" i="7"/>
  <c r="U16" i="7"/>
  <c r="S16" i="7"/>
  <c r="V6" i="7"/>
  <c r="W6" i="7" s="1"/>
  <c r="V15" i="7"/>
  <c r="W15" i="7" s="1"/>
  <c r="V14" i="7"/>
  <c r="W14" i="7" s="1"/>
  <c r="T7" i="7"/>
  <c r="S7" i="7"/>
  <c r="F169" i="9" s="1"/>
  <c r="U7" i="7"/>
  <c r="V16" i="7" l="1"/>
  <c r="W16" i="7" s="1"/>
  <c r="F178" i="9"/>
  <c r="J12" i="7"/>
  <c r="Q12" i="7" s="1"/>
  <c r="G8" i="7"/>
  <c r="Q8" i="7" s="1"/>
  <c r="V11" i="7"/>
  <c r="W11" i="7" s="1"/>
  <c r="V7" i="7"/>
  <c r="W7" i="7" s="1"/>
  <c r="S3" i="7"/>
  <c r="F165" i="9" s="1"/>
  <c r="U3" i="7"/>
  <c r="T3" i="7"/>
  <c r="R12" i="7" l="1"/>
  <c r="R8" i="7"/>
  <c r="V3" i="7"/>
  <c r="W3" i="7" s="1"/>
  <c r="T8" i="7" l="1"/>
  <c r="S8" i="7"/>
  <c r="T12" i="7"/>
  <c r="S12" i="7"/>
  <c r="U12" i="7"/>
  <c r="F170" i="9"/>
  <c r="U8" i="7"/>
  <c r="V12" i="7" l="1"/>
  <c r="W12" i="7" s="1"/>
  <c r="F174" i="9"/>
  <c r="V8" i="7"/>
  <c r="W8" i="7" s="1"/>
</calcChain>
</file>

<file path=xl/sharedStrings.xml><?xml version="1.0" encoding="utf-8"?>
<sst xmlns="http://schemas.openxmlformats.org/spreadsheetml/2006/main" count="690" uniqueCount="224">
  <si>
    <t>Goods</t>
  </si>
  <si>
    <t>Upkeep</t>
  </si>
  <si>
    <t>Production</t>
  </si>
  <si>
    <t>Cost / Unit</t>
  </si>
  <si>
    <t>Trade Price</t>
  </si>
  <si>
    <t>Units / Breakeven</t>
  </si>
  <si>
    <t>TIER 1 GOODS</t>
  </si>
  <si>
    <t>Profit Margin:</t>
  </si>
  <si>
    <t>Price Factor:</t>
  </si>
  <si>
    <t>TIER 2 GOODS</t>
  </si>
  <si>
    <t>Input Good 1</t>
  </si>
  <si>
    <t>Input Good 2</t>
  </si>
  <si>
    <t>Input Good 3</t>
  </si>
  <si>
    <t>Input Good 4</t>
  </si>
  <si>
    <t>Input Price</t>
  </si>
  <si>
    <t>Input Price 1</t>
  </si>
  <si>
    <t>Input Price 2</t>
  </si>
  <si>
    <t>Input Price 3</t>
  </si>
  <si>
    <t>Input Price 4</t>
  </si>
  <si>
    <t>Productivity / Breakeven:</t>
  </si>
  <si>
    <t>TIER 3 GOODS</t>
  </si>
  <si>
    <t>Units / Maintenance</t>
  </si>
  <si>
    <t>Sell Price</t>
  </si>
  <si>
    <t>Buy Price</t>
  </si>
  <si>
    <t>Vanilla Trade Price</t>
  </si>
  <si>
    <t>Vanilla Sell Price</t>
  </si>
  <si>
    <t>Vanilla Buy Price</t>
  </si>
  <si>
    <t>TIER 4 GOODS</t>
  </si>
  <si>
    <t>GUID</t>
  </si>
  <si>
    <t>Good</t>
  </si>
  <si>
    <t>Wood</t>
  </si>
  <si>
    <t>Fish</t>
  </si>
  <si>
    <t>Potatoes</t>
  </si>
  <si>
    <t>Wool</t>
  </si>
  <si>
    <t>Clay</t>
  </si>
  <si>
    <t>Pigs</t>
  </si>
  <si>
    <t>Coal</t>
  </si>
  <si>
    <t>Timber</t>
  </si>
  <si>
    <t>Schnapps</t>
  </si>
  <si>
    <t>Work Clothes</t>
  </si>
  <si>
    <t>Bricks</t>
  </si>
  <si>
    <t>Sausages</t>
  </si>
  <si>
    <t>Sails</t>
  </si>
  <si>
    <t>Grain</t>
  </si>
  <si>
    <t>Flour</t>
  </si>
  <si>
    <t>Bread</t>
  </si>
  <si>
    <t>Iron</t>
  </si>
  <si>
    <t>Steel</t>
  </si>
  <si>
    <t>Steel Beams</t>
  </si>
  <si>
    <t>Weapons</t>
  </si>
  <si>
    <t>Tallow</t>
  </si>
  <si>
    <t>Soap</t>
  </si>
  <si>
    <t>Hops</t>
  </si>
  <si>
    <t>Malt</t>
  </si>
  <si>
    <t>Beer</t>
  </si>
  <si>
    <t>Quartz Sand</t>
  </si>
  <si>
    <t>Glass</t>
  </si>
  <si>
    <t>Windows</t>
  </si>
  <si>
    <t>Beef</t>
  </si>
  <si>
    <t>Red Peppers</t>
  </si>
  <si>
    <t>Goulash</t>
  </si>
  <si>
    <t>Canned Food</t>
  </si>
  <si>
    <t>Sewing Machines</t>
  </si>
  <si>
    <t>Rum</t>
  </si>
  <si>
    <t>Furs</t>
  </si>
  <si>
    <t>Fur Coats</t>
  </si>
  <si>
    <t>Cement</t>
  </si>
  <si>
    <t>Reinforced Concrete</t>
  </si>
  <si>
    <t>Zinc</t>
  </si>
  <si>
    <t>Copper</t>
  </si>
  <si>
    <t>Brass</t>
  </si>
  <si>
    <t>Glasses</t>
  </si>
  <si>
    <t>Steam Motors</t>
  </si>
  <si>
    <t>Penny Farthings</t>
  </si>
  <si>
    <t>Saltpetre</t>
  </si>
  <si>
    <t>Dynamite</t>
  </si>
  <si>
    <t>Advanced Weapons</t>
  </si>
  <si>
    <t>Coffee</t>
  </si>
  <si>
    <t>Gold</t>
  </si>
  <si>
    <t>Pocket Watches</t>
  </si>
  <si>
    <t>Filaments</t>
  </si>
  <si>
    <t>Light Bulbs</t>
  </si>
  <si>
    <t>Grapes</t>
  </si>
  <si>
    <t>Champagne</t>
  </si>
  <si>
    <t>Wood Veneers</t>
  </si>
  <si>
    <t>Cigars</t>
  </si>
  <si>
    <t>Chocolate</t>
  </si>
  <si>
    <t>Jewellery</t>
  </si>
  <si>
    <t>Gramophones</t>
  </si>
  <si>
    <t>Chassis</t>
  </si>
  <si>
    <t>Steam Carriages</t>
  </si>
  <si>
    <t>Jam</t>
  </si>
  <si>
    <t>Shampoo</t>
  </si>
  <si>
    <t>Lemonade</t>
  </si>
  <si>
    <t>Souvenirs</t>
  </si>
  <si>
    <t>Cinnamon</t>
  </si>
  <si>
    <t>Coconut Oil</t>
  </si>
  <si>
    <t>Citrus</t>
  </si>
  <si>
    <t>Camphor Wax</t>
  </si>
  <si>
    <t>Elevators</t>
  </si>
  <si>
    <t>Chewing Gum</t>
  </si>
  <si>
    <t>Biscuits</t>
  </si>
  <si>
    <t>Cherry Wood</t>
  </si>
  <si>
    <t>Cognac</t>
  </si>
  <si>
    <t>Ethanol</t>
  </si>
  <si>
    <t>Resin</t>
  </si>
  <si>
    <t>Lacquer</t>
  </si>
  <si>
    <t>Typewriters</t>
  </si>
  <si>
    <t>Celluloid</t>
  </si>
  <si>
    <t>Billiard Tables</t>
  </si>
  <si>
    <t>Violins</t>
  </si>
  <si>
    <t>Toys</t>
  </si>
  <si>
    <t>Bauxite</t>
  </si>
  <si>
    <t>Aluminium Profiles</t>
  </si>
  <si>
    <t>Industrial Lubricant</t>
  </si>
  <si>
    <t>Helium</t>
  </si>
  <si>
    <t>Bombs</t>
  </si>
  <si>
    <t>Sea Mines</t>
  </si>
  <si>
    <t>Pamphlets</t>
  </si>
  <si>
    <t>Care Packages</t>
  </si>
  <si>
    <t>Water Drop</t>
  </si>
  <si>
    <t>Wanza Timber</t>
  </si>
  <si>
    <t>Goat Milk</t>
  </si>
  <si>
    <t>Linseed</t>
  </si>
  <si>
    <t>Linen</t>
  </si>
  <si>
    <t>Finery</t>
  </si>
  <si>
    <t>Sanga Cow</t>
  </si>
  <si>
    <t>Salt</t>
  </si>
  <si>
    <t>Dried Meat</t>
  </si>
  <si>
    <t>Hibiscus Petals</t>
  </si>
  <si>
    <t>Hibiscus Tea</t>
  </si>
  <si>
    <t>Teff</t>
  </si>
  <si>
    <t>Mud Bricks</t>
  </si>
  <si>
    <t>Indigo Dye</t>
  </si>
  <si>
    <t>Ceramics</t>
  </si>
  <si>
    <t>Tapestries</t>
  </si>
  <si>
    <t>Spices</t>
  </si>
  <si>
    <t>Spiced Flour</t>
  </si>
  <si>
    <t>Lobster</t>
  </si>
  <si>
    <t>Seafood Stew</t>
  </si>
  <si>
    <t>Clay Pipes</t>
  </si>
  <si>
    <t>Paper</t>
  </si>
  <si>
    <t>Illuminated Script</t>
  </si>
  <si>
    <t>Beeswax</t>
  </si>
  <si>
    <t>Ornate Candles</t>
  </si>
  <si>
    <t>Lanterns</t>
  </si>
  <si>
    <t>Leather Boots</t>
  </si>
  <si>
    <t>Tailored Suits</t>
  </si>
  <si>
    <t>Telephones</t>
  </si>
  <si>
    <t>Hot Sauce</t>
  </si>
  <si>
    <t>Atole</t>
  </si>
  <si>
    <t>Dung</t>
  </si>
  <si>
    <t>Fertiliser</t>
  </si>
  <si>
    <t>Whale Oil</t>
  </si>
  <si>
    <t>Caribou Meat</t>
  </si>
  <si>
    <t>Pemmican</t>
  </si>
  <si>
    <t>Seal Skin</t>
  </si>
  <si>
    <t>Goose Feathers</t>
  </si>
  <si>
    <t>Sleeping Bags</t>
  </si>
  <si>
    <t>Oil Lamps</t>
  </si>
  <si>
    <t>Bear Fur</t>
  </si>
  <si>
    <t>Parkas</t>
  </si>
  <si>
    <t>Huskies</t>
  </si>
  <si>
    <t>Sleds</t>
  </si>
  <si>
    <t>Husky Sleds</t>
  </si>
  <si>
    <t>Gas</t>
  </si>
  <si>
    <t>Fish Oil</t>
  </si>
  <si>
    <t>Plantains</t>
  </si>
  <si>
    <t>Fried Plantains</t>
  </si>
  <si>
    <t>Sugar Cane</t>
  </si>
  <si>
    <t>Cotton</t>
  </si>
  <si>
    <t>Cotton Fabric</t>
  </si>
  <si>
    <t>Alpaca Wool</t>
  </si>
  <si>
    <t>Ponchos</t>
  </si>
  <si>
    <t>Caoutchouc</t>
  </si>
  <si>
    <t>Pearls</t>
  </si>
  <si>
    <t>Corn</t>
  </si>
  <si>
    <t>Tortillas</t>
  </si>
  <si>
    <t>Coffee Beans</t>
  </si>
  <si>
    <t>Gold Ore</t>
  </si>
  <si>
    <t>Felt</t>
  </si>
  <si>
    <t>Bowler Hats</t>
  </si>
  <si>
    <t>Tobacco</t>
  </si>
  <si>
    <t>Cocoa</t>
  </si>
  <si>
    <t>Sugar</t>
  </si>
  <si>
    <t>SellPriceFactor:</t>
  </si>
  <si>
    <t>BuyPriceFactor:</t>
  </si>
  <si>
    <t>GoldModifier:</t>
  </si>
  <si>
    <t>Input Amount 1</t>
  </si>
  <si>
    <t>Input Amount 2</t>
  </si>
  <si>
    <t>Input Amount 3</t>
  </si>
  <si>
    <t>Input Amount 4</t>
  </si>
  <si>
    <t>&lt;!-- Tier 4 Goods --&gt;</t>
  </si>
  <si>
    <t>&lt;!-- Tier 3 Goods --&gt;</t>
  </si>
  <si>
    <t>&lt;!-- Tier 2 Goods --&gt;</t>
  </si>
  <si>
    <t>&lt;!-- Tier 1 Goods --&gt;</t>
  </si>
  <si>
    <t>&lt;Name&gt;(.+)&lt;/Name&gt;&lt;GUID&gt;(.+)&lt;/GUID&gt;(&lt;BasePrice&gt;.+&lt;/BasePrice&gt;)&lt;VanillaPrice&gt;(.+)&lt;/VanillaPrice&gt;</t>
  </si>
  <si>
    <t>ArcticModifier1:</t>
  </si>
  <si>
    <t>ArcticModifier2:</t>
  </si>
  <si>
    <t>ArcticModifier3:</t>
  </si>
  <si>
    <t>\t&lt;!-- $1 : $4 --&gt;\n\t\t&lt;ModOp Type="replace" GUID='$2' Path="/Values/Product/BasePrice"&gt;\n\t\t\t$3\n\t\t&lt;/ModOp&gt;</t>
  </si>
  <si>
    <t>Nandu Leather</t>
  </si>
  <si>
    <t>Soccer Balls</t>
  </si>
  <si>
    <t>Herbs</t>
  </si>
  <si>
    <t>Mezcal</t>
  </si>
  <si>
    <t>Calamari</t>
  </si>
  <si>
    <t>Jalea</t>
  </si>
  <si>
    <t>Milk</t>
  </si>
  <si>
    <t>Ice Cream</t>
  </si>
  <si>
    <t>Fire Extinguisher</t>
  </si>
  <si>
    <t>Orchid</t>
  </si>
  <si>
    <t>Perfumes</t>
  </si>
  <si>
    <t>Minerals</t>
  </si>
  <si>
    <t>Pigments</t>
  </si>
  <si>
    <t>Nandu Feathers</t>
  </si>
  <si>
    <t>Costumes</t>
  </si>
  <si>
    <t>Electric Cables</t>
  </si>
  <si>
    <t>Police Equipment</t>
  </si>
  <si>
    <t>Motor</t>
  </si>
  <si>
    <t>Fans</t>
  </si>
  <si>
    <t>Film Reel</t>
  </si>
  <si>
    <t>Scooter</t>
  </si>
  <si>
    <t>Medicine</t>
  </si>
  <si>
    <t>T5Modifier: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</si>
</sst>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0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Liberation Sans"/>
    </font>
    <font>
      <sz val="10"/>
      <color theme="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2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  <xf numFmtId="0" fontId="14" fillId="0" borderId="2" applyNumberFormat="0" applyFill="0" applyAlignment="0" applyProtection="0"/>
    <xf numFmtId="0" fontId="15" fillId="9" borderId="3" applyNumberFormat="0" applyAlignment="0" applyProtection="0"/>
    <xf numFmtId="0" fontId="17" fillId="10" borderId="3" applyNumberFormat="0" applyAlignment="0" applyProtection="0"/>
  </cellStyleXfs>
  <cellXfs count="14">
    <xf numFmtId="0" fontId="0" fillId="0" borderId="0" xfId="0"/>
    <xf numFmtId="1" fontId="0" fillId="0" borderId="0" xfId="0" applyNumberFormat="1"/>
    <xf numFmtId="10" fontId="15" fillId="9" borderId="3" xfId="20" applyNumberFormat="1"/>
    <xf numFmtId="0" fontId="14" fillId="0" borderId="2" xfId="19"/>
    <xf numFmtId="9" fontId="17" fillId="10" borderId="3" xfId="21" applyNumberFormat="1"/>
    <xf numFmtId="2" fontId="0" fillId="0" borderId="0" xfId="0" applyNumberFormat="1"/>
    <xf numFmtId="49" fontId="0" fillId="0" borderId="0" xfId="0" applyNumberFormat="1"/>
    <xf numFmtId="44" fontId="0" fillId="0" borderId="0" xfId="0" applyNumberFormat="1"/>
    <xf numFmtId="49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9" fillId="0" borderId="0" xfId="0" applyFont="1" applyAlignment="1">
      <alignment vertical="center"/>
    </xf>
    <xf numFmtId="0" fontId="16" fillId="0" borderId="2" xfId="19" applyFont="1" applyAlignment="1">
      <alignment horizontal="center"/>
    </xf>
    <xf numFmtId="0" fontId="16" fillId="0" borderId="0" xfId="19" applyFont="1" applyBorder="1" applyAlignment="1">
      <alignment horizontal="center"/>
    </xf>
  </cellXfs>
  <cellStyles count="2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alculation" xfId="21" builtinId="22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 3" xfId="19" builtinId="18"/>
    <cellStyle name="Hyperlink" xfId="14" xr:uid="{00000000-0005-0000-0000-00000B000000}"/>
    <cellStyle name="Input" xfId="20" builtinId="20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8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2" formatCode="0.0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1" formatCode="0"/>
    </dxf>
    <dxf>
      <numFmt numFmtId="2" formatCode="0.00"/>
    </dxf>
    <dxf>
      <numFmt numFmtId="30" formatCode="@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240937-8844-49E1-9D6D-F2541311B266}" name="T1Goods" displayName="T1Goods" ref="A2:L67" totalsRowShown="0">
  <autoFilter ref="A2:L67" xr:uid="{2A240937-8844-49E1-9D6D-F2541311B266}"/>
  <sortState xmlns:xlrd2="http://schemas.microsoft.com/office/spreadsheetml/2017/richdata2" ref="A3:L67">
    <sortCondition ref="A2:A67"/>
  </sortState>
  <tableColumns count="12">
    <tableColumn id="1" xr3:uid="{E5FD4A6E-47D8-4399-98E9-53468FBBE933}" name="Good" dataDxfId="87"/>
    <tableColumn id="2" xr3:uid="{8BD9477C-D7DE-47DA-BE85-E0798CF2FEC3}" name="GUID" dataDxfId="86"/>
    <tableColumn id="3" xr3:uid="{E5726516-2558-4684-8FFF-992B34221AB8}" name="Upkeep" dataDxfId="85"/>
    <tableColumn id="4" xr3:uid="{6FDE4ACD-E08F-4A3D-BBB5-ABE0F67EF282}" name="Production" dataDxfId="84"/>
    <tableColumn id="5" xr3:uid="{57AE76C9-3FEF-411C-801C-D1907B7A9793}" name="Cost / Unit" dataDxfId="83">
      <calculatedColumnFormula>T1Goods[[#This Row],[Upkeep]]/T1Goods[[#This Row],[Production]]</calculatedColumnFormula>
    </tableColumn>
    <tableColumn id="6" xr3:uid="{364B05E8-B419-4EB1-9B2A-1DC6A7176970}" name="Trade Price" dataDxfId="82">
      <calculatedColumnFormula>_xlfn.CEILING.MATH($H$1*T1Goods[[#This Row],[Cost / Unit]]*(1+$J$1),1)</calculatedColumnFormula>
    </tableColumn>
    <tableColumn id="7" xr3:uid="{00F481CE-EEBB-4157-87DD-F8F7562B6CAB}" name="Units / Breakeven" dataDxfId="81">
      <calculatedColumnFormula>T1Goods[[#This Row],[Upkeep]]/T1Goods[[#This Row],[Trade Price]]</calculatedColumnFormula>
    </tableColumn>
    <tableColumn id="9" xr3:uid="{EDE6654B-C1FF-4D64-9BBF-ABB5335C13FF}" name="Sell Price" dataDxfId="80">
      <calculatedColumnFormula>ROUND(SellPriceFactor*T1Goods[[#This Row],[Trade Price]],0)</calculatedColumnFormula>
    </tableColumn>
    <tableColumn id="10" xr3:uid="{5180E2EC-F17E-4687-B105-688871C6A6D0}" name="Buy Price" dataDxfId="79">
      <calculatedColumnFormula>ROUND(BuyPriceFactor*T1Goods[[#This Row],[Sell Price]],0)</calculatedColumnFormula>
    </tableColumn>
    <tableColumn id="11" xr3:uid="{0B40CF47-610D-4EA9-90D7-D68F55C2348A}" name="Vanilla Trade Price" dataDxfId="78">
      <calculatedColumnFormula>ROUND(1.25*K3,0)</calculatedColumnFormula>
    </tableColumn>
    <tableColumn id="12" xr3:uid="{40E8B68F-7D3F-411C-AC4B-1F751C18FD97}" name="Vanilla Sell Price" dataDxfId="77"/>
    <tableColumn id="13" xr3:uid="{2FBDD0E9-B414-41B1-B665-74658CC9CAF8}" name="Vanilla Buy Price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7D9DB2-DBF8-4C20-B89F-F79F48D2AD2E}" name="T2Goods" displayName="T2Goods" ref="A2:Z53" totalsRowShown="0" dataDxfId="75">
  <autoFilter ref="A2:Z53" xr:uid="{417D9DB2-DBF8-4C20-B89F-F79F48D2AD2E}"/>
  <sortState xmlns:xlrd2="http://schemas.microsoft.com/office/spreadsheetml/2017/richdata2" ref="A3:Z53">
    <sortCondition ref="A2:A53"/>
  </sortState>
  <tableColumns count="26">
    <tableColumn id="1" xr3:uid="{F46AF333-C1DB-4019-9560-907D82EEAD94}" name="Good" dataDxfId="74"/>
    <tableColumn id="2" xr3:uid="{C8B6CB67-0843-418D-9D2D-863D320B215C}" name="GUID" dataDxfId="73"/>
    <tableColumn id="3" xr3:uid="{058C9038-828B-410D-9746-013F5AAACBE5}" name="Upkeep" dataDxfId="72"/>
    <tableColumn id="4" xr3:uid="{95E55125-7875-4A5B-920C-EDD65E47F2CB}" name="Production" dataDxfId="71"/>
    <tableColumn id="5" xr3:uid="{A250AA08-EA01-44A3-B6A2-27767FA8BC6D}" name="Input Good 1" dataDxfId="70"/>
    <tableColumn id="24" xr3:uid="{17DDA465-8634-4C0B-BE3C-521A13841943}" name="Input Amount 1" dataDxfId="69"/>
    <tableColumn id="6" xr3:uid="{DCFF1EF7-C1E2-4D9D-80F5-ADE8153BAED0}" name="Input Price 1" dataDxfId="68">
      <calculatedColumnFormula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calculatedColumnFormula>
    </tableColumn>
    <tableColumn id="7" xr3:uid="{DFAE906E-34C7-4938-AAB8-7029540D38FE}" name="Input Good 2" dataDxfId="67"/>
    <tableColumn id="25" xr3:uid="{8063BBE2-1636-40AC-87D5-D23F65212158}" name="Input Amount 2" dataDxfId="66"/>
    <tableColumn id="8" xr3:uid="{688C18AB-4B5D-42CC-B2F6-7D7E64443680}" name="Input Price 2" dataDxfId="65">
      <calculatedColumnFormula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calculatedColumnFormula>
    </tableColumn>
    <tableColumn id="9" xr3:uid="{A5FE7467-DC0C-427A-8613-B3274D3E5E23}" name="Input Good 3" dataDxfId="64"/>
    <tableColumn id="26" xr3:uid="{1CD5870E-1A68-4E8C-8324-80E5EB3C8E24}" name="Input Amount 3" dataDxfId="63"/>
    <tableColumn id="10" xr3:uid="{35A52A9C-E9ED-413D-B11E-FDC0D9F1AF2B}" name="Input Price 3" dataDxfId="62">
      <calculatedColumnFormula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calculatedColumnFormula>
    </tableColumn>
    <tableColumn id="11" xr3:uid="{D3A1404F-EFDE-4AF1-BDD7-BBD0B91545F1}" name="Input Good 4" dataDxfId="61"/>
    <tableColumn id="27" xr3:uid="{F907E855-2795-4E95-8853-26FDF0AB9EB2}" name="Input Amount 4" dataDxfId="60"/>
    <tableColumn id="12" xr3:uid="{A4CD65C2-BA7D-48F0-AD70-631245CAAC97}" name="Input Price 4" dataDxfId="59">
      <calculatedColumnFormula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calculatedColumnFormula>
    </tableColumn>
    <tableColumn id="13" xr3:uid="{083905CC-E374-443B-94E3-32463047798E}" name="Input Price" dataDxfId="58">
      <calculatedColumnFormula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calculatedColumnFormula>
    </tableColumn>
    <tableColumn id="14" xr3:uid="{B13C9464-3E34-4C72-91B5-5E3E296E8B1D}" name="Cost / Unit" dataDxfId="57">
      <calculatedColumnFormula>T2Goods[[#This Row],[Upkeep]]/T2Goods[[#This Row],[Production]]+T2Goods[[#This Row],[Input Price]]</calculatedColumnFormula>
    </tableColumn>
    <tableColumn id="15" xr3:uid="{0E6FA24D-918D-4504-9FE3-DA1290A71B26}" name="Trade Price" dataDxfId="56">
      <calculatedColumnFormula>_xlfn.CEILING.MATH($V$1*T2Goods[[#This Row],[Cost / Unit]]*(1+$X$1),1)</calculatedColumnFormula>
    </tableColumn>
    <tableColumn id="16" xr3:uid="{E681607F-A3F3-476A-B5E1-06C5C834A173}" name="Units / Breakeven" dataDxfId="55">
      <calculatedColumnFormula>(T2Goods[[#This Row],[Upkeep]]+T2Goods[[#This Row],[Input Price]])/T2Goods[[#This Row],[Cost / Unit]]</calculatedColumnFormula>
    </tableColumn>
    <tableColumn id="17" xr3:uid="{DC346DD5-FBD0-4B47-8133-A9F1280097E4}" name="Units / Maintenance" dataDxfId="54">
      <calculatedColumnFormula>T2Goods[[#This Row],[Upkeep]]/T2Goods[[#This Row],[Cost / Unit]]</calculatedColumnFormula>
    </tableColumn>
    <tableColumn id="18" xr3:uid="{D240BD5F-A0F2-4AE0-83FA-FCABD252619C}" name="Sell Price" dataDxfId="53">
      <calculatedColumnFormula>ROUND(SellPriceFactor*T2Goods[[#This Row],[Trade Price]],0)</calculatedColumnFormula>
    </tableColumn>
    <tableColumn id="19" xr3:uid="{73FC41BC-2B9E-4B3F-BDF3-73969787B4C6}" name="Buy Price" dataDxfId="52">
      <calculatedColumnFormula>ROUND(BuyPriceFactor*T2Goods[[#This Row],[Sell Price]],0)</calculatedColumnFormula>
    </tableColumn>
    <tableColumn id="20" xr3:uid="{48D32A2D-9A9C-4352-B180-83CD396F6C05}" name="Vanilla Trade Price" dataDxfId="51">
      <calculatedColumnFormula>ROUND(1.25*Y3,0)</calculatedColumnFormula>
    </tableColumn>
    <tableColumn id="21" xr3:uid="{A08D131E-49DD-4121-B01C-200E07F945CD}" name="Vanilla Sell Price" dataDxfId="50"/>
    <tableColumn id="22" xr3:uid="{60C2154F-F4D6-41EB-B173-B905DB092090}" name="Vanilla Buy 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AC13720-C7B0-4986-B7BF-08B28954F234}" name="T3Goods" displayName="T3Goods" ref="A2:Z46" totalsRowShown="0">
  <autoFilter ref="A2:Z46" xr:uid="{3AC13720-C7B0-4986-B7BF-08B28954F234}"/>
  <sortState xmlns:xlrd2="http://schemas.microsoft.com/office/spreadsheetml/2017/richdata2" ref="A3:Z46">
    <sortCondition ref="A2:A46"/>
  </sortState>
  <tableColumns count="26">
    <tableColumn id="1" xr3:uid="{2E55C468-9A6E-43ED-A19F-0D42698DF7E5}" name="Good"/>
    <tableColumn id="2" xr3:uid="{A5C84524-284C-4BBB-BB61-F69F4FC7491A}" name="GUID"/>
    <tableColumn id="3" xr3:uid="{A3170128-2221-4538-A3E0-FD6910F3FA16}" name="Upkeep" dataDxfId="48"/>
    <tableColumn id="4" xr3:uid="{ACD665AA-39D6-4520-A23C-53DDD0D0691E}" name="Production" dataDxfId="47"/>
    <tableColumn id="5" xr3:uid="{B2C1642C-586D-4325-818A-AC9B93E7051B}" name="Input Good 1" dataDxfId="46"/>
    <tableColumn id="23" xr3:uid="{21294C04-B734-4C96-ACDA-794B31B077D0}" name="Input Amount 1" dataDxfId="45"/>
    <tableColumn id="24" xr3:uid="{DFE844FC-14B0-4860-9356-2EDC9F439E0D}" name="Input Price 1" dataDxfId="44">
      <calculatedColumnFormula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calculatedColumnFormula>
    </tableColumn>
    <tableColumn id="25" xr3:uid="{BCCFF962-B158-4AD4-BEFC-8D5EDC92E1FE}" name="Input Good 2" dataDxfId="43"/>
    <tableColumn id="26" xr3:uid="{2879680B-EA9A-413D-BCD5-5FDA3A69B5C3}" name="Input Amount 2" dataDxfId="42"/>
    <tableColumn id="6" xr3:uid="{55094218-A87C-48B0-9C8B-238009C4166C}" name="Input Price 2" dataDxfId="41">
      <calculatedColumnFormula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calculatedColumnFormula>
    </tableColumn>
    <tableColumn id="7" xr3:uid="{C56F82BD-01E0-41CE-B48D-E617823150CC}" name="Input Good 3" dataDxfId="40"/>
    <tableColumn id="8" xr3:uid="{AA58BFC0-93D3-4483-83C0-E1BA9E06C25E}" name="Input Amount 3" dataDxfId="39"/>
    <tableColumn id="9" xr3:uid="{92C2F503-9E8B-4694-B50B-016F6AA80F9A}" name="Input Price 3" dataDxfId="38">
      <calculatedColumnFormula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calculatedColumnFormula>
    </tableColumn>
    <tableColumn id="10" xr3:uid="{4EA21A22-6D42-4546-B9A2-878708481004}" name="Input Good 4" dataDxfId="37"/>
    <tableColumn id="11" xr3:uid="{3D589ABD-93DF-477D-BA04-4708A7401A85}" name="Input Amount 4" dataDxfId="36"/>
    <tableColumn id="12" xr3:uid="{0FE5C620-6785-4BC5-AE96-D10FE8FF5F3D}" name="Input Price 4" dataDxfId="35">
      <calculatedColumnFormula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calculatedColumnFormula>
    </tableColumn>
    <tableColumn id="13" xr3:uid="{914E8306-0465-4D38-A414-B768EAF2E8AB}" name="Input Price" dataDxfId="34">
      <calculatedColumnFormula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calculatedColumnFormula>
    </tableColumn>
    <tableColumn id="14" xr3:uid="{A77B2E58-B03A-48CD-B651-72F2F0D3D5F5}" name="Cost / Unit" dataDxfId="33">
      <calculatedColumnFormula>T3Goods[[#This Row],[Upkeep]]/T3Goods[[#This Row],[Production]]+T3Goods[[#This Row],[Input Price]]</calculatedColumnFormula>
    </tableColumn>
    <tableColumn id="15" xr3:uid="{B95121CE-FBFD-4602-801E-941F2945C93D}" name="Trade Price" dataDxfId="32">
      <calculatedColumnFormula>_xlfn.CEILING.MATH($V$1*T3Goods[[#This Row],[Cost / Unit]]*(1+$X$1),1)</calculatedColumnFormula>
    </tableColumn>
    <tableColumn id="16" xr3:uid="{2C35FF06-9CE8-4B53-B408-EC0F98302891}" name="Units / Breakeven" dataDxfId="31">
      <calculatedColumnFormula>(T3Goods[[#This Row],[Upkeep]]+T3Goods[[#This Row],[Input Price]])/T3Goods[[#This Row],[Cost / Unit]]</calculatedColumnFormula>
    </tableColumn>
    <tableColumn id="17" xr3:uid="{8BBF5C53-1524-4654-9231-63815BD84BAF}" name="Units / Maintenance" dataDxfId="30">
      <calculatedColumnFormula>T3Goods[[#This Row],[Upkeep]]/T3Goods[[#This Row],[Cost / Unit]]</calculatedColumnFormula>
    </tableColumn>
    <tableColumn id="18" xr3:uid="{3325C5E7-9B79-4BD7-A700-32397DE90904}" name="Sell Price" dataDxfId="29"/>
    <tableColumn id="19" xr3:uid="{B87953DF-1A27-4D97-A396-2AD382266C4E}" name="Buy Price" dataDxfId="28"/>
    <tableColumn id="20" xr3:uid="{B0ABA5D8-0C7C-4BA2-8849-3E6F829681A2}" name="Vanilla Trade Price" dataDxfId="27">
      <calculatedColumnFormula>ROUND(1.25*Y3,0)</calculatedColumnFormula>
    </tableColumn>
    <tableColumn id="21" xr3:uid="{FF3C25AF-119F-41B0-A7EA-C08BF75CE77A}" name="Vanilla Sell Price" dataDxfId="26"/>
    <tableColumn id="22" xr3:uid="{A349C816-B065-4662-A620-1B7671DD8FB8}" name="Vanilla Buy Pric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D95DE3C-44EF-4EE4-A68D-786AA4A70387}" name="T4Goods" displayName="T4Goods" ref="A2:Z18" totalsRowShown="0">
  <autoFilter ref="A2:Z18" xr:uid="{FD95DE3C-44EF-4EE4-A68D-786AA4A70387}"/>
  <sortState xmlns:xlrd2="http://schemas.microsoft.com/office/spreadsheetml/2017/richdata2" ref="A3:Z18">
    <sortCondition ref="A2:A18"/>
  </sortState>
  <tableColumns count="26">
    <tableColumn id="1" xr3:uid="{DFFF6488-DDBC-47F8-9C74-9DB795708673}" name="Goods" dataDxfId="24"/>
    <tableColumn id="2" xr3:uid="{AD66528A-46FE-4EA4-B1E4-7BD7DEABAE52}" name="GUID"/>
    <tableColumn id="24" xr3:uid="{AE39CD6F-87FD-490F-B1A3-7E036BD66FCA}" name="Upkeep" dataDxfId="23"/>
    <tableColumn id="25" xr3:uid="{B25DF499-14C5-4B14-B964-BCEB577132F4}" name="Production" dataDxfId="22"/>
    <tableColumn id="26" xr3:uid="{BACB8EF2-77F7-4175-92C7-F55F9B487A29}" name="Input Good 1" dataDxfId="21"/>
    <tableColumn id="23" xr3:uid="{4E10530A-922B-4AEE-8C7D-667C2228E925}" name="Input Amount 1" dataDxfId="20"/>
    <tableColumn id="3" xr3:uid="{38DC7588-83DC-49E8-9361-7F9243E84037}" name="Input Price 1" dataDxfId="19">
      <calculatedColumnFormula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calculatedColumnFormula>
    </tableColumn>
    <tableColumn id="4" xr3:uid="{CA2A03F5-B340-415A-8306-81792D0A223B}" name="Input Good 2" dataDxfId="18"/>
    <tableColumn id="5" xr3:uid="{77BCBD32-0E7D-44B7-A137-DB3749009A86}" name="Input Amount 2" dataDxfId="17"/>
    <tableColumn id="6" xr3:uid="{7E60A8ED-AE97-4885-A29F-152E13460436}" name="Input Price 2" dataDxfId="16">
      <calculatedColumnFormula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calculatedColumnFormula>
    </tableColumn>
    <tableColumn id="7" xr3:uid="{4E1AE2AB-073E-4D5F-83A5-A3FDDF8AD19E}" name="Input Good 3" dataDxfId="15"/>
    <tableColumn id="8" xr3:uid="{492CE0BA-00C1-44EB-9733-645F33605576}" name="Input Amount 3" dataDxfId="14"/>
    <tableColumn id="9" xr3:uid="{CC810A70-3F20-45FA-8941-825CE045D5D3}" name="Input Price 3" dataDxfId="13">
      <calculatedColumnFormula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calculatedColumnFormula>
    </tableColumn>
    <tableColumn id="10" xr3:uid="{8D4CE32D-9AD8-4810-B1FD-4E95D71D9A9F}" name="Input Good 4" dataDxfId="12"/>
    <tableColumn id="11" xr3:uid="{636F9D7C-F8B9-4644-9339-BC6B52246F06}" name="Input Amount 4" dataDxfId="11"/>
    <tableColumn id="12" xr3:uid="{F2273BB0-6ACA-441B-BA34-84DCEE5D018F}" name="Input Price 4" dataDxfId="10">
      <calculatedColumnFormula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calculatedColumnFormula>
    </tableColumn>
    <tableColumn id="13" xr3:uid="{3DEDD342-DFFA-4FFC-A448-F8B5CED0C119}" name="Input Price" dataDxfId="9">
      <calculatedColumnFormula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calculatedColumnFormula>
    </tableColumn>
    <tableColumn id="14" xr3:uid="{97F4D730-DEE1-41EF-8170-CDA5368E608A}" name="Cost / Unit" dataDxfId="8">
      <calculatedColumnFormula>T4Goods[[#This Row],[Upkeep]]/T4Goods[[#This Row],[Production]]+T4Goods[[#This Row],[Input Price]]</calculatedColumnFormula>
    </tableColumn>
    <tableColumn id="15" xr3:uid="{C797B655-B367-4E38-924A-FCEB434A8724}" name="Trade Price" dataDxfId="7"/>
    <tableColumn id="16" xr3:uid="{19037DCA-3849-4FDF-972A-3EEB48FE8071}" name="Units / Breakeven" dataDxfId="6"/>
    <tableColumn id="17" xr3:uid="{F40C4464-4A4F-4E8E-BB16-1F1939B8DF4E}" name="Units / Maintenance" dataDxfId="5"/>
    <tableColumn id="18" xr3:uid="{4A8D4844-3472-4F95-B79E-C1F456701B3E}" name="Sell Price" dataDxfId="4"/>
    <tableColumn id="19" xr3:uid="{20CF4098-9F49-4239-900D-3A1C7A09D573}" name="Buy Price" dataDxfId="3"/>
    <tableColumn id="20" xr3:uid="{86798281-290B-4FD7-971B-982850B00D2C}" name="Vanilla Trade Price" dataDxfId="2">
      <calculatedColumnFormula>ROUND(1.25*Y3,0)</calculatedColumnFormula>
    </tableColumn>
    <tableColumn id="21" xr3:uid="{B89B6948-4CEE-4014-B16F-DA3C13A0F6F0}" name="Vanilla Sell Price" dataDxfId="1"/>
    <tableColumn id="22" xr3:uid="{7B7901BF-1831-41F1-B94B-B24F757CB2C1}" name="Vanilla Buy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ABB8-169F-44FD-86EF-AAC5EC504F72}">
  <dimension ref="A1:M180"/>
  <sheetViews>
    <sheetView workbookViewId="0">
      <selection activeCell="D5" sqref="D5"/>
    </sheetView>
  </sheetViews>
  <sheetFormatPr defaultRowHeight="12.75"/>
  <cols>
    <col min="1" max="1" width="18" bestFit="1" customWidth="1"/>
    <col min="3" max="3" width="14.42578125" bestFit="1" customWidth="1"/>
    <col min="4" max="4" width="4.5703125" bestFit="1" customWidth="1"/>
    <col min="6" max="6" width="112.7109375" bestFit="1" customWidth="1"/>
    <col min="7" max="7" width="91.140625" bestFit="1" customWidth="1"/>
  </cols>
  <sheetData>
    <row r="1" spans="1:13">
      <c r="A1" t="s">
        <v>0</v>
      </c>
      <c r="C1" t="s">
        <v>185</v>
      </c>
      <c r="D1" s="5">
        <v>0.8</v>
      </c>
      <c r="F1" t="s">
        <v>195</v>
      </c>
      <c r="G1" t="s">
        <v>196</v>
      </c>
    </row>
    <row r="2" spans="1:13">
      <c r="A2" t="s">
        <v>172</v>
      </c>
      <c r="C2" t="s">
        <v>186</v>
      </c>
      <c r="D2" s="5">
        <v>2.5</v>
      </c>
      <c r="F2" s="11" t="str">
        <f>_xlfn.CONCAT("&lt;Name&gt;",'Goods - T1'!A3,"&lt;/name&gt;&lt;GUID&gt;",'Goods - T1'!B3,"&lt;/GUID&gt;&lt;BasePrice&gt;",'Goods - T1'!F3,"&lt;/BasePrice&gt;&lt;VanillaPrice&gt;",'Goods - T1'!J3,"&lt;/VanillaPrice&gt;")</f>
        <v>&lt;Name&gt;Alpaca Wool&lt;/name&gt;&lt;GUID&gt;120036&lt;/GUID&gt;&lt;BasePrice&gt;2&lt;/BasePrice&gt;&lt;VanillaPrice&gt;3&lt;/VanillaPrice&gt;</v>
      </c>
      <c r="G2" t="s">
        <v>200</v>
      </c>
      <c r="L2" s="1"/>
      <c r="M2" s="1"/>
    </row>
    <row r="3" spans="1:13">
      <c r="A3" t="s">
        <v>112</v>
      </c>
      <c r="D3" s="5"/>
      <c r="E3" s="1"/>
      <c r="F3" s="11" t="str">
        <f>_xlfn.CONCAT("&lt;Name&gt;",'Goods - T1'!A4,"&lt;/name&gt;&lt;GUID&gt;",'Goods - T1'!B4,"&lt;/GUID&gt;&lt;BasePrice&gt;",'Goods - T1'!F4,"&lt;/BasePrice&gt;&lt;VanillaPrice&gt;",'Goods - T1'!J4,"&lt;/VanillaPrice&gt;")</f>
        <v>&lt;Name&gt;Bauxite&lt;/name&gt;&lt;GUID&gt;836&lt;/GUID&gt;&lt;BasePrice&gt;53&lt;/BasePrice&gt;&lt;VanillaPrice&gt;63&lt;/VanillaPrice&gt;</v>
      </c>
      <c r="G3" s="1"/>
      <c r="H3" s="1"/>
      <c r="I3" s="1"/>
      <c r="J3" s="1"/>
      <c r="K3" s="1"/>
      <c r="L3" s="1"/>
      <c r="M3" s="1"/>
    </row>
    <row r="4" spans="1:13">
      <c r="A4" t="s">
        <v>160</v>
      </c>
      <c r="C4" t="s">
        <v>187</v>
      </c>
      <c r="D4" s="5">
        <v>1.35</v>
      </c>
      <c r="E4" s="1"/>
      <c r="F4" s="11" t="str">
        <f>_xlfn.CONCAT("&lt;Name&gt;",'Goods - T1'!A5,"&lt;/name&gt;&lt;GUID&gt;",'Goods - T1'!B5,"&lt;/GUID&gt;&lt;BasePrice&gt;",'Goods - T1'!F5,"&lt;/BasePrice&gt;&lt;VanillaPrice&gt;",'Goods - T1'!J5,"&lt;/VanillaPrice&gt;")</f>
        <v>&lt;Name&gt;Bear Fur&lt;/name&gt;&lt;GUID&gt;112695&lt;/GUID&gt;&lt;BasePrice&gt;162&lt;/BasePrice&gt;&lt;VanillaPrice&gt;80&lt;/VanillaPrice&gt;</v>
      </c>
      <c r="G4" s="1"/>
      <c r="H4" s="1"/>
      <c r="I4" s="1"/>
      <c r="J4" s="1"/>
      <c r="K4" s="1"/>
      <c r="L4" s="1"/>
      <c r="M4" s="1"/>
    </row>
    <row r="5" spans="1:13">
      <c r="A5" t="s">
        <v>58</v>
      </c>
      <c r="C5" t="s">
        <v>197</v>
      </c>
      <c r="D5" s="5">
        <v>1.5</v>
      </c>
      <c r="E5" s="1"/>
      <c r="F5" s="11" t="str">
        <f>_xlfn.CONCAT("&lt;Name&gt;",'Goods - T1'!A6,"&lt;/name&gt;&lt;GUID&gt;",'Goods - T1'!B6,"&lt;/GUID&gt;&lt;BasePrice&gt;",'Goods - T1'!F6,"&lt;/BasePrice&gt;&lt;VanillaPrice&gt;",'Goods - T1'!J6,"&lt;/VanillaPrice&gt;")</f>
        <v>&lt;Name&gt;Beef&lt;/name&gt;&lt;GUID&gt;1010193&lt;/GUID&gt;&lt;BasePrice&gt;79&lt;/BasePrice&gt;&lt;VanillaPrice&gt;100&lt;/VanillaPrice&gt;</v>
      </c>
      <c r="G5" s="1"/>
      <c r="H5" s="1"/>
      <c r="I5" s="1"/>
      <c r="J5" s="1"/>
      <c r="K5" s="1"/>
      <c r="L5" s="1"/>
      <c r="M5" s="1"/>
    </row>
    <row r="6" spans="1:13">
      <c r="A6" t="s">
        <v>143</v>
      </c>
      <c r="C6" t="s">
        <v>198</v>
      </c>
      <c r="D6" s="5">
        <v>2</v>
      </c>
      <c r="E6" s="1"/>
      <c r="F6" s="11" t="str">
        <f>_xlfn.CONCAT("&lt;Name&gt;",'Goods - T1'!A7,"&lt;/name&gt;&lt;GUID&gt;",'Goods - T1'!B7,"&lt;/GUID&gt;&lt;BasePrice&gt;",'Goods - T1'!F7,"&lt;/BasePrice&gt;&lt;VanillaPrice&gt;",'Goods - T1'!J7,"&lt;/VanillaPrice&gt;")</f>
        <v>&lt;Name&gt;Beeswax&lt;/name&gt;&lt;GUID&gt;114370&lt;/GUID&gt;&lt;BasePrice&gt;28&lt;/BasePrice&gt;&lt;VanillaPrice&gt;35&lt;/VanillaPrice&gt;</v>
      </c>
      <c r="G6" s="1"/>
      <c r="H6" s="1"/>
      <c r="I6" s="1"/>
      <c r="J6" s="1"/>
      <c r="K6" s="1"/>
      <c r="L6" s="1"/>
      <c r="M6" s="1"/>
    </row>
    <row r="7" spans="1:13">
      <c r="A7" t="s">
        <v>205</v>
      </c>
      <c r="C7" t="s">
        <v>199</v>
      </c>
      <c r="D7" s="5">
        <v>7</v>
      </c>
      <c r="E7" s="1"/>
      <c r="F7" s="11" t="str">
        <f>_xlfn.CONCAT("&lt;Name&gt;",'Goods - T1'!A8,"&lt;/name&gt;&lt;GUID&gt;",'Goods - T1'!B8,"&lt;/GUID&gt;&lt;BasePrice&gt;",'Goods - T1'!F8,"&lt;/BasePrice&gt;&lt;VanillaPrice&gt;",'Goods - T1'!J8,"&lt;/VanillaPrice&gt;")</f>
        <v>&lt;Name&gt;Calamari&lt;/name&gt;&lt;GUID&gt;5380&lt;/GUID&gt;&lt;BasePrice&gt;119&lt;/BasePrice&gt;&lt;VanillaPrice&gt;5&lt;/VanillaPrice&gt;</v>
      </c>
      <c r="G7" s="1"/>
      <c r="H7" s="1"/>
      <c r="I7" s="1"/>
      <c r="J7" s="1"/>
      <c r="K7" s="1"/>
      <c r="L7" s="1"/>
      <c r="M7" s="1"/>
    </row>
    <row r="8" spans="1:13">
      <c r="A8" t="s">
        <v>98</v>
      </c>
      <c r="C8" t="s">
        <v>223</v>
      </c>
      <c r="D8" s="5">
        <v>1.4</v>
      </c>
      <c r="E8" s="1"/>
      <c r="F8" s="11" t="str">
        <f>_xlfn.CONCAT("&lt;Name&gt;",'Goods - T1'!A9,"&lt;/name&gt;&lt;GUID&gt;",'Goods - T1'!B9,"&lt;/GUID&gt;&lt;BasePrice&gt;",'Goods - T1'!F9,"&lt;/BasePrice&gt;&lt;VanillaPrice&gt;",'Goods - T1'!J9,"&lt;/VanillaPrice&gt;")</f>
        <v>&lt;Name&gt;Camphor Wax&lt;/name&gt;&lt;GUID&gt;134616&lt;/GUID&gt;&lt;BasePrice&gt;20&lt;/BasePrice&gt;&lt;VanillaPrice&gt;25&lt;/VanillaPrice&gt;</v>
      </c>
      <c r="G8" s="1"/>
      <c r="H8" s="1"/>
      <c r="I8" s="1"/>
      <c r="J8" s="1"/>
      <c r="K8" s="1"/>
      <c r="L8" s="1"/>
      <c r="M8" s="1"/>
    </row>
    <row r="9" spans="1:13">
      <c r="A9" t="s">
        <v>174</v>
      </c>
      <c r="E9" s="1"/>
      <c r="F9" s="11" t="str">
        <f>_xlfn.CONCAT("&lt;Name&gt;",'Goods - T1'!A10,"&lt;/name&gt;&lt;GUID&gt;",'Goods - T1'!B10,"&lt;/GUID&gt;&lt;BasePrice&gt;",'Goods - T1'!F10,"&lt;/BasePrice&gt;&lt;VanillaPrice&gt;",'Goods - T1'!J10,"&lt;/VanillaPrice&gt;")</f>
        <v>&lt;Name&gt;Caoutchouc&lt;/name&gt;&lt;GUID&gt;1010255&lt;/GUID&gt;&lt;BasePrice&gt;20&lt;/BasePrice&gt;&lt;VanillaPrice&gt;25&lt;/VanillaPrice&gt;</v>
      </c>
      <c r="G9" s="1"/>
      <c r="H9" s="1"/>
      <c r="I9" s="1"/>
      <c r="J9" s="1"/>
      <c r="K9" s="1"/>
      <c r="L9" s="1"/>
      <c r="M9" s="1"/>
    </row>
    <row r="10" spans="1:13">
      <c r="A10" t="s">
        <v>154</v>
      </c>
      <c r="E10" s="1"/>
      <c r="F10" s="11" t="str">
        <f>_xlfn.CONCAT("&lt;Name&gt;",'Goods - T1'!A11,"&lt;/name&gt;&lt;GUID&gt;",'Goods - T1'!B11,"&lt;/GUID&gt;&lt;BasePrice&gt;",'Goods - T1'!F11,"&lt;/BasePrice&gt;&lt;VanillaPrice&gt;",'Goods - T1'!J11,"&lt;/VanillaPrice&gt;")</f>
        <v>&lt;Name&gt;Caribou Meat&lt;/name&gt;&lt;GUID&gt;112694&lt;/GUID&gt;&lt;BasePrice&gt;32&lt;/BasePrice&gt;&lt;VanillaPrice&gt;50&lt;/VanillaPrice&gt;</v>
      </c>
      <c r="G10" s="1"/>
      <c r="H10" s="1"/>
      <c r="I10" s="1"/>
      <c r="J10" s="1"/>
      <c r="K10" s="1"/>
      <c r="L10" s="1"/>
      <c r="M10" s="1"/>
    </row>
    <row r="11" spans="1:13">
      <c r="A11" t="s">
        <v>66</v>
      </c>
      <c r="E11" s="1"/>
      <c r="F11" s="11" t="str">
        <f>_xlfn.CONCAT("&lt;Name&gt;",'Goods - T1'!A12,"&lt;/name&gt;&lt;GUID&gt;",'Goods - T1'!B12,"&lt;/GUID&gt;&lt;BasePrice&gt;",'Goods - T1'!F12,"&lt;/BasePrice&gt;&lt;VanillaPrice&gt;",'Goods - T1'!J12,"&lt;/VanillaPrice&gt;")</f>
        <v>&lt;Name&gt;Cement&lt;/name&gt;&lt;GUID&gt;1010231&lt;/GUID&gt;&lt;BasePrice&gt;99&lt;/BasePrice&gt;&lt;VanillaPrice&gt;125&lt;/VanillaPrice&gt;</v>
      </c>
      <c r="G11" s="1"/>
      <c r="H11" s="1"/>
      <c r="I11" s="1"/>
      <c r="J11" s="1"/>
      <c r="K11" s="1"/>
      <c r="L11" s="1"/>
      <c r="M11" s="1"/>
    </row>
    <row r="12" spans="1:13">
      <c r="A12" t="s">
        <v>102</v>
      </c>
      <c r="D12" s="1"/>
      <c r="E12" s="1"/>
      <c r="F12" s="11" t="str">
        <f>_xlfn.CONCAT("&lt;Name&gt;",'Goods - T1'!A13,"&lt;/name&gt;&lt;GUID&gt;",'Goods - T1'!B13,"&lt;/GUID&gt;&lt;BasePrice&gt;",'Goods - T1'!F13,"&lt;/BasePrice&gt;&lt;VanillaPrice&gt;",'Goods - T1'!J13,"&lt;/VanillaPrice&gt;")</f>
        <v>&lt;Name&gt;Cherry Wood&lt;/name&gt;&lt;GUID&gt;135087&lt;/GUID&gt;&lt;BasePrice&gt;20&lt;/BasePrice&gt;&lt;VanillaPrice&gt;25&lt;/VanillaPrice&gt;</v>
      </c>
      <c r="G12" s="1"/>
      <c r="H12" s="1"/>
      <c r="I12" s="1"/>
      <c r="J12" s="1"/>
      <c r="K12" s="1"/>
      <c r="L12" s="1"/>
      <c r="M12" s="1"/>
    </row>
    <row r="13" spans="1:13">
      <c r="A13" t="s">
        <v>95</v>
      </c>
      <c r="D13" s="1"/>
      <c r="E13" s="1"/>
      <c r="F13" s="11" t="str">
        <f>_xlfn.CONCAT("&lt;Name&gt;",'Goods - T1'!A14,"&lt;/name&gt;&lt;GUID&gt;",'Goods - T1'!B14,"&lt;/GUID&gt;&lt;BasePrice&gt;",'Goods - T1'!F14,"&lt;/BasePrice&gt;&lt;VanillaPrice&gt;",'Goods - T1'!J14,"&lt;/VanillaPrice&gt;")</f>
        <v>&lt;Name&gt;Cinnamon&lt;/name&gt;&lt;GUID&gt;133093&lt;/GUID&gt;&lt;BasePrice&gt;20&lt;/BasePrice&gt;&lt;VanillaPrice&gt;25&lt;/VanillaPrice&gt;</v>
      </c>
      <c r="G13" s="1"/>
      <c r="H13" s="1"/>
      <c r="I13" s="1"/>
      <c r="J13" s="1"/>
      <c r="K13" s="1"/>
      <c r="L13" s="1"/>
      <c r="M13" s="1"/>
    </row>
    <row r="14" spans="1:13">
      <c r="A14" t="s">
        <v>97</v>
      </c>
      <c r="D14" s="1"/>
      <c r="E14" s="1"/>
      <c r="F14" s="11" t="str">
        <f>_xlfn.CONCAT("&lt;Name&gt;",'Goods - T1'!A15,"&lt;/name&gt;&lt;GUID&gt;",'Goods - T1'!B15,"&lt;/GUID&gt;&lt;BasePrice&gt;",'Goods - T1'!F15,"&lt;/BasePrice&gt;&lt;VanillaPrice&gt;",'Goods - T1'!J15,"&lt;/VanillaPrice&gt;")</f>
        <v>&lt;Name&gt;Citrus&lt;/name&gt;&lt;GUID&gt;133097&lt;/GUID&gt;&lt;BasePrice&gt;20&lt;/BasePrice&gt;&lt;VanillaPrice&gt;25&lt;/VanillaPrice&gt;</v>
      </c>
      <c r="G14" s="1"/>
      <c r="H14" s="1"/>
      <c r="I14" s="1"/>
      <c r="J14" s="1"/>
      <c r="K14" s="1"/>
      <c r="L14" s="1"/>
      <c r="M14" s="1"/>
    </row>
    <row r="15" spans="1:13">
      <c r="A15" t="s">
        <v>34</v>
      </c>
      <c r="D15" s="1"/>
      <c r="E15" s="1"/>
      <c r="F15" s="11" t="str">
        <f>_xlfn.CONCAT("&lt;Name&gt;",'Goods - T1'!A16,"&lt;/name&gt;&lt;GUID&gt;",'Goods - T1'!B16,"&lt;/GUID&gt;&lt;BasePrice&gt;",'Goods - T1'!F16,"&lt;/BasePrice&gt;&lt;VanillaPrice&gt;",'Goods - T1'!J16,"&lt;/VanillaPrice&gt;")</f>
        <v>&lt;Name&gt;Clay&lt;/name&gt;&lt;GUID&gt;1010201&lt;/GUID&gt;&lt;BasePrice&gt;4&lt;/BasePrice&gt;&lt;VanillaPrice&gt;5&lt;/VanillaPrice&gt;</v>
      </c>
      <c r="G15" s="1"/>
      <c r="H15" s="1"/>
      <c r="I15" s="1"/>
      <c r="J15" s="1"/>
      <c r="K15" s="1"/>
      <c r="L15" s="1"/>
      <c r="M15" s="1"/>
    </row>
    <row r="16" spans="1:13">
      <c r="A16" t="s">
        <v>36</v>
      </c>
      <c r="D16" s="1"/>
      <c r="E16" s="1"/>
      <c r="F16" s="11" t="str">
        <f>_xlfn.CONCAT("&lt;Name&gt;",'Goods - T1'!A17,"&lt;/name&gt;&lt;GUID&gt;",'Goods - T1'!B17,"&lt;/GUID&gt;&lt;BasePrice&gt;",'Goods - T1'!F17,"&lt;/BasePrice&gt;&lt;VanillaPrice&gt;",'Goods - T1'!J17,"&lt;/VanillaPrice&gt;")</f>
        <v>&lt;Name&gt;Coal&lt;/name&gt;&lt;GUID&gt;114414&lt;/GUID&gt;&lt;BasePrice&gt;10&lt;/BasePrice&gt;&lt;VanillaPrice&gt;10&lt;/VanillaPrice&gt;</v>
      </c>
      <c r="G16" s="1"/>
      <c r="H16" s="1"/>
      <c r="I16" s="1"/>
      <c r="J16" s="1"/>
      <c r="K16" s="1"/>
      <c r="L16" s="1"/>
      <c r="M16" s="1"/>
    </row>
    <row r="17" spans="1:13">
      <c r="A17" t="s">
        <v>183</v>
      </c>
      <c r="D17" s="1"/>
      <c r="E17" s="1"/>
      <c r="F17" s="11" t="str">
        <f>_xlfn.CONCAT("&lt;Name&gt;",'Goods - T1'!A18,"&lt;/name&gt;&lt;GUID&gt;",'Goods - T1'!B18,"&lt;/GUID&gt;&lt;BasePrice&gt;",'Goods - T1'!F18,"&lt;/BasePrice&gt;&lt;VanillaPrice&gt;",'Goods - T1'!J18,"&lt;/VanillaPrice&gt;")</f>
        <v>&lt;Name&gt;Cocoa&lt;/name&gt;&lt;GUID&gt;1010254&lt;/GUID&gt;&lt;BasePrice&gt;4&lt;/BasePrice&gt;&lt;VanillaPrice&gt;5&lt;/VanillaPrice&gt;</v>
      </c>
      <c r="G17" s="1"/>
      <c r="H17" s="1"/>
      <c r="I17" s="1"/>
      <c r="J17" s="1"/>
      <c r="K17" s="1"/>
      <c r="L17" s="1"/>
      <c r="M17" s="1"/>
    </row>
    <row r="18" spans="1:13">
      <c r="A18" t="s">
        <v>96</v>
      </c>
      <c r="D18" s="1"/>
      <c r="E18" s="1"/>
      <c r="F18" s="11" t="str">
        <f>_xlfn.CONCAT("&lt;Name&gt;",'Goods - T1'!A19,"&lt;/name&gt;&lt;GUID&gt;",'Goods - T1'!B19,"&lt;/GUID&gt;&lt;BasePrice&gt;",'Goods - T1'!F19,"&lt;/BasePrice&gt;&lt;VanillaPrice&gt;",'Goods - T1'!J19,"&lt;/VanillaPrice&gt;")</f>
        <v>&lt;Name&gt;Coconut Oil&lt;/name&gt;&lt;GUID&gt;133095&lt;/GUID&gt;&lt;BasePrice&gt;20&lt;/BasePrice&gt;&lt;VanillaPrice&gt;25&lt;/VanillaPrice&gt;</v>
      </c>
      <c r="G18" s="1"/>
      <c r="H18" s="1"/>
      <c r="I18" s="1"/>
      <c r="J18" s="1"/>
      <c r="K18" s="1"/>
      <c r="L18" s="1"/>
      <c r="M18" s="1"/>
    </row>
    <row r="19" spans="1:13">
      <c r="A19" t="s">
        <v>178</v>
      </c>
      <c r="D19" s="1"/>
      <c r="E19" s="1"/>
      <c r="F19" s="11" t="str">
        <f>_xlfn.CONCAT("&lt;Name&gt;",'Goods - T1'!A20,"&lt;/name&gt;&lt;GUID&gt;",'Goods - T1'!B20,"&lt;/GUID&gt;&lt;BasePrice&gt;",'Goods - T1'!F20,"&lt;/BasePrice&gt;&lt;VanillaPrice&gt;",'Goods - T1'!J20,"&lt;/VanillaPrice&gt;")</f>
        <v>&lt;Name&gt;Coffee Beans&lt;/name&gt;&lt;GUID&gt;120031&lt;/GUID&gt;&lt;BasePrice&gt;20&lt;/BasePrice&gt;&lt;VanillaPrice&gt;25&lt;/VanillaPrice&gt;</v>
      </c>
      <c r="G19" s="1"/>
      <c r="H19" s="1"/>
      <c r="I19" s="1"/>
      <c r="J19" s="1"/>
      <c r="K19" s="1"/>
      <c r="L19" s="1"/>
      <c r="M19" s="1"/>
    </row>
    <row r="20" spans="1:13">
      <c r="A20" t="s">
        <v>69</v>
      </c>
      <c r="D20" s="1"/>
      <c r="E20" s="1"/>
      <c r="F20" s="11" t="str">
        <f>_xlfn.CONCAT("&lt;Name&gt;",'Goods - T1'!A21,"&lt;/name&gt;&lt;GUID&gt;",'Goods - T1'!B21,"&lt;/GUID&gt;&lt;BasePrice&gt;",'Goods - T1'!F21,"&lt;/BasePrice&gt;&lt;VanillaPrice&gt;",'Goods - T1'!J21,"&lt;/VanillaPrice&gt;")</f>
        <v>&lt;Name&gt;Copper&lt;/name&gt;&lt;GUID&gt;1010230&lt;/GUID&gt;&lt;BasePrice&gt;99&lt;/BasePrice&gt;&lt;VanillaPrice&gt;125&lt;/VanillaPrice&gt;</v>
      </c>
      <c r="G20" s="1"/>
      <c r="H20" s="1"/>
      <c r="I20" s="1"/>
      <c r="J20" s="1"/>
      <c r="K20" s="1"/>
      <c r="L20" s="1"/>
      <c r="M20" s="1"/>
    </row>
    <row r="21" spans="1:13">
      <c r="A21" t="s">
        <v>176</v>
      </c>
      <c r="D21" s="1"/>
      <c r="E21" s="1"/>
      <c r="F21" s="11" t="str">
        <f>_xlfn.CONCAT("&lt;Name&gt;",'Goods - T1'!A22,"&lt;/name&gt;&lt;GUID&gt;",'Goods - T1'!B22,"&lt;/GUID&gt;&lt;BasePrice&gt;",'Goods - T1'!F22,"&lt;/BasePrice&gt;&lt;VanillaPrice&gt;",'Goods - T1'!J22,"&lt;/VanillaPrice&gt;")</f>
        <v>&lt;Name&gt;Corn&lt;/name&gt;&lt;GUID&gt;120034&lt;/GUID&gt;&lt;BasePrice&gt;20&lt;/BasePrice&gt;&lt;VanillaPrice&gt;25&lt;/VanillaPrice&gt;</v>
      </c>
      <c r="G21" s="1"/>
      <c r="H21" s="1"/>
      <c r="I21" s="1"/>
      <c r="J21" s="1"/>
      <c r="K21" s="1"/>
      <c r="L21" s="1"/>
      <c r="M21" s="1"/>
    </row>
    <row r="22" spans="1:13">
      <c r="A22" t="s">
        <v>170</v>
      </c>
      <c r="D22" s="1"/>
      <c r="E22" s="1"/>
      <c r="F22" s="11" t="str">
        <f>_xlfn.CONCAT("&lt;Name&gt;",'Goods - T1'!A23,"&lt;/name&gt;&lt;GUID&gt;",'Goods - T1'!B23,"&lt;/GUID&gt;&lt;BasePrice&gt;",'Goods - T1'!F23,"&lt;/BasePrice&gt;&lt;VanillaPrice&gt;",'Goods - T1'!J23,"&lt;/VanillaPrice&gt;")</f>
        <v>&lt;Name&gt;Cotton&lt;/name&gt;&lt;GUID&gt;1010253&lt;/GUID&gt;&lt;BasePrice&gt;4&lt;/BasePrice&gt;&lt;VanillaPrice&gt;5&lt;/VanillaPrice&gt;</v>
      </c>
      <c r="G22" s="1"/>
      <c r="H22" s="1"/>
      <c r="I22" s="1"/>
      <c r="J22" s="1"/>
      <c r="K22" s="1"/>
      <c r="L22" s="1"/>
      <c r="M22" s="1"/>
    </row>
    <row r="23" spans="1:13">
      <c r="A23" t="s">
        <v>151</v>
      </c>
      <c r="D23" s="1"/>
      <c r="E23" s="1"/>
      <c r="F23" s="11" t="str">
        <f>_xlfn.CONCAT("&lt;Name&gt;",'Goods - T1'!A24,"&lt;/name&gt;&lt;GUID&gt;",'Goods - T1'!B24,"&lt;/GUID&gt;&lt;BasePrice&gt;",'Goods - T1'!F24,"&lt;/BasePrice&gt;&lt;VanillaPrice&gt;",'Goods - T1'!J24,"&lt;/VanillaPrice&gt;")</f>
        <v>&lt;Name&gt;Fish&lt;/name&gt;&lt;GUID&gt;1010200&lt;/GUID&gt;&lt;BasePrice&gt;16&lt;/BasePrice&gt;&lt;VanillaPrice&gt;20&lt;/VanillaPrice&gt;</v>
      </c>
      <c r="G23" s="1"/>
      <c r="H23" s="1"/>
      <c r="I23" s="1"/>
      <c r="J23" s="1"/>
      <c r="K23" s="1"/>
      <c r="L23" s="1"/>
      <c r="M23" s="1"/>
    </row>
    <row r="24" spans="1:13">
      <c r="A24" t="s">
        <v>31</v>
      </c>
      <c r="D24" s="1"/>
      <c r="E24" s="1"/>
      <c r="F24" s="11" t="str">
        <f>_xlfn.CONCAT("&lt;Name&gt;",'Goods - T1'!A25,"&lt;/name&gt;&lt;GUID&gt;",'Goods - T1'!B25,"&lt;/GUID&gt;&lt;BasePrice&gt;",'Goods - T1'!F25,"&lt;/BasePrice&gt;&lt;VanillaPrice&gt;",'Goods - T1'!J25,"&lt;/VanillaPrice&gt;")</f>
        <v>&lt;Name&gt;Fish Oil&lt;/name&gt;&lt;GUID&gt;120042&lt;/GUID&gt;&lt;BasePrice&gt;2&lt;/BasePrice&gt;&lt;VanillaPrice&gt;5&lt;/VanillaPrice&gt;</v>
      </c>
      <c r="G24" s="1"/>
      <c r="H24" s="1"/>
      <c r="I24" s="1"/>
      <c r="J24" s="1"/>
      <c r="K24" s="1"/>
      <c r="L24" s="1"/>
      <c r="M24" s="1"/>
    </row>
    <row r="25" spans="1:13">
      <c r="A25" t="s">
        <v>166</v>
      </c>
      <c r="D25" s="1"/>
      <c r="E25" s="1"/>
      <c r="F25" s="11" t="str">
        <f>_xlfn.CONCAT("&lt;Name&gt;",'Goods - T1'!A26,"&lt;/name&gt;&lt;GUID&gt;",'Goods - T1'!B26,"&lt;/GUID&gt;&lt;BasePrice&gt;",'Goods - T1'!F26,"&lt;/BasePrice&gt;&lt;VanillaPrice&gt;",'Goods - T1'!J26,"&lt;/VanillaPrice&gt;")</f>
        <v>&lt;Name&gt;Furs&lt;/name&gt;&lt;GUID&gt;1010209&lt;/GUID&gt;&lt;BasePrice&gt;40&lt;/BasePrice&gt;&lt;VanillaPrice&gt;50&lt;/VanillaPrice&gt;</v>
      </c>
      <c r="G25" s="1"/>
      <c r="H25" s="1"/>
      <c r="I25" s="1"/>
      <c r="J25" s="1"/>
      <c r="K25" s="1"/>
      <c r="L25" s="1"/>
      <c r="M25" s="1"/>
    </row>
    <row r="26" spans="1:13">
      <c r="A26" t="s">
        <v>64</v>
      </c>
      <c r="D26" s="1"/>
      <c r="E26" s="1"/>
      <c r="F26" s="11" t="str">
        <f>_xlfn.CONCAT("&lt;Name&gt;",'Goods - T1'!A27,"&lt;/name&gt;&lt;GUID&gt;",'Goods - T1'!B27,"&lt;/GUID&gt;&lt;BasePrice&gt;",'Goods - T1'!F27,"&lt;/BasePrice&gt;&lt;VanillaPrice&gt;",'Goods - T1'!J27,"&lt;/VanillaPrice&gt;")</f>
        <v>&lt;Name&gt;Gas&lt;/name&gt;&lt;GUID&gt;112706&lt;/GUID&gt;&lt;BasePrice&gt;3580&lt;/BasePrice&gt;&lt;VanillaPrice&gt;4820&lt;/VanillaPrice&gt;</v>
      </c>
      <c r="G26" s="1"/>
      <c r="H26" s="1"/>
      <c r="I26" s="1"/>
      <c r="J26" s="1"/>
      <c r="K26" s="1"/>
      <c r="L26" s="1"/>
      <c r="M26" s="1"/>
    </row>
    <row r="27" spans="1:13">
      <c r="A27" t="s">
        <v>165</v>
      </c>
      <c r="D27" s="1"/>
      <c r="E27" s="1"/>
      <c r="F27" s="11" t="str">
        <f>_xlfn.CONCAT("&lt;Name&gt;",'Goods - T1'!A28,"&lt;/name&gt;&lt;GUID&gt;",'Goods - T1'!B28,"&lt;/GUID&gt;&lt;BasePrice&gt;",'Goods - T1'!F28,"&lt;/BasePrice&gt;&lt;VanillaPrice&gt;",'Goods - T1'!J28,"&lt;/VanillaPrice&gt;")</f>
        <v>&lt;Name&gt;Goat Milk&lt;/name&gt;&lt;GUID&gt;114371&lt;/GUID&gt;&lt;BasePrice&gt;4&lt;/BasePrice&gt;&lt;VanillaPrice&gt;5&lt;/VanillaPrice&gt;</v>
      </c>
      <c r="G27" s="1"/>
      <c r="H27" s="1"/>
      <c r="I27" s="1"/>
      <c r="J27" s="1"/>
      <c r="K27" s="1"/>
      <c r="L27" s="1"/>
      <c r="M27" s="1"/>
    </row>
    <row r="28" spans="1:13">
      <c r="A28" t="s">
        <v>122</v>
      </c>
      <c r="D28" s="1"/>
      <c r="E28" s="1"/>
      <c r="F28" s="11" t="str">
        <f>_xlfn.CONCAT("&lt;Name&gt;",'Goods - T1'!A29,"&lt;/name&gt;&lt;GUID&gt;",'Goods - T1'!B29,"&lt;/GUID&gt;&lt;BasePrice&gt;",'Goods - T1'!F29,"&lt;/BasePrice&gt;&lt;VanillaPrice&gt;",'Goods - T1'!J29,"&lt;/VanillaPrice&gt;")</f>
        <v>&lt;Name&gt;Gold Ore&lt;/name&gt;&lt;GUID&gt;1010233&lt;/GUID&gt;&lt;BasePrice&gt;665&lt;/BasePrice&gt;&lt;VanillaPrice&gt;625&lt;/VanillaPrice&gt;</v>
      </c>
      <c r="G28" s="1"/>
      <c r="H28" s="1"/>
      <c r="I28" s="1"/>
      <c r="J28" s="1"/>
      <c r="K28" s="1"/>
      <c r="L28" s="1"/>
      <c r="M28" s="1"/>
    </row>
    <row r="29" spans="1:13">
      <c r="A29" t="s">
        <v>179</v>
      </c>
      <c r="D29" s="1"/>
      <c r="E29" s="1"/>
      <c r="F29" s="11" t="str">
        <f>_xlfn.CONCAT("&lt;Name&gt;",'Goods - T1'!A30,"&lt;/name&gt;&lt;GUID&gt;",'Goods - T1'!B30,"&lt;/GUID&gt;&lt;BasePrice&gt;",'Goods - T1'!F30,"&lt;/BasePrice&gt;&lt;VanillaPrice&gt;",'Goods - T1'!J30,"&lt;/VanillaPrice&gt;")</f>
        <v>&lt;Name&gt;Goose Feathers&lt;/name&gt;&lt;GUID&gt;112697&lt;/GUID&gt;&lt;BasePrice&gt;166&lt;/BasePrice&gt;&lt;VanillaPrice&gt;60&lt;/VanillaPrice&gt;</v>
      </c>
      <c r="G29" s="1"/>
      <c r="H29" s="1"/>
      <c r="I29" s="1"/>
      <c r="J29" s="1"/>
      <c r="K29" s="1"/>
      <c r="L29" s="1"/>
      <c r="M29" s="1"/>
    </row>
    <row r="30" spans="1:13">
      <c r="A30" t="s">
        <v>157</v>
      </c>
      <c r="D30" s="1"/>
      <c r="E30" s="1"/>
      <c r="F30" s="11" t="str">
        <f>_xlfn.CONCAT("&lt;Name&gt;",'Goods - T1'!A31,"&lt;/name&gt;&lt;GUID&gt;",'Goods - T1'!B31,"&lt;/GUID&gt;&lt;BasePrice&gt;",'Goods - T1'!F31,"&lt;/BasePrice&gt;&lt;VanillaPrice&gt;",'Goods - T1'!J31,"&lt;/VanillaPrice&gt;")</f>
        <v>&lt;Name&gt;Grain&lt;/name&gt;&lt;GUID&gt;1010192&lt;/GUID&gt;&lt;BasePrice&gt;16&lt;/BasePrice&gt;&lt;VanillaPrice&gt;20&lt;/VanillaPrice&gt;</v>
      </c>
      <c r="G30" s="1"/>
      <c r="H30" s="1"/>
      <c r="I30" s="1"/>
      <c r="J30" s="1"/>
      <c r="K30" s="1"/>
      <c r="L30" s="1"/>
      <c r="M30" s="1"/>
    </row>
    <row r="31" spans="1:13">
      <c r="A31" t="s">
        <v>43</v>
      </c>
      <c r="D31" s="1"/>
      <c r="E31" s="1"/>
      <c r="F31" s="11" t="str">
        <f>_xlfn.CONCAT("&lt;Name&gt;",'Goods - T1'!A32,"&lt;/name&gt;&lt;GUID&gt;",'Goods - T1'!B32,"&lt;/GUID&gt;&lt;BasePrice&gt;",'Goods - T1'!F32,"&lt;/BasePrice&gt;&lt;VanillaPrice&gt;",'Goods - T1'!J32,"&lt;/VanillaPrice&gt;")</f>
        <v>&lt;Name&gt;Grapes&lt;/name&gt;&lt;GUID&gt;120014&lt;/GUID&gt;&lt;BasePrice&gt;315&lt;/BasePrice&gt;&lt;VanillaPrice&gt;200&lt;/VanillaPrice&gt;</v>
      </c>
      <c r="G31" s="1"/>
      <c r="H31" s="1"/>
      <c r="I31" s="1"/>
      <c r="J31" s="1"/>
      <c r="K31" s="1"/>
      <c r="L31" s="1"/>
      <c r="M31" s="1"/>
    </row>
    <row r="32" spans="1:13">
      <c r="A32" t="s">
        <v>82</v>
      </c>
      <c r="D32" s="1"/>
      <c r="E32" s="1"/>
      <c r="F32" s="11" t="str">
        <f>_xlfn.CONCAT("&lt;Name&gt;",'Goods - T1'!A33,"&lt;/name&gt;&lt;GUID&gt;",'Goods - T1'!B33,"&lt;/GUID&gt;&lt;BasePrice&gt;",'Goods - T1'!F33,"&lt;/BasePrice&gt;&lt;VanillaPrice&gt;",'Goods - T1'!J33,"&lt;/VanillaPrice&gt;")</f>
        <v>&lt;Name&gt;Herbs&lt;/name&gt;&lt;GUID&gt;5383&lt;/GUID&gt;&lt;BasePrice&gt;2&lt;/BasePrice&gt;&lt;VanillaPrice&gt;15&lt;/VanillaPrice&gt;</v>
      </c>
      <c r="G32" s="1"/>
      <c r="H32" s="1"/>
      <c r="I32" s="1"/>
      <c r="J32" s="1"/>
      <c r="K32" s="1"/>
      <c r="L32" s="1"/>
      <c r="M32" s="1"/>
    </row>
    <row r="33" spans="1:13">
      <c r="A33" t="s">
        <v>203</v>
      </c>
      <c r="D33" s="1"/>
      <c r="E33" s="1"/>
      <c r="F33" s="11" t="str">
        <f>_xlfn.CONCAT("&lt;Name&gt;",'Goods - T1'!A34,"&lt;/name&gt;&lt;GUID&gt;",'Goods - T1'!B34,"&lt;/GUID&gt;&lt;BasePrice&gt;",'Goods - T1'!F34,"&lt;/BasePrice&gt;&lt;VanillaPrice&gt;",'Goods - T1'!J34,"&lt;/VanillaPrice&gt;")</f>
        <v>&lt;Name&gt;Hibiscus Petals&lt;/name&gt;&lt;GUID&gt;114364&lt;/GUID&gt;&lt;BasePrice&gt;12&lt;/BasePrice&gt;&lt;VanillaPrice&gt;15&lt;/VanillaPrice&gt;</v>
      </c>
      <c r="G33" s="1"/>
      <c r="H33" s="1"/>
      <c r="I33" s="1"/>
      <c r="J33" s="1"/>
      <c r="K33" s="1"/>
      <c r="L33" s="1"/>
      <c r="M33" s="1"/>
    </row>
    <row r="34" spans="1:13">
      <c r="A34" t="s">
        <v>129</v>
      </c>
      <c r="D34" s="1"/>
      <c r="E34" s="1"/>
      <c r="F34" s="11" t="str">
        <f>_xlfn.CONCAT("&lt;Name&gt;",'Goods - T1'!A35,"&lt;/name&gt;&lt;GUID&gt;",'Goods - T1'!B35,"&lt;/GUID&gt;&lt;BasePrice&gt;",'Goods - T1'!F35,"&lt;/BasePrice&gt;&lt;VanillaPrice&gt;",'Goods - T1'!J35,"&lt;/VanillaPrice&gt;")</f>
        <v>&lt;Name&gt;Hops&lt;/name&gt;&lt;GUID&gt;1010194&lt;/GUID&gt;&lt;BasePrice&gt;24&lt;/BasePrice&gt;&lt;VanillaPrice&gt;30&lt;/VanillaPrice&gt;</v>
      </c>
      <c r="G34" s="1"/>
      <c r="H34" s="1"/>
      <c r="I34" s="1"/>
      <c r="J34" s="1"/>
      <c r="K34" s="1"/>
      <c r="L34" s="1"/>
      <c r="M34" s="1"/>
    </row>
    <row r="35" spans="1:13">
      <c r="A35" t="s">
        <v>52</v>
      </c>
      <c r="D35" s="1"/>
      <c r="E35" s="1"/>
      <c r="F35" s="11" t="str">
        <f>_xlfn.CONCAT("&lt;Name&gt;",'Goods - T1'!A36,"&lt;/name&gt;&lt;GUID&gt;",'Goods - T1'!B36,"&lt;/GUID&gt;&lt;BasePrice&gt;",'Goods - T1'!F36,"&lt;/BasePrice&gt;&lt;VanillaPrice&gt;",'Goods - T1'!J36,"&lt;/VanillaPrice&gt;")</f>
        <v>&lt;Name&gt;Huskies&lt;/name&gt;&lt;GUID&gt;112698&lt;/GUID&gt;&lt;BasePrice&gt;709&lt;/BasePrice&gt;&lt;VanillaPrice&gt;750&lt;/VanillaPrice&gt;</v>
      </c>
      <c r="G35" s="1"/>
      <c r="H35" s="1"/>
      <c r="I35" s="1"/>
      <c r="J35" s="1"/>
      <c r="K35" s="1"/>
      <c r="L35" s="1"/>
      <c r="M35" s="1"/>
    </row>
    <row r="36" spans="1:13">
      <c r="A36" t="s">
        <v>162</v>
      </c>
      <c r="D36" s="1"/>
      <c r="E36" s="1"/>
      <c r="F36" s="11" t="str">
        <f>_xlfn.CONCAT("&lt;Name&gt;",'Goods - T1'!A37,"&lt;/name&gt;&lt;GUID&gt;",'Goods - T1'!B37,"&lt;/GUID&gt;&lt;BasePrice&gt;",'Goods - T1'!F37,"&lt;/BasePrice&gt;&lt;VanillaPrice&gt;",'Goods - T1'!J37,"&lt;/VanillaPrice&gt;")</f>
        <v>&lt;Name&gt;Indigo Dye&lt;/name&gt;&lt;GUID&gt;114368&lt;/GUID&gt;&lt;BasePrice&gt;20&lt;/BasePrice&gt;&lt;VanillaPrice&gt;25&lt;/VanillaPrice&gt;</v>
      </c>
      <c r="G36" s="1"/>
      <c r="H36" s="1"/>
      <c r="I36" s="1"/>
      <c r="J36" s="1"/>
      <c r="K36" s="1"/>
      <c r="L36" s="1"/>
      <c r="M36" s="1"/>
    </row>
    <row r="37" spans="1:13">
      <c r="A37" t="s">
        <v>133</v>
      </c>
      <c r="D37" s="1"/>
      <c r="E37" s="1"/>
      <c r="F37" s="11" t="str">
        <f>_xlfn.CONCAT("&lt;Name&gt;",'Goods - T1'!A38,"&lt;/name&gt;&lt;GUID&gt;",'Goods - T1'!B38,"&lt;/GUID&gt;&lt;BasePrice&gt;",'Goods - T1'!F38,"&lt;/BasePrice&gt;&lt;VanillaPrice&gt;",'Goods - T1'!J38,"&lt;/VanillaPrice&gt;")</f>
        <v>&lt;Name&gt;Iron&lt;/name&gt;&lt;GUID&gt;1010227&lt;/GUID&gt;&lt;BasePrice&gt;10&lt;/BasePrice&gt;&lt;VanillaPrice&gt;13&lt;/VanillaPrice&gt;</v>
      </c>
      <c r="G37" s="1"/>
      <c r="H37" s="1"/>
      <c r="I37" s="1"/>
      <c r="J37" s="1"/>
      <c r="K37" s="1"/>
      <c r="L37" s="1"/>
      <c r="M37" s="1"/>
    </row>
    <row r="38" spans="1:13">
      <c r="A38" t="s">
        <v>46</v>
      </c>
      <c r="D38" s="1"/>
      <c r="E38" s="1"/>
      <c r="F38" s="11" t="str">
        <f>_xlfn.CONCAT("&lt;Name&gt;",'Goods - T1'!A39,"&lt;/name&gt;&lt;GUID&gt;",'Goods - T1'!B39,"&lt;/GUID&gt;&lt;BasePrice&gt;",'Goods - T1'!F39,"&lt;/BasePrice&gt;&lt;VanillaPrice&gt;",'Goods - T1'!J39,"&lt;/VanillaPrice&gt;")</f>
        <v>&lt;Name&gt;Jam&lt;/name&gt;&lt;GUID&gt;133183&lt;/GUID&gt;&lt;BasePrice&gt;20&lt;/BasePrice&gt;&lt;VanillaPrice&gt;25&lt;/VanillaPrice&gt;</v>
      </c>
      <c r="G38" s="1"/>
      <c r="H38" s="1"/>
      <c r="I38" s="1"/>
      <c r="J38" s="1"/>
      <c r="K38" s="1"/>
      <c r="L38" s="1"/>
      <c r="M38" s="1"/>
    </row>
    <row r="39" spans="1:13">
      <c r="A39" t="s">
        <v>91</v>
      </c>
      <c r="C39" s="1"/>
      <c r="D39" s="1"/>
      <c r="E39" s="1"/>
      <c r="F39" s="11" t="str">
        <f>_xlfn.CONCAT("&lt;Name&gt;",'Goods - T1'!A40,"&lt;/name&gt;&lt;GUID&gt;",'Goods - T1'!B40,"&lt;/GUID&gt;&lt;BasePrice&gt;",'Goods - T1'!F40,"&lt;/BasePrice&gt;&lt;VanillaPrice&gt;",'Goods - T1'!J40,"&lt;/VanillaPrice&gt;")</f>
        <v>&lt;Name&gt;Linseed&lt;/name&gt;&lt;GUID&gt;114365&lt;/GUID&gt;&lt;BasePrice&gt;8&lt;/BasePrice&gt;&lt;VanillaPrice&gt;10&lt;/VanillaPrice&gt;</v>
      </c>
      <c r="G39" s="1"/>
      <c r="H39" s="1"/>
      <c r="I39" s="1"/>
      <c r="J39" s="1"/>
      <c r="K39" s="1"/>
      <c r="L39" s="1"/>
      <c r="M39" s="1"/>
    </row>
    <row r="40" spans="1:13">
      <c r="A40" t="s">
        <v>123</v>
      </c>
      <c r="C40" s="1"/>
      <c r="D40" s="1"/>
      <c r="E40" s="1"/>
      <c r="F40" s="11" t="str">
        <f>_xlfn.CONCAT("&lt;Name&gt;",'Goods - T1'!A41,"&lt;/name&gt;&lt;GUID&gt;",'Goods - T1'!B41,"&lt;/GUID&gt;&lt;BasePrice&gt;",'Goods - T1'!F41,"&lt;/BasePrice&gt;&lt;VanillaPrice&gt;",'Goods - T1'!J41,"&lt;/VanillaPrice&gt;")</f>
        <v>&lt;Name&gt;Lobster&lt;/name&gt;&lt;GUID&gt;118728&lt;/GUID&gt;&lt;BasePrice&gt;32&lt;/BasePrice&gt;&lt;VanillaPrice&gt;40&lt;/VanillaPrice&gt;</v>
      </c>
      <c r="G40" s="1"/>
      <c r="H40" s="1"/>
      <c r="I40" s="1"/>
      <c r="J40" s="1"/>
      <c r="K40" s="1"/>
      <c r="L40" s="1"/>
      <c r="M40" s="1"/>
    </row>
    <row r="41" spans="1:13">
      <c r="A41" t="s">
        <v>138</v>
      </c>
      <c r="C41" s="1"/>
      <c r="D41" s="1"/>
      <c r="E41" s="1"/>
      <c r="F41" s="11" t="str">
        <f>_xlfn.CONCAT("&lt;Name&gt;",'Goods - T1'!A42,"&lt;/name&gt;&lt;GUID&gt;",'Goods - T1'!B42,"&lt;/GUID&gt;&lt;BasePrice&gt;",'Goods - T1'!F42,"&lt;/BasePrice&gt;&lt;VanillaPrice&gt;",'Goods - T1'!J42,"&lt;/VanillaPrice&gt;")</f>
        <v>&lt;Name&gt;Milk&lt;/name&gt;&lt;GUID&gt;5385&lt;/GUID&gt;&lt;BasePrice&gt;20&lt;/BasePrice&gt;&lt;VanillaPrice&gt;1&lt;/VanillaPrice&gt;</v>
      </c>
      <c r="G41" s="1"/>
      <c r="H41" s="1"/>
      <c r="I41" s="1"/>
      <c r="J41" s="1"/>
      <c r="K41" s="1"/>
      <c r="L41" s="1"/>
      <c r="M41" s="1"/>
    </row>
    <row r="42" spans="1:13">
      <c r="A42" t="s">
        <v>207</v>
      </c>
      <c r="C42" s="1"/>
      <c r="D42" s="1"/>
      <c r="E42" s="1"/>
      <c r="F42" s="11" t="str">
        <f>_xlfn.CONCAT("&lt;Name&gt;",'Goods - T1'!A43,"&lt;/name&gt;&lt;GUID&gt;",'Goods - T1'!B43,"&lt;/GUID&gt;&lt;BasePrice&gt;",'Goods - T1'!F43,"&lt;/BasePrice&gt;&lt;VanillaPrice&gt;",'Goods - T1'!J43,"&lt;/VanillaPrice&gt;")</f>
        <v>&lt;Name&gt;Minerals&lt;/name&gt;&lt;GUID&gt;5398&lt;/GUID&gt;&lt;BasePrice&gt;99&lt;/BasePrice&gt;&lt;VanillaPrice&gt;245&lt;/VanillaPrice&gt;</v>
      </c>
      <c r="G42" s="1"/>
      <c r="H42" s="1"/>
      <c r="I42" s="1"/>
      <c r="J42" s="1"/>
      <c r="K42" s="1"/>
      <c r="L42" s="1"/>
      <c r="M42" s="1"/>
    </row>
    <row r="43" spans="1:13">
      <c r="A43" t="s">
        <v>212</v>
      </c>
      <c r="C43" s="1"/>
      <c r="D43" s="1"/>
      <c r="E43" s="1"/>
      <c r="F43" s="11" t="str">
        <f>_xlfn.CONCAT("&lt;Name&gt;",'Goods - T1'!A44,"&lt;/name&gt;&lt;GUID&gt;",'Goods - T1'!B44,"&lt;/GUID&gt;&lt;BasePrice&gt;",'Goods - T1'!F44,"&lt;/BasePrice&gt;&lt;VanillaPrice&gt;",'Goods - T1'!J44,"&lt;/VanillaPrice&gt;")</f>
        <v>&lt;Name&gt;Nandu Feathers&lt;/name&gt;&lt;GUID&gt;5401&lt;/GUID&gt;&lt;BasePrice&gt;2&lt;/BasePrice&gt;&lt;VanillaPrice&gt;3&lt;/VanillaPrice&gt;</v>
      </c>
      <c r="G43" s="1"/>
      <c r="H43" s="1"/>
      <c r="I43" s="1"/>
      <c r="J43" s="1"/>
      <c r="K43" s="1"/>
      <c r="L43" s="1"/>
      <c r="M43" s="1"/>
    </row>
    <row r="44" spans="1:13">
      <c r="A44" t="s">
        <v>214</v>
      </c>
      <c r="C44" s="1"/>
      <c r="D44" s="1"/>
      <c r="E44" s="1"/>
      <c r="F44" s="11" t="str">
        <f>_xlfn.CONCAT("&lt;Name&gt;",'Goods - T1'!A45,"&lt;/name&gt;&lt;GUID&gt;",'Goods - T1'!B45,"&lt;/GUID&gt;&lt;BasePrice&gt;",'Goods - T1'!F45,"&lt;/BasePrice&gt;&lt;VanillaPrice&gt;",'Goods - T1'!J45,"&lt;/VanillaPrice&gt;")</f>
        <v>&lt;Name&gt;Nandu Leather&lt;/name&gt;&lt;GUID&gt;5803&lt;/GUID&gt;&lt;BasePrice&gt;2&lt;/BasePrice&gt;&lt;VanillaPrice&gt;20&lt;/VanillaPrice&gt;</v>
      </c>
      <c r="G44" s="1"/>
      <c r="H44" s="1"/>
      <c r="I44" s="1"/>
      <c r="J44" s="1"/>
      <c r="K44" s="1"/>
      <c r="L44" s="1"/>
      <c r="M44" s="1"/>
    </row>
    <row r="45" spans="1:13">
      <c r="A45" t="s">
        <v>201</v>
      </c>
      <c r="C45" s="1"/>
      <c r="D45" s="1"/>
      <c r="E45" s="1"/>
      <c r="F45" s="11" t="str">
        <f>_xlfn.CONCAT("&lt;Name&gt;",'Goods - T1'!A46,"&lt;/name&gt;&lt;GUID&gt;",'Goods - T1'!B46,"&lt;/GUID&gt;&lt;BasePrice&gt;",'Goods - T1'!F46,"&lt;/BasePrice&gt;&lt;VanillaPrice&gt;",'Goods - T1'!J46,"&lt;/VanillaPrice&gt;")</f>
        <v>&lt;Name&gt;Orchid&lt;/name&gt;&lt;GUID&gt;5386&lt;/GUID&gt;&lt;BasePrice&gt;2&lt;/BasePrice&gt;&lt;VanillaPrice&gt;10&lt;/VanillaPrice&gt;</v>
      </c>
      <c r="G45" s="1"/>
      <c r="H45" s="1"/>
      <c r="I45" s="1"/>
      <c r="J45" s="1"/>
      <c r="K45" s="1"/>
      <c r="L45" s="1"/>
      <c r="M45" s="1"/>
    </row>
    <row r="46" spans="1:13">
      <c r="A46" t="s">
        <v>210</v>
      </c>
      <c r="C46" s="1"/>
      <c r="D46" s="1"/>
      <c r="E46" s="1"/>
      <c r="F46" s="11" t="str">
        <f>_xlfn.CONCAT("&lt;Name&gt;",'Goods - T1'!A47,"&lt;/name&gt;&lt;GUID&gt;",'Goods - T1'!B47,"&lt;/GUID&gt;&lt;BasePrice&gt;",'Goods - T1'!F47,"&lt;/BasePrice&gt;&lt;VanillaPrice&gt;",'Goods - T1'!J47,"&lt;/VanillaPrice&gt;")</f>
        <v>&lt;Name&gt;Pearls&lt;/name&gt;&lt;GUID&gt;1010256&lt;/GUID&gt;&lt;BasePrice&gt;30&lt;/BasePrice&gt;&lt;VanillaPrice&gt;38&lt;/VanillaPrice&gt;</v>
      </c>
      <c r="G46" s="1"/>
      <c r="H46" s="1"/>
      <c r="I46" s="1"/>
      <c r="J46" s="1"/>
      <c r="K46" s="1"/>
      <c r="L46" s="1"/>
      <c r="M46" s="1"/>
    </row>
    <row r="47" spans="1:13">
      <c r="A47" t="s">
        <v>175</v>
      </c>
      <c r="C47" s="1"/>
      <c r="D47" s="1"/>
      <c r="E47" s="1"/>
      <c r="F47" s="11" t="str">
        <f>_xlfn.CONCAT("&lt;Name&gt;",'Goods - T1'!A48,"&lt;/name&gt;&lt;GUID&gt;",'Goods - T1'!B48,"&lt;/GUID&gt;&lt;BasePrice&gt;",'Goods - T1'!F48,"&lt;/BasePrice&gt;&lt;VanillaPrice&gt;",'Goods - T1'!J48,"&lt;/VanillaPrice&gt;")</f>
        <v>&lt;Name&gt;Pigs&lt;/name&gt;&lt;GUID&gt;1010199&lt;/GUID&gt;&lt;BasePrice&gt;32&lt;/BasePrice&gt;&lt;VanillaPrice&gt;10&lt;/VanillaPrice&gt;</v>
      </c>
      <c r="G47" s="1"/>
      <c r="H47" s="1"/>
      <c r="I47" s="1"/>
      <c r="J47" s="1"/>
      <c r="K47" s="1"/>
      <c r="L47" s="1"/>
      <c r="M47" s="1"/>
    </row>
    <row r="48" spans="1:13">
      <c r="A48" t="s">
        <v>35</v>
      </c>
      <c r="C48" s="1"/>
      <c r="D48" s="1"/>
      <c r="E48" s="1"/>
      <c r="F48" s="11" t="str">
        <f>_xlfn.CONCAT("&lt;Name&gt;",'Goods - T1'!A49,"&lt;/name&gt;&lt;GUID&gt;",'Goods - T1'!B49,"&lt;/GUID&gt;&lt;BasePrice&gt;",'Goods - T1'!F49,"&lt;/BasePrice&gt;&lt;VanillaPrice&gt;",'Goods - T1'!J49,"&lt;/VanillaPrice&gt;")</f>
        <v>&lt;Name&gt;Plantains&lt;/name&gt;&lt;GUID&gt;120041&lt;/GUID&gt;&lt;BasePrice&gt;2&lt;/BasePrice&gt;&lt;VanillaPrice&gt;3&lt;/VanillaPrice&gt;</v>
      </c>
      <c r="G48" s="1"/>
      <c r="H48" s="1"/>
      <c r="I48" s="1"/>
      <c r="J48" s="1"/>
      <c r="K48" s="1"/>
      <c r="L48" s="1"/>
      <c r="M48" s="1"/>
    </row>
    <row r="49" spans="1:13">
      <c r="A49" t="s">
        <v>167</v>
      </c>
      <c r="C49" s="1"/>
      <c r="D49" s="1"/>
      <c r="E49" s="1"/>
      <c r="F49" s="11" t="str">
        <f>_xlfn.CONCAT("&lt;Name&gt;",'Goods - T1'!A50,"&lt;/name&gt;&lt;GUID&gt;",'Goods - T1'!B50,"&lt;/GUID&gt;&lt;BasePrice&gt;",'Goods - T1'!F50,"&lt;/BasePrice&gt;&lt;VanillaPrice&gt;",'Goods - T1'!J50,"&lt;/VanillaPrice&gt;")</f>
        <v>&lt;Name&gt;Potatoes&lt;/name&gt;&lt;GUID&gt;1010195&lt;/GUID&gt;&lt;BasePrice&gt;8&lt;/BasePrice&gt;&lt;VanillaPrice&gt;10&lt;/VanillaPrice&gt;</v>
      </c>
      <c r="G49" s="1"/>
      <c r="H49" s="1"/>
      <c r="I49" s="1"/>
      <c r="J49" s="1"/>
      <c r="K49" s="1"/>
      <c r="L49" s="1"/>
      <c r="M49" s="1"/>
    </row>
    <row r="50" spans="1:13">
      <c r="A50" t="s">
        <v>32</v>
      </c>
      <c r="C50" s="1"/>
      <c r="D50" s="1"/>
      <c r="E50" s="1"/>
      <c r="F50" s="11" t="str">
        <f>_xlfn.CONCAT("&lt;Name&gt;",'Goods - T1'!A51,"&lt;/name&gt;&lt;GUID&gt;",'Goods - T1'!B51,"&lt;/GUID&gt;&lt;BasePrice&gt;",'Goods - T1'!F51,"&lt;/BasePrice&gt;&lt;VanillaPrice&gt;",'Goods - T1'!J51,"&lt;/VanillaPrice&gt;")</f>
        <v>&lt;Name&gt;Quartz Sand&lt;/name&gt;&lt;GUID&gt;1010228&lt;/GUID&gt;&lt;BasePrice&gt;48&lt;/BasePrice&gt;&lt;VanillaPrice&gt;125&lt;/VanillaPrice&gt;</v>
      </c>
      <c r="G50" s="1"/>
      <c r="H50" s="1"/>
      <c r="I50" s="1"/>
      <c r="J50" s="1"/>
      <c r="K50" s="1"/>
      <c r="L50" s="1"/>
      <c r="M50" s="1"/>
    </row>
    <row r="51" spans="1:13">
      <c r="A51" t="s">
        <v>55</v>
      </c>
      <c r="C51" s="1"/>
      <c r="D51" s="1"/>
      <c r="E51" s="1"/>
      <c r="F51" s="11" t="str">
        <f>_xlfn.CONCAT("&lt;Name&gt;",'Goods - T1'!A52,"&lt;/name&gt;&lt;GUID&gt;",'Goods - T1'!B52,"&lt;/GUID&gt;&lt;BasePrice&gt;",'Goods - T1'!F52,"&lt;/BasePrice&gt;&lt;VanillaPrice&gt;",'Goods - T1'!J52,"&lt;/VanillaPrice&gt;")</f>
        <v>&lt;Name&gt;Red Peppers&lt;/name&gt;&lt;GUID&gt;1010198&lt;/GUID&gt;&lt;BasePrice&gt;158&lt;/BasePrice&gt;&lt;VanillaPrice&gt;100&lt;/VanillaPrice&gt;</v>
      </c>
      <c r="G51" s="1"/>
      <c r="H51" s="1"/>
      <c r="I51" s="1"/>
      <c r="J51" s="1"/>
      <c r="K51" s="1"/>
      <c r="L51" s="1"/>
      <c r="M51" s="1"/>
    </row>
    <row r="52" spans="1:13">
      <c r="A52" t="s">
        <v>59</v>
      </c>
      <c r="C52" s="1"/>
      <c r="D52" s="1"/>
      <c r="E52" s="1"/>
      <c r="F52" s="11" t="str">
        <f>_xlfn.CONCAT("&lt;Name&gt;",'Goods - T1'!A53,"&lt;/name&gt;&lt;GUID&gt;",'Goods - T1'!B53,"&lt;/GUID&gt;&lt;BasePrice&gt;",'Goods - T1'!F53,"&lt;/BasePrice&gt;&lt;VanillaPrice&gt;",'Goods - T1'!J53,"&lt;/VanillaPrice&gt;")</f>
        <v>&lt;Name&gt;Resin&lt;/name&gt;&lt;GUID&gt;135086&lt;/GUID&gt;&lt;BasePrice&gt;20&lt;/BasePrice&gt;&lt;VanillaPrice&gt;25&lt;/VanillaPrice&gt;</v>
      </c>
      <c r="G52" s="1"/>
      <c r="H52" s="1"/>
      <c r="I52" s="1"/>
      <c r="J52" s="1"/>
      <c r="K52" s="1"/>
      <c r="L52" s="1"/>
      <c r="M52" s="1"/>
    </row>
    <row r="53" spans="1:13">
      <c r="A53" t="s">
        <v>105</v>
      </c>
      <c r="C53" s="1"/>
      <c r="D53" s="1"/>
      <c r="E53" s="1"/>
      <c r="F53" s="11" t="str">
        <f>_xlfn.CONCAT("&lt;Name&gt;",'Goods - T1'!A54,"&lt;/name&gt;&lt;GUID&gt;",'Goods - T1'!B54,"&lt;/GUID&gt;&lt;BasePrice&gt;",'Goods - T1'!F54,"&lt;/BasePrice&gt;&lt;VanillaPrice&gt;",'Goods - T1'!J54,"&lt;/VanillaPrice&gt;")</f>
        <v>&lt;Name&gt;Salt&lt;/name&gt;&lt;GUID&gt;114358&lt;/GUID&gt;&lt;BasePrice&gt;6&lt;/BasePrice&gt;&lt;VanillaPrice&gt;8&lt;/VanillaPrice&gt;</v>
      </c>
      <c r="G53" s="1"/>
      <c r="H53" s="1"/>
      <c r="I53" s="1"/>
      <c r="J53" s="1"/>
      <c r="K53" s="1"/>
      <c r="L53" s="1"/>
      <c r="M53" s="1"/>
    </row>
    <row r="54" spans="1:13">
      <c r="A54" t="s">
        <v>127</v>
      </c>
      <c r="C54" s="1"/>
      <c r="D54" s="1"/>
      <c r="E54" s="1"/>
      <c r="F54" s="11" t="str">
        <f>_xlfn.CONCAT("&lt;Name&gt;",'Goods - T1'!A55,"&lt;/name&gt;&lt;GUID&gt;",'Goods - T1'!B55,"&lt;/GUID&gt;&lt;BasePrice&gt;",'Goods - T1'!F55,"&lt;/BasePrice&gt;&lt;VanillaPrice&gt;",'Goods - T1'!J55,"&lt;/VanillaPrice&gt;")</f>
        <v>&lt;Name&gt;Saltpetre&lt;/name&gt;&lt;GUID&gt;1010232&lt;/GUID&gt;&lt;BasePrice&gt;788&lt;/BasePrice&gt;&lt;VanillaPrice&gt;1000&lt;/VanillaPrice&gt;</v>
      </c>
      <c r="G54" s="1"/>
      <c r="H54" s="1"/>
      <c r="I54" s="1"/>
      <c r="J54" s="1"/>
      <c r="K54" s="1"/>
      <c r="L54" s="1"/>
      <c r="M54" s="1"/>
    </row>
    <row r="55" spans="1:13">
      <c r="A55" t="s">
        <v>74</v>
      </c>
      <c r="C55" s="1"/>
      <c r="D55" s="1"/>
      <c r="E55" s="1"/>
      <c r="F55" s="11" t="str">
        <f>_xlfn.CONCAT("&lt;Name&gt;",'Goods - T1'!A56,"&lt;/name&gt;&lt;GUID&gt;",'Goods - T1'!B56,"&lt;/GUID&gt;&lt;BasePrice&gt;",'Goods - T1'!F56,"&lt;/BasePrice&gt;&lt;VanillaPrice&gt;",'Goods - T1'!J56,"&lt;/VanillaPrice&gt;")</f>
        <v>&lt;Name&gt;Sanga Cow&lt;/name&gt;&lt;GUID&gt;114357&lt;/GUID&gt;&lt;BasePrice&gt;8&lt;/BasePrice&gt;&lt;VanillaPrice&gt;10&lt;/VanillaPrice&gt;</v>
      </c>
      <c r="G55" s="1"/>
      <c r="H55" s="1"/>
      <c r="I55" s="1"/>
      <c r="J55" s="1"/>
      <c r="K55" s="1"/>
      <c r="L55" s="1"/>
      <c r="M55" s="1"/>
    </row>
    <row r="56" spans="1:13">
      <c r="A56" t="s">
        <v>126</v>
      </c>
      <c r="C56" s="1"/>
      <c r="D56" s="1"/>
      <c r="E56" s="1"/>
      <c r="F56" s="11" t="str">
        <f>_xlfn.CONCAT("&lt;Name&gt;",'Goods - T1'!A57,"&lt;/name&gt;&lt;GUID&gt;",'Goods - T1'!B57,"&lt;/GUID&gt;&lt;BasePrice&gt;",'Goods - T1'!F57,"&lt;/BasePrice&gt;&lt;VanillaPrice&gt;",'Goods - T1'!J57,"&lt;/VanillaPrice&gt;")</f>
        <v>&lt;Name&gt;Seal Skin&lt;/name&gt;&lt;GUID&gt;112696&lt;/GUID&gt;&lt;BasePrice&gt;414&lt;/BasePrice&gt;&lt;VanillaPrice&gt;350&lt;/VanillaPrice&gt;</v>
      </c>
      <c r="G56" s="1"/>
      <c r="H56" s="1"/>
      <c r="I56" s="1"/>
      <c r="J56" s="1"/>
      <c r="K56" s="1"/>
      <c r="L56" s="1"/>
      <c r="M56" s="1"/>
    </row>
    <row r="57" spans="1:13">
      <c r="A57" t="s">
        <v>156</v>
      </c>
      <c r="C57" s="1"/>
      <c r="D57" s="1"/>
      <c r="E57" s="1"/>
      <c r="F57" s="11" t="str">
        <f>_xlfn.CONCAT("&lt;Name&gt;",'Goods - T1'!A58,"&lt;/name&gt;&lt;GUID&gt;",'Goods - T1'!B58,"&lt;/GUID&gt;&lt;BasePrice&gt;",'Goods - T1'!F58,"&lt;/BasePrice&gt;&lt;VanillaPrice&gt;",'Goods - T1'!J58,"&lt;/VanillaPrice&gt;")</f>
        <v>&lt;Name&gt;Spices&lt;/name&gt;&lt;GUID&gt;114369&lt;/GUID&gt;&lt;BasePrice&gt;20&lt;/BasePrice&gt;&lt;VanillaPrice&gt;25&lt;/VanillaPrice&gt;</v>
      </c>
      <c r="G57" s="1"/>
      <c r="H57" s="1"/>
      <c r="I57" s="1"/>
      <c r="J57" s="1"/>
      <c r="K57" s="1"/>
      <c r="L57" s="1"/>
      <c r="M57" s="1"/>
    </row>
    <row r="58" spans="1:13">
      <c r="A58" t="s">
        <v>136</v>
      </c>
      <c r="C58" s="1"/>
      <c r="D58" s="1"/>
      <c r="E58" s="1"/>
      <c r="F58" s="11" t="str">
        <f>_xlfn.CONCAT("&lt;Name&gt;",'Goods - T1'!A59,"&lt;/name&gt;&lt;GUID&gt;",'Goods - T1'!B59,"&lt;/GUID&gt;&lt;BasePrice&gt;",'Goods - T1'!F59,"&lt;/BasePrice&gt;&lt;VanillaPrice&gt;",'Goods - T1'!J59,"&lt;/VanillaPrice&gt;")</f>
        <v>&lt;Name&gt;Sugar Cane&lt;/name&gt;&lt;GUID&gt;1010251&lt;/GUID&gt;&lt;BasePrice&gt;4&lt;/BasePrice&gt;&lt;VanillaPrice&gt;3&lt;/VanillaPrice&gt;</v>
      </c>
      <c r="G58" s="1"/>
      <c r="H58" s="1"/>
      <c r="I58" s="1"/>
      <c r="J58" s="1"/>
      <c r="K58" s="1"/>
      <c r="L58" s="1"/>
      <c r="M58" s="1"/>
    </row>
    <row r="59" spans="1:13">
      <c r="A59" t="s">
        <v>169</v>
      </c>
      <c r="C59" s="1"/>
      <c r="D59" s="1"/>
      <c r="E59" s="1"/>
      <c r="F59" s="11" t="str">
        <f>_xlfn.CONCAT("&lt;Name&gt;",'Goods - T1'!A60,"&lt;/name&gt;&lt;GUID&gt;",'Goods - T1'!B60,"&lt;/GUID&gt;&lt;BasePrice&gt;",'Goods - T1'!F60,"&lt;/BasePrice&gt;&lt;VanillaPrice&gt;",'Goods - T1'!J60,"&lt;/VanillaPrice&gt;")</f>
        <v>&lt;Name&gt;Teff&lt;/name&gt;&lt;GUID&gt;114367&lt;/GUID&gt;&lt;BasePrice&gt;16&lt;/BasePrice&gt;&lt;VanillaPrice&gt;10&lt;/VanillaPrice&gt;</v>
      </c>
      <c r="G59" s="1"/>
      <c r="H59" s="1"/>
      <c r="I59" s="1"/>
      <c r="J59" s="1"/>
      <c r="K59" s="1"/>
      <c r="L59" s="1"/>
      <c r="M59" s="1"/>
    </row>
    <row r="60" spans="1:13">
      <c r="A60" t="s">
        <v>131</v>
      </c>
      <c r="C60" s="1"/>
      <c r="D60" s="1"/>
      <c r="E60" s="1"/>
      <c r="F60" s="11" t="str">
        <f>_xlfn.CONCAT("&lt;Name&gt;",'Goods - T1'!A61,"&lt;/name&gt;&lt;GUID&gt;",'Goods - T1'!B61,"&lt;/GUID&gt;&lt;BasePrice&gt;",'Goods - T1'!F61,"&lt;/BasePrice&gt;&lt;VanillaPrice&gt;",'Goods - T1'!J61,"&lt;/VanillaPrice&gt;")</f>
        <v>&lt;Name&gt;Tobacco&lt;/name&gt;&lt;GUID&gt;1010252&lt;/GUID&gt;&lt;BasePrice&gt;40&lt;/BasePrice&gt;&lt;VanillaPrice&gt;50&lt;/VanillaPrice&gt;</v>
      </c>
      <c r="G60" s="1"/>
      <c r="H60" s="1"/>
      <c r="I60" s="1"/>
      <c r="J60" s="1"/>
      <c r="K60" s="1"/>
      <c r="L60" s="1"/>
      <c r="M60" s="1"/>
    </row>
    <row r="61" spans="1:13">
      <c r="A61" t="s">
        <v>182</v>
      </c>
      <c r="C61" s="1"/>
      <c r="D61" s="1"/>
      <c r="E61" s="1"/>
      <c r="F61" s="11" t="str">
        <f>_xlfn.CONCAT("&lt;Name&gt;",'Goods - T1'!A62,"&lt;/name&gt;&lt;GUID&gt;",'Goods - T1'!B62,"&lt;/GUID&gt;&lt;BasePrice&gt;",'Goods - T1'!F62,"&lt;/BasePrice&gt;&lt;VanillaPrice&gt;",'Goods - T1'!J62,"&lt;/VanillaPrice&gt;")</f>
        <v>&lt;Name&gt;Wanza Timber&lt;/name&gt;&lt;GUID&gt;114356&lt;/GUID&gt;&lt;BasePrice&gt;3&lt;/BasePrice&gt;&lt;VanillaPrice&gt;4&lt;/VanillaPrice&gt;</v>
      </c>
      <c r="G61" s="1"/>
      <c r="H61" s="1"/>
      <c r="I61" s="1"/>
      <c r="J61" s="1"/>
      <c r="K61" s="1"/>
      <c r="L61" s="1"/>
      <c r="M61" s="1"/>
    </row>
    <row r="62" spans="1:13">
      <c r="A62" t="s">
        <v>121</v>
      </c>
      <c r="F62" s="11" t="str">
        <f>_xlfn.CONCAT("&lt;Name&gt;",'Goods - T1'!A63,"&lt;/name&gt;&lt;GUID&gt;",'Goods - T1'!B63,"&lt;/GUID&gt;&lt;BasePrice&gt;",'Goods - T1'!F63,"&lt;/BasePrice&gt;&lt;VanillaPrice&gt;",'Goods - T1'!J63,"&lt;/VanillaPrice&gt;")</f>
        <v>&lt;Name&gt;Water Drop&lt;/name&gt;&lt;GUID&gt;922&lt;/GUID&gt;&lt;BasePrice&gt;473&lt;/BasePrice&gt;&lt;VanillaPrice&gt;1&lt;/VanillaPrice&gt;</v>
      </c>
    </row>
    <row r="63" spans="1:13">
      <c r="A63" t="s">
        <v>120</v>
      </c>
      <c r="F63" s="11" t="str">
        <f>_xlfn.CONCAT("&lt;Name&gt;",'Goods - T1'!A64,"&lt;/name&gt;&lt;GUID&gt;",'Goods - T1'!B64,"&lt;/GUID&gt;&lt;BasePrice&gt;",'Goods - T1'!F64,"&lt;/BasePrice&gt;&lt;VanillaPrice&gt;",'Goods - T1'!J64,"&lt;/VanillaPrice&gt;")</f>
        <v>&lt;Name&gt;Whale Oil&lt;/name&gt;&lt;GUID&gt;112699&lt;/GUID&gt;&lt;BasePrice&gt;178&lt;/BasePrice&gt;&lt;VanillaPrice&gt;200&lt;/VanillaPrice&gt;</v>
      </c>
    </row>
    <row r="64" spans="1:13">
      <c r="A64" t="s">
        <v>153</v>
      </c>
      <c r="F64" s="11" t="str">
        <f>_xlfn.CONCAT("&lt;Name&gt;",'Goods - T1'!A65,"&lt;/name&gt;&lt;GUID&gt;",'Goods - T1'!B65,"&lt;/GUID&gt;&lt;BasePrice&gt;",'Goods - T1'!F65,"&lt;/BasePrice&gt;&lt;VanillaPrice&gt;",'Goods - T1'!J65,"&lt;/VanillaPrice&gt;")</f>
        <v>&lt;Name&gt;Wood&lt;/name&gt;&lt;GUID&gt;120008&lt;/GUID&gt;&lt;BasePrice&gt;2&lt;/BasePrice&gt;&lt;VanillaPrice&gt;3&lt;/VanillaPrice&gt;</v>
      </c>
    </row>
    <row r="65" spans="1:6">
      <c r="A65" t="s">
        <v>30</v>
      </c>
      <c r="F65" s="11" t="str">
        <f>_xlfn.CONCAT("&lt;Name&gt;",'Goods - T1'!A66,"&lt;/name&gt;&lt;GUID&gt;",'Goods - T1'!B66,"&lt;/GUID&gt;&lt;BasePrice&gt;",'Goods - T1'!F66,"&lt;/BasePrice&gt;&lt;VanillaPrice&gt;",'Goods - T1'!J66,"&lt;/VanillaPrice&gt;")</f>
        <v>&lt;Name&gt;Wool&lt;/name&gt;&lt;GUID&gt;1010197&lt;/GUID&gt;&lt;BasePrice&gt;8&lt;/BasePrice&gt;&lt;VanillaPrice&gt;5&lt;/VanillaPrice&gt;</v>
      </c>
    </row>
    <row r="66" spans="1:6">
      <c r="A66" t="s">
        <v>33</v>
      </c>
      <c r="F66" s="11" t="str">
        <f>_xlfn.CONCAT("&lt;Name&gt;",'Goods - T1'!A67,"&lt;/name&gt;&lt;GUID&gt;",'Goods - T1'!B67,"&lt;/GUID&gt;&lt;BasePrice&gt;",'Goods - T1'!F67,"&lt;/BasePrice&gt;&lt;VanillaPrice&gt;",'Goods - T1'!J67,"&lt;/VanillaPrice&gt;")</f>
        <v>&lt;Name&gt;Zinc&lt;/name&gt;&lt;GUID&gt;1010229&lt;/GUID&gt;&lt;BasePrice&gt;99&lt;/BasePrice&gt;&lt;VanillaPrice&gt;125&lt;/VanillaPrice&gt;</v>
      </c>
    </row>
    <row r="67" spans="1:6">
      <c r="A67" t="s">
        <v>68</v>
      </c>
      <c r="F67" s="11" t="s">
        <v>194</v>
      </c>
    </row>
    <row r="68" spans="1:6">
      <c r="A68" t="s">
        <v>113</v>
      </c>
      <c r="F68" s="11" t="str">
        <f>_xlfn.CONCAT("&lt;Name&gt;",'Goods - T2'!A3,"&lt;/name&gt;&lt;GUID&gt;",'Goods - T2'!B3,"&lt;/GUID&gt;&lt;BasePrice&gt;",'Goods - T2'!S3,"&lt;/BasePrice&gt;&lt;VanillaPrice&gt;",'Goods - T2'!X3,"&lt;/VanillaPrice&gt;")</f>
        <v>&lt;Name&gt;Aluminium Profiles&lt;/name&gt;&lt;GUID&gt;838&lt;/GUID&gt;&lt;BasePrice&gt;95&lt;/BasePrice&gt;&lt;VanillaPrice&gt;550&lt;/VanillaPrice&gt;</v>
      </c>
    </row>
    <row r="69" spans="1:6">
      <c r="A69" t="s">
        <v>150</v>
      </c>
      <c r="F69" s="11" t="str">
        <f>_xlfn.CONCAT("&lt;Name&gt;",'Goods - T2'!A4,"&lt;/name&gt;&lt;GUID&gt;",'Goods - T2'!B4,"&lt;/GUID&gt;&lt;BasePrice&gt;",'Goods - T2'!S4,"&lt;/BasePrice&gt;&lt;VanillaPrice&gt;",'Goods - T2'!X4,"&lt;/VanillaPrice&gt;")</f>
        <v>&lt;Name&gt;Atole&lt;/name&gt;&lt;GUID&gt;25131&lt;/GUID&gt;&lt;BasePrice&gt;59&lt;/BasePrice&gt;&lt;VanillaPrice&gt;35&lt;/VanillaPrice&gt;</v>
      </c>
    </row>
    <row r="70" spans="1:6">
      <c r="A70" t="s">
        <v>181</v>
      </c>
      <c r="F70" s="11" t="str">
        <f>_xlfn.CONCAT("&lt;Name&gt;",'Goods - T2'!A5,"&lt;/name&gt;&lt;GUID&gt;",'Goods - T2'!B5,"&lt;/GUID&gt;&lt;BasePrice&gt;",'Goods - T2'!S5,"&lt;/BasePrice&gt;&lt;VanillaPrice&gt;",'Goods - T2'!X5,"&lt;/VanillaPrice&gt;")</f>
        <v>&lt;Name&gt;Bowler Hats&lt;/name&gt;&lt;GUID&gt;120037&lt;/GUID&gt;&lt;BasePrice&gt;33&lt;/BasePrice&gt;&lt;VanillaPrice&gt;28&lt;/VanillaPrice&gt;</v>
      </c>
    </row>
    <row r="71" spans="1:6">
      <c r="A71" t="s">
        <v>70</v>
      </c>
      <c r="F71" s="11" t="str">
        <f>_xlfn.CONCAT("&lt;Name&gt;",'Goods - T2'!A6,"&lt;/name&gt;&lt;GUID&gt;",'Goods - T2'!B6,"&lt;/GUID&gt;&lt;BasePrice&gt;",'Goods - T2'!S6,"&lt;/BasePrice&gt;&lt;VanillaPrice&gt;",'Goods - T2'!X6,"&lt;/VanillaPrice&gt;")</f>
        <v>&lt;Name&gt;Brass&lt;/name&gt;&lt;GUID&gt;1010204&lt;/GUID&gt;&lt;BasePrice&gt;377&lt;/BasePrice&gt;&lt;VanillaPrice&gt;500&lt;/VanillaPrice&gt;</v>
      </c>
    </row>
    <row r="72" spans="1:6">
      <c r="A72" t="s">
        <v>40</v>
      </c>
      <c r="F72" s="11" t="str">
        <f>_xlfn.CONCAT("&lt;Name&gt;",'Goods - T2'!A7,"&lt;/name&gt;&lt;GUID&gt;",'Goods - T2'!B7,"&lt;/GUID&gt;&lt;BasePrice&gt;",'Goods - T2'!S7,"&lt;/BasePrice&gt;&lt;VanillaPrice&gt;",'Goods - T2'!X7,"&lt;/VanillaPrice&gt;")</f>
        <v>&lt;Name&gt;Bricks&lt;/name&gt;&lt;GUID&gt;1010205&lt;/GUID&gt;&lt;BasePrice&gt;21&lt;/BasePrice&gt;&lt;VanillaPrice&gt;25&lt;/VanillaPrice&gt;</v>
      </c>
    </row>
    <row r="73" spans="1:6">
      <c r="A73" t="s">
        <v>134</v>
      </c>
      <c r="F73" s="11" t="str">
        <f>_xlfn.CONCAT("&lt;Name&gt;",'Goods - T2'!A8,"&lt;/name&gt;&lt;GUID&gt;",'Goods - T2'!B8,"&lt;/GUID&gt;&lt;BasePrice&gt;",'Goods - T2'!S8,"&lt;/BasePrice&gt;&lt;VanillaPrice&gt;",'Goods - T2'!X8,"&lt;/VanillaPrice&gt;")</f>
        <v>&lt;Name&gt;Ceramics&lt;/name&gt;&lt;GUID&gt;118724&lt;/GUID&gt;&lt;BasePrice&gt;63&lt;/BasePrice&gt;&lt;VanillaPrice&gt;80&lt;/VanillaPrice&gt;</v>
      </c>
    </row>
    <row r="74" spans="1:6">
      <c r="A74" t="s">
        <v>89</v>
      </c>
      <c r="F74" s="11" t="str">
        <f>_xlfn.CONCAT("&lt;Name&gt;",'Goods - T2'!A9,"&lt;/name&gt;&lt;GUID&gt;",'Goods - T2'!B9,"&lt;/GUID&gt;&lt;BasePrice&gt;",'Goods - T2'!S9,"&lt;/BasePrice&gt;&lt;VanillaPrice&gt;",'Goods - T2'!X9,"&lt;/VanillaPrice&gt;")</f>
        <v>&lt;Name&gt;Chassis&lt;/name&gt;&lt;GUID&gt;1010211&lt;/GUID&gt;&lt;BasePrice&gt;2035&lt;/BasePrice&gt;&lt;VanillaPrice&gt;2028&lt;/VanillaPrice&gt;</v>
      </c>
    </row>
    <row r="75" spans="1:6">
      <c r="A75" t="s">
        <v>140</v>
      </c>
      <c r="F75" s="11" t="str">
        <f>_xlfn.CONCAT("&lt;Name&gt;",'Goods - T2'!A10,"&lt;/name&gt;&lt;GUID&gt;",'Goods - T2'!B10,"&lt;/GUID&gt;&lt;BasePrice&gt;",'Goods - T2'!S10,"&lt;/BasePrice&gt;&lt;VanillaPrice&gt;",'Goods - T2'!X10,"&lt;/VanillaPrice&gt;")</f>
        <v>&lt;Name&gt;Clay Pipes&lt;/name&gt;&lt;GUID&gt;114414&lt;/GUID&gt;&lt;BasePrice&gt;264&lt;/BasePrice&gt;&lt;VanillaPrice&gt;324&lt;/VanillaPrice&gt;</v>
      </c>
    </row>
    <row r="76" spans="1:6">
      <c r="A76" t="s">
        <v>77</v>
      </c>
      <c r="F76" s="11" t="str">
        <f>_xlfn.CONCAT("&lt;Name&gt;",'Goods - T2'!A11,"&lt;/name&gt;&lt;GUID&gt;",'Goods - T2'!B11,"&lt;/GUID&gt;&lt;BasePrice&gt;",'Goods - T2'!S11,"&lt;/BasePrice&gt;&lt;VanillaPrice&gt;",'Goods - T2'!X11,"&lt;/VanillaPrice&gt;")</f>
        <v>&lt;Name&gt;Coffee&lt;/name&gt;&lt;GUID&gt;120032&lt;/GUID&gt;&lt;BasePrice&gt;80&lt;/BasePrice&gt;&lt;VanillaPrice&gt;100&lt;/VanillaPrice&gt;</v>
      </c>
    </row>
    <row r="77" spans="1:6">
      <c r="A77" t="s">
        <v>171</v>
      </c>
      <c r="F77" s="11" t="str">
        <f>_xlfn.CONCAT("&lt;Name&gt;",'Goods - T2'!A12,"&lt;/name&gt;&lt;GUID&gt;",'Goods - T2'!B12,"&lt;/GUID&gt;&lt;BasePrice&gt;",'Goods - T2'!S12,"&lt;/BasePrice&gt;&lt;VanillaPrice&gt;",'Goods - T2'!X12,"&lt;/VanillaPrice&gt;")</f>
        <v>&lt;Name&gt;Cotton Fabric&lt;/name&gt;&lt;GUID&gt;1010240&lt;/GUID&gt;&lt;BasePrice&gt;8&lt;/BasePrice&gt;&lt;VanillaPrice&gt;10&lt;/VanillaPrice&gt;</v>
      </c>
    </row>
    <row r="78" spans="1:6">
      <c r="A78" t="s">
        <v>128</v>
      </c>
      <c r="F78" s="11" t="str">
        <f>_xlfn.CONCAT("&lt;Name&gt;",'Goods - T2'!A13,"&lt;/name&gt;&lt;GUID&gt;",'Goods - T2'!B13,"&lt;/GUID&gt;&lt;BasePrice&gt;",'Goods - T2'!S13,"&lt;/BasePrice&gt;&lt;VanillaPrice&gt;",'Goods - T2'!X13,"&lt;/VanillaPrice&gt;")</f>
        <v>&lt;Name&gt;Dried Meat&lt;/name&gt;&lt;GUID&gt;114359&lt;/GUID&gt;&lt;BasePrice&gt;23&lt;/BasePrice&gt;&lt;VanillaPrice&gt;30&lt;/VanillaPrice&gt;</v>
      </c>
    </row>
    <row r="79" spans="1:6">
      <c r="A79" t="s">
        <v>216</v>
      </c>
      <c r="F79" s="11" t="str">
        <f>_xlfn.CONCAT("&lt;Name&gt;",'Goods - T2'!A14,"&lt;/name&gt;&lt;GUID&gt;",'Goods - T2'!B14,"&lt;/GUID&gt;&lt;BasePrice&gt;",'Goods - T2'!S14,"&lt;/BasePrice&gt;&lt;VanillaPrice&gt;",'Goods - T2'!X14,"&lt;/VanillaPrice&gt;")</f>
        <v>&lt;Name&gt;Electric Cables&lt;/name&gt;&lt;GUID&gt;6280&lt;/GUID&gt;&lt;BasePrice&gt;709&lt;/BasePrice&gt;&lt;VanillaPrice&gt;735&lt;/VanillaPrice&gt;</v>
      </c>
    </row>
    <row r="80" spans="1:6">
      <c r="A80" t="s">
        <v>180</v>
      </c>
      <c r="F80" s="11" t="str">
        <f>_xlfn.CONCAT("&lt;Name&gt;",'Goods - T2'!A15,"&lt;/name&gt;&lt;GUID&gt;",'Goods - T2'!B15,"&lt;/GUID&gt;&lt;BasePrice&gt;",'Goods - T2'!S15,"&lt;/BasePrice&gt;&lt;VanillaPrice&gt;",'Goods - T2'!X15,"&lt;/VanillaPrice&gt;")</f>
        <v>&lt;Name&gt;Ethanol&lt;/name&gt;&lt;GUID&gt;135130&lt;/GUID&gt;&lt;BasePrice&gt;355&lt;/BasePrice&gt;&lt;VanillaPrice&gt;835&lt;/VanillaPrice&gt;</v>
      </c>
    </row>
    <row r="81" spans="1:6">
      <c r="A81" t="s">
        <v>104</v>
      </c>
      <c r="F81" s="11" t="str">
        <f>_xlfn.CONCAT("&lt;Name&gt;",'Goods - T2'!A16,"&lt;/name&gt;&lt;GUID&gt;",'Goods - T2'!B16,"&lt;/GUID&gt;&lt;BasePrice&gt;",'Goods - T2'!S16,"&lt;/BasePrice&gt;&lt;VanillaPrice&gt;",'Goods - T2'!X16,"&lt;/VanillaPrice&gt;")</f>
        <v>&lt;Name&gt;Felt&lt;/name&gt;&lt;GUID&gt;120044&lt;/GUID&gt;&lt;BasePrice&gt;6&lt;/BasePrice&gt;&lt;VanillaPrice&gt;5&lt;/VanillaPrice&gt;</v>
      </c>
    </row>
    <row r="82" spans="1:6">
      <c r="A82" t="s">
        <v>152</v>
      </c>
      <c r="F82" s="11" t="str">
        <f>_xlfn.CONCAT("&lt;Name&gt;",'Goods - T2'!A17,"&lt;/name&gt;&lt;GUID&gt;",'Goods - T2'!B17,"&lt;/GUID&gt;&lt;BasePrice&gt;",'Goods - T2'!S17,"&lt;/BasePrice&gt;&lt;VanillaPrice&gt;",'Goods - T2'!X17,"&lt;/VanillaPrice&gt;")</f>
        <v>&lt;Name&gt;Fertiliser&lt;/name&gt;&lt;GUID&gt;24808&lt;/GUID&gt;&lt;BasePrice&gt;21&lt;/BasePrice&gt;&lt;VanillaPrice&gt;20&lt;/VanillaPrice&gt;</v>
      </c>
    </row>
    <row r="83" spans="1:6">
      <c r="A83" t="s">
        <v>80</v>
      </c>
      <c r="F83" s="11" t="str">
        <f>_xlfn.CONCAT("&lt;Name&gt;",'Goods - T2'!A18,"&lt;/name&gt;&lt;GUID&gt;",'Goods - T2'!B18,"&lt;/GUID&gt;&lt;BasePrice&gt;",'Goods - T2'!S18,"&lt;/BasePrice&gt;&lt;VanillaPrice&gt;",'Goods - T2'!X18,"&lt;/VanillaPrice&gt;")</f>
        <v>&lt;Name&gt;Filaments&lt;/name&gt;&lt;GUID&gt;1010243&lt;/GUID&gt;&lt;BasePrice&gt;618&lt;/BasePrice&gt;&lt;VanillaPrice&gt;735&lt;/VanillaPrice&gt;</v>
      </c>
    </row>
    <row r="84" spans="1:6">
      <c r="A84" t="s">
        <v>44</v>
      </c>
      <c r="F84" s="11" t="str">
        <f>_xlfn.CONCAT("&lt;Name&gt;",'Goods - T2'!A19,"&lt;/name&gt;&lt;GUID&gt;",'Goods - T2'!B19,"&lt;/GUID&gt;&lt;BasePrice&gt;",'Goods - T2'!S19,"&lt;/BasePrice&gt;&lt;VanillaPrice&gt;",'Goods - T2'!X19,"&lt;/VanillaPrice&gt;")</f>
        <v>&lt;Name&gt;Flour&lt;/name&gt;&lt;GUID&gt;1010235&lt;/GUID&gt;&lt;BasePrice&gt;35&lt;/BasePrice&gt;&lt;VanillaPrice&gt;45&lt;/VanillaPrice&gt;</v>
      </c>
    </row>
    <row r="85" spans="1:6">
      <c r="A85" t="s">
        <v>168</v>
      </c>
      <c r="F85" s="11" t="str">
        <f>_xlfn.CONCAT("&lt;Name&gt;",'Goods - T2'!A20,"&lt;/name&gt;&lt;GUID&gt;",'Goods - T2'!B20,"&lt;/GUID&gt;&lt;BasePrice&gt;",'Goods - T2'!S20,"&lt;/BasePrice&gt;&lt;VanillaPrice&gt;",'Goods - T2'!X20,"&lt;/VanillaPrice&gt;")</f>
        <v>&lt;Name&gt;Fried Plantains&lt;/name&gt;&lt;GUID&gt;120033&lt;/GUID&gt;&lt;BasePrice&gt;10&lt;/BasePrice&gt;&lt;VanillaPrice&gt;38&lt;/VanillaPrice&gt;</v>
      </c>
    </row>
    <row r="86" spans="1:6">
      <c r="A86" t="s">
        <v>56</v>
      </c>
      <c r="F86" s="11" t="str">
        <f>_xlfn.CONCAT("&lt;Name&gt;",'Goods - T2'!A21,"&lt;/name&gt;&lt;GUID&gt;",'Goods - T2'!B21,"&lt;/GUID&gt;&lt;BasePrice&gt;",'Goods - T2'!S21,"&lt;/BasePrice&gt;&lt;VanillaPrice&gt;",'Goods - T2'!X21,"&lt;/VanillaPrice&gt;")</f>
        <v>&lt;Name&gt;Glass&lt;/name&gt;&lt;GUID&gt;1010241&lt;/GUID&gt;&lt;BasePrice&gt;83&lt;/BasePrice&gt;&lt;VanillaPrice&gt;225&lt;/VanillaPrice&gt;</v>
      </c>
    </row>
    <row r="87" spans="1:6">
      <c r="A87" t="s">
        <v>78</v>
      </c>
      <c r="F87" s="11" t="str">
        <f>_xlfn.CONCAT("&lt;Name&gt;",'Goods - T2'!A22,"&lt;/name&gt;&lt;GUID&gt;",'Goods - T2'!B22,"&lt;/GUID&gt;&lt;BasePrice&gt;",'Goods - T2'!S22,"&lt;/BasePrice&gt;&lt;VanillaPrice&gt;",'Goods - T2'!X22,"&lt;/VanillaPrice&gt;")</f>
        <v>&lt;Name&gt;Gold&lt;/name&gt;&lt;GUID&gt;1010249&lt;/GUID&gt;&lt;BasePrice&gt;1616&lt;/BasePrice&gt;&lt;VanillaPrice&gt;1385&lt;/VanillaPrice&gt;</v>
      </c>
    </row>
    <row r="88" spans="1:6">
      <c r="A88" t="s">
        <v>60</v>
      </c>
      <c r="F88" s="11" t="str">
        <f>_xlfn.CONCAT("&lt;Name&gt;",'Goods - T2'!A23,"&lt;/name&gt;&lt;GUID&gt;",'Goods - T2'!B23,"&lt;/GUID&gt;&lt;BasePrice&gt;",'Goods - T2'!S23,"&lt;/BasePrice&gt;&lt;VanillaPrice&gt;",'Goods - T2'!X23,"&lt;/VanillaPrice&gt;")</f>
        <v>&lt;Name&gt;Goulash&lt;/name&gt;&lt;GUID&gt;1010215&lt;/GUID&gt;&lt;BasePrice&gt;368&lt;/BasePrice&gt;&lt;VanillaPrice&gt;400&lt;/VanillaPrice&gt;</v>
      </c>
    </row>
    <row r="89" spans="1:6">
      <c r="A89" t="s">
        <v>130</v>
      </c>
      <c r="F89" s="11" t="str">
        <f>_xlfn.CONCAT("&lt;Name&gt;",'Goods - T2'!A24,"&lt;/name&gt;&lt;GUID&gt;",'Goods - T2'!B24,"&lt;/GUID&gt;&lt;BasePrice&gt;",'Goods - T2'!S24,"&lt;/BasePrice&gt;&lt;VanillaPrice&gt;",'Goods - T2'!X24,"&lt;/VanillaPrice&gt;")</f>
        <v>&lt;Name&gt;Hibiscus Tea&lt;/name&gt;&lt;GUID&gt;114390&lt;/GUID&gt;&lt;BasePrice&gt;86&lt;/BasePrice&gt;&lt;VanillaPrice&gt;105&lt;/VanillaPrice&gt;</v>
      </c>
    </row>
    <row r="90" spans="1:6">
      <c r="A90" t="s">
        <v>149</v>
      </c>
      <c r="F90" s="11" t="str">
        <f>_xlfn.CONCAT("&lt;Name&gt;",'Goods - T2'!A25,"&lt;/name&gt;&lt;GUID&gt;",'Goods - T2'!B25,"&lt;/GUID&gt;&lt;BasePrice&gt;",'Goods - T2'!S25,"&lt;/BasePrice&gt;&lt;VanillaPrice&gt;",'Goods - T2'!X25,"&lt;/VanillaPrice&gt;")</f>
        <v>&lt;Name&gt;Hot Sauce&lt;/name&gt;&lt;GUID&gt;25506&lt;/GUID&gt;&lt;BasePrice&gt;101&lt;/BasePrice&gt;&lt;VanillaPrice&gt;35&lt;/VanillaPrice&gt;</v>
      </c>
    </row>
    <row r="91" spans="1:6">
      <c r="A91" t="s">
        <v>114</v>
      </c>
      <c r="F91" s="11" t="str">
        <f>_xlfn.CONCAT("&lt;Name&gt;",'Goods - T2'!A26,"&lt;/name&gt;&lt;GUID&gt;",'Goods - T2'!B26,"&lt;/GUID&gt;&lt;BasePrice&gt;",'Goods - T2'!S26,"&lt;/BasePrice&gt;&lt;VanillaPrice&gt;",'Goods - T2'!X26,"&lt;/VanillaPrice&gt;")</f>
        <v>&lt;Name&gt;Industrial Lubricant&lt;/name&gt;&lt;GUID&gt;24863&lt;/GUID&gt;&lt;BasePrice&gt;124&lt;/BasePrice&gt;&lt;VanillaPrice&gt;95&lt;/VanillaPrice&gt;</v>
      </c>
    </row>
    <row r="92" spans="1:6">
      <c r="A92" t="s">
        <v>206</v>
      </c>
      <c r="F92" s="11" t="str">
        <f>_xlfn.CONCAT("&lt;Name&gt;",'Goods - T2'!A27,"&lt;/name&gt;&lt;GUID&gt;",'Goods - T2'!B27,"&lt;/GUID&gt;&lt;BasePrice&gt;",'Goods - T2'!S27,"&lt;/BasePrice&gt;&lt;VanillaPrice&gt;",'Goods - T2'!X27,"&lt;/VanillaPrice&gt;")</f>
        <v>&lt;Name&gt;Jalea&lt;/name&gt;&lt;GUID&gt;5381&lt;/GUID&gt;&lt;BasePrice&gt;182&lt;/BasePrice&gt;&lt;VanillaPrice&gt;35&lt;/VanillaPrice&gt;</v>
      </c>
    </row>
    <row r="93" spans="1:6">
      <c r="A93" t="s">
        <v>146</v>
      </c>
      <c r="F93" s="11" t="str">
        <f>_xlfn.CONCAT("&lt;Name&gt;",'Goods - T2'!A28,"&lt;/name&gt;&lt;GUID&gt;",'Goods - T2'!B28,"&lt;/GUID&gt;&lt;BasePrice&gt;",'Goods - T2'!S28,"&lt;/BasePrice&gt;&lt;VanillaPrice&gt;",'Goods - T2'!X28,"&lt;/VanillaPrice&gt;")</f>
        <v>&lt;Name&gt;Leather Boots&lt;/name&gt;&lt;GUID&gt;114428&lt;/GUID&gt;&lt;BasePrice&gt;301&lt;/BasePrice&gt;&lt;VanillaPrice&gt;360&lt;/VanillaPrice&gt;</v>
      </c>
    </row>
    <row r="94" spans="1:6">
      <c r="A94" t="s">
        <v>124</v>
      </c>
      <c r="F94" s="11" t="str">
        <f>_xlfn.CONCAT("&lt;Name&gt;",'Goods - T2'!A29,"&lt;/name&gt;&lt;GUID&gt;",'Goods - T2'!B29,"&lt;/GUID&gt;&lt;BasePrice&gt;",'Goods - T2'!S29,"&lt;/BasePrice&gt;&lt;VanillaPrice&gt;",'Goods - T2'!X29,"&lt;/VanillaPrice&gt;")</f>
        <v>&lt;Name&gt;Linen&lt;/name&gt;&lt;GUID&gt;114391&lt;/GUID&gt;&lt;BasePrice&gt;16&lt;/BasePrice&gt;&lt;VanillaPrice&gt;20&lt;/VanillaPrice&gt;</v>
      </c>
    </row>
    <row r="95" spans="1:6">
      <c r="A95" t="s">
        <v>53</v>
      </c>
      <c r="F95" s="11" t="str">
        <f>_xlfn.CONCAT("&lt;Name&gt;",'Goods - T2'!A30,"&lt;/name&gt;&lt;GUID&gt;",'Goods - T2'!B30,"&lt;/GUID&gt;&lt;BasePrice&gt;",'Goods - T2'!S30,"&lt;/BasePrice&gt;&lt;VanillaPrice&gt;",'Goods - T2'!X30,"&lt;/VanillaPrice&gt;")</f>
        <v>&lt;Name&gt;Malt&lt;/name&gt;&lt;GUID&gt;118728&lt;/GUID&gt;&lt;BasePrice&gt;77&lt;/BasePrice&gt;&lt;VanillaPrice&gt;95&lt;/VanillaPrice&gt;</v>
      </c>
    </row>
    <row r="96" spans="1:6">
      <c r="A96" t="s">
        <v>132</v>
      </c>
      <c r="F96" s="11" t="str">
        <f>_xlfn.CONCAT("&lt;Name&gt;",'Goods - T2'!A31,"&lt;/name&gt;&lt;GUID&gt;",'Goods - T2'!B31,"&lt;/GUID&gt;&lt;BasePrice&gt;",'Goods - T2'!S31,"&lt;/BasePrice&gt;&lt;VanillaPrice&gt;",'Goods - T2'!X31,"&lt;/VanillaPrice&gt;")</f>
        <v>&lt;Name&gt;Mud Bricks&lt;/name&gt;&lt;GUID&gt;114402&lt;/GUID&gt;&lt;BasePrice&gt;51&lt;/BasePrice&gt;&lt;VanillaPrice&gt;65&lt;/VanillaPrice&gt;</v>
      </c>
    </row>
    <row r="97" spans="1:6">
      <c r="A97" t="s">
        <v>144</v>
      </c>
      <c r="F97" s="11" t="str">
        <f>_xlfn.CONCAT("&lt;Name&gt;",'Goods - T2'!A32,"&lt;/name&gt;&lt;GUID&gt;",'Goods - T2'!B32,"&lt;/GUID&gt;&lt;BasePrice&gt;",'Goods - T2'!S32,"&lt;/BasePrice&gt;&lt;VanillaPrice&gt;",'Goods - T2'!X32,"&lt;/VanillaPrice&gt;")</f>
        <v>&lt;Name&gt;Ornate Candles&lt;/name&gt;&lt;GUID&gt;117701&lt;/GUID&gt;&lt;BasePrice&gt;78&lt;/BasePrice&gt;&lt;VanillaPrice&gt;100&lt;/VanillaPrice&gt;</v>
      </c>
    </row>
    <row r="98" spans="1:6">
      <c r="A98" t="s">
        <v>118</v>
      </c>
      <c r="F98" s="11" t="str">
        <f>_xlfn.CONCAT("&lt;Name&gt;",'Goods - T2'!A33,"&lt;/name&gt;&lt;GUID&gt;",'Goods - T2'!B33,"&lt;/GUID&gt;&lt;BasePrice&gt;",'Goods - T2'!S33,"&lt;/BasePrice&gt;&lt;VanillaPrice&gt;",'Goods - T2'!X33,"&lt;/VanillaPrice&gt;")</f>
        <v>&lt;Name&gt;Pamphlets&lt;/name&gt;&lt;GUID&gt;4372&lt;/GUID&gt;&lt;BasePrice&gt;508&lt;/BasePrice&gt;&lt;VanillaPrice&gt;120&lt;/VanillaPrice&gt;</v>
      </c>
    </row>
    <row r="99" spans="1:6">
      <c r="A99" t="s">
        <v>141</v>
      </c>
      <c r="F99" s="11" t="str">
        <f>_xlfn.CONCAT("&lt;Name&gt;",'Goods - T2'!A34,"&lt;/name&gt;&lt;GUID&gt;",'Goods - T2'!B34,"&lt;/GUID&gt;&lt;BasePrice&gt;",'Goods - T2'!S34,"&lt;/BasePrice&gt;&lt;VanillaPrice&gt;",'Goods - T2'!X34,"&lt;/VanillaPrice&gt;")</f>
        <v>&lt;Name&gt;Paper&lt;/name&gt;&lt;GUID&gt;117702&lt;/GUID&gt;&lt;BasePrice&gt;14&lt;/BasePrice&gt;&lt;VanillaPrice&gt;16&lt;/VanillaPrice&gt;</v>
      </c>
    </row>
    <row r="100" spans="1:6">
      <c r="A100" t="s">
        <v>161</v>
      </c>
      <c r="F100" s="11" t="str">
        <f>_xlfn.CONCAT("&lt;Name&gt;",'Goods - T2'!A35,"&lt;/name&gt;&lt;GUID&gt;",'Goods - T2'!B35,"&lt;/GUID&gt;&lt;BasePrice&gt;",'Goods - T2'!S35,"&lt;/BasePrice&gt;&lt;VanillaPrice&gt;",'Goods - T2'!X35,"&lt;/VanillaPrice&gt;")</f>
        <v>&lt;Name&gt;Parkas&lt;/name&gt;&lt;GUID&gt;112700&lt;/GUID&gt;&lt;BasePrice&gt;925&lt;/BasePrice&gt;&lt;VanillaPrice&gt;515&lt;/VanillaPrice&gt;</v>
      </c>
    </row>
    <row r="101" spans="1:6">
      <c r="A101" t="s">
        <v>155</v>
      </c>
      <c r="F101" s="11" t="str">
        <f>_xlfn.CONCAT("&lt;Name&gt;",'Goods - T2'!A36,"&lt;/name&gt;&lt;GUID&gt;",'Goods - T2'!B36,"&lt;/GUID&gt;&lt;BasePrice&gt;",'Goods - T2'!S36,"&lt;/BasePrice&gt;&lt;VanillaPrice&gt;",'Goods - T2'!X36,"&lt;/VanillaPrice&gt;")</f>
        <v>&lt;Name&gt;Pemmican&lt;/name&gt;&lt;GUID&gt;112705&lt;/GUID&gt;&lt;BasePrice&gt;227&lt;/BasePrice&gt;&lt;VanillaPrice&gt;630&lt;/VanillaPrice&gt;</v>
      </c>
    </row>
    <row r="102" spans="1:6">
      <c r="A102" t="s">
        <v>213</v>
      </c>
      <c r="F102" s="11" t="str">
        <f>_xlfn.CONCAT("&lt;Name&gt;",'Goods - T2'!A37,"&lt;/name&gt;&lt;GUID&gt;",'Goods - T2'!B37,"&lt;/GUID&gt;&lt;BasePrice&gt;",'Goods - T2'!S37,"&lt;/BasePrice&gt;&lt;VanillaPrice&gt;",'Goods - T2'!X37,"&lt;/VanillaPrice&gt;")</f>
        <v>&lt;Name&gt;Pigments&lt;/name&gt;&lt;GUID&gt;5400&lt;/GUID&gt;&lt;BasePrice&gt;840&lt;/BasePrice&gt;&lt;VanillaPrice&gt;785&lt;/VanillaPrice&gt;</v>
      </c>
    </row>
    <row r="103" spans="1:6">
      <c r="A103" t="s">
        <v>173</v>
      </c>
      <c r="F103" s="11" t="str">
        <f>_xlfn.CONCAT("&lt;Name&gt;",'Goods - T2'!A38,"&lt;/name&gt;&lt;GUID&gt;",'Goods - T2'!B38,"&lt;/GUID&gt;&lt;BasePrice&gt;",'Goods - T2'!S38,"&lt;/BasePrice&gt;&lt;VanillaPrice&gt;",'Goods - T2'!X38,"&lt;/VanillaPrice&gt;")</f>
        <v>&lt;Name&gt;Ponchos&lt;/name&gt;&lt;GUID&gt;120043&lt;/GUID&gt;&lt;BasePrice&gt;8&lt;/BasePrice&gt;&lt;VanillaPrice&gt;25&lt;/VanillaPrice&gt;</v>
      </c>
    </row>
    <row r="104" spans="1:6">
      <c r="A104" t="s">
        <v>63</v>
      </c>
      <c r="F104" s="11" t="str">
        <f>_xlfn.CONCAT("&lt;Name&gt;",'Goods - T2'!A39,"&lt;/name&gt;&lt;GUID&gt;",'Goods - T2'!B39,"&lt;/GUID&gt;&lt;BasePrice&gt;",'Goods - T2'!S39,"&lt;/BasePrice&gt;&lt;VanillaPrice&gt;",'Goods - T2'!X39,"&lt;/VanillaPrice&gt;")</f>
        <v>&lt;Name&gt;Rum&lt;/name&gt;&lt;GUID&gt;1010257&lt;/GUID&gt;&lt;BasePrice&gt;27&lt;/BasePrice&gt;&lt;VanillaPrice&gt;30&lt;/VanillaPrice&gt;</v>
      </c>
    </row>
    <row r="105" spans="1:6">
      <c r="A105" t="s">
        <v>42</v>
      </c>
      <c r="F105" s="11" t="str">
        <f>_xlfn.CONCAT("&lt;Name&gt;",'Goods - T2'!A40,"&lt;/name&gt;&lt;GUID&gt;",'Goods - T2'!B40,"&lt;/GUID&gt;&lt;BasePrice&gt;",'Goods - T2'!S40,"&lt;/BasePrice&gt;&lt;VanillaPrice&gt;",'Goods - T2'!X40,"&lt;/VanillaPrice&gt;")</f>
        <v>&lt;Name&gt;Sails&lt;/name&gt;&lt;GUID&gt;1010210&lt;/GUID&gt;&lt;BasePrice&gt;39&lt;/BasePrice&gt;&lt;VanillaPrice&gt;43&lt;/VanillaPrice&gt;</v>
      </c>
    </row>
    <row r="106" spans="1:6">
      <c r="A106" t="s">
        <v>41</v>
      </c>
      <c r="F106" s="11" t="str">
        <f>_xlfn.CONCAT("&lt;Name&gt;",'Goods - T2'!A41,"&lt;/name&gt;&lt;GUID&gt;",'Goods - T2'!B41,"&lt;/GUID&gt;&lt;BasePrice&gt;",'Goods - T2'!S41,"&lt;/BasePrice&gt;&lt;VanillaPrice&gt;",'Goods - T2'!X41,"&lt;/VanillaPrice&gt;")</f>
        <v>&lt;Name&gt;Sausages&lt;/name&gt;&lt;GUID&gt;1010238&lt;/GUID&gt;&lt;BasePrice&gt;95&lt;/BasePrice&gt;&lt;VanillaPrice&gt;48&lt;/VanillaPrice&gt;</v>
      </c>
    </row>
    <row r="107" spans="1:6">
      <c r="A107" t="s">
        <v>38</v>
      </c>
      <c r="F107" s="11" t="str">
        <f>_xlfn.CONCAT("&lt;Name&gt;",'Goods - T2'!A42,"&lt;/name&gt;&lt;GUID&gt;",'Goods - T2'!B42,"&lt;/GUID&gt;&lt;BasePrice&gt;",'Goods - T2'!S42,"&lt;/BasePrice&gt;&lt;VanillaPrice&gt;",'Goods - T2'!X42,"&lt;/VanillaPrice&gt;")</f>
        <v>&lt;Name&gt;Schnapps&lt;/name&gt;&lt;GUID&gt;1010216&lt;/GUID&gt;&lt;BasePrice&gt;24&lt;/BasePrice&gt;&lt;VanillaPrice&gt;25&lt;/VanillaPrice&gt;</v>
      </c>
    </row>
    <row r="108" spans="1:6">
      <c r="A108" t="s">
        <v>163</v>
      </c>
      <c r="F108" s="11" t="str">
        <f>_xlfn.CONCAT("&lt;Name&gt;",'Goods - T2'!A43,"&lt;/name&gt;&lt;GUID&gt;",'Goods - T2'!B43,"&lt;/GUID&gt;&lt;BasePrice&gt;",'Goods - T2'!S43,"&lt;/BasePrice&gt;&lt;VanillaPrice&gt;",'Goods - T2'!X43,"&lt;/VanillaPrice&gt;")</f>
        <v>&lt;Name&gt;Sleds&lt;/name&gt;&lt;GUID&gt;112704&lt;/GUID&gt;&lt;BasePrice&gt;728&lt;/BasePrice&gt;&lt;VanillaPrice&gt;750&lt;/VanillaPrice&gt;</v>
      </c>
    </row>
    <row r="109" spans="1:6">
      <c r="A109" t="s">
        <v>158</v>
      </c>
      <c r="F109" s="11" t="str">
        <f>_xlfn.CONCAT("&lt;Name&gt;",'Goods - T2'!A44,"&lt;/name&gt;&lt;GUID&gt;",'Goods - T2'!B44,"&lt;/GUID&gt;&lt;BasePrice&gt;",'Goods - T2'!S44,"&lt;/BasePrice&gt;&lt;VanillaPrice&gt;",'Goods - T2'!X44,"&lt;/VanillaPrice&gt;")</f>
        <v>&lt;Name&gt;Sleeping Bags&lt;/name&gt;&lt;GUID&gt;112701&lt;/GUID&gt;&lt;BasePrice&gt;588&lt;/BasePrice&gt;&lt;VanillaPrice&gt;475&lt;/VanillaPrice&gt;</v>
      </c>
    </row>
    <row r="110" spans="1:6">
      <c r="A110" t="s">
        <v>202</v>
      </c>
      <c r="F110" s="11" t="str">
        <f>_xlfn.CONCAT("&lt;Name&gt;",'Goods - T2'!A45,"&lt;/name&gt;&lt;GUID&gt;",'Goods - T2'!B45,"&lt;/GUID&gt;&lt;BasePrice&gt;",'Goods - T2'!S45,"&lt;/BasePrice&gt;&lt;VanillaPrice&gt;",'Goods - T2'!X45,"&lt;/VanillaPrice&gt;")</f>
        <v>&lt;Name&gt;Soccer Balls&lt;/name&gt;&lt;GUID&gt;5803&lt;/GUID&gt;&lt;BasePrice&gt;25&lt;/BasePrice&gt;&lt;VanillaPrice&gt;105&lt;/VanillaPrice&gt;</v>
      </c>
    </row>
    <row r="111" spans="1:6">
      <c r="A111" t="s">
        <v>137</v>
      </c>
      <c r="F111" s="11" t="str">
        <f>_xlfn.CONCAT("&lt;Name&gt;",'Goods - T2'!A46,"&lt;/name&gt;&lt;GUID&gt;",'Goods - T2'!B46,"&lt;/GUID&gt;&lt;BasePrice&gt;",'Goods - T2'!S46,"&lt;/BasePrice&gt;&lt;VanillaPrice&gt;",'Goods - T2'!X46,"&lt;/VanillaPrice&gt;")</f>
        <v>&lt;Name&gt;Spiced Flour&lt;/name&gt;&lt;GUID&gt;114408&lt;/GUID&gt;&lt;BasePrice&gt;62&lt;/BasePrice&gt;&lt;VanillaPrice&gt;73&lt;/VanillaPrice&gt;</v>
      </c>
    </row>
    <row r="112" spans="1:6">
      <c r="A112" t="s">
        <v>47</v>
      </c>
      <c r="F112" s="11" t="str">
        <f>_xlfn.CONCAT("&lt;Name&gt;",'Goods - T2'!A47,"&lt;/name&gt;&lt;GUID&gt;",'Goods - T2'!B47,"&lt;/GUID&gt;&lt;BasePrice&gt;",'Goods - T2'!S47,"&lt;/BasePrice&gt;&lt;VanillaPrice&gt;",'Goods - T2'!X47,"&lt;/VanillaPrice&gt;")</f>
        <v>&lt;Name&gt;Steel&lt;/name&gt;&lt;GUID&gt;1010219&lt;/GUID&gt;&lt;BasePrice&gt;59&lt;/BasePrice&gt;&lt;VanillaPrice&gt;35&lt;/VanillaPrice&gt;</v>
      </c>
    </row>
    <row r="113" spans="1:6">
      <c r="A113" t="s">
        <v>184</v>
      </c>
      <c r="F113" s="11" t="str">
        <f>_xlfn.CONCAT("&lt;Name&gt;",'Goods - T2'!A48,"&lt;/name&gt;&lt;GUID&gt;",'Goods - T2'!B48,"&lt;/GUID&gt;&lt;BasePrice&gt;",'Goods - T2'!S48,"&lt;/BasePrice&gt;&lt;VanillaPrice&gt;",'Goods - T2'!X48,"&lt;/VanillaPrice&gt;")</f>
        <v>&lt;Name&gt;Sugar&lt;/name&gt;&lt;GUID&gt;1010239&lt;/GUID&gt;&lt;BasePrice&gt;8&lt;/BasePrice&gt;&lt;VanillaPrice&gt;8&lt;/VanillaPrice&gt;</v>
      </c>
    </row>
    <row r="114" spans="1:6">
      <c r="A114" t="s">
        <v>50</v>
      </c>
      <c r="F114" s="11" t="str">
        <f>_xlfn.CONCAT("&lt;Name&gt;",'Goods - T2'!A49,"&lt;/name&gt;&lt;GUID&gt;",'Goods - T2'!B49,"&lt;/GUID&gt;&lt;BasePrice&gt;",'Goods - T2'!S49,"&lt;/BasePrice&gt;&lt;VanillaPrice&gt;",'Goods - T2'!X49,"&lt;/VanillaPrice&gt;")</f>
        <v>&lt;Name&gt;Tallow&lt;/name&gt;&lt;GUID&gt;1010234&lt;/GUID&gt;&lt;BasePrice&gt;61&lt;/BasePrice&gt;&lt;VanillaPrice&gt;20&lt;/VanillaPrice&gt;</v>
      </c>
    </row>
    <row r="115" spans="1:6">
      <c r="A115" t="s">
        <v>37</v>
      </c>
      <c r="F115" s="11" t="str">
        <f>_xlfn.CONCAT("&lt;Name&gt;",'Goods - T2'!A50,"&lt;/name&gt;&lt;GUID&gt;",'Goods - T2'!B50,"&lt;/GUID&gt;&lt;BasePrice&gt;",'Goods - T2'!S50,"&lt;/BasePrice&gt;&lt;VanillaPrice&gt;",'Goods - T2'!X50,"&lt;/VanillaPrice&gt;")</f>
        <v>&lt;Name&gt;Timber&lt;/name&gt;&lt;GUID&gt;1010196&lt;/GUID&gt;&lt;BasePrice&gt;4&lt;/BasePrice&gt;&lt;VanillaPrice&gt;5&lt;/VanillaPrice&gt;</v>
      </c>
    </row>
    <row r="116" spans="1:6">
      <c r="A116" t="s">
        <v>177</v>
      </c>
      <c r="F116" s="11" t="str">
        <f>_xlfn.CONCAT("&lt;Name&gt;",'Goods - T2'!A51,"&lt;/name&gt;&lt;GUID&gt;",'Goods - T2'!B51,"&lt;/GUID&gt;&lt;BasePrice&gt;",'Goods - T2'!S51,"&lt;/BasePrice&gt;&lt;VanillaPrice&gt;",'Goods - T2'!X51,"&lt;/VanillaPrice&gt;")</f>
        <v>&lt;Name&gt;Tortillas&lt;/name&gt;&lt;GUID&gt;120035&lt;/GUID&gt;&lt;BasePrice&gt;126&lt;/BasePrice&gt;&lt;VanillaPrice&gt;175&lt;/VanillaPrice&gt;</v>
      </c>
    </row>
    <row r="117" spans="1:6">
      <c r="A117" t="s">
        <v>84</v>
      </c>
      <c r="F117" s="11" t="str">
        <f>_xlfn.CONCAT("&lt;Name&gt;",'Goods - T2'!A52,"&lt;/name&gt;&lt;GUID&gt;",'Goods - T2'!B52,"&lt;/GUID&gt;&lt;BasePrice&gt;",'Goods - T2'!S52,"&lt;/BasePrice&gt;&lt;VanillaPrice&gt;",'Goods - T2'!X52,"&lt;/VanillaPrice&gt;")</f>
        <v>&lt;Name&gt;Wood Veneers&lt;/name&gt;&lt;GUID&gt;1010242&lt;/GUID&gt;&lt;BasePrice&gt;632&lt;/BasePrice&gt;&lt;VanillaPrice&gt;753&lt;/VanillaPrice&gt;</v>
      </c>
    </row>
    <row r="118" spans="1:6">
      <c r="A118" t="s">
        <v>39</v>
      </c>
      <c r="F118" s="11" t="str">
        <f>_xlfn.CONCAT("&lt;Name&gt;",'Goods - T2'!A53,"&lt;/name&gt;&lt;GUID&gt;",'Goods - T2'!B53,"&lt;/GUID&gt;&lt;BasePrice&gt;",'Goods - T2'!S53,"&lt;/BasePrice&gt;&lt;VanillaPrice&gt;",'Goods - T2'!X53,"&lt;/VanillaPrice&gt;")</f>
        <v>&lt;Name&gt;Work Clothes&lt;/name&gt;&lt;GUID&gt;1010237&lt;/GUID&gt;&lt;BasePrice&gt;28&lt;/BasePrice&gt;&lt;VanillaPrice&gt;20&lt;/VanillaPrice&gt;</v>
      </c>
    </row>
    <row r="119" spans="1:6">
      <c r="A119" t="s">
        <v>54</v>
      </c>
      <c r="F119" s="11" t="s">
        <v>193</v>
      </c>
    </row>
    <row r="120" spans="1:6">
      <c r="A120" t="s">
        <v>101</v>
      </c>
      <c r="F120" s="11" t="str">
        <f>_xlfn.CONCAT("&lt;Name&gt;",'Goods - T3'!A3,"&lt;/name&gt;&lt;GUID&gt;",'Goods - T3'!B3,"&lt;/GUID&gt;&lt;BasePrice&gt;",'Goods - T3'!S3,"&lt;/BasePrice&gt;&lt;VanillaPrice&gt;",'Goods - T3'!X3,"&lt;/VanillaPrice&gt;")</f>
        <v>&lt;Name&gt;Beer&lt;/name&gt;&lt;GUID&gt;1010214&lt;/GUID&gt;&lt;BasePrice&gt;271&lt;/BasePrice&gt;&lt;VanillaPrice&gt;325&lt;/VanillaPrice&gt;</v>
      </c>
    </row>
    <row r="121" spans="1:6">
      <c r="A121" t="s">
        <v>45</v>
      </c>
      <c r="F121" s="11" t="str">
        <f>_xlfn.CONCAT("&lt;Name&gt;",'Goods - T3'!A4,"&lt;/name&gt;&lt;GUID&gt;",'Goods - T3'!B4,"&lt;/GUID&gt;&lt;BasePrice&gt;",'Goods - T3'!S4,"&lt;/BasePrice&gt;&lt;VanillaPrice&gt;",'Goods - T3'!X4,"&lt;/VanillaPrice&gt;")</f>
        <v>&lt;Name&gt;Biscuits&lt;/name&gt;&lt;GUID&gt;135229&lt;/GUID&gt;&lt;BasePrice&gt;240&lt;/BasePrice&gt;&lt;VanillaPrice&gt;375&lt;/VanillaPrice&gt;</v>
      </c>
    </row>
    <row r="122" spans="1:6">
      <c r="A122" t="s">
        <v>61</v>
      </c>
      <c r="F122" s="11" t="str">
        <f>_xlfn.CONCAT("&lt;Name&gt;",'Goods - T3'!A5,"&lt;/name&gt;&lt;GUID&gt;",'Goods - T3'!B5,"&lt;/GUID&gt;&lt;BasePrice&gt;",'Goods - T3'!S5,"&lt;/BasePrice&gt;&lt;VanillaPrice&gt;",'Goods - T3'!X5,"&lt;/VanillaPrice&gt;")</f>
        <v>&lt;Name&gt;Bread&lt;/name&gt;&lt;GUID&gt;1010213&lt;/GUID&gt;&lt;BasePrice&gt;86&lt;/BasePrice&gt;&lt;VanillaPrice&gt;105&lt;/VanillaPrice&gt;</v>
      </c>
    </row>
    <row r="123" spans="1:6">
      <c r="A123" t="s">
        <v>108</v>
      </c>
      <c r="F123" s="11" t="str">
        <f>_xlfn.CONCAT("&lt;Name&gt;",'Goods - T3'!A6,"&lt;/name&gt;&lt;GUID&gt;",'Goods - T3'!B6,"&lt;/GUID&gt;&lt;BasePrice&gt;",'Goods - T3'!S6,"&lt;/BasePrice&gt;&lt;VanillaPrice&gt;",'Goods - T3'!X6,"&lt;/VanillaPrice&gt;")</f>
        <v>&lt;Name&gt;Canned Food&lt;/name&gt;&lt;GUID&gt;1010217&lt;/GUID&gt;&lt;BasePrice&gt;476&lt;/BasePrice&gt;&lt;VanillaPrice&gt;563&lt;/VanillaPrice&gt;</v>
      </c>
    </row>
    <row r="124" spans="1:6">
      <c r="A124" t="s">
        <v>83</v>
      </c>
      <c r="F124" s="11" t="str">
        <f>_xlfn.CONCAT("&lt;Name&gt;",'Goods - T3'!A7,"&lt;/name&gt;&lt;GUID&gt;",'Goods - T3'!B7,"&lt;/GUID&gt;&lt;BasePrice&gt;",'Goods - T3'!S7,"&lt;/BasePrice&gt;&lt;VanillaPrice&gt;",'Goods - T3'!X7,"&lt;/VanillaPrice&gt;")</f>
        <v>&lt;Name&gt;Celluloid&lt;/name&gt;&lt;GUID&gt;135150&lt;/GUID&gt;&lt;BasePrice&gt;533&lt;/BasePrice&gt;&lt;VanillaPrice&gt;1700&lt;/VanillaPrice&gt;</v>
      </c>
    </row>
    <row r="125" spans="1:6">
      <c r="A125" t="s">
        <v>100</v>
      </c>
      <c r="F125" s="11" t="str">
        <f>_xlfn.CONCAT("&lt;Name&gt;",'Goods - T3'!A8,"&lt;/name&gt;&lt;GUID&gt;",'Goods - T3'!B8,"&lt;/GUID&gt;&lt;BasePrice&gt;",'Goods - T3'!S8,"&lt;/BasePrice&gt;&lt;VanillaPrice&gt;",'Goods - T3'!X8,"&lt;/VanillaPrice&gt;")</f>
        <v>&lt;Name&gt;Champagne&lt;/name&gt;&lt;GUID&gt;120016&lt;/GUID&gt;&lt;BasePrice&gt;809&lt;/BasePrice&gt;&lt;VanillaPrice&gt;925&lt;/VanillaPrice&gt;</v>
      </c>
    </row>
    <row r="126" spans="1:6">
      <c r="A126" t="s">
        <v>86</v>
      </c>
      <c r="F126" s="11" t="str">
        <f>_xlfn.CONCAT("&lt;Name&gt;",'Goods - T3'!A9,"&lt;/name&gt;&lt;GUID&gt;",'Goods - T3'!B9,"&lt;/GUID&gt;&lt;BasePrice&gt;",'Goods - T3'!S9,"&lt;/BasePrice&gt;&lt;VanillaPrice&gt;",'Goods - T3'!X9,"&lt;/VanillaPrice&gt;")</f>
        <v>&lt;Name&gt;Chewing Gum&lt;/name&gt;&lt;GUID&gt;135186&lt;/GUID&gt;&lt;BasePrice&gt;391&lt;/BasePrice&gt;&lt;VanillaPrice&gt;875&lt;/VanillaPrice&gt;</v>
      </c>
    </row>
    <row r="127" spans="1:6">
      <c r="A127" t="s">
        <v>85</v>
      </c>
      <c r="F127" s="11" t="str">
        <f>_xlfn.CONCAT("&lt;Name&gt;",'Goods - T3'!A10,"&lt;/name&gt;&lt;GUID&gt;",'Goods - T3'!B10,"&lt;/GUID&gt;&lt;BasePrice&gt;",'Goods - T3'!S10,"&lt;/BasePrice&gt;&lt;VanillaPrice&gt;",'Goods - T3'!X10,"&lt;/VanillaPrice&gt;")</f>
        <v>&lt;Name&gt;Chocolate&lt;/name&gt;&lt;GUID&gt;1010258&lt;/GUID&gt;&lt;BasePrice&gt;34&lt;/BasePrice&gt;&lt;VanillaPrice&gt;38&lt;/VanillaPrice&gt;</v>
      </c>
    </row>
    <row r="128" spans="1:6">
      <c r="A128" t="s">
        <v>103</v>
      </c>
      <c r="F128" s="11" t="str">
        <f>_xlfn.CONCAT("&lt;Name&gt;",'Goods - T3'!A11,"&lt;/name&gt;&lt;GUID&gt;",'Goods - T3'!B11,"&lt;/GUID&gt;&lt;BasePrice&gt;",'Goods - T3'!S11,"&lt;/BasePrice&gt;&lt;VanillaPrice&gt;",'Goods - T3'!X11,"&lt;/VanillaPrice&gt;")</f>
        <v>&lt;Name&gt;Cigars&lt;/name&gt;&lt;GUID&gt;1010259&lt;/GUID&gt;&lt;BasePrice&gt;718&lt;/BasePrice&gt;&lt;VanillaPrice&gt;1080&lt;/VanillaPrice&gt;</v>
      </c>
    </row>
    <row r="129" spans="1:6">
      <c r="A129" t="s">
        <v>215</v>
      </c>
      <c r="F129" s="11" t="str">
        <f>_xlfn.CONCAT("&lt;Name&gt;",'Goods - T3'!A12,"&lt;/name&gt;&lt;GUID&gt;",'Goods - T3'!B12,"&lt;/GUID&gt;&lt;BasePrice&gt;",'Goods - T3'!S12,"&lt;/BasePrice&gt;&lt;VanillaPrice&gt;",'Goods - T3'!X12,"&lt;/VanillaPrice&gt;")</f>
        <v>&lt;Name&gt;Cognac&lt;/name&gt;&lt;GUID&gt;135234&lt;/GUID&gt;&lt;BasePrice&gt;849&lt;/BasePrice&gt;&lt;VanillaPrice&gt;750&lt;/VanillaPrice&gt;</v>
      </c>
    </row>
    <row r="130" spans="1:6">
      <c r="A130" t="s">
        <v>75</v>
      </c>
      <c r="F130" s="11" t="str">
        <f>_xlfn.CONCAT("&lt;Name&gt;",'Goods - T3'!A13,"&lt;/name&gt;&lt;GUID&gt;",'Goods - T3'!B13,"&lt;/GUID&gt;&lt;BasePrice&gt;",'Goods - T3'!S13,"&lt;/BasePrice&gt;&lt;VanillaPrice&gt;",'Goods - T3'!X13,"&lt;/VanillaPrice&gt;")</f>
        <v>&lt;Name&gt;Costumes&lt;/name&gt;&lt;GUID&gt;5389&lt;/GUID&gt;&lt;BasePrice&gt;320&lt;/BasePrice&gt;&lt;VanillaPrice&gt;1340&lt;/VanillaPrice&gt;</v>
      </c>
    </row>
    <row r="131" spans="1:6">
      <c r="A131" t="s">
        <v>125</v>
      </c>
      <c r="F131" s="11" t="str">
        <f>_xlfn.CONCAT("&lt;Name&gt;",'Goods - T3'!A14,"&lt;/name&gt;&lt;GUID&gt;",'Goods - T3'!B14,"&lt;/GUID&gt;&lt;BasePrice&gt;",'Goods - T3'!S14,"&lt;/BasePrice&gt;&lt;VanillaPrice&gt;",'Goods - T3'!X14,"&lt;/VanillaPrice&gt;")</f>
        <v>&lt;Name&gt;Dynamite&lt;/name&gt;&lt;GUID&gt;1010222&lt;/GUID&gt;&lt;BasePrice&gt;1665&lt;/BasePrice&gt;&lt;VanillaPrice&gt;2020&lt;/VanillaPrice&gt;</v>
      </c>
    </row>
    <row r="132" spans="1:6">
      <c r="A132" t="s">
        <v>209</v>
      </c>
      <c r="F132" s="11" t="str">
        <f>_xlfn.CONCAT("&lt;Name&gt;",'Goods - T3'!A15,"&lt;/name&gt;&lt;GUID&gt;",'Goods - T3'!B15,"&lt;/GUID&gt;&lt;BasePrice&gt;",'Goods - T3'!S15,"&lt;/BasePrice&gt;&lt;VanillaPrice&gt;",'Goods - T3'!X15,"&lt;/VanillaPrice&gt;")</f>
        <v>&lt;Name&gt;Finery&lt;/name&gt;&lt;GUID&gt;114401&lt;/GUID&gt;&lt;BasePrice&gt;33&lt;/BasePrice&gt;&lt;VanillaPrice&gt;40&lt;/VanillaPrice&gt;</v>
      </c>
    </row>
    <row r="133" spans="1:6">
      <c r="A133" t="s">
        <v>65</v>
      </c>
      <c r="F133" s="11" t="str">
        <f>_xlfn.CONCAT("&lt;Name&gt;",'Goods - T3'!A16,"&lt;/name&gt;&lt;GUID&gt;",'Goods - T3'!B16,"&lt;/GUID&gt;&lt;BasePrice&gt;",'Goods - T3'!S16,"&lt;/BasePrice&gt;&lt;VanillaPrice&gt;",'Goods - T3'!X16,"&lt;/VanillaPrice&gt;")</f>
        <v>&lt;Name&gt;Fire Extinguisher&lt;/name&gt;&lt;GUID&gt;5393&lt;/GUID&gt;&lt;BasePrice&gt;478&lt;/BasePrice&gt;&lt;VanillaPrice&gt;1235&lt;/VanillaPrice&gt;</v>
      </c>
    </row>
    <row r="134" spans="1:6">
      <c r="A134" t="s">
        <v>71</v>
      </c>
      <c r="F134" s="11" t="str">
        <f>_xlfn.CONCAT("&lt;Name&gt;",'Goods - T3'!A17,"&lt;/name&gt;&lt;GUID&gt;",'Goods - T3'!B17,"&lt;/GUID&gt;&lt;BasePrice&gt;",'Goods - T3'!S17,"&lt;/BasePrice&gt;&lt;VanillaPrice&gt;",'Goods - T3'!X17,"&lt;/VanillaPrice&gt;")</f>
        <v>&lt;Name&gt;Fur Coats&lt;/name&gt;&lt;GUID&gt;1010247&lt;/GUID&gt;&lt;BasePrice&gt;269&lt;/BasePrice&gt;&lt;VanillaPrice&gt;310&lt;/VanillaPrice&gt;</v>
      </c>
    </row>
    <row r="135" spans="1:6">
      <c r="A135" t="s">
        <v>88</v>
      </c>
      <c r="F135" s="11" t="str">
        <f>_xlfn.CONCAT("&lt;Name&gt;",'Goods - T3'!A18,"&lt;/name&gt;&lt;GUID&gt;",'Goods - T3'!B18,"&lt;/GUID&gt;&lt;BasePrice&gt;",'Goods - T3'!S18,"&lt;/BasePrice&gt;&lt;VanillaPrice&gt;",'Goods - T3'!X18,"&lt;/VanillaPrice&gt;")</f>
        <v>&lt;Name&gt;Glasses&lt;/name&gt;&lt;GUID&gt;120030&lt;/GUID&gt;&lt;BasePrice&gt;1764&lt;/BasePrice&gt;&lt;VanillaPrice&gt;2225&lt;/VanillaPrice&gt;</v>
      </c>
    </row>
    <row r="136" spans="1:6">
      <c r="A136" t="s">
        <v>115</v>
      </c>
      <c r="F136" s="11" t="str">
        <f>_xlfn.CONCAT("&lt;Name&gt;",'Goods - T3'!A19,"&lt;/name&gt;&lt;GUID&gt;",'Goods - T3'!B19,"&lt;/GUID&gt;&lt;BasePrice&gt;",'Goods - T3'!S19,"&lt;/BasePrice&gt;&lt;VanillaPrice&gt;",'Goods - T3'!X19,"&lt;/VanillaPrice&gt;")</f>
        <v>&lt;Name&gt;Gramophones&lt;/name&gt;&lt;GUID&gt;1010248&lt;/GUID&gt;&lt;BasePrice&gt;3789&lt;/BasePrice&gt;&lt;VanillaPrice&gt;13753&lt;/VanillaPrice&gt;</v>
      </c>
    </row>
    <row r="137" spans="1:6">
      <c r="A137" t="s">
        <v>164</v>
      </c>
      <c r="F137" s="11" t="str">
        <f>_xlfn.CONCAT("&lt;Name&gt;",'Goods - T3'!A20,"&lt;/name&gt;&lt;GUID&gt;",'Goods - T3'!B20,"&lt;/GUID&gt;&lt;BasePrice&gt;",'Goods - T3'!S20,"&lt;/BasePrice&gt;&lt;VanillaPrice&gt;",'Goods - T3'!X20,"&lt;/VanillaPrice&gt;")</f>
        <v>&lt;Name&gt;Helium&lt;/name&gt;&lt;GUID&gt;840&lt;/GUID&gt;&lt;BasePrice&gt;228&lt;/BasePrice&gt;&lt;VanillaPrice&gt;1200&lt;/VanillaPrice&gt;</v>
      </c>
    </row>
    <row r="138" spans="1:6">
      <c r="A138" t="s">
        <v>142</v>
      </c>
      <c r="F138" s="11" t="str">
        <f>_xlfn.CONCAT("&lt;Name&gt;",'Goods - T3'!A21,"&lt;/name&gt;&lt;GUID&gt;",'Goods - T3'!B21,"&lt;/GUID&gt;&lt;BasePrice&gt;",'Goods - T3'!S21,"&lt;/BasePrice&gt;&lt;VanillaPrice&gt;",'Goods - T3'!X21,"&lt;/VanillaPrice&gt;")</f>
        <v>&lt;Name&gt;Husky Sleds&lt;/name&gt;&lt;GUID&gt;112703&lt;/GUID&gt;&lt;BasePrice&gt;1879&lt;/BasePrice&gt;&lt;VanillaPrice&gt;1800&lt;/VanillaPrice&gt;</v>
      </c>
    </row>
    <row r="139" spans="1:6">
      <c r="A139" t="s">
        <v>87</v>
      </c>
      <c r="F139" s="11" t="str">
        <f>_xlfn.CONCAT("&lt;Name&gt;",'Goods - T3'!A22,"&lt;/name&gt;&lt;GUID&gt;",'Goods - T3'!B22,"&lt;/GUID&gt;&lt;BasePrice&gt;",'Goods - T3'!S22,"&lt;/BasePrice&gt;&lt;VanillaPrice&gt;",'Goods - T3'!X22,"&lt;/VanillaPrice&gt;")</f>
        <v>&lt;Name&gt;Illuminated Script&lt;/name&gt;&lt;GUID&gt;117698&lt;/GUID&gt;&lt;BasePrice&gt;256&lt;/BasePrice&gt;&lt;VanillaPrice&gt;291&lt;/VanillaPrice&gt;</v>
      </c>
    </row>
    <row r="140" spans="1:6">
      <c r="A140" t="s">
        <v>106</v>
      </c>
      <c r="F140" s="11" t="str">
        <f>_xlfn.CONCAT("&lt;Name&gt;",'Goods - T3'!A23,"&lt;/name&gt;&lt;GUID&gt;",'Goods - T3'!B23,"&lt;/GUID&gt;&lt;BasePrice&gt;",'Goods - T3'!S23,"&lt;/BasePrice&gt;&lt;VanillaPrice&gt;",'Goods - T3'!X23,"&lt;/VanillaPrice&gt;")</f>
        <v>&lt;Name&gt;Jewellery&lt;/name&gt;&lt;GUID&gt;133183&lt;/GUID&gt;&lt;BasePrice&gt;2607&lt;/BasePrice&gt;&lt;VanillaPrice&gt;5673&lt;/VanillaPrice&gt;</v>
      </c>
    </row>
    <row r="141" spans="1:6">
      <c r="A141" t="s">
        <v>145</v>
      </c>
      <c r="F141" s="11" t="str">
        <f>_xlfn.CONCAT("&lt;Name&gt;",'Goods - T3'!A24,"&lt;/name&gt;&lt;GUID&gt;",'Goods - T3'!B24,"&lt;/GUID&gt;&lt;BasePrice&gt;",'Goods - T3'!S24,"&lt;/BasePrice&gt;&lt;VanillaPrice&gt;",'Goods - T3'!X24,"&lt;/VanillaPrice&gt;")</f>
        <v>&lt;Name&gt;Lacquer&lt;/name&gt;&lt;GUID&gt;135129&lt;/GUID&gt;&lt;BasePrice&gt;741&lt;/BasePrice&gt;&lt;VanillaPrice&gt;1290&lt;/VanillaPrice&gt;</v>
      </c>
    </row>
    <row r="142" spans="1:6">
      <c r="A142" t="s">
        <v>93</v>
      </c>
      <c r="F142" s="11" t="str">
        <f>_xlfn.CONCAT("&lt;Name&gt;",'Goods - T3'!A25,"&lt;/name&gt;&lt;GUID&gt;",'Goods - T3'!B25,"&lt;/GUID&gt;&lt;BasePrice&gt;",'Goods - T3'!S25,"&lt;/BasePrice&gt;&lt;VanillaPrice&gt;",'Goods - T3'!X25,"&lt;/VanillaPrice&gt;")</f>
        <v>&lt;Name&gt;Lanterns&lt;/name&gt;&lt;GUID&gt;117699&lt;/GUID&gt;&lt;BasePrice&gt;415&lt;/BasePrice&gt;&lt;VanillaPrice&gt;625&lt;/VanillaPrice&gt;</v>
      </c>
    </row>
    <row r="143" spans="1:6">
      <c r="A143" t="s">
        <v>81</v>
      </c>
      <c r="F143" s="11" t="str">
        <f>_xlfn.CONCAT("&lt;Name&gt;",'Goods - T3'!A26,"&lt;/name&gt;&lt;GUID&gt;",'Goods - T3'!B26,"&lt;/GUID&gt;&lt;BasePrice&gt;",'Goods - T3'!S26,"&lt;/BasePrice&gt;&lt;VanillaPrice&gt;",'Goods - T3'!X26,"&lt;/VanillaPrice&gt;")</f>
        <v>&lt;Name&gt;Lemonade&lt;/name&gt;&lt;GUID&gt;133185&lt;/GUID&gt;&lt;BasePrice&gt;1095&lt;/BasePrice&gt;&lt;VanillaPrice&gt;1060&lt;/VanillaPrice&gt;</v>
      </c>
    </row>
    <row r="144" spans="1:6">
      <c r="A144" t="s">
        <v>222</v>
      </c>
      <c r="F144" s="11" t="str">
        <f>_xlfn.CONCAT("&lt;Name&gt;",'Goods - T3'!A27,"&lt;/name&gt;&lt;GUID&gt;",'Goods - T3'!B27,"&lt;/GUID&gt;&lt;BasePrice&gt;",'Goods - T3'!S27,"&lt;/BasePrice&gt;&lt;VanillaPrice&gt;",'Goods - T3'!X27,"&lt;/VanillaPrice&gt;")</f>
        <v>&lt;Name&gt;Light Bulbs&lt;/name&gt;&lt;GUID&gt;1010208&lt;/GUID&gt;&lt;BasePrice&gt;1531&lt;/BasePrice&gt;&lt;VanillaPrice&gt;2210&lt;/VanillaPrice&gt;</v>
      </c>
    </row>
    <row r="145" spans="1:6">
      <c r="A145" t="s">
        <v>204</v>
      </c>
      <c r="F145" s="11" t="str">
        <f>_xlfn.CONCAT("&lt;Name&gt;",'Goods - T3'!A28,"&lt;/name&gt;&lt;GUID&gt;",'Goods - T3'!B28,"&lt;/GUID&gt;&lt;BasePrice&gt;",'Goods - T3'!S28,"&lt;/BasePrice&gt;&lt;VanillaPrice&gt;",'Goods - T3'!X28,"&lt;/VanillaPrice&gt;")</f>
        <v>&lt;Name&gt;Medicine&lt;/name&gt;&lt;GUID&gt;5397&lt;/GUID&gt;&lt;BasePrice&gt;730&lt;/BasePrice&gt;&lt;VanillaPrice&gt;6265&lt;/VanillaPrice&gt;</v>
      </c>
    </row>
    <row r="146" spans="1:6">
      <c r="A146" t="s">
        <v>159</v>
      </c>
      <c r="F146" s="11" t="str">
        <f>_xlfn.CONCAT("&lt;Name&gt;",'Goods - T3'!A29,"&lt;/name&gt;&lt;GUID&gt;",'Goods - T3'!B29,"&lt;/GUID&gt;&lt;BasePrice&gt;",'Goods - T3'!S29,"&lt;/BasePrice&gt;&lt;VanillaPrice&gt;",'Goods - T3'!X29,"&lt;/VanillaPrice&gt;")</f>
        <v>&lt;Name&gt;Mezcal&lt;/name&gt;&lt;GUID&gt;6600&lt;/GUID&gt;&lt;BasePrice&gt;95&lt;/BasePrice&gt;&lt;VanillaPrice&gt;95&lt;/VanillaPrice&gt;</v>
      </c>
    </row>
    <row r="147" spans="1:6">
      <c r="A147" t="s">
        <v>73</v>
      </c>
      <c r="F147" s="11" t="str">
        <f>_xlfn.CONCAT("&lt;Name&gt;",'Goods - T3'!A30,"&lt;/name&gt;&lt;GUID&gt;",'Goods - T3'!B30,"&lt;/GUID&gt;&lt;BasePrice&gt;",'Goods - T3'!S30,"&lt;/BasePrice&gt;&lt;VanillaPrice&gt;",'Goods - T3'!X30,"&lt;/VanillaPrice&gt;")</f>
        <v>&lt;Name&gt;Oil Lamps&lt;/name&gt;&lt;GUID&gt;112702&lt;/GUID&gt;&lt;BasePrice&gt;680&lt;/BasePrice&gt;&lt;VanillaPrice&gt;840&lt;/VanillaPrice&gt;</v>
      </c>
    </row>
    <row r="148" spans="1:6">
      <c r="A148" t="s">
        <v>211</v>
      </c>
      <c r="F148" s="11" t="str">
        <f>_xlfn.CONCAT("&lt;Name&gt;",'Goods - T3'!A31,"&lt;/name&gt;&lt;GUID&gt;",'Goods - T3'!B31,"&lt;/GUID&gt;&lt;BasePrice&gt;",'Goods - T3'!S31,"&lt;/BasePrice&gt;&lt;VanillaPrice&gt;",'Goods - T3'!X31,"&lt;/VanillaPrice&gt;")</f>
        <v>&lt;Name&gt;Penny Farthings&lt;/name&gt;&lt;GUID&gt;1010245&lt;/GUID&gt;&lt;BasePrice&gt;612&lt;/BasePrice&gt;&lt;VanillaPrice&gt;873&lt;/VanillaPrice&gt;</v>
      </c>
    </row>
    <row r="149" spans="1:6">
      <c r="A149" t="s">
        <v>79</v>
      </c>
      <c r="F149" s="11" t="str">
        <f>_xlfn.CONCAT("&lt;Name&gt;",'Goods - T3'!A32,"&lt;/name&gt;&lt;GUID&gt;",'Goods - T3'!B32,"&lt;/GUID&gt;&lt;BasePrice&gt;",'Goods - T3'!S32,"&lt;/BasePrice&gt;&lt;VanillaPrice&gt;",'Goods - T3'!X32,"&lt;/VanillaPrice&gt;")</f>
        <v>&lt;Name&gt;Perfumes&lt;/name&gt;&lt;GUID&gt;5388&lt;/GUID&gt;&lt;BasePrice&gt;520&lt;/BasePrice&gt;&lt;VanillaPrice&gt;5450&lt;/VanillaPrice&gt;</v>
      </c>
    </row>
    <row r="150" spans="1:6">
      <c r="A150" t="s">
        <v>217</v>
      </c>
      <c r="F150" s="11" t="str">
        <f>_xlfn.CONCAT("&lt;Name&gt;",'Goods - T3'!A33,"&lt;/name&gt;&lt;GUID&gt;",'Goods - T3'!B33,"&lt;/GUID&gt;&lt;BasePrice&gt;",'Goods - T3'!S33,"&lt;/BasePrice&gt;&lt;VanillaPrice&gt;",'Goods - T3'!X33,"&lt;/VanillaPrice&gt;")</f>
        <v>&lt;Name&gt;Pocket Watches&lt;/name&gt;&lt;GUID&gt;1010246&lt;/GUID&gt;&lt;BasePrice&gt;3420&lt;/BasePrice&gt;&lt;VanillaPrice&gt;4160&lt;/VanillaPrice&gt;</v>
      </c>
    </row>
    <row r="151" spans="1:6">
      <c r="A151" t="s">
        <v>67</v>
      </c>
      <c r="F151" s="11" t="str">
        <f>_xlfn.CONCAT("&lt;Name&gt;",'Goods - T3'!A34,"&lt;/name&gt;&lt;GUID&gt;",'Goods - T3'!B34,"&lt;/GUID&gt;&lt;BasePrice&gt;",'Goods - T3'!S34,"&lt;/BasePrice&gt;&lt;VanillaPrice&gt;",'Goods - T3'!X34,"&lt;/VanillaPrice&gt;")</f>
        <v>&lt;Name&gt;Police Equipment&lt;/name&gt;&lt;GUID&gt;5394&lt;/GUID&gt;&lt;BasePrice&gt;599&lt;/BasePrice&gt;&lt;VanillaPrice&gt;1370&lt;/VanillaPrice&gt;</v>
      </c>
    </row>
    <row r="152" spans="1:6">
      <c r="A152" t="s">
        <v>139</v>
      </c>
      <c r="F152" s="11" t="str">
        <f>_xlfn.CONCAT("&lt;Name&gt;",'Goods - T3'!A35,"&lt;/name&gt;&lt;GUID&gt;",'Goods - T3'!B35,"&lt;/GUID&gt;&lt;BasePrice&gt;",'Goods - T3'!S35,"&lt;/BasePrice&gt;&lt;VanillaPrice&gt;",'Goods - T3'!X35,"&lt;/VanillaPrice&gt;")</f>
        <v>&lt;Name&gt;Reinforced Concrete&lt;/name&gt;&lt;GUID&gt;1010202&lt;/GUID&gt;&lt;BasePrice&gt;503&lt;/BasePrice&gt;&lt;VanillaPrice&gt;660&lt;/VanillaPrice&gt;</v>
      </c>
    </row>
    <row r="153" spans="1:6">
      <c r="A153" t="s">
        <v>62</v>
      </c>
      <c r="F153" s="11" t="str">
        <f>_xlfn.CONCAT("&lt;Name&gt;",'Goods - T3'!A36,"&lt;/name&gt;&lt;GUID&gt;",'Goods - T3'!B36,"&lt;/GUID&gt;&lt;BasePrice&gt;",'Goods - T3'!S36,"&lt;/BasePrice&gt;&lt;VanillaPrice&gt;",'Goods - T3'!X36,"&lt;/VanillaPrice&gt;")</f>
        <v>&lt;Name&gt;Seafood Stew&lt;/name&gt;&lt;GUID&gt;114410&lt;/GUID&gt;&lt;BasePrice&gt;220&lt;/BasePrice&gt;&lt;VanillaPrice&gt;263&lt;/VanillaPrice&gt;</v>
      </c>
    </row>
    <row r="154" spans="1:6">
      <c r="A154" t="s">
        <v>51</v>
      </c>
      <c r="F154" s="11" t="str">
        <f>_xlfn.CONCAT("&lt;Name&gt;",'Goods - T3'!A37,"&lt;/name&gt;&lt;GUID&gt;",'Goods - T3'!B37,"&lt;/GUID&gt;&lt;BasePrice&gt;",'Goods - T3'!S37,"&lt;/BasePrice&gt;&lt;VanillaPrice&gt;",'Goods - T3'!X37,"&lt;/VanillaPrice&gt;")</f>
        <v>&lt;Name&gt;Sewing Machines&lt;/name&gt;&lt;GUID&gt;1010206&lt;/GUID&gt;&lt;BasePrice&gt;280&lt;/BasePrice&gt;&lt;VanillaPrice&gt;288&lt;/VanillaPrice&gt;</v>
      </c>
    </row>
    <row r="155" spans="1:6">
      <c r="A155" t="s">
        <v>94</v>
      </c>
      <c r="F155" s="11" t="str">
        <f>_xlfn.CONCAT("&lt;Name&gt;",'Goods - T3'!A38,"&lt;/name&gt;&lt;GUID&gt;",'Goods - T3'!B38,"&lt;/GUID&gt;&lt;BasePrice&gt;",'Goods - T3'!S38,"&lt;/BasePrice&gt;&lt;VanillaPrice&gt;",'Goods - T3'!X38,"&lt;/VanillaPrice&gt;")</f>
        <v>&lt;Name&gt;Soap&lt;/name&gt;&lt;GUID&gt;1010203&lt;/GUID&gt;&lt;BasePrice&gt;78&lt;/BasePrice&gt;&lt;VanillaPrice&gt;120&lt;/VanillaPrice&gt;</v>
      </c>
    </row>
    <row r="156" spans="1:6">
      <c r="A156" t="s">
        <v>72</v>
      </c>
      <c r="F156" s="11" t="str">
        <f>_xlfn.CONCAT("&lt;Name&gt;",'Goods - T3'!A39,"&lt;/name&gt;&lt;GUID&gt;",'Goods - T3'!B39,"&lt;/GUID&gt;&lt;BasePrice&gt;",'Goods - T3'!S39,"&lt;/BasePrice&gt;&lt;VanillaPrice&gt;",'Goods - T3'!X39,"&lt;/VanillaPrice&gt;")</f>
        <v>&lt;Name&gt;Souvenirs&lt;/name&gt;&lt;GUID&gt;133532&lt;/GUID&gt;&lt;BasePrice&gt;457&lt;/BasePrice&gt;&lt;VanillaPrice&gt;285&lt;/VanillaPrice&gt;</v>
      </c>
    </row>
    <row r="157" spans="1:6">
      <c r="A157" t="s">
        <v>48</v>
      </c>
      <c r="F157" s="11" t="str">
        <f>_xlfn.CONCAT("&lt;Name&gt;",'Goods - T3'!A40,"&lt;/name&gt;&lt;GUID&gt;",'Goods - T3'!B40,"&lt;/GUID&gt;&lt;BasePrice&gt;",'Goods - T3'!S40,"&lt;/BasePrice&gt;&lt;VanillaPrice&gt;",'Goods - T3'!X40,"&lt;/VanillaPrice&gt;")</f>
        <v>&lt;Name&gt;Steam Motors&lt;/name&gt;&lt;GUID&gt;1010224&lt;/GUID&gt;&lt;BasePrice&gt;2823&lt;/BasePrice&gt;&lt;VanillaPrice&gt;8785&lt;/VanillaPrice&gt;</v>
      </c>
    </row>
    <row r="158" spans="1:6">
      <c r="A158" t="s">
        <v>147</v>
      </c>
      <c r="F158" s="11" t="str">
        <f>_xlfn.CONCAT("&lt;Name&gt;",'Goods - T3'!A41,"&lt;/name&gt;&lt;GUID&gt;",'Goods - T3'!B41,"&lt;/GUID&gt;&lt;BasePrice&gt;",'Goods - T3'!S41,"&lt;/BasePrice&gt;&lt;VanillaPrice&gt;",'Goods - T3'!X41,"&lt;/VanillaPrice&gt;")</f>
        <v>&lt;Name&gt;Steel Beams&lt;/name&gt;&lt;GUID&gt;1010218&lt;/GUID&gt;&lt;BasePrice&gt;189&lt;/BasePrice&gt;&lt;VanillaPrice&gt;73&lt;/VanillaPrice&gt;</v>
      </c>
    </row>
    <row r="159" spans="1:6">
      <c r="A159" t="s">
        <v>135</v>
      </c>
      <c r="F159" s="11" t="str">
        <f>_xlfn.CONCAT("&lt;Name&gt;",'Goods - T3'!A42,"&lt;/name&gt;&lt;GUID&gt;",'Goods - T3'!B42,"&lt;/GUID&gt;&lt;BasePrice&gt;",'Goods - T3'!S42,"&lt;/BasePrice&gt;&lt;VanillaPrice&gt;",'Goods - T3'!X42,"&lt;/VanillaPrice&gt;")</f>
        <v>&lt;Name&gt;Tailored Suits&lt;/name&gt;&lt;GUID&gt;114430&lt;/GUID&gt;&lt;BasePrice&gt;427&lt;/BasePrice&gt;&lt;VanillaPrice&gt;480&lt;/VanillaPrice&gt;</v>
      </c>
    </row>
    <row r="160" spans="1:6">
      <c r="A160" t="s">
        <v>148</v>
      </c>
      <c r="F160" s="11" t="str">
        <f>_xlfn.CONCAT("&lt;Name&gt;",'Goods - T3'!A43,"&lt;/name&gt;&lt;GUID&gt;",'Goods - T3'!B43,"&lt;/GUID&gt;&lt;BasePrice&gt;",'Goods - T3'!S43,"&lt;/BasePrice&gt;&lt;VanillaPrice&gt;",'Goods - T3'!X43,"&lt;/VanillaPrice&gt;")</f>
        <v>&lt;Name&gt;Tapestries&lt;/name&gt;&lt;GUID&gt;114404&lt;/GUID&gt;&lt;BasePrice&gt;118&lt;/BasePrice&gt;&lt;VanillaPrice&gt;140&lt;/VanillaPrice&gt;</v>
      </c>
    </row>
    <row r="161" spans="1:6">
      <c r="A161" t="s">
        <v>49</v>
      </c>
      <c r="F161" s="11" t="str">
        <f>_xlfn.CONCAT("&lt;Name&gt;",'Goods - T3'!A44,"&lt;/name&gt;&lt;GUID&gt;",'Goods - T3'!B44,"&lt;/GUID&gt;&lt;BasePrice&gt;",'Goods - T3'!S44,"&lt;/BasePrice&gt;&lt;VanillaPrice&gt;",'Goods - T3'!X44,"&lt;/VanillaPrice&gt;")</f>
        <v>&lt;Name&gt;Telephones&lt;/name&gt;&lt;GUID&gt;114431&lt;/GUID&gt;&lt;BasePrice&gt;2745&lt;/BasePrice&gt;&lt;VanillaPrice&gt;2390&lt;/VanillaPrice&gt;</v>
      </c>
    </row>
    <row r="162" spans="1:6">
      <c r="A162" t="s">
        <v>57</v>
      </c>
      <c r="F162" s="11" t="str">
        <f>_xlfn.CONCAT("&lt;Name&gt;",'Goods - T3'!A45,"&lt;/name&gt;&lt;GUID&gt;",'Goods - T3'!B45,"&lt;/GUID&gt;&lt;BasePrice&gt;",'Goods - T3'!S45,"&lt;/BasePrice&gt;&lt;VanillaPrice&gt;",'Goods - T3'!X45,"&lt;/VanillaPrice&gt;")</f>
        <v>&lt;Name&gt;Weapons&lt;/name&gt;&lt;GUID&gt;1010221&lt;/GUID&gt;&lt;BasePrice&gt;256&lt;/BasePrice&gt;&lt;VanillaPrice&gt;285&lt;/VanillaPrice&gt;</v>
      </c>
    </row>
    <row r="163" spans="1:6">
      <c r="A163" t="s">
        <v>76</v>
      </c>
      <c r="F163" s="11" t="str">
        <f>_xlfn.CONCAT("&lt;Name&gt;",'Goods - T3'!A46,"&lt;/name&gt;&lt;GUID&gt;",'Goods - T3'!B46,"&lt;/GUID&gt;&lt;BasePrice&gt;",'Goods - T3'!S46,"&lt;/BasePrice&gt;&lt;VanillaPrice&gt;",'Goods - T3'!X46,"&lt;/VanillaPrice&gt;")</f>
        <v>&lt;Name&gt;Windows&lt;/name&gt;&lt;GUID&gt;1010207&lt;/GUID&gt;&lt;BasePrice&gt;257&lt;/BasePrice&gt;&lt;VanillaPrice&gt;428&lt;/VanillaPrice&gt;</v>
      </c>
    </row>
    <row r="164" spans="1:6">
      <c r="A164" t="s">
        <v>109</v>
      </c>
      <c r="F164" s="11" t="s">
        <v>192</v>
      </c>
    </row>
    <row r="165" spans="1:6">
      <c r="A165" t="s">
        <v>116</v>
      </c>
      <c r="F165" s="11" t="str">
        <f>_xlfn.CONCAT("&lt;Name&gt;",'Goods - T4'!A3,"&lt;/name&gt;&lt;GUID&gt;",'Goods - T4'!B3,"&lt;/GUID&gt;&lt;BasePrice&gt;",'Goods - T4'!S3,"&lt;/BasePrice&gt;&lt;VanillaPrice&gt;",'Goods - T4'!X3,"&lt;/VanillaPrice&gt;")</f>
        <v>&lt;Name&gt;Advanced Weapons&lt;/name&gt;&lt;GUID&gt;1010223&lt;/GUID&gt;&lt;BasePrice&gt;5971&lt;/BasePrice&gt;&lt;VanillaPrice&gt;12055&lt;/VanillaPrice&gt;</v>
      </c>
    </row>
    <row r="166" spans="1:6">
      <c r="A166" t="s">
        <v>119</v>
      </c>
      <c r="F166" s="11" t="str">
        <f>_xlfn.CONCAT("&lt;Name&gt;",'Goods - T4'!A4,"&lt;/name&gt;&lt;GUID&gt;",'Goods - T4'!B4,"&lt;/GUID&gt;&lt;BasePrice&gt;",'Goods - T4'!S4,"&lt;/BasePrice&gt;&lt;VanillaPrice&gt;",'Goods - T4'!X4,"&lt;/VanillaPrice&gt;")</f>
        <v>&lt;Name&gt;Billiard Tables&lt;/name&gt;&lt;GUID&gt;135232&lt;/GUID&gt;&lt;BasePrice&gt;1131&lt;/BasePrice&gt;&lt;VanillaPrice&gt;2300&lt;/VanillaPrice&gt;</v>
      </c>
    </row>
    <row r="167" spans="1:6">
      <c r="A167" t="s">
        <v>99</v>
      </c>
      <c r="F167" s="11" t="str">
        <f>_xlfn.CONCAT("&lt;Name&gt;",'Goods - T4'!A5,"&lt;/name&gt;&lt;GUID&gt;",'Goods - T4'!B5,"&lt;/GUID&gt;&lt;BasePrice&gt;",'Goods - T4'!S5,"&lt;/BasePrice&gt;&lt;VanillaPrice&gt;",'Goods - T4'!X5,"&lt;/VanillaPrice&gt;")</f>
        <v>&lt;Name&gt;Bombs&lt;/name&gt;&lt;GUID&gt;4368&lt;/GUID&gt;&lt;BasePrice&gt;3035&lt;/BasePrice&gt;&lt;VanillaPrice&gt;8900&lt;/VanillaPrice&gt;</v>
      </c>
    </row>
    <row r="168" spans="1:6">
      <c r="A168" t="s">
        <v>219</v>
      </c>
      <c r="F168" s="11" t="str">
        <f>_xlfn.CONCAT("&lt;Name&gt;",'Goods - T4'!A6,"&lt;/name&gt;&lt;GUID&gt;",'Goods - T4'!B6,"&lt;/GUID&gt;&lt;BasePrice&gt;",'Goods - T4'!S6,"&lt;/BasePrice&gt;&lt;VanillaPrice&gt;",'Goods - T4'!X6,"&lt;/VanillaPrice&gt;")</f>
        <v>&lt;Name&gt;Care Packages&lt;/name&gt;&lt;GUID&gt;4374&lt;/GUID&gt;&lt;BasePrice&gt;1310&lt;/BasePrice&gt;&lt;VanillaPrice&gt;10000&lt;/VanillaPrice&gt;</v>
      </c>
    </row>
    <row r="169" spans="1:6">
      <c r="A169" t="s">
        <v>220</v>
      </c>
      <c r="F169" s="11" t="str">
        <f>_xlfn.CONCAT("&lt;Name&gt;",'Goods - T4'!A7,"&lt;/name&gt;&lt;GUID&gt;",'Goods - T4'!B7,"&lt;/GUID&gt;&lt;BasePrice&gt;",'Goods - T4'!S7,"&lt;/BasePrice&gt;&lt;VanillaPrice&gt;",'Goods - T4'!X7,"&lt;/VanillaPrice&gt;")</f>
        <v>&lt;Name&gt;Elevators&lt;/name&gt;&lt;GUID&gt;134623&lt;/GUID&gt;&lt;BasePrice&gt;3573&lt;/BasePrice&gt;&lt;VanillaPrice&gt;9870&lt;/VanillaPrice&gt;</v>
      </c>
    </row>
    <row r="170" spans="1:6">
      <c r="A170" t="s">
        <v>208</v>
      </c>
      <c r="F170" s="11" t="str">
        <f>_xlfn.CONCAT("&lt;Name&gt;",'Goods - T4'!A8,"&lt;/name&gt;&lt;GUID&gt;",'Goods - T4'!B8,"&lt;/GUID&gt;&lt;BasePrice&gt;",'Goods - T4'!S8,"&lt;/BasePrice&gt;&lt;VanillaPrice&gt;",'Goods - T4'!X8,"&lt;/VanillaPrice&gt;")</f>
        <v>&lt;Name&gt;Fans&lt;/name&gt;&lt;GUID&gt;5395&lt;/GUID&gt;&lt;BasePrice&gt;2470&lt;/BasePrice&gt;&lt;VanillaPrice&gt;765&lt;/VanillaPrice&gt;</v>
      </c>
    </row>
    <row r="171" spans="1:6">
      <c r="A171" t="s">
        <v>218</v>
      </c>
      <c r="F171" s="11" t="str">
        <f>_xlfn.CONCAT("&lt;Name&gt;",'Goods - T4'!A9,"&lt;/name&gt;&lt;GUID&gt;",'Goods - T4'!B9,"&lt;/GUID&gt;&lt;BasePrice&gt;",'Goods - T4'!S9,"&lt;/BasePrice&gt;&lt;VanillaPrice&gt;",'Goods - T4'!X9,"&lt;/VanillaPrice&gt;")</f>
        <v>&lt;Name&gt;Film Reel&lt;/name&gt;&lt;GUID&gt;5392&lt;/GUID&gt;&lt;BasePrice&gt;1678&lt;/BasePrice&gt;&lt;VanillaPrice&gt;2675&lt;/VanillaPrice&gt;</v>
      </c>
    </row>
    <row r="172" spans="1:6">
      <c r="A172" t="s">
        <v>221</v>
      </c>
      <c r="F172" s="11" t="str">
        <f>_xlfn.CONCAT("&lt;Name&gt;",'Goods - T4'!A10,"&lt;/name&gt;&lt;GUID&gt;",'Goods - T4'!B10,"&lt;/GUID&gt;&lt;BasePrice&gt;",'Goods - T4'!S10,"&lt;/BasePrice&gt;&lt;VanillaPrice&gt;",'Goods - T4'!X10,"&lt;/VanillaPrice&gt;")</f>
        <v>&lt;Name&gt;Ice Cream&lt;/name&gt;&lt;GUID&gt;5382&lt;/GUID&gt;&lt;BasePrice&gt;268&lt;/BasePrice&gt;&lt;VanillaPrice&gt;120&lt;/VanillaPrice&gt;</v>
      </c>
    </row>
    <row r="173" spans="1:6">
      <c r="A173" t="s">
        <v>117</v>
      </c>
      <c r="F173" s="11" t="str">
        <f>_xlfn.CONCAT("&lt;Name&gt;",'Goods - T4'!A11,"&lt;/name&gt;&lt;GUID&gt;",'Goods - T4'!B11,"&lt;/GUID&gt;&lt;BasePrice&gt;",'Goods - T4'!S11,"&lt;/BasePrice&gt;&lt;VanillaPrice&gt;",'Goods - T4'!X11,"&lt;/VanillaPrice&gt;")</f>
        <v>&lt;Name&gt;Motor&lt;/name&gt;&lt;GUID&gt;5390&lt;/GUID&gt;&lt;BasePrice&gt;1464&lt;/BasePrice&gt;&lt;VanillaPrice&gt;5200&lt;/VanillaPrice&gt;</v>
      </c>
    </row>
    <row r="174" spans="1:6">
      <c r="A174" t="s">
        <v>92</v>
      </c>
      <c r="F174" s="11" t="str">
        <f>_xlfn.CONCAT("&lt;Name&gt;",'Goods - T4'!A12,"&lt;/name&gt;&lt;GUID&gt;",'Goods - T4'!B12,"&lt;/GUID&gt;&lt;BasePrice&gt;",'Goods - T4'!S12,"&lt;/BasePrice&gt;&lt;VanillaPrice&gt;",'Goods - T4'!X12,"&lt;/VanillaPrice&gt;")</f>
        <v>&lt;Name&gt;Scooter&lt;/name&gt;&lt;GUID&gt;5391&lt;/GUID&gt;&lt;BasePrice&gt;5903&lt;/BasePrice&gt;&lt;VanillaPrice&gt;12600&lt;/VanillaPrice&gt;</v>
      </c>
    </row>
    <row r="175" spans="1:6">
      <c r="A175" t="s">
        <v>90</v>
      </c>
      <c r="F175" s="11" t="str">
        <f>_xlfn.CONCAT("&lt;Name&gt;",'Goods - T4'!A13,"&lt;/name&gt;&lt;GUID&gt;",'Goods - T4'!B13,"&lt;/GUID&gt;&lt;BasePrice&gt;",'Goods - T4'!S13,"&lt;/BasePrice&gt;&lt;VanillaPrice&gt;",'Goods - T4'!X13,"&lt;/VanillaPrice&gt;")</f>
        <v>&lt;Name&gt;Sea Mines&lt;/name&gt;&lt;GUID&gt;4370&lt;/GUID&gt;&lt;BasePrice&gt;2363&lt;/BasePrice&gt;&lt;VanillaPrice&gt;7800&lt;/VanillaPrice&gt;</v>
      </c>
    </row>
    <row r="176" spans="1:6">
      <c r="A176" t="s">
        <v>111</v>
      </c>
      <c r="F176" s="11" t="str">
        <f>_xlfn.CONCAT("&lt;Name&gt;",'Goods - T4'!A14,"&lt;/name&gt;&lt;GUID&gt;",'Goods - T4'!B14,"&lt;/GUID&gt;&lt;BasePrice&gt;",'Goods - T4'!S14,"&lt;/BasePrice&gt;&lt;VanillaPrice&gt;",'Goods - T4'!X14,"&lt;/VanillaPrice&gt;")</f>
        <v>&lt;Name&gt;Shampoo&lt;/name&gt;&lt;GUID&gt;133181&lt;/GUID&gt;&lt;BasePrice&gt;506&lt;/BasePrice&gt;&lt;VanillaPrice&gt;200&lt;/VanillaPrice&gt;</v>
      </c>
    </row>
    <row r="177" spans="1:6">
      <c r="A177" t="s">
        <v>107</v>
      </c>
      <c r="F177" s="11" t="str">
        <f>_xlfn.CONCAT("&lt;Name&gt;",'Goods - T4'!A15,"&lt;/name&gt;&lt;GUID&gt;",'Goods - T4'!B15,"&lt;/GUID&gt;&lt;BasePrice&gt;",'Goods - T4'!S15,"&lt;/BasePrice&gt;&lt;VanillaPrice&gt;",'Goods - T4'!X15,"&lt;/VanillaPrice&gt;")</f>
        <v>&lt;Name&gt;Steam Carriages&lt;/name&gt;&lt;GUID&gt;1010225&lt;/GUID&gt;&lt;BasePrice&gt;7662&lt;/BasePrice&gt;&lt;VanillaPrice&gt;20813&lt;/VanillaPrice&gt;</v>
      </c>
    </row>
    <row r="178" spans="1:6">
      <c r="A178" t="s">
        <v>110</v>
      </c>
      <c r="F178" s="11" t="str">
        <f>_xlfn.CONCAT("&lt;Name&gt;",'Goods - T4'!A16,"&lt;/name&gt;&lt;GUID&gt;",'Goods - T4'!B16,"&lt;/GUID&gt;&lt;BasePrice&gt;",'Goods - T4'!S16,"&lt;/BasePrice&gt;&lt;VanillaPrice&gt;",'Goods - T4'!X16,"&lt;/VanillaPrice&gt;")</f>
        <v>&lt;Name&gt;Toys&lt;/name&gt;&lt;GUID&gt;135231&lt;/GUID&gt;&lt;BasePrice&gt;1833&lt;/BasePrice&gt;&lt;VanillaPrice&gt;3600&lt;/VanillaPrice&gt;</v>
      </c>
    </row>
    <row r="179" spans="1:6">
      <c r="F179" s="11" t="str">
        <f>_xlfn.CONCAT("&lt;Name&gt;",'Goods - T4'!A17,"&lt;/name&gt;&lt;GUID&gt;",'Goods - T4'!B17,"&lt;/GUID&gt;&lt;BasePrice&gt;",'Goods - T4'!S17,"&lt;/BasePrice&gt;&lt;VanillaPrice&gt;",'Goods - T4'!X17,"&lt;/VanillaPrice&gt;")</f>
        <v>&lt;Name&gt;Typewriters&lt;/name&gt;&lt;GUID&gt;135230&lt;/GUID&gt;&lt;BasePrice&gt;1294&lt;/BasePrice&gt;&lt;VanillaPrice&gt;2125&lt;/VanillaPrice&gt;</v>
      </c>
    </row>
    <row r="180" spans="1:6">
      <c r="F180" s="11" t="str">
        <f>_xlfn.CONCAT("&lt;Name&gt;",'Goods - T4'!A18,"&lt;/name&gt;&lt;GUID&gt;",'Goods - T4'!B18,"&lt;/GUID&gt;&lt;BasePrice&gt;",'Goods - T4'!S18,"&lt;/BasePrice&gt;&lt;VanillaPrice&gt;",'Goods - T4'!X18,"&lt;/VanillaPrice&gt;")</f>
        <v>&lt;Name&gt;Violins&lt;/name&gt;&lt;GUID&gt;135233&lt;/GUID&gt;&lt;BasePrice&gt;1385&lt;/BasePrice&gt;&lt;VanillaPrice&gt;1950&lt;/VanillaPrice&gt;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EE4C-16FA-4B6F-BC6C-E4C7F4CC842A}">
  <dimension ref="A1:L68"/>
  <sheetViews>
    <sheetView zoomScaleNormal="100" workbookViewId="0">
      <selection activeCell="F29" sqref="F29"/>
    </sheetView>
  </sheetViews>
  <sheetFormatPr defaultColWidth="9.28515625" defaultRowHeight="12.75"/>
  <cols>
    <col min="1" max="1" width="14.42578125" bestFit="1" customWidth="1"/>
    <col min="2" max="2" width="11.5703125" bestFit="1" customWidth="1"/>
    <col min="3" max="3" width="12.7109375" bestFit="1" customWidth="1"/>
    <col min="4" max="4" width="16.28515625" bestFit="1" customWidth="1"/>
    <col min="5" max="5" width="15.5703125" bestFit="1" customWidth="1"/>
    <col min="6" max="6" width="16.85546875" bestFit="1" customWidth="1"/>
    <col min="7" max="7" width="23.5703125" bestFit="1" customWidth="1"/>
    <col min="8" max="8" width="31" bestFit="1" customWidth="1"/>
    <col min="9" max="10" width="14.85546875" bestFit="1" customWidth="1"/>
    <col min="11" max="11" width="25.140625" bestFit="1" customWidth="1"/>
    <col min="12" max="12" width="24.140625" bestFit="1" customWidth="1"/>
    <col min="13" max="13" width="22.85546875" bestFit="1" customWidth="1"/>
  </cols>
  <sheetData>
    <row r="1" spans="1:12" ht="19.5" thickBot="1">
      <c r="A1" s="12" t="s">
        <v>6</v>
      </c>
      <c r="B1" s="12"/>
      <c r="C1" s="12"/>
      <c r="D1" s="12"/>
      <c r="E1" s="12"/>
      <c r="F1" s="12"/>
      <c r="G1" s="3" t="s">
        <v>8</v>
      </c>
      <c r="H1" s="2">
        <v>0.75</v>
      </c>
      <c r="I1" s="3" t="s">
        <v>7</v>
      </c>
      <c r="J1" s="2">
        <v>0.05</v>
      </c>
      <c r="K1" s="3" t="s">
        <v>19</v>
      </c>
      <c r="L1" s="4">
        <f>1/(H1*(1+J1))</f>
        <v>1.2698412698412698</v>
      </c>
    </row>
    <row r="2" spans="1:12">
      <c r="A2" t="s">
        <v>29</v>
      </c>
      <c r="B2" t="s">
        <v>28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>
      <c r="A3" s="6" t="s">
        <v>172</v>
      </c>
      <c r="B3" s="1">
        <v>120036</v>
      </c>
      <c r="C3" s="1">
        <v>5</v>
      </c>
      <c r="D3" s="5">
        <v>2</v>
      </c>
      <c r="E3" s="5">
        <f>T1Goods[[#This Row],[Upkeep]]/T1Goods[[#This Row],[Production]]</f>
        <v>2.5</v>
      </c>
      <c r="F3" s="1">
        <f>_xlfn.CEILING.MATH($H$1*T1Goods[[#This Row],[Cost / Unit]]*(1+$J$1),1)</f>
        <v>2</v>
      </c>
      <c r="G3" s="5">
        <f>T1Goods[[#This Row],[Upkeep]]/T1Goods[[#This Row],[Trade Price]]</f>
        <v>2.5</v>
      </c>
      <c r="H3" s="1">
        <f>ROUND(SellPriceFactor*T1Goods[[#This Row],[Trade Price]],0)</f>
        <v>2</v>
      </c>
      <c r="I3" s="1">
        <f>ROUND(BuyPriceFactor*T1Goods[[#This Row],[Sell Price]],0)</f>
        <v>5</v>
      </c>
      <c r="J3" s="1">
        <f t="shared" ref="J3:J34" si="0">ROUND(1.25*K3,0)</f>
        <v>3</v>
      </c>
      <c r="K3" s="1">
        <v>2</v>
      </c>
      <c r="L3" s="1">
        <v>6</v>
      </c>
    </row>
    <row r="4" spans="1:12">
      <c r="A4" s="6" t="s">
        <v>112</v>
      </c>
      <c r="B4" s="1">
        <v>836</v>
      </c>
      <c r="C4" s="1">
        <v>400</v>
      </c>
      <c r="D4" s="5">
        <v>6</v>
      </c>
      <c r="E4" s="5">
        <f>T1Goods[[#This Row],[Upkeep]]/T1Goods[[#This Row],[Production]]</f>
        <v>66.666666666666671</v>
      </c>
      <c r="F4" s="1">
        <f>_xlfn.CEILING.MATH($H$1*T1Goods[[#This Row],[Cost / Unit]]*(1+$J$1),1)</f>
        <v>53</v>
      </c>
      <c r="G4" s="5">
        <f>T1Goods[[#This Row],[Upkeep]]/T1Goods[[#This Row],[Trade Price]]</f>
        <v>7.5471698113207548</v>
      </c>
      <c r="H4" s="1">
        <f>ROUND(SellPriceFactor*T1Goods[[#This Row],[Trade Price]],0)</f>
        <v>42</v>
      </c>
      <c r="I4" s="1">
        <f>ROUND(BuyPriceFactor*T1Goods[[#This Row],[Sell Price]],0)</f>
        <v>105</v>
      </c>
      <c r="J4" s="1">
        <f t="shared" si="0"/>
        <v>63</v>
      </c>
      <c r="K4" s="1">
        <v>50</v>
      </c>
      <c r="L4" s="1">
        <v>126</v>
      </c>
    </row>
    <row r="5" spans="1:12">
      <c r="A5" s="6" t="s">
        <v>160</v>
      </c>
      <c r="B5" s="1">
        <v>112695</v>
      </c>
      <c r="C5" s="1">
        <v>90</v>
      </c>
      <c r="D5" s="5">
        <v>0.66</v>
      </c>
      <c r="E5" s="5">
        <f>T1Goods[[#This Row],[Upkeep]]/T1Goods[[#This Row],[Production]]</f>
        <v>136.36363636363635</v>
      </c>
      <c r="F5" s="1">
        <f>_xlfn.CEILING.MATH(ArcticModifier1*$H$1*T1Goods[[#This Row],[Cost / Unit]]*(1+$J$1),1)</f>
        <v>162</v>
      </c>
      <c r="G5" s="5">
        <f>T1Goods[[#This Row],[Upkeep]]/T1Goods[[#This Row],[Trade Price]]</f>
        <v>0.55555555555555558</v>
      </c>
      <c r="H5" s="1">
        <f>ROUND(SellPriceFactor*T1Goods[[#This Row],[Trade Price]],0)</f>
        <v>130</v>
      </c>
      <c r="I5" s="1">
        <f>ROUND(BuyPriceFactor*T1Goods[[#This Row],[Sell Price]],0)</f>
        <v>325</v>
      </c>
      <c r="J5" s="1">
        <f t="shared" si="0"/>
        <v>80</v>
      </c>
      <c r="K5" s="1">
        <v>64</v>
      </c>
      <c r="L5" s="1">
        <v>160</v>
      </c>
    </row>
    <row r="6" spans="1:12">
      <c r="A6" s="6" t="s">
        <v>58</v>
      </c>
      <c r="B6" s="1">
        <v>1010193</v>
      </c>
      <c r="C6" s="1">
        <v>50</v>
      </c>
      <c r="D6" s="5">
        <v>0.5</v>
      </c>
      <c r="E6" s="5">
        <f>T1Goods[[#This Row],[Upkeep]]/T1Goods[[#This Row],[Production]]</f>
        <v>100</v>
      </c>
      <c r="F6" s="1">
        <f>_xlfn.CEILING.MATH($H$1*T1Goods[[#This Row],[Cost / Unit]]*(1+$J$1),1)</f>
        <v>79</v>
      </c>
      <c r="G6" s="5">
        <f>T1Goods[[#This Row],[Upkeep]]/T1Goods[[#This Row],[Trade Price]]</f>
        <v>0.63291139240506333</v>
      </c>
      <c r="H6" s="1">
        <f>ROUND(SellPriceFactor*T1Goods[[#This Row],[Trade Price]],0)</f>
        <v>63</v>
      </c>
      <c r="I6" s="1">
        <f>ROUND(BuyPriceFactor*T1Goods[[#This Row],[Sell Price]],0)</f>
        <v>158</v>
      </c>
      <c r="J6" s="1">
        <f t="shared" si="0"/>
        <v>100</v>
      </c>
      <c r="K6" s="1">
        <v>80</v>
      </c>
      <c r="L6" s="1">
        <v>200</v>
      </c>
    </row>
    <row r="7" spans="1:12">
      <c r="A7" s="6" t="s">
        <v>143</v>
      </c>
      <c r="B7" s="1">
        <v>114370</v>
      </c>
      <c r="C7" s="1">
        <v>70</v>
      </c>
      <c r="D7" s="5">
        <v>2</v>
      </c>
      <c r="E7" s="5">
        <f>T1Goods[[#This Row],[Upkeep]]/T1Goods[[#This Row],[Production]]</f>
        <v>35</v>
      </c>
      <c r="F7" s="1">
        <f>_xlfn.CEILING.MATH($H$1*T1Goods[[#This Row],[Cost / Unit]]*(1+$J$1),1)</f>
        <v>28</v>
      </c>
      <c r="G7" s="5">
        <f>T1Goods[[#This Row],[Upkeep]]/T1Goods[[#This Row],[Trade Price]]</f>
        <v>2.5</v>
      </c>
      <c r="H7" s="1">
        <f>ROUND(SellPriceFactor*T1Goods[[#This Row],[Trade Price]],0)</f>
        <v>22</v>
      </c>
      <c r="I7" s="1">
        <f>ROUND(BuyPriceFactor*T1Goods[[#This Row],[Sell Price]],0)</f>
        <v>55</v>
      </c>
      <c r="J7" s="1">
        <f t="shared" si="0"/>
        <v>35</v>
      </c>
      <c r="K7" s="1">
        <v>28</v>
      </c>
      <c r="L7" s="1">
        <v>70</v>
      </c>
    </row>
    <row r="8" spans="1:12">
      <c r="A8" s="6" t="s">
        <v>205</v>
      </c>
      <c r="B8" s="1">
        <v>5380</v>
      </c>
      <c r="C8" s="1">
        <v>150</v>
      </c>
      <c r="D8" s="5">
        <v>1</v>
      </c>
      <c r="E8" s="5">
        <f>T1Goods[[#This Row],[Upkeep]]/T1Goods[[#This Row],[Production]]</f>
        <v>150</v>
      </c>
      <c r="F8" s="1">
        <f>_xlfn.CEILING.MATH($H$1*T1Goods[[#This Row],[Cost / Unit]]*(1+$J$1),1)</f>
        <v>119</v>
      </c>
      <c r="G8" s="5">
        <f>T1Goods[[#This Row],[Upkeep]]/T1Goods[[#This Row],[Trade Price]]</f>
        <v>1.2605042016806722</v>
      </c>
      <c r="H8" s="1">
        <f>ROUND(SellPriceFactor*T1Goods[[#This Row],[Trade Price]],0)</f>
        <v>95</v>
      </c>
      <c r="I8" s="1">
        <f>ROUND(BuyPriceFactor*T1Goods[[#This Row],[Sell Price]],0)</f>
        <v>238</v>
      </c>
      <c r="J8" s="1">
        <f t="shared" si="0"/>
        <v>5</v>
      </c>
      <c r="K8" s="1">
        <v>4</v>
      </c>
      <c r="L8" s="1">
        <v>12</v>
      </c>
    </row>
    <row r="9" spans="1:12">
      <c r="A9" s="6" t="s">
        <v>98</v>
      </c>
      <c r="B9" s="1">
        <v>134616</v>
      </c>
      <c r="C9" s="1">
        <v>50</v>
      </c>
      <c r="D9" s="5">
        <v>2</v>
      </c>
      <c r="E9" s="5">
        <f>T1Goods[[#This Row],[Upkeep]]/T1Goods[[#This Row],[Production]]</f>
        <v>25</v>
      </c>
      <c r="F9" s="1">
        <f>_xlfn.CEILING.MATH($H$1*T1Goods[[#This Row],[Cost / Unit]]*(1+$J$1),1)</f>
        <v>20</v>
      </c>
      <c r="G9" s="5">
        <f>T1Goods[[#This Row],[Upkeep]]/T1Goods[[#This Row],[Trade Price]]</f>
        <v>2.5</v>
      </c>
      <c r="H9" s="1">
        <f>ROUND(SellPriceFactor*T1Goods[[#This Row],[Trade Price]],0)</f>
        <v>16</v>
      </c>
      <c r="I9" s="1">
        <f>ROUND(BuyPriceFactor*T1Goods[[#This Row],[Sell Price]],0)</f>
        <v>40</v>
      </c>
      <c r="J9" s="1">
        <f t="shared" si="0"/>
        <v>25</v>
      </c>
      <c r="K9" s="1">
        <v>20</v>
      </c>
      <c r="L9" s="1">
        <v>50</v>
      </c>
    </row>
    <row r="10" spans="1:12">
      <c r="A10" s="6" t="s">
        <v>174</v>
      </c>
      <c r="B10" s="1">
        <v>1010255</v>
      </c>
      <c r="C10" s="1">
        <v>25</v>
      </c>
      <c r="D10" s="5">
        <v>1</v>
      </c>
      <c r="E10" s="5">
        <f>T1Goods[[#This Row],[Upkeep]]/T1Goods[[#This Row],[Production]]</f>
        <v>25</v>
      </c>
      <c r="F10" s="1">
        <f>_xlfn.CEILING.MATH($H$1*T1Goods[[#This Row],[Cost / Unit]]*(1+$J$1),1)</f>
        <v>20</v>
      </c>
      <c r="G10" s="5">
        <f>T1Goods[[#This Row],[Upkeep]]/T1Goods[[#This Row],[Trade Price]]</f>
        <v>1.25</v>
      </c>
      <c r="H10" s="1">
        <f>ROUND(SellPriceFactor*T1Goods[[#This Row],[Trade Price]],0)</f>
        <v>16</v>
      </c>
      <c r="I10" s="1">
        <f>ROUND(BuyPriceFactor*T1Goods[[#This Row],[Sell Price]],0)</f>
        <v>40</v>
      </c>
      <c r="J10" s="1">
        <f t="shared" si="0"/>
        <v>25</v>
      </c>
      <c r="K10" s="1">
        <v>20</v>
      </c>
      <c r="L10" s="1">
        <v>50</v>
      </c>
    </row>
    <row r="11" spans="1:12">
      <c r="A11" s="6" t="s">
        <v>154</v>
      </c>
      <c r="B11" s="1">
        <v>112694</v>
      </c>
      <c r="C11" s="1">
        <v>40</v>
      </c>
      <c r="D11" s="5">
        <v>1</v>
      </c>
      <c r="E11" s="5">
        <f>T1Goods[[#This Row],[Upkeep]]/T1Goods[[#This Row],[Production]]</f>
        <v>40</v>
      </c>
      <c r="F11" s="1">
        <f>_xlfn.CEILING.MATH($H$1*T1Goods[[#This Row],[Cost / Unit]]*(1+$J$1),1)</f>
        <v>32</v>
      </c>
      <c r="G11" s="5">
        <f>T1Goods[[#This Row],[Upkeep]]/T1Goods[[#This Row],[Trade Price]]</f>
        <v>1.25</v>
      </c>
      <c r="H11" s="1">
        <f>ROUND(SellPriceFactor*T1Goods[[#This Row],[Trade Price]],0)</f>
        <v>26</v>
      </c>
      <c r="I11" s="1">
        <f>ROUND(BuyPriceFactor*T1Goods[[#This Row],[Sell Price]],0)</f>
        <v>65</v>
      </c>
      <c r="J11" s="1">
        <f t="shared" si="0"/>
        <v>50</v>
      </c>
      <c r="K11" s="1">
        <v>40</v>
      </c>
      <c r="L11" s="1">
        <v>100</v>
      </c>
    </row>
    <row r="12" spans="1:12">
      <c r="A12" s="6" t="s">
        <v>66</v>
      </c>
      <c r="B12" s="1">
        <v>1010231</v>
      </c>
      <c r="C12" s="1">
        <v>250</v>
      </c>
      <c r="D12" s="5">
        <v>2</v>
      </c>
      <c r="E12" s="5">
        <f>T1Goods[[#This Row],[Upkeep]]/T1Goods[[#This Row],[Production]]</f>
        <v>125</v>
      </c>
      <c r="F12" s="1">
        <f>_xlfn.CEILING.MATH($H$1*T1Goods[[#This Row],[Cost / Unit]]*(1+$J$1),1)</f>
        <v>99</v>
      </c>
      <c r="G12" s="5">
        <f>T1Goods[[#This Row],[Upkeep]]/T1Goods[[#This Row],[Trade Price]]</f>
        <v>2.5252525252525251</v>
      </c>
      <c r="H12" s="1">
        <f>ROUND(SellPriceFactor*T1Goods[[#This Row],[Trade Price]],0)</f>
        <v>79</v>
      </c>
      <c r="I12" s="1">
        <f>ROUND(BuyPriceFactor*T1Goods[[#This Row],[Sell Price]],0)</f>
        <v>198</v>
      </c>
      <c r="J12" s="1">
        <f t="shared" si="0"/>
        <v>125</v>
      </c>
      <c r="K12" s="1">
        <v>100</v>
      </c>
      <c r="L12" s="1">
        <v>250</v>
      </c>
    </row>
    <row r="13" spans="1:12">
      <c r="A13" s="6" t="s">
        <v>102</v>
      </c>
      <c r="B13" s="1">
        <v>135087</v>
      </c>
      <c r="C13" s="1">
        <v>50</v>
      </c>
      <c r="D13" s="5">
        <v>2</v>
      </c>
      <c r="E13" s="5">
        <f>T1Goods[[#This Row],[Upkeep]]/T1Goods[[#This Row],[Production]]</f>
        <v>25</v>
      </c>
      <c r="F13" s="1">
        <f>_xlfn.CEILING.MATH($H$1*T1Goods[[#This Row],[Cost / Unit]]*(1+$J$1),1)</f>
        <v>20</v>
      </c>
      <c r="G13" s="5">
        <f>T1Goods[[#This Row],[Upkeep]]/T1Goods[[#This Row],[Trade Price]]</f>
        <v>2.5</v>
      </c>
      <c r="H13" s="1">
        <f>ROUND(SellPriceFactor*T1Goods[[#This Row],[Trade Price]],0)</f>
        <v>16</v>
      </c>
      <c r="I13" s="1">
        <f>ROUND(BuyPriceFactor*T1Goods[[#This Row],[Sell Price]],0)</f>
        <v>40</v>
      </c>
      <c r="J13" s="1">
        <f t="shared" si="0"/>
        <v>25</v>
      </c>
      <c r="K13" s="1">
        <v>20</v>
      </c>
      <c r="L13" s="1">
        <v>50</v>
      </c>
    </row>
    <row r="14" spans="1:12">
      <c r="A14" s="6" t="s">
        <v>95</v>
      </c>
      <c r="B14" s="1">
        <v>133093</v>
      </c>
      <c r="C14" s="1">
        <v>50</v>
      </c>
      <c r="D14" s="5">
        <v>2</v>
      </c>
      <c r="E14" s="5">
        <f>T1Goods[[#This Row],[Upkeep]]/T1Goods[[#This Row],[Production]]</f>
        <v>25</v>
      </c>
      <c r="F14" s="1">
        <f>_xlfn.CEILING.MATH($H$1*T1Goods[[#This Row],[Cost / Unit]]*(1+$J$1),1)</f>
        <v>20</v>
      </c>
      <c r="G14" s="5">
        <f>T1Goods[[#This Row],[Upkeep]]/T1Goods[[#This Row],[Trade Price]]</f>
        <v>2.5</v>
      </c>
      <c r="H14" s="1">
        <f>ROUND(SellPriceFactor*T1Goods[[#This Row],[Trade Price]],0)</f>
        <v>16</v>
      </c>
      <c r="I14" s="1">
        <f>ROUND(BuyPriceFactor*T1Goods[[#This Row],[Sell Price]],0)</f>
        <v>40</v>
      </c>
      <c r="J14" s="1">
        <f t="shared" si="0"/>
        <v>25</v>
      </c>
      <c r="K14" s="1">
        <v>20</v>
      </c>
      <c r="L14" s="1">
        <v>50</v>
      </c>
    </row>
    <row r="15" spans="1:12">
      <c r="A15" s="6" t="s">
        <v>97</v>
      </c>
      <c r="B15" s="1">
        <v>133097</v>
      </c>
      <c r="C15" s="1">
        <v>50</v>
      </c>
      <c r="D15" s="5">
        <v>2</v>
      </c>
      <c r="E15" s="5">
        <f>T1Goods[[#This Row],[Upkeep]]/T1Goods[[#This Row],[Production]]</f>
        <v>25</v>
      </c>
      <c r="F15" s="1">
        <f>_xlfn.CEILING.MATH($H$1*T1Goods[[#This Row],[Cost / Unit]]*(1+$J$1),1)</f>
        <v>20</v>
      </c>
      <c r="G15" s="5">
        <f>T1Goods[[#This Row],[Upkeep]]/T1Goods[[#This Row],[Trade Price]]</f>
        <v>2.5</v>
      </c>
      <c r="H15" s="1">
        <f>ROUND(SellPriceFactor*T1Goods[[#This Row],[Trade Price]],0)</f>
        <v>16</v>
      </c>
      <c r="I15" s="1">
        <f>ROUND(BuyPriceFactor*T1Goods[[#This Row],[Sell Price]],0)</f>
        <v>40</v>
      </c>
      <c r="J15" s="1">
        <f t="shared" si="0"/>
        <v>25</v>
      </c>
      <c r="K15" s="1">
        <v>20</v>
      </c>
      <c r="L15" s="1">
        <v>50</v>
      </c>
    </row>
    <row r="16" spans="1:12">
      <c r="A16" s="6" t="s">
        <v>34</v>
      </c>
      <c r="B16" s="1">
        <v>1010201</v>
      </c>
      <c r="C16" s="1">
        <v>10</v>
      </c>
      <c r="D16" s="5">
        <v>2</v>
      </c>
      <c r="E16" s="5">
        <f>T1Goods[[#This Row],[Upkeep]]/T1Goods[[#This Row],[Production]]</f>
        <v>5</v>
      </c>
      <c r="F16" s="1">
        <f>_xlfn.CEILING.MATH($H$1*T1Goods[[#This Row],[Cost / Unit]]*(1+$J$1),1)</f>
        <v>4</v>
      </c>
      <c r="G16" s="5">
        <f>T1Goods[[#This Row],[Upkeep]]/T1Goods[[#This Row],[Trade Price]]</f>
        <v>2.5</v>
      </c>
      <c r="H16" s="1">
        <f>ROUND(SellPriceFactor*T1Goods[[#This Row],[Trade Price]],0)</f>
        <v>3</v>
      </c>
      <c r="I16" s="1">
        <f>ROUND(BuyPriceFactor*T1Goods[[#This Row],[Sell Price]],0)</f>
        <v>8</v>
      </c>
      <c r="J16" s="1">
        <f t="shared" si="0"/>
        <v>5</v>
      </c>
      <c r="K16" s="1">
        <v>4</v>
      </c>
      <c r="L16" s="1">
        <v>10</v>
      </c>
    </row>
    <row r="17" spans="1:12">
      <c r="A17" s="6" t="s">
        <v>36</v>
      </c>
      <c r="B17" s="1">
        <v>114414</v>
      </c>
      <c r="C17" s="1">
        <v>50</v>
      </c>
      <c r="D17" s="5">
        <v>4</v>
      </c>
      <c r="E17" s="5">
        <f>T1Goods[[#This Row],[Upkeep]]/T1Goods[[#This Row],[Production]]</f>
        <v>12.5</v>
      </c>
      <c r="F17" s="1">
        <f>_xlfn.CEILING.MATH($H$1*T1Goods[[#This Row],[Cost / Unit]]*(1+$J$1),1)</f>
        <v>10</v>
      </c>
      <c r="G17" s="5">
        <f>T1Goods[[#This Row],[Upkeep]]/T1Goods[[#This Row],[Trade Price]]</f>
        <v>5</v>
      </c>
      <c r="H17" s="1">
        <f>ROUND(SellPriceFactor*T1Goods[[#This Row],[Trade Price]],0)</f>
        <v>8</v>
      </c>
      <c r="I17" s="1">
        <f>ROUND(BuyPriceFactor*T1Goods[[#This Row],[Sell Price]],0)</f>
        <v>20</v>
      </c>
      <c r="J17" s="1">
        <f t="shared" si="0"/>
        <v>10</v>
      </c>
      <c r="K17" s="1">
        <v>8</v>
      </c>
      <c r="L17" s="1">
        <v>20</v>
      </c>
    </row>
    <row r="18" spans="1:12">
      <c r="A18" s="6" t="s">
        <v>183</v>
      </c>
      <c r="B18" s="1">
        <v>1010254</v>
      </c>
      <c r="C18" s="1">
        <v>5</v>
      </c>
      <c r="D18" s="5">
        <v>1</v>
      </c>
      <c r="E18" s="5">
        <f>T1Goods[[#This Row],[Upkeep]]/T1Goods[[#This Row],[Production]]</f>
        <v>5</v>
      </c>
      <c r="F18" s="1">
        <f>_xlfn.CEILING.MATH($H$1*T1Goods[[#This Row],[Cost / Unit]]*(1+$J$1),1)</f>
        <v>4</v>
      </c>
      <c r="G18" s="5">
        <f>T1Goods[[#This Row],[Upkeep]]/T1Goods[[#This Row],[Trade Price]]</f>
        <v>1.25</v>
      </c>
      <c r="H18" s="1">
        <f>ROUND(SellPriceFactor*T1Goods[[#This Row],[Trade Price]],0)</f>
        <v>3</v>
      </c>
      <c r="I18" s="1">
        <f>ROUND(BuyPriceFactor*T1Goods[[#This Row],[Sell Price]],0)</f>
        <v>8</v>
      </c>
      <c r="J18" s="1">
        <f t="shared" si="0"/>
        <v>5</v>
      </c>
      <c r="K18" s="1">
        <v>4</v>
      </c>
      <c r="L18" s="1">
        <v>10</v>
      </c>
    </row>
    <row r="19" spans="1:12">
      <c r="A19" s="6" t="s">
        <v>96</v>
      </c>
      <c r="B19" s="1">
        <v>133095</v>
      </c>
      <c r="C19" s="1">
        <v>50</v>
      </c>
      <c r="D19" s="5">
        <v>2</v>
      </c>
      <c r="E19" s="5">
        <f>T1Goods[[#This Row],[Upkeep]]/T1Goods[[#This Row],[Production]]</f>
        <v>25</v>
      </c>
      <c r="F19" s="1">
        <f>_xlfn.CEILING.MATH($H$1*T1Goods[[#This Row],[Cost / Unit]]*(1+$J$1),1)</f>
        <v>20</v>
      </c>
      <c r="G19" s="5">
        <f>T1Goods[[#This Row],[Upkeep]]/T1Goods[[#This Row],[Trade Price]]</f>
        <v>2.5</v>
      </c>
      <c r="H19" s="1">
        <f>ROUND(SellPriceFactor*T1Goods[[#This Row],[Trade Price]],0)</f>
        <v>16</v>
      </c>
      <c r="I19" s="1">
        <f>ROUND(BuyPriceFactor*T1Goods[[#This Row],[Sell Price]],0)</f>
        <v>40</v>
      </c>
      <c r="J19" s="1">
        <f t="shared" si="0"/>
        <v>25</v>
      </c>
      <c r="K19" s="1">
        <v>20</v>
      </c>
      <c r="L19" s="1">
        <v>50</v>
      </c>
    </row>
    <row r="20" spans="1:12">
      <c r="A20" s="6" t="s">
        <v>178</v>
      </c>
      <c r="B20" s="1">
        <v>120031</v>
      </c>
      <c r="C20" s="1">
        <v>25</v>
      </c>
      <c r="D20" s="5">
        <v>1</v>
      </c>
      <c r="E20" s="5">
        <f>T1Goods[[#This Row],[Upkeep]]/T1Goods[[#This Row],[Production]]</f>
        <v>25</v>
      </c>
      <c r="F20" s="1">
        <f>_xlfn.CEILING.MATH($H$1*T1Goods[[#This Row],[Cost / Unit]]*(1+$J$1),1)</f>
        <v>20</v>
      </c>
      <c r="G20" s="5">
        <f>T1Goods[[#This Row],[Upkeep]]/T1Goods[[#This Row],[Trade Price]]</f>
        <v>1.25</v>
      </c>
      <c r="H20" s="1">
        <f>ROUND(SellPriceFactor*T1Goods[[#This Row],[Trade Price]],0)</f>
        <v>16</v>
      </c>
      <c r="I20" s="1">
        <f>ROUND(BuyPriceFactor*T1Goods[[#This Row],[Sell Price]],0)</f>
        <v>40</v>
      </c>
      <c r="J20" s="1">
        <f t="shared" si="0"/>
        <v>25</v>
      </c>
      <c r="K20" s="1">
        <v>20</v>
      </c>
      <c r="L20" s="1">
        <v>50</v>
      </c>
    </row>
    <row r="21" spans="1:12">
      <c r="A21" s="6" t="s">
        <v>69</v>
      </c>
      <c r="B21" s="1">
        <v>1010230</v>
      </c>
      <c r="C21" s="1">
        <v>250</v>
      </c>
      <c r="D21" s="5">
        <v>2</v>
      </c>
      <c r="E21" s="5">
        <f>T1Goods[[#This Row],[Upkeep]]/T1Goods[[#This Row],[Production]]</f>
        <v>125</v>
      </c>
      <c r="F21" s="1">
        <f>_xlfn.CEILING.MATH($H$1*T1Goods[[#This Row],[Cost / Unit]]*(1+$J$1),1)</f>
        <v>99</v>
      </c>
      <c r="G21" s="5">
        <f>T1Goods[[#This Row],[Upkeep]]/T1Goods[[#This Row],[Trade Price]]</f>
        <v>2.5252525252525251</v>
      </c>
      <c r="H21" s="1">
        <f>ROUND(SellPriceFactor*T1Goods[[#This Row],[Trade Price]],0)</f>
        <v>79</v>
      </c>
      <c r="I21" s="1">
        <f>ROUND(BuyPriceFactor*T1Goods[[#This Row],[Sell Price]],0)</f>
        <v>198</v>
      </c>
      <c r="J21" s="1">
        <f t="shared" si="0"/>
        <v>125</v>
      </c>
      <c r="K21" s="1">
        <v>100</v>
      </c>
      <c r="L21" s="1">
        <v>250</v>
      </c>
    </row>
    <row r="22" spans="1:12">
      <c r="A22" s="6" t="s">
        <v>176</v>
      </c>
      <c r="B22" s="1">
        <v>120034</v>
      </c>
      <c r="C22" s="1">
        <v>25</v>
      </c>
      <c r="D22" s="5">
        <v>1</v>
      </c>
      <c r="E22" s="5">
        <f>T1Goods[[#This Row],[Upkeep]]/T1Goods[[#This Row],[Production]]</f>
        <v>25</v>
      </c>
      <c r="F22" s="1">
        <f>_xlfn.CEILING.MATH($H$1*T1Goods[[#This Row],[Cost / Unit]]*(1+$J$1),1)</f>
        <v>20</v>
      </c>
      <c r="G22" s="5">
        <f>T1Goods[[#This Row],[Upkeep]]/T1Goods[[#This Row],[Trade Price]]</f>
        <v>1.25</v>
      </c>
      <c r="H22" s="1">
        <f>ROUND(SellPriceFactor*T1Goods[[#This Row],[Trade Price]],0)</f>
        <v>16</v>
      </c>
      <c r="I22" s="1">
        <f>ROUND(BuyPriceFactor*T1Goods[[#This Row],[Sell Price]],0)</f>
        <v>40</v>
      </c>
      <c r="J22" s="1">
        <f t="shared" si="0"/>
        <v>25</v>
      </c>
      <c r="K22" s="1">
        <v>20</v>
      </c>
      <c r="L22" s="1">
        <v>50</v>
      </c>
    </row>
    <row r="23" spans="1:12">
      <c r="A23" s="6" t="s">
        <v>170</v>
      </c>
      <c r="B23" s="1">
        <v>1010253</v>
      </c>
      <c r="C23" s="1">
        <v>5</v>
      </c>
      <c r="D23" s="5">
        <v>1</v>
      </c>
      <c r="E23" s="5">
        <f>T1Goods[[#This Row],[Upkeep]]/T1Goods[[#This Row],[Production]]</f>
        <v>5</v>
      </c>
      <c r="F23" s="1">
        <f>_xlfn.CEILING.MATH($H$1*T1Goods[[#This Row],[Cost / Unit]]*(1+$J$1),1)</f>
        <v>4</v>
      </c>
      <c r="G23" s="5">
        <f>T1Goods[[#This Row],[Upkeep]]/T1Goods[[#This Row],[Trade Price]]</f>
        <v>1.25</v>
      </c>
      <c r="H23" s="1">
        <f>ROUND(SellPriceFactor*T1Goods[[#This Row],[Trade Price]],0)</f>
        <v>3</v>
      </c>
      <c r="I23" s="1">
        <f>ROUND(BuyPriceFactor*T1Goods[[#This Row],[Sell Price]],0)</f>
        <v>8</v>
      </c>
      <c r="J23" s="1">
        <f t="shared" si="0"/>
        <v>5</v>
      </c>
      <c r="K23" s="1">
        <v>4</v>
      </c>
      <c r="L23" s="1">
        <v>10</v>
      </c>
    </row>
    <row r="24" spans="1:12">
      <c r="A24" s="6" t="s">
        <v>31</v>
      </c>
      <c r="B24" s="1">
        <v>1010200</v>
      </c>
      <c r="C24" s="1">
        <v>40</v>
      </c>
      <c r="D24" s="5">
        <v>2</v>
      </c>
      <c r="E24" s="5">
        <f>T1Goods[[#This Row],[Upkeep]]/T1Goods[[#This Row],[Production]]</f>
        <v>20</v>
      </c>
      <c r="F24" s="1">
        <f>_xlfn.CEILING.MATH($H$1*T1Goods[[#This Row],[Cost / Unit]]*(1+$J$1),1)</f>
        <v>16</v>
      </c>
      <c r="G24" s="5">
        <f>T1Goods[[#This Row],[Upkeep]]/T1Goods[[#This Row],[Trade Price]]</f>
        <v>2.5</v>
      </c>
      <c r="H24" s="1">
        <f>ROUND(SellPriceFactor*T1Goods[[#This Row],[Trade Price]],0)</f>
        <v>13</v>
      </c>
      <c r="I24" s="1">
        <f>ROUND(BuyPriceFactor*T1Goods[[#This Row],[Sell Price]],0)</f>
        <v>33</v>
      </c>
      <c r="J24" s="1">
        <f t="shared" si="0"/>
        <v>20</v>
      </c>
      <c r="K24" s="1">
        <v>16</v>
      </c>
      <c r="L24" s="1">
        <v>40</v>
      </c>
    </row>
    <row r="25" spans="1:12">
      <c r="A25" s="6" t="s">
        <v>166</v>
      </c>
      <c r="B25" s="1">
        <v>120042</v>
      </c>
      <c r="C25" s="1">
        <v>5</v>
      </c>
      <c r="D25" s="5">
        <v>2</v>
      </c>
      <c r="E25" s="5">
        <f>T1Goods[[#This Row],[Upkeep]]/T1Goods[[#This Row],[Production]]</f>
        <v>2.5</v>
      </c>
      <c r="F25" s="1">
        <f>_xlfn.CEILING.MATH($H$1*T1Goods[[#This Row],[Cost / Unit]]*(1+$J$1),1)</f>
        <v>2</v>
      </c>
      <c r="G25" s="5">
        <f>T1Goods[[#This Row],[Upkeep]]/T1Goods[[#This Row],[Trade Price]]</f>
        <v>2.5</v>
      </c>
      <c r="H25" s="1">
        <f>ROUND(SellPriceFactor*T1Goods[[#This Row],[Trade Price]],0)</f>
        <v>2</v>
      </c>
      <c r="I25" s="1">
        <f>ROUND(BuyPriceFactor*T1Goods[[#This Row],[Sell Price]],0)</f>
        <v>5</v>
      </c>
      <c r="J25" s="1">
        <f t="shared" si="0"/>
        <v>5</v>
      </c>
      <c r="K25" s="1">
        <v>4</v>
      </c>
      <c r="L25" s="1">
        <v>10</v>
      </c>
    </row>
    <row r="26" spans="1:12">
      <c r="A26" s="6" t="s">
        <v>64</v>
      </c>
      <c r="B26" s="1">
        <v>1010209</v>
      </c>
      <c r="C26" s="1">
        <v>50</v>
      </c>
      <c r="D26" s="5">
        <v>1</v>
      </c>
      <c r="E26" s="5">
        <f>T1Goods[[#This Row],[Upkeep]]/T1Goods[[#This Row],[Production]]</f>
        <v>50</v>
      </c>
      <c r="F26" s="1">
        <f>_xlfn.CEILING.MATH($H$1*T1Goods[[#This Row],[Cost / Unit]]*(1+$J$1),1)</f>
        <v>40</v>
      </c>
      <c r="G26" s="5">
        <f>T1Goods[[#This Row],[Upkeep]]/T1Goods[[#This Row],[Trade Price]]</f>
        <v>1.25</v>
      </c>
      <c r="H26" s="1">
        <f>ROUND(SellPriceFactor*T1Goods[[#This Row],[Trade Price]],0)</f>
        <v>32</v>
      </c>
      <c r="I26" s="1">
        <f>ROUND(BuyPriceFactor*T1Goods[[#This Row],[Sell Price]],0)</f>
        <v>80</v>
      </c>
      <c r="J26" s="1">
        <f t="shared" si="0"/>
        <v>50</v>
      </c>
      <c r="K26" s="1">
        <v>40</v>
      </c>
      <c r="L26" s="1">
        <v>100</v>
      </c>
    </row>
    <row r="27" spans="1:12">
      <c r="A27" s="6" t="s">
        <v>165</v>
      </c>
      <c r="B27" s="1">
        <v>112706</v>
      </c>
      <c r="C27" s="1">
        <v>1000</v>
      </c>
      <c r="D27" s="5">
        <v>0.22</v>
      </c>
      <c r="E27" s="5">
        <f>T1Goods[[#This Row],[Upkeep]]/T1Goods[[#This Row],[Production]]</f>
        <v>4545.454545454545</v>
      </c>
      <c r="F27" s="1">
        <f>_xlfn.CEILING.MATH($H$1*T1Goods[[#This Row],[Cost / Unit]]*(1+$J$1),1)</f>
        <v>3580</v>
      </c>
      <c r="G27" s="5">
        <f>T1Goods[[#This Row],[Upkeep]]/T1Goods[[#This Row],[Trade Price]]</f>
        <v>0.27932960893854747</v>
      </c>
      <c r="H27" s="1">
        <f>ROUND(SellPriceFactor*T1Goods[[#This Row],[Trade Price]],0)</f>
        <v>2864</v>
      </c>
      <c r="I27" s="1">
        <f>ROUND(BuyPriceFactor*T1Goods[[#This Row],[Sell Price]],0)</f>
        <v>7160</v>
      </c>
      <c r="J27" s="1">
        <f t="shared" si="0"/>
        <v>4820</v>
      </c>
      <c r="K27" s="1">
        <v>3856</v>
      </c>
      <c r="L27" s="1">
        <v>9640</v>
      </c>
    </row>
    <row r="28" spans="1:12">
      <c r="A28" s="6" t="s">
        <v>122</v>
      </c>
      <c r="B28" s="1">
        <v>114371</v>
      </c>
      <c r="C28" s="1">
        <v>5</v>
      </c>
      <c r="D28" s="5">
        <v>1</v>
      </c>
      <c r="E28" s="5">
        <f>T1Goods[[#This Row],[Upkeep]]/T1Goods[[#This Row],[Production]]</f>
        <v>5</v>
      </c>
      <c r="F28" s="1">
        <f>_xlfn.CEILING.MATH($H$1*T1Goods[[#This Row],[Cost / Unit]]*(1+$J$1),1)</f>
        <v>4</v>
      </c>
      <c r="G28" s="5">
        <f>T1Goods[[#This Row],[Upkeep]]/T1Goods[[#This Row],[Trade Price]]</f>
        <v>1.25</v>
      </c>
      <c r="H28" s="1">
        <f>ROUND(SellPriceFactor*T1Goods[[#This Row],[Trade Price]],0)</f>
        <v>3</v>
      </c>
      <c r="I28" s="1">
        <f>ROUND(BuyPriceFactor*T1Goods[[#This Row],[Sell Price]],0)</f>
        <v>8</v>
      </c>
      <c r="J28" s="1">
        <f t="shared" si="0"/>
        <v>5</v>
      </c>
      <c r="K28" s="1">
        <v>4</v>
      </c>
      <c r="L28" s="1">
        <v>10</v>
      </c>
    </row>
    <row r="29" spans="1:12">
      <c r="A29" s="6" t="s">
        <v>179</v>
      </c>
      <c r="B29" s="1">
        <v>1010233</v>
      </c>
      <c r="C29" s="1">
        <v>250</v>
      </c>
      <c r="D29" s="5">
        <v>0.4</v>
      </c>
      <c r="E29" s="5">
        <f>T1Goods[[#This Row],[Upkeep]]/T1Goods[[#This Row],[Production]]</f>
        <v>625</v>
      </c>
      <c r="F29" s="1">
        <f>_xlfn.CEILING.MATH(GoldModifier*$H$1*T1Goods[[#This Row],[Cost / Unit]]*(1+$J$1),1)</f>
        <v>665</v>
      </c>
      <c r="G29" s="5">
        <f>T1Goods[[#This Row],[Upkeep]]/T1Goods[[#This Row],[Trade Price]]</f>
        <v>0.37593984962406013</v>
      </c>
      <c r="H29" s="1">
        <f>ROUND(SellPriceFactor*T1Goods[[#This Row],[Trade Price]],0)</f>
        <v>532</v>
      </c>
      <c r="I29" s="1">
        <f>ROUND(BuyPriceFactor*T1Goods[[#This Row],[Sell Price]],0)</f>
        <v>1330</v>
      </c>
      <c r="J29" s="1">
        <f t="shared" si="0"/>
        <v>625</v>
      </c>
      <c r="K29" s="1">
        <v>500</v>
      </c>
      <c r="L29" s="1">
        <v>1250</v>
      </c>
    </row>
    <row r="30" spans="1:12">
      <c r="A30" s="6" t="s">
        <v>157</v>
      </c>
      <c r="B30" s="1">
        <v>112697</v>
      </c>
      <c r="C30" s="1">
        <v>70</v>
      </c>
      <c r="D30" s="5">
        <v>0.5</v>
      </c>
      <c r="E30" s="5">
        <f>T1Goods[[#This Row],[Upkeep]]/T1Goods[[#This Row],[Production]]</f>
        <v>140</v>
      </c>
      <c r="F30" s="1">
        <f>_xlfn.CEILING.MATH(ArcticModifier1*$H$1*T1Goods[[#This Row],[Cost / Unit]]*(1+$J$1),1)</f>
        <v>166</v>
      </c>
      <c r="G30" s="5">
        <f>T1Goods[[#This Row],[Upkeep]]/T1Goods[[#This Row],[Trade Price]]</f>
        <v>0.42168674698795183</v>
      </c>
      <c r="H30" s="1">
        <f>ROUND(SellPriceFactor*T1Goods[[#This Row],[Trade Price]],0)</f>
        <v>133</v>
      </c>
      <c r="I30" s="1">
        <f>ROUND(BuyPriceFactor*T1Goods[[#This Row],[Sell Price]],0)</f>
        <v>333</v>
      </c>
      <c r="J30" s="1">
        <f t="shared" si="0"/>
        <v>60</v>
      </c>
      <c r="K30" s="1">
        <v>48</v>
      </c>
      <c r="L30" s="1">
        <v>120</v>
      </c>
    </row>
    <row r="31" spans="1:12">
      <c r="A31" s="6" t="s">
        <v>43</v>
      </c>
      <c r="B31" s="1">
        <v>1010192</v>
      </c>
      <c r="C31" s="1">
        <v>20</v>
      </c>
      <c r="D31" s="5">
        <v>1</v>
      </c>
      <c r="E31" s="5">
        <f>T1Goods[[#This Row],[Upkeep]]/T1Goods[[#This Row],[Production]]</f>
        <v>20</v>
      </c>
      <c r="F31" s="1">
        <f>_xlfn.CEILING.MATH($H$1*T1Goods[[#This Row],[Cost / Unit]]*(1+$J$1),1)</f>
        <v>16</v>
      </c>
      <c r="G31" s="5">
        <f>T1Goods[[#This Row],[Upkeep]]/T1Goods[[#This Row],[Trade Price]]</f>
        <v>1.25</v>
      </c>
      <c r="H31" s="1">
        <f>ROUND(SellPriceFactor*T1Goods[[#This Row],[Trade Price]],0)</f>
        <v>13</v>
      </c>
      <c r="I31" s="1">
        <f>ROUND(BuyPriceFactor*T1Goods[[#This Row],[Sell Price]],0)</f>
        <v>33</v>
      </c>
      <c r="J31" s="1">
        <f t="shared" si="0"/>
        <v>20</v>
      </c>
      <c r="K31" s="1">
        <v>16</v>
      </c>
      <c r="L31" s="1">
        <v>40</v>
      </c>
    </row>
    <row r="32" spans="1:12">
      <c r="A32" s="6" t="s">
        <v>82</v>
      </c>
      <c r="B32" s="1">
        <v>120014</v>
      </c>
      <c r="C32" s="1">
        <v>200</v>
      </c>
      <c r="D32" s="5">
        <v>0.5</v>
      </c>
      <c r="E32" s="5">
        <f>T1Goods[[#This Row],[Upkeep]]/T1Goods[[#This Row],[Production]]</f>
        <v>400</v>
      </c>
      <c r="F32" s="1">
        <f>_xlfn.CEILING.MATH($H$1*T1Goods[[#This Row],[Cost / Unit]]*(1+$J$1),1)</f>
        <v>315</v>
      </c>
      <c r="G32" s="5">
        <f>T1Goods[[#This Row],[Upkeep]]/T1Goods[[#This Row],[Trade Price]]</f>
        <v>0.63492063492063489</v>
      </c>
      <c r="H32" s="1">
        <f>ROUND(SellPriceFactor*T1Goods[[#This Row],[Trade Price]],0)</f>
        <v>252</v>
      </c>
      <c r="I32" s="1">
        <f>ROUND(BuyPriceFactor*T1Goods[[#This Row],[Sell Price]],0)</f>
        <v>630</v>
      </c>
      <c r="J32" s="1">
        <f t="shared" si="0"/>
        <v>200</v>
      </c>
      <c r="K32" s="1">
        <v>160</v>
      </c>
      <c r="L32" s="1">
        <v>400</v>
      </c>
    </row>
    <row r="33" spans="1:12">
      <c r="A33" s="6" t="s">
        <v>203</v>
      </c>
      <c r="B33" s="1">
        <v>5383</v>
      </c>
      <c r="C33" s="1">
        <v>5</v>
      </c>
      <c r="D33" s="5">
        <v>2</v>
      </c>
      <c r="E33" s="5">
        <f>T1Goods[[#This Row],[Upkeep]]/T1Goods[[#This Row],[Production]]</f>
        <v>2.5</v>
      </c>
      <c r="F33" s="1">
        <f>_xlfn.CEILING.MATH($H$1*T1Goods[[#This Row],[Cost / Unit]]*(1+$J$1),1)</f>
        <v>2</v>
      </c>
      <c r="G33" s="5">
        <f>T1Goods[[#This Row],[Upkeep]]/T1Goods[[#This Row],[Trade Price]]</f>
        <v>2.5</v>
      </c>
      <c r="H33" s="1">
        <f>ROUND(SellPriceFactor*T1Goods[[#This Row],[Trade Price]],0)</f>
        <v>2</v>
      </c>
      <c r="I33" s="1">
        <f>ROUND(BuyPriceFactor*T1Goods[[#This Row],[Sell Price]],0)</f>
        <v>5</v>
      </c>
      <c r="J33" s="1">
        <f t="shared" si="0"/>
        <v>15</v>
      </c>
      <c r="K33" s="1">
        <v>12</v>
      </c>
      <c r="L33" s="1">
        <v>4</v>
      </c>
    </row>
    <row r="34" spans="1:12">
      <c r="A34" s="6" t="s">
        <v>129</v>
      </c>
      <c r="B34" s="1">
        <v>114364</v>
      </c>
      <c r="C34" s="1">
        <v>15</v>
      </c>
      <c r="D34" s="5">
        <v>1</v>
      </c>
      <c r="E34" s="5">
        <f>T1Goods[[#This Row],[Upkeep]]/T1Goods[[#This Row],[Production]]</f>
        <v>15</v>
      </c>
      <c r="F34" s="1">
        <f>_xlfn.CEILING.MATH($H$1*T1Goods[[#This Row],[Cost / Unit]]*(1+$J$1),1)</f>
        <v>12</v>
      </c>
      <c r="G34" s="5">
        <f>T1Goods[[#This Row],[Upkeep]]/T1Goods[[#This Row],[Trade Price]]</f>
        <v>1.25</v>
      </c>
      <c r="H34" s="1">
        <f>ROUND(SellPriceFactor*T1Goods[[#This Row],[Trade Price]],0)</f>
        <v>10</v>
      </c>
      <c r="I34" s="1">
        <f>ROUND(BuyPriceFactor*T1Goods[[#This Row],[Sell Price]],0)</f>
        <v>25</v>
      </c>
      <c r="J34" s="1">
        <f t="shared" si="0"/>
        <v>15</v>
      </c>
      <c r="K34" s="1">
        <v>12</v>
      </c>
      <c r="L34" s="1">
        <v>30</v>
      </c>
    </row>
    <row r="35" spans="1:12">
      <c r="A35" s="6" t="s">
        <v>52</v>
      </c>
      <c r="B35" s="1">
        <v>1010194</v>
      </c>
      <c r="C35" s="1">
        <v>20</v>
      </c>
      <c r="D35" s="5">
        <v>0.66666666666666663</v>
      </c>
      <c r="E35" s="5">
        <f>T1Goods[[#This Row],[Upkeep]]/T1Goods[[#This Row],[Production]]</f>
        <v>30</v>
      </c>
      <c r="F35" s="1">
        <f>_xlfn.CEILING.MATH($H$1*T1Goods[[#This Row],[Cost / Unit]]*(1+$J$1),1)</f>
        <v>24</v>
      </c>
      <c r="G35" s="5">
        <f>T1Goods[[#This Row],[Upkeep]]/T1Goods[[#This Row],[Trade Price]]</f>
        <v>0.83333333333333337</v>
      </c>
      <c r="H35" s="1">
        <f>ROUND(SellPriceFactor*T1Goods[[#This Row],[Trade Price]],0)</f>
        <v>19</v>
      </c>
      <c r="I35" s="1">
        <f>ROUND(BuyPriceFactor*T1Goods[[#This Row],[Sell Price]],0)</f>
        <v>48</v>
      </c>
      <c r="J35" s="1">
        <f t="shared" ref="J35:J66" si="1">ROUND(1.25*K35,0)</f>
        <v>30</v>
      </c>
      <c r="K35" s="1">
        <v>24</v>
      </c>
      <c r="L35" s="1">
        <v>60</v>
      </c>
    </row>
    <row r="36" spans="1:12">
      <c r="A36" s="6" t="s">
        <v>162</v>
      </c>
      <c r="B36" s="1">
        <v>112698</v>
      </c>
      <c r="C36" s="1">
        <v>150</v>
      </c>
      <c r="D36" s="5">
        <v>0.5</v>
      </c>
      <c r="E36" s="5">
        <f>T1Goods[[#This Row],[Upkeep]]/T1Goods[[#This Row],[Production]]</f>
        <v>300</v>
      </c>
      <c r="F36" s="1">
        <f>_xlfn.CEILING.MATH(ArcticModifier1*ArcticModifier2*$H$1*T1Goods[[#This Row],[Cost / Unit]]*(1+$J$1),1)</f>
        <v>709</v>
      </c>
      <c r="G36" s="5">
        <f>T1Goods[[#This Row],[Upkeep]]/T1Goods[[#This Row],[Trade Price]]</f>
        <v>0.21156558533145275</v>
      </c>
      <c r="H36" s="1">
        <f>ROUND(SellPriceFactor*T1Goods[[#This Row],[Trade Price]],0)</f>
        <v>567</v>
      </c>
      <c r="I36" s="1">
        <f>ROUND(BuyPriceFactor*T1Goods[[#This Row],[Sell Price]],0)</f>
        <v>1418</v>
      </c>
      <c r="J36" s="1">
        <f t="shared" si="1"/>
        <v>750</v>
      </c>
      <c r="K36" s="1">
        <v>600</v>
      </c>
      <c r="L36" s="1">
        <v>1500</v>
      </c>
    </row>
    <row r="37" spans="1:12">
      <c r="A37" s="6" t="s">
        <v>133</v>
      </c>
      <c r="B37" s="1">
        <v>114368</v>
      </c>
      <c r="C37" s="1">
        <v>25</v>
      </c>
      <c r="D37" s="5">
        <v>1</v>
      </c>
      <c r="E37" s="5">
        <f>T1Goods[[#This Row],[Upkeep]]/T1Goods[[#This Row],[Production]]</f>
        <v>25</v>
      </c>
      <c r="F37" s="1">
        <f>_xlfn.CEILING.MATH($H$1*T1Goods[[#This Row],[Cost / Unit]]*(1+$J$1),1)</f>
        <v>20</v>
      </c>
      <c r="G37" s="5">
        <f>T1Goods[[#This Row],[Upkeep]]/T1Goods[[#This Row],[Trade Price]]</f>
        <v>1.25</v>
      </c>
      <c r="H37" s="1">
        <f>ROUND(SellPriceFactor*T1Goods[[#This Row],[Trade Price]],0)</f>
        <v>16</v>
      </c>
      <c r="I37" s="1">
        <f>ROUND(BuyPriceFactor*T1Goods[[#This Row],[Sell Price]],0)</f>
        <v>40</v>
      </c>
      <c r="J37" s="1">
        <f t="shared" si="1"/>
        <v>25</v>
      </c>
      <c r="K37" s="1">
        <v>20</v>
      </c>
      <c r="L37" s="1">
        <v>50</v>
      </c>
    </row>
    <row r="38" spans="1:12">
      <c r="A38" s="6" t="s">
        <v>46</v>
      </c>
      <c r="B38" s="1">
        <v>1010227</v>
      </c>
      <c r="C38" s="1">
        <v>50</v>
      </c>
      <c r="D38" s="5">
        <v>4</v>
      </c>
      <c r="E38" s="5">
        <f>T1Goods[[#This Row],[Upkeep]]/T1Goods[[#This Row],[Production]]</f>
        <v>12.5</v>
      </c>
      <c r="F38" s="1">
        <f>_xlfn.CEILING.MATH($H$1*T1Goods[[#This Row],[Cost / Unit]]*(1+$J$1),1)</f>
        <v>10</v>
      </c>
      <c r="G38" s="5">
        <f>T1Goods[[#This Row],[Upkeep]]/T1Goods[[#This Row],[Trade Price]]</f>
        <v>5</v>
      </c>
      <c r="H38" s="1">
        <f>ROUND(SellPriceFactor*T1Goods[[#This Row],[Trade Price]],0)</f>
        <v>8</v>
      </c>
      <c r="I38" s="1">
        <f>ROUND(BuyPriceFactor*T1Goods[[#This Row],[Sell Price]],0)</f>
        <v>20</v>
      </c>
      <c r="J38" s="1">
        <f t="shared" si="1"/>
        <v>13</v>
      </c>
      <c r="K38" s="1">
        <v>10</v>
      </c>
      <c r="L38" s="1">
        <v>26</v>
      </c>
    </row>
    <row r="39" spans="1:12">
      <c r="A39" s="6" t="s">
        <v>91</v>
      </c>
      <c r="B39" s="1">
        <v>133183</v>
      </c>
      <c r="C39" s="1">
        <v>50</v>
      </c>
      <c r="D39" s="5">
        <v>2</v>
      </c>
      <c r="E39" s="5">
        <f>T1Goods[[#This Row],[Upkeep]]/T1Goods[[#This Row],[Production]]</f>
        <v>25</v>
      </c>
      <c r="F39" s="1">
        <f>_xlfn.CEILING.MATH($H$1*T1Goods[[#This Row],[Cost / Unit]]*(1+$J$1),1)</f>
        <v>20</v>
      </c>
      <c r="G39" s="5">
        <f>T1Goods[[#This Row],[Upkeep]]/T1Goods[[#This Row],[Trade Price]]</f>
        <v>2.5</v>
      </c>
      <c r="H39" s="1">
        <f>ROUND(SellPriceFactor*T1Goods[[#This Row],[Trade Price]],0)</f>
        <v>16</v>
      </c>
      <c r="I39" s="1">
        <f>ROUND(BuyPriceFactor*T1Goods[[#This Row],[Sell Price]],0)</f>
        <v>40</v>
      </c>
      <c r="J39" s="1">
        <f t="shared" si="1"/>
        <v>25</v>
      </c>
      <c r="K39" s="1">
        <v>20</v>
      </c>
      <c r="L39" s="1">
        <v>50</v>
      </c>
    </row>
    <row r="40" spans="1:12">
      <c r="A40" s="6" t="s">
        <v>123</v>
      </c>
      <c r="B40" s="1">
        <v>114365</v>
      </c>
      <c r="C40" s="1">
        <v>10</v>
      </c>
      <c r="D40" s="5">
        <v>1</v>
      </c>
      <c r="E40" s="5">
        <f>T1Goods[[#This Row],[Upkeep]]/T1Goods[[#This Row],[Production]]</f>
        <v>10</v>
      </c>
      <c r="F40" s="1">
        <f>_xlfn.CEILING.MATH($H$1*T1Goods[[#This Row],[Cost / Unit]]*(1+$J$1),1)</f>
        <v>8</v>
      </c>
      <c r="G40" s="5">
        <f>T1Goods[[#This Row],[Upkeep]]/T1Goods[[#This Row],[Trade Price]]</f>
        <v>1.25</v>
      </c>
      <c r="H40" s="1">
        <f>ROUND(SellPriceFactor*T1Goods[[#This Row],[Trade Price]],0)</f>
        <v>6</v>
      </c>
      <c r="I40" s="1">
        <f>ROUND(BuyPriceFactor*T1Goods[[#This Row],[Sell Price]],0)</f>
        <v>15</v>
      </c>
      <c r="J40" s="1">
        <f t="shared" si="1"/>
        <v>10</v>
      </c>
      <c r="K40" s="1">
        <v>8</v>
      </c>
      <c r="L40" s="1">
        <v>20</v>
      </c>
    </row>
    <row r="41" spans="1:12">
      <c r="A41" s="6" t="s">
        <v>138</v>
      </c>
      <c r="B41" s="1">
        <v>118728</v>
      </c>
      <c r="C41" s="1">
        <v>40</v>
      </c>
      <c r="D41" s="5">
        <v>1</v>
      </c>
      <c r="E41" s="5">
        <f>T1Goods[[#This Row],[Upkeep]]/T1Goods[[#This Row],[Production]]</f>
        <v>40</v>
      </c>
      <c r="F41" s="1">
        <f>_xlfn.CEILING.MATH($H$1*T1Goods[[#This Row],[Cost / Unit]]*(1+$J$1),1)</f>
        <v>32</v>
      </c>
      <c r="G41" s="5">
        <f>T1Goods[[#This Row],[Upkeep]]/T1Goods[[#This Row],[Trade Price]]</f>
        <v>1.25</v>
      </c>
      <c r="H41" s="1">
        <f>ROUND(SellPriceFactor*T1Goods[[#This Row],[Trade Price]],0)</f>
        <v>26</v>
      </c>
      <c r="I41" s="1">
        <f>ROUND(BuyPriceFactor*T1Goods[[#This Row],[Sell Price]],0)</f>
        <v>65</v>
      </c>
      <c r="J41" s="1">
        <f t="shared" si="1"/>
        <v>40</v>
      </c>
      <c r="K41" s="1">
        <v>32</v>
      </c>
      <c r="L41" s="1">
        <v>80</v>
      </c>
    </row>
    <row r="42" spans="1:12">
      <c r="A42" s="6" t="s">
        <v>207</v>
      </c>
      <c r="B42" s="1">
        <v>5385</v>
      </c>
      <c r="C42" s="1">
        <v>25</v>
      </c>
      <c r="D42" s="5">
        <v>1</v>
      </c>
      <c r="E42" s="5">
        <f>T1Goods[[#This Row],[Upkeep]]/T1Goods[[#This Row],[Production]]</f>
        <v>25</v>
      </c>
      <c r="F42" s="1">
        <f>_xlfn.CEILING.MATH($H$1*T1Goods[[#This Row],[Cost / Unit]]*(1+$J$1),1)</f>
        <v>20</v>
      </c>
      <c r="G42" s="5">
        <f>T1Goods[[#This Row],[Upkeep]]/T1Goods[[#This Row],[Trade Price]]</f>
        <v>1.25</v>
      </c>
      <c r="H42" s="1">
        <f>ROUND(SellPriceFactor*T1Goods[[#This Row],[Trade Price]],0)</f>
        <v>16</v>
      </c>
      <c r="I42" s="1">
        <f>ROUND(BuyPriceFactor*T1Goods[[#This Row],[Sell Price]],0)</f>
        <v>40</v>
      </c>
      <c r="J42" s="1">
        <f t="shared" si="1"/>
        <v>1</v>
      </c>
      <c r="K42" s="1">
        <v>1</v>
      </c>
      <c r="L42" s="1">
        <v>4</v>
      </c>
    </row>
    <row r="43" spans="1:12">
      <c r="A43" s="6" t="s">
        <v>212</v>
      </c>
      <c r="B43" s="1">
        <v>5398</v>
      </c>
      <c r="C43" s="1">
        <v>500</v>
      </c>
      <c r="D43" s="5">
        <v>4</v>
      </c>
      <c r="E43" s="5">
        <f>T1Goods[[#This Row],[Upkeep]]/T1Goods[[#This Row],[Production]]</f>
        <v>125</v>
      </c>
      <c r="F43" s="1">
        <f>_xlfn.CEILING.MATH($H$1*T1Goods[[#This Row],[Cost / Unit]]*(1+$J$1),1)</f>
        <v>99</v>
      </c>
      <c r="G43" s="5">
        <f>T1Goods[[#This Row],[Upkeep]]/T1Goods[[#This Row],[Trade Price]]</f>
        <v>5.0505050505050502</v>
      </c>
      <c r="H43" s="1">
        <f>ROUND(SellPriceFactor*T1Goods[[#This Row],[Trade Price]],0)</f>
        <v>79</v>
      </c>
      <c r="I43" s="1">
        <f>ROUND(BuyPriceFactor*T1Goods[[#This Row],[Sell Price]],0)</f>
        <v>198</v>
      </c>
      <c r="J43" s="1">
        <f t="shared" si="1"/>
        <v>245</v>
      </c>
      <c r="K43" s="1">
        <v>196</v>
      </c>
      <c r="L43" s="1">
        <v>490</v>
      </c>
    </row>
    <row r="44" spans="1:12">
      <c r="A44" s="6" t="s">
        <v>214</v>
      </c>
      <c r="B44" s="1">
        <v>5401</v>
      </c>
      <c r="C44" s="1">
        <v>5</v>
      </c>
      <c r="D44" s="5">
        <v>2</v>
      </c>
      <c r="E44" s="5">
        <f>T1Goods[[#This Row],[Upkeep]]/T1Goods[[#This Row],[Production]]</f>
        <v>2.5</v>
      </c>
      <c r="F44" s="1">
        <f>_xlfn.CEILING.MATH($H$1*T1Goods[[#This Row],[Cost / Unit]]*(1+$J$1),1)</f>
        <v>2</v>
      </c>
      <c r="G44" s="5">
        <f>T1Goods[[#This Row],[Upkeep]]/T1Goods[[#This Row],[Trade Price]]</f>
        <v>2.5</v>
      </c>
      <c r="H44" s="1">
        <f>ROUND(SellPriceFactor*T1Goods[[#This Row],[Trade Price]],0)</f>
        <v>2</v>
      </c>
      <c r="I44" s="1">
        <f>ROUND(BuyPriceFactor*T1Goods[[#This Row],[Sell Price]],0)</f>
        <v>5</v>
      </c>
      <c r="J44" s="1">
        <f t="shared" si="1"/>
        <v>3</v>
      </c>
      <c r="K44" s="1">
        <v>2</v>
      </c>
      <c r="L44" s="1">
        <v>6</v>
      </c>
    </row>
    <row r="45" spans="1:12">
      <c r="A45" s="6" t="s">
        <v>201</v>
      </c>
      <c r="B45" s="1">
        <v>5803</v>
      </c>
      <c r="C45" s="1">
        <v>5</v>
      </c>
      <c r="D45" s="5">
        <v>2</v>
      </c>
      <c r="E45" s="5">
        <f>T1Goods[[#This Row],[Upkeep]]/T1Goods[[#This Row],[Production]]</f>
        <v>2.5</v>
      </c>
      <c r="F45" s="1">
        <f>_xlfn.CEILING.MATH($H$1*T1Goods[[#This Row],[Cost / Unit]]*(1+$J$1),1)</f>
        <v>2</v>
      </c>
      <c r="G45" s="5">
        <f>T1Goods[[#This Row],[Upkeep]]/T1Goods[[#This Row],[Trade Price]]</f>
        <v>2.5</v>
      </c>
      <c r="H45" s="1">
        <f>ROUND(SellPriceFactor*T1Goods[[#This Row],[Trade Price]],0)</f>
        <v>2</v>
      </c>
      <c r="I45" s="1">
        <f>ROUND(BuyPriceFactor*T1Goods[[#This Row],[Sell Price]],0)</f>
        <v>5</v>
      </c>
      <c r="J45" s="1">
        <f t="shared" si="1"/>
        <v>20</v>
      </c>
      <c r="K45" s="1">
        <v>16</v>
      </c>
      <c r="L45" s="1">
        <v>6</v>
      </c>
    </row>
    <row r="46" spans="1:12">
      <c r="A46" s="6" t="s">
        <v>210</v>
      </c>
      <c r="B46" s="1">
        <v>5386</v>
      </c>
      <c r="C46" s="1">
        <v>5</v>
      </c>
      <c r="D46" s="5">
        <v>2</v>
      </c>
      <c r="E46" s="5">
        <f>T1Goods[[#This Row],[Upkeep]]/T1Goods[[#This Row],[Production]]</f>
        <v>2.5</v>
      </c>
      <c r="F46" s="1">
        <f>_xlfn.CEILING.MATH($H$1*T1Goods[[#This Row],[Cost / Unit]]*(1+$J$1),1)</f>
        <v>2</v>
      </c>
      <c r="G46" s="5">
        <f>T1Goods[[#This Row],[Upkeep]]/T1Goods[[#This Row],[Trade Price]]</f>
        <v>2.5</v>
      </c>
      <c r="H46" s="1">
        <f>ROUND(SellPriceFactor*T1Goods[[#This Row],[Trade Price]],0)</f>
        <v>2</v>
      </c>
      <c r="I46" s="1">
        <f>ROUND(BuyPriceFactor*T1Goods[[#This Row],[Sell Price]],0)</f>
        <v>5</v>
      </c>
      <c r="J46" s="1">
        <f t="shared" si="1"/>
        <v>10</v>
      </c>
      <c r="K46" s="1">
        <v>8</v>
      </c>
      <c r="L46" s="1">
        <v>20</v>
      </c>
    </row>
    <row r="47" spans="1:12">
      <c r="A47" s="6" t="s">
        <v>175</v>
      </c>
      <c r="B47" s="1">
        <v>1010256</v>
      </c>
      <c r="C47" s="1">
        <v>25</v>
      </c>
      <c r="D47" s="5">
        <v>0.66666666666666663</v>
      </c>
      <c r="E47" s="5">
        <f>T1Goods[[#This Row],[Upkeep]]/T1Goods[[#This Row],[Production]]</f>
        <v>37.5</v>
      </c>
      <c r="F47" s="1">
        <f>_xlfn.CEILING.MATH($H$1*T1Goods[[#This Row],[Cost / Unit]]*(1+$J$1),1)</f>
        <v>30</v>
      </c>
      <c r="G47" s="5">
        <f>T1Goods[[#This Row],[Upkeep]]/T1Goods[[#This Row],[Trade Price]]</f>
        <v>0.83333333333333337</v>
      </c>
      <c r="H47" s="1">
        <f>ROUND(SellPriceFactor*T1Goods[[#This Row],[Trade Price]],0)</f>
        <v>24</v>
      </c>
      <c r="I47" s="1">
        <f>ROUND(BuyPriceFactor*T1Goods[[#This Row],[Sell Price]],0)</f>
        <v>60</v>
      </c>
      <c r="J47" s="1">
        <f t="shared" si="1"/>
        <v>38</v>
      </c>
      <c r="K47" s="1">
        <v>30</v>
      </c>
      <c r="L47" s="1">
        <v>76</v>
      </c>
    </row>
    <row r="48" spans="1:12">
      <c r="A48" s="6" t="s">
        <v>35</v>
      </c>
      <c r="B48" s="1">
        <v>1010199</v>
      </c>
      <c r="C48" s="1">
        <v>40</v>
      </c>
      <c r="D48" s="5">
        <v>1</v>
      </c>
      <c r="E48" s="5">
        <f>T1Goods[[#This Row],[Upkeep]]/T1Goods[[#This Row],[Production]]</f>
        <v>40</v>
      </c>
      <c r="F48" s="1">
        <f>_xlfn.CEILING.MATH($H$1*T1Goods[[#This Row],[Cost / Unit]]*(1+$J$1),1)</f>
        <v>32</v>
      </c>
      <c r="G48" s="5">
        <f>T1Goods[[#This Row],[Upkeep]]/T1Goods[[#This Row],[Trade Price]]</f>
        <v>1.25</v>
      </c>
      <c r="H48" s="1">
        <f>ROUND(SellPriceFactor*T1Goods[[#This Row],[Trade Price]],0)</f>
        <v>26</v>
      </c>
      <c r="I48" s="1">
        <f>ROUND(BuyPriceFactor*T1Goods[[#This Row],[Sell Price]],0)</f>
        <v>65</v>
      </c>
      <c r="J48" s="1">
        <f t="shared" si="1"/>
        <v>10</v>
      </c>
      <c r="K48" s="1">
        <v>8</v>
      </c>
      <c r="L48" s="1">
        <v>20</v>
      </c>
    </row>
    <row r="49" spans="1:12">
      <c r="A49" s="6" t="s">
        <v>167</v>
      </c>
      <c r="B49" s="1">
        <v>120041</v>
      </c>
      <c r="C49" s="1">
        <v>5</v>
      </c>
      <c r="D49" s="5">
        <v>2</v>
      </c>
      <c r="E49" s="5">
        <f>T1Goods[[#This Row],[Upkeep]]/T1Goods[[#This Row],[Production]]</f>
        <v>2.5</v>
      </c>
      <c r="F49" s="1">
        <f>_xlfn.CEILING.MATH($H$1*T1Goods[[#This Row],[Cost / Unit]]*(1+$J$1),1)</f>
        <v>2</v>
      </c>
      <c r="G49" s="5">
        <f>T1Goods[[#This Row],[Upkeep]]/T1Goods[[#This Row],[Trade Price]]</f>
        <v>2.5</v>
      </c>
      <c r="H49" s="1">
        <f>ROUND(SellPriceFactor*T1Goods[[#This Row],[Trade Price]],0)</f>
        <v>2</v>
      </c>
      <c r="I49" s="1">
        <f>ROUND(BuyPriceFactor*T1Goods[[#This Row],[Sell Price]],0)</f>
        <v>5</v>
      </c>
      <c r="J49" s="1">
        <f t="shared" si="1"/>
        <v>3</v>
      </c>
      <c r="K49" s="1">
        <v>2</v>
      </c>
      <c r="L49" s="1">
        <v>6</v>
      </c>
    </row>
    <row r="50" spans="1:12">
      <c r="A50" s="6" t="s">
        <v>32</v>
      </c>
      <c r="B50" s="1">
        <v>1010195</v>
      </c>
      <c r="C50" s="1">
        <v>20</v>
      </c>
      <c r="D50" s="5">
        <v>2</v>
      </c>
      <c r="E50" s="5">
        <f>T1Goods[[#This Row],[Upkeep]]/T1Goods[[#This Row],[Production]]</f>
        <v>10</v>
      </c>
      <c r="F50" s="1">
        <f>_xlfn.CEILING.MATH($H$1*T1Goods[[#This Row],[Cost / Unit]]*(1+$J$1),1)</f>
        <v>8</v>
      </c>
      <c r="G50" s="5">
        <f>T1Goods[[#This Row],[Upkeep]]/T1Goods[[#This Row],[Trade Price]]</f>
        <v>2.5</v>
      </c>
      <c r="H50" s="1">
        <f>ROUND(SellPriceFactor*T1Goods[[#This Row],[Trade Price]],0)</f>
        <v>6</v>
      </c>
      <c r="I50" s="1">
        <f>ROUND(BuyPriceFactor*T1Goods[[#This Row],[Sell Price]],0)</f>
        <v>15</v>
      </c>
      <c r="J50" s="1">
        <f t="shared" si="1"/>
        <v>10</v>
      </c>
      <c r="K50" s="1">
        <v>8</v>
      </c>
      <c r="L50" s="1">
        <v>20</v>
      </c>
    </row>
    <row r="51" spans="1:12">
      <c r="A51" s="6" t="s">
        <v>55</v>
      </c>
      <c r="B51" s="1">
        <v>1010228</v>
      </c>
      <c r="C51" s="1">
        <v>120</v>
      </c>
      <c r="D51" s="5">
        <v>2</v>
      </c>
      <c r="E51" s="5">
        <f>T1Goods[[#This Row],[Upkeep]]/T1Goods[[#This Row],[Production]]</f>
        <v>60</v>
      </c>
      <c r="F51" s="1">
        <f>_xlfn.CEILING.MATH($H$1*T1Goods[[#This Row],[Cost / Unit]]*(1+$J$1),1)</f>
        <v>48</v>
      </c>
      <c r="G51" s="5">
        <f>T1Goods[[#This Row],[Upkeep]]/T1Goods[[#This Row],[Trade Price]]</f>
        <v>2.5</v>
      </c>
      <c r="H51" s="1">
        <f>ROUND(SellPriceFactor*T1Goods[[#This Row],[Trade Price]],0)</f>
        <v>38</v>
      </c>
      <c r="I51" s="1">
        <f>ROUND(BuyPriceFactor*T1Goods[[#This Row],[Sell Price]],0)</f>
        <v>95</v>
      </c>
      <c r="J51" s="1">
        <f t="shared" si="1"/>
        <v>125</v>
      </c>
      <c r="K51" s="1">
        <v>100</v>
      </c>
      <c r="L51" s="1">
        <v>250</v>
      </c>
    </row>
    <row r="52" spans="1:12">
      <c r="A52" s="6" t="s">
        <v>59</v>
      </c>
      <c r="B52" s="1">
        <v>1010198</v>
      </c>
      <c r="C52" s="1">
        <v>100</v>
      </c>
      <c r="D52" s="5">
        <v>0.5</v>
      </c>
      <c r="E52" s="5">
        <f>T1Goods[[#This Row],[Upkeep]]/T1Goods[[#This Row],[Production]]</f>
        <v>200</v>
      </c>
      <c r="F52" s="1">
        <f>_xlfn.CEILING.MATH($H$1*T1Goods[[#This Row],[Cost / Unit]]*(1+$J$1),1)</f>
        <v>158</v>
      </c>
      <c r="G52" s="5">
        <f>T1Goods[[#This Row],[Upkeep]]/T1Goods[[#This Row],[Trade Price]]</f>
        <v>0.63291139240506333</v>
      </c>
      <c r="H52" s="1">
        <f>ROUND(SellPriceFactor*T1Goods[[#This Row],[Trade Price]],0)</f>
        <v>126</v>
      </c>
      <c r="I52" s="1">
        <f>ROUND(BuyPriceFactor*T1Goods[[#This Row],[Sell Price]],0)</f>
        <v>315</v>
      </c>
      <c r="J52" s="1">
        <f t="shared" si="1"/>
        <v>100</v>
      </c>
      <c r="K52" s="1">
        <v>80</v>
      </c>
      <c r="L52" s="1">
        <v>200</v>
      </c>
    </row>
    <row r="53" spans="1:12">
      <c r="A53" s="6" t="s">
        <v>105</v>
      </c>
      <c r="B53" s="1">
        <v>135086</v>
      </c>
      <c r="C53" s="1">
        <v>50</v>
      </c>
      <c r="D53" s="5">
        <v>2</v>
      </c>
      <c r="E53" s="5">
        <f>T1Goods[[#This Row],[Upkeep]]/T1Goods[[#This Row],[Production]]</f>
        <v>25</v>
      </c>
      <c r="F53" s="1">
        <f>_xlfn.CEILING.MATH($H$1*T1Goods[[#This Row],[Cost / Unit]]*(1+$J$1),1)</f>
        <v>20</v>
      </c>
      <c r="G53" s="5">
        <f>T1Goods[[#This Row],[Upkeep]]/T1Goods[[#This Row],[Trade Price]]</f>
        <v>2.5</v>
      </c>
      <c r="H53" s="1">
        <f>ROUND(SellPriceFactor*T1Goods[[#This Row],[Trade Price]],0)</f>
        <v>16</v>
      </c>
      <c r="I53" s="1">
        <f>ROUND(BuyPriceFactor*T1Goods[[#This Row],[Sell Price]],0)</f>
        <v>40</v>
      </c>
      <c r="J53" s="1">
        <f t="shared" si="1"/>
        <v>25</v>
      </c>
      <c r="K53" s="1">
        <v>20</v>
      </c>
      <c r="L53" s="1">
        <v>50</v>
      </c>
    </row>
    <row r="54" spans="1:12">
      <c r="A54" s="6" t="s">
        <v>127</v>
      </c>
      <c r="B54" s="1">
        <v>114358</v>
      </c>
      <c r="C54" s="1">
        <v>15</v>
      </c>
      <c r="D54" s="5">
        <v>2</v>
      </c>
      <c r="E54" s="5">
        <f>T1Goods[[#This Row],[Upkeep]]/T1Goods[[#This Row],[Production]]</f>
        <v>7.5</v>
      </c>
      <c r="F54" s="1">
        <f>_xlfn.CEILING.MATH($H$1*T1Goods[[#This Row],[Cost / Unit]]*(1+$J$1),1)</f>
        <v>6</v>
      </c>
      <c r="G54" s="5">
        <f>T1Goods[[#This Row],[Upkeep]]/T1Goods[[#This Row],[Trade Price]]</f>
        <v>2.5</v>
      </c>
      <c r="H54" s="1">
        <f>ROUND(SellPriceFactor*T1Goods[[#This Row],[Trade Price]],0)</f>
        <v>5</v>
      </c>
      <c r="I54" s="1">
        <f>ROUND(BuyPriceFactor*T1Goods[[#This Row],[Sell Price]],0)</f>
        <v>13</v>
      </c>
      <c r="J54" s="1">
        <f t="shared" si="1"/>
        <v>8</v>
      </c>
      <c r="K54" s="1">
        <v>6</v>
      </c>
      <c r="L54" s="1">
        <v>16</v>
      </c>
    </row>
    <row r="55" spans="1:12">
      <c r="A55" s="6" t="s">
        <v>74</v>
      </c>
      <c r="B55" s="1">
        <v>1010232</v>
      </c>
      <c r="C55" s="1">
        <v>500</v>
      </c>
      <c r="D55" s="5">
        <v>0.5</v>
      </c>
      <c r="E55" s="5">
        <f>T1Goods[[#This Row],[Upkeep]]/T1Goods[[#This Row],[Production]]</f>
        <v>1000</v>
      </c>
      <c r="F55" s="1">
        <f>_xlfn.CEILING.MATH($H$1*T1Goods[[#This Row],[Cost / Unit]]*(1+$J$1),1)</f>
        <v>788</v>
      </c>
      <c r="G55" s="5">
        <f>T1Goods[[#This Row],[Upkeep]]/T1Goods[[#This Row],[Trade Price]]</f>
        <v>0.63451776649746194</v>
      </c>
      <c r="H55" s="1">
        <f>ROUND(SellPriceFactor*T1Goods[[#This Row],[Trade Price]],0)</f>
        <v>630</v>
      </c>
      <c r="I55" s="1">
        <f>ROUND(BuyPriceFactor*T1Goods[[#This Row],[Sell Price]],0)</f>
        <v>1575</v>
      </c>
      <c r="J55" s="1">
        <f t="shared" si="1"/>
        <v>1000</v>
      </c>
      <c r="K55" s="1">
        <v>800</v>
      </c>
      <c r="L55" s="1">
        <v>2000</v>
      </c>
    </row>
    <row r="56" spans="1:12">
      <c r="A56" s="6" t="s">
        <v>126</v>
      </c>
      <c r="B56" s="1">
        <v>114357</v>
      </c>
      <c r="C56" s="1">
        <v>10</v>
      </c>
      <c r="D56" s="5">
        <v>1</v>
      </c>
      <c r="E56" s="5">
        <f>T1Goods[[#This Row],[Upkeep]]/T1Goods[[#This Row],[Production]]</f>
        <v>10</v>
      </c>
      <c r="F56" s="1">
        <f>_xlfn.CEILING.MATH($H$1*T1Goods[[#This Row],[Cost / Unit]]*(1+$J$1),1)</f>
        <v>8</v>
      </c>
      <c r="G56" s="5">
        <f>T1Goods[[#This Row],[Upkeep]]/T1Goods[[#This Row],[Trade Price]]</f>
        <v>1.25</v>
      </c>
      <c r="H56" s="1">
        <f>ROUND(SellPriceFactor*T1Goods[[#This Row],[Trade Price]],0)</f>
        <v>6</v>
      </c>
      <c r="I56" s="1">
        <f>ROUND(BuyPriceFactor*T1Goods[[#This Row],[Sell Price]],0)</f>
        <v>15</v>
      </c>
      <c r="J56" s="1">
        <f t="shared" si="1"/>
        <v>10</v>
      </c>
      <c r="K56" s="1">
        <v>8</v>
      </c>
      <c r="L56" s="1">
        <v>20</v>
      </c>
    </row>
    <row r="57" spans="1:12">
      <c r="A57" s="6" t="s">
        <v>156</v>
      </c>
      <c r="B57" s="1">
        <v>112696</v>
      </c>
      <c r="C57" s="1">
        <v>50</v>
      </c>
      <c r="D57" s="5">
        <v>2</v>
      </c>
      <c r="E57" s="5">
        <f>T1Goods[[#This Row],[Upkeep]]/T1Goods[[#This Row],[Production]]</f>
        <v>25</v>
      </c>
      <c r="F57" s="1">
        <f>_xlfn.CEILING.MATH(ArcticModifier1*ArcticModifier2*ArcticModifier3*$H$1*T1Goods[[#This Row],[Cost / Unit]]*(1+$J$1),1)</f>
        <v>414</v>
      </c>
      <c r="G57" s="5">
        <f>T1Goods[[#This Row],[Upkeep]]/T1Goods[[#This Row],[Trade Price]]</f>
        <v>0.12077294685990338</v>
      </c>
      <c r="H57" s="1">
        <f>ROUND(SellPriceFactor*T1Goods[[#This Row],[Trade Price]],0)</f>
        <v>331</v>
      </c>
      <c r="I57" s="1">
        <f>ROUND(BuyPriceFactor*T1Goods[[#This Row],[Sell Price]],0)</f>
        <v>828</v>
      </c>
      <c r="J57" s="1">
        <f t="shared" si="1"/>
        <v>350</v>
      </c>
      <c r="K57" s="1">
        <v>280</v>
      </c>
      <c r="L57" s="1">
        <v>700</v>
      </c>
    </row>
    <row r="58" spans="1:12">
      <c r="A58" s="6" t="s">
        <v>136</v>
      </c>
      <c r="B58" s="1">
        <v>114369</v>
      </c>
      <c r="C58" s="1">
        <v>25</v>
      </c>
      <c r="D58" s="5">
        <v>1</v>
      </c>
      <c r="E58" s="5">
        <f>T1Goods[[#This Row],[Upkeep]]/T1Goods[[#This Row],[Production]]</f>
        <v>25</v>
      </c>
      <c r="F58" s="1">
        <f>_xlfn.CEILING.MATH($H$1*T1Goods[[#This Row],[Cost / Unit]]*(1+$J$1),1)</f>
        <v>20</v>
      </c>
      <c r="G58" s="5">
        <f>T1Goods[[#This Row],[Upkeep]]/T1Goods[[#This Row],[Trade Price]]</f>
        <v>1.25</v>
      </c>
      <c r="H58" s="1">
        <f>ROUND(SellPriceFactor*T1Goods[[#This Row],[Trade Price]],0)</f>
        <v>16</v>
      </c>
      <c r="I58" s="1">
        <f>ROUND(BuyPriceFactor*T1Goods[[#This Row],[Sell Price]],0)</f>
        <v>40</v>
      </c>
      <c r="J58" s="1">
        <f t="shared" si="1"/>
        <v>25</v>
      </c>
      <c r="K58" s="1">
        <v>20</v>
      </c>
      <c r="L58" s="1">
        <v>50</v>
      </c>
    </row>
    <row r="59" spans="1:12">
      <c r="A59" s="6" t="s">
        <v>169</v>
      </c>
      <c r="B59" s="1">
        <v>1010251</v>
      </c>
      <c r="C59" s="1">
        <v>10</v>
      </c>
      <c r="D59" s="5">
        <v>2</v>
      </c>
      <c r="E59" s="5">
        <f>T1Goods[[#This Row],[Upkeep]]/T1Goods[[#This Row],[Production]]</f>
        <v>5</v>
      </c>
      <c r="F59" s="1">
        <f>_xlfn.CEILING.MATH($H$1*T1Goods[[#This Row],[Cost / Unit]]*(1+$J$1),1)</f>
        <v>4</v>
      </c>
      <c r="G59" s="5">
        <f>T1Goods[[#This Row],[Upkeep]]/T1Goods[[#This Row],[Trade Price]]</f>
        <v>2.5</v>
      </c>
      <c r="H59" s="1">
        <f>ROUND(SellPriceFactor*T1Goods[[#This Row],[Trade Price]],0)</f>
        <v>3</v>
      </c>
      <c r="I59" s="1">
        <f>ROUND(BuyPriceFactor*T1Goods[[#This Row],[Sell Price]],0)</f>
        <v>8</v>
      </c>
      <c r="J59" s="1">
        <f t="shared" si="1"/>
        <v>3</v>
      </c>
      <c r="K59" s="1">
        <v>2</v>
      </c>
      <c r="L59" s="1">
        <v>6</v>
      </c>
    </row>
    <row r="60" spans="1:12">
      <c r="A60" s="6" t="s">
        <v>131</v>
      </c>
      <c r="B60" s="1">
        <v>114367</v>
      </c>
      <c r="C60" s="1">
        <v>20</v>
      </c>
      <c r="D60" s="5">
        <v>1</v>
      </c>
      <c r="E60" s="5">
        <f>T1Goods[[#This Row],[Upkeep]]/T1Goods[[#This Row],[Production]]</f>
        <v>20</v>
      </c>
      <c r="F60" s="1">
        <f>_xlfn.CEILING.MATH($H$1*T1Goods[[#This Row],[Cost / Unit]]*(1+$J$1),1)</f>
        <v>16</v>
      </c>
      <c r="G60" s="5">
        <f>T1Goods[[#This Row],[Upkeep]]/T1Goods[[#This Row],[Trade Price]]</f>
        <v>1.25</v>
      </c>
      <c r="H60" s="1">
        <f>ROUND(SellPriceFactor*T1Goods[[#This Row],[Trade Price]],0)</f>
        <v>13</v>
      </c>
      <c r="I60" s="1">
        <f>ROUND(BuyPriceFactor*T1Goods[[#This Row],[Sell Price]],0)</f>
        <v>33</v>
      </c>
      <c r="J60" s="1">
        <f t="shared" si="1"/>
        <v>10</v>
      </c>
      <c r="K60" s="1">
        <v>8</v>
      </c>
      <c r="L60" s="1">
        <v>20</v>
      </c>
    </row>
    <row r="61" spans="1:12">
      <c r="A61" s="6" t="s">
        <v>182</v>
      </c>
      <c r="B61" s="1">
        <v>1010252</v>
      </c>
      <c r="C61" s="1">
        <v>25</v>
      </c>
      <c r="D61" s="5">
        <v>0.5</v>
      </c>
      <c r="E61" s="5">
        <f>T1Goods[[#This Row],[Upkeep]]/T1Goods[[#This Row],[Production]]</f>
        <v>50</v>
      </c>
      <c r="F61" s="1">
        <f>_xlfn.CEILING.MATH($H$1*T1Goods[[#This Row],[Cost / Unit]]*(1+$J$1),1)</f>
        <v>40</v>
      </c>
      <c r="G61" s="5">
        <f>T1Goods[[#This Row],[Upkeep]]/T1Goods[[#This Row],[Trade Price]]</f>
        <v>0.625</v>
      </c>
      <c r="H61" s="1">
        <f>ROUND(SellPriceFactor*T1Goods[[#This Row],[Trade Price]],0)</f>
        <v>32</v>
      </c>
      <c r="I61" s="1">
        <f>ROUND(BuyPriceFactor*T1Goods[[#This Row],[Sell Price]],0)</f>
        <v>80</v>
      </c>
      <c r="J61" s="1">
        <f t="shared" si="1"/>
        <v>50</v>
      </c>
      <c r="K61" s="1">
        <v>40</v>
      </c>
      <c r="L61" s="1">
        <v>100</v>
      </c>
    </row>
    <row r="62" spans="1:12">
      <c r="A62" s="6" t="s">
        <v>121</v>
      </c>
      <c r="B62" s="1">
        <v>114356</v>
      </c>
      <c r="C62" s="1">
        <v>15</v>
      </c>
      <c r="D62" s="5">
        <v>4</v>
      </c>
      <c r="E62" s="5">
        <f>T1Goods[[#This Row],[Upkeep]]/T1Goods[[#This Row],[Production]]</f>
        <v>3.75</v>
      </c>
      <c r="F62" s="1">
        <f>_xlfn.CEILING.MATH($H$1*T1Goods[[#This Row],[Cost / Unit]]*(1+$J$1),1)</f>
        <v>3</v>
      </c>
      <c r="G62" s="5">
        <f>T1Goods[[#This Row],[Upkeep]]/T1Goods[[#This Row],[Trade Price]]</f>
        <v>5</v>
      </c>
      <c r="H62" s="1">
        <f>ROUND(SellPriceFactor*T1Goods[[#This Row],[Trade Price]],0)</f>
        <v>2</v>
      </c>
      <c r="I62" s="1">
        <f>ROUND(BuyPriceFactor*T1Goods[[#This Row],[Sell Price]],0)</f>
        <v>5</v>
      </c>
      <c r="J62" s="1">
        <f t="shared" si="1"/>
        <v>4</v>
      </c>
      <c r="K62" s="1">
        <v>3</v>
      </c>
      <c r="L62" s="1">
        <v>8</v>
      </c>
    </row>
    <row r="63" spans="1:12">
      <c r="A63" s="6" t="s">
        <v>120</v>
      </c>
      <c r="B63" s="1">
        <v>922</v>
      </c>
      <c r="C63" s="1">
        <v>600</v>
      </c>
      <c r="D63" s="5">
        <v>1</v>
      </c>
      <c r="E63" s="5">
        <f>T1Goods[[#This Row],[Upkeep]]/T1Goods[[#This Row],[Production]]</f>
        <v>600</v>
      </c>
      <c r="F63" s="1">
        <f>_xlfn.CEILING.MATH($H$1*T1Goods[[#This Row],[Cost / Unit]]*(1+$J$1),1)</f>
        <v>473</v>
      </c>
      <c r="G63" s="5">
        <f>T1Goods[[#This Row],[Upkeep]]/T1Goods[[#This Row],[Trade Price]]</f>
        <v>1.2684989429175475</v>
      </c>
      <c r="H63" s="1">
        <f>ROUND(SellPriceFactor*T1Goods[[#This Row],[Trade Price]],0)</f>
        <v>378</v>
      </c>
      <c r="I63" s="1">
        <f>ROUND(BuyPriceFactor*T1Goods[[#This Row],[Sell Price]],0)</f>
        <v>945</v>
      </c>
      <c r="J63" s="1">
        <f t="shared" si="1"/>
        <v>1</v>
      </c>
      <c r="K63" s="1">
        <v>1</v>
      </c>
      <c r="L63" s="1">
        <v>2</v>
      </c>
    </row>
    <row r="64" spans="1:12">
      <c r="A64" s="6" t="s">
        <v>153</v>
      </c>
      <c r="B64" s="1">
        <v>112699</v>
      </c>
      <c r="C64" s="1">
        <v>75</v>
      </c>
      <c r="D64" s="5">
        <v>1</v>
      </c>
      <c r="E64" s="5">
        <f>T1Goods[[#This Row],[Upkeep]]/T1Goods[[#This Row],[Production]]</f>
        <v>75</v>
      </c>
      <c r="F64" s="1">
        <f>_xlfn.CEILING.MATH(ArcticModifier1*ArcticModifier2*$H$1*T1Goods[[#This Row],[Cost / Unit]]*(1+$J$1),1)</f>
        <v>178</v>
      </c>
      <c r="G64" s="5">
        <f>T1Goods[[#This Row],[Upkeep]]/T1Goods[[#This Row],[Trade Price]]</f>
        <v>0.42134831460674155</v>
      </c>
      <c r="H64" s="1">
        <f>ROUND(SellPriceFactor*T1Goods[[#This Row],[Trade Price]],0)</f>
        <v>142</v>
      </c>
      <c r="I64" s="1">
        <f>ROUND(BuyPriceFactor*T1Goods[[#This Row],[Sell Price]],0)</f>
        <v>355</v>
      </c>
      <c r="J64" s="1">
        <f t="shared" si="1"/>
        <v>200</v>
      </c>
      <c r="K64" s="1">
        <v>160</v>
      </c>
      <c r="L64" s="1">
        <v>400</v>
      </c>
    </row>
    <row r="65" spans="1:12">
      <c r="A65" s="6" t="s">
        <v>30</v>
      </c>
      <c r="B65" s="1">
        <v>120008</v>
      </c>
      <c r="C65" s="1">
        <v>10</v>
      </c>
      <c r="D65" s="5">
        <v>5</v>
      </c>
      <c r="E65" s="5">
        <f>T1Goods[[#This Row],[Upkeep]]/T1Goods[[#This Row],[Production]]</f>
        <v>2</v>
      </c>
      <c r="F65" s="1">
        <f>_xlfn.CEILING.MATH($H$1*T1Goods[[#This Row],[Cost / Unit]]*(1+$J$1),1)</f>
        <v>2</v>
      </c>
      <c r="G65" s="5">
        <f>T1Goods[[#This Row],[Upkeep]]/T1Goods[[#This Row],[Trade Price]]</f>
        <v>5</v>
      </c>
      <c r="H65" s="1">
        <f>ROUND(SellPriceFactor*T1Goods[[#This Row],[Trade Price]],0)</f>
        <v>2</v>
      </c>
      <c r="I65" s="1">
        <f>ROUND(BuyPriceFactor*T1Goods[[#This Row],[Sell Price]],0)</f>
        <v>5</v>
      </c>
      <c r="J65" s="1">
        <f t="shared" si="1"/>
        <v>3</v>
      </c>
      <c r="K65" s="1">
        <v>2</v>
      </c>
      <c r="L65" s="1">
        <v>6</v>
      </c>
    </row>
    <row r="66" spans="1:12">
      <c r="A66" s="6" t="s">
        <v>33</v>
      </c>
      <c r="B66" s="1">
        <v>1010197</v>
      </c>
      <c r="C66" s="1">
        <v>20</v>
      </c>
      <c r="D66" s="5">
        <v>2</v>
      </c>
      <c r="E66" s="5">
        <f>T1Goods[[#This Row],[Upkeep]]/T1Goods[[#This Row],[Production]]</f>
        <v>10</v>
      </c>
      <c r="F66" s="1">
        <f>_xlfn.CEILING.MATH($H$1*T1Goods[[#This Row],[Cost / Unit]]*(1+$J$1),1)</f>
        <v>8</v>
      </c>
      <c r="G66" s="5">
        <f>T1Goods[[#This Row],[Upkeep]]/T1Goods[[#This Row],[Trade Price]]</f>
        <v>2.5</v>
      </c>
      <c r="H66" s="1">
        <f>ROUND(SellPriceFactor*T1Goods[[#This Row],[Trade Price]],0)</f>
        <v>6</v>
      </c>
      <c r="I66" s="1">
        <f>ROUND(BuyPriceFactor*T1Goods[[#This Row],[Sell Price]],0)</f>
        <v>15</v>
      </c>
      <c r="J66" s="1">
        <f t="shared" si="1"/>
        <v>5</v>
      </c>
      <c r="K66" s="1">
        <v>4</v>
      </c>
      <c r="L66" s="1">
        <v>10</v>
      </c>
    </row>
    <row r="67" spans="1:12">
      <c r="A67" s="6" t="s">
        <v>68</v>
      </c>
      <c r="B67" s="1">
        <v>1010229</v>
      </c>
      <c r="C67" s="1">
        <v>250</v>
      </c>
      <c r="D67" s="5">
        <v>2</v>
      </c>
      <c r="E67" s="5">
        <f>T1Goods[[#This Row],[Upkeep]]/T1Goods[[#This Row],[Production]]</f>
        <v>125</v>
      </c>
      <c r="F67" s="1">
        <f>_xlfn.CEILING.MATH($H$1*T1Goods[[#This Row],[Cost / Unit]]*(1+$J$1),1)</f>
        <v>99</v>
      </c>
      <c r="G67" s="5">
        <f>T1Goods[[#This Row],[Upkeep]]/T1Goods[[#This Row],[Trade Price]]</f>
        <v>2.5252525252525251</v>
      </c>
      <c r="H67" s="1">
        <f>ROUND(SellPriceFactor*T1Goods[[#This Row],[Trade Price]],0)</f>
        <v>79</v>
      </c>
      <c r="I67" s="1">
        <f>ROUND(BuyPriceFactor*T1Goods[[#This Row],[Sell Price]],0)</f>
        <v>198</v>
      </c>
      <c r="J67" s="1">
        <f t="shared" ref="J67:J98" si="2">ROUND(1.25*K67,0)</f>
        <v>125</v>
      </c>
      <c r="K67" s="1">
        <v>100</v>
      </c>
      <c r="L67" s="1">
        <v>250</v>
      </c>
    </row>
    <row r="68" spans="1:12">
      <c r="C68" s="7"/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26EA-7A09-4533-B6F6-C17BBECEFE39}">
  <dimension ref="A1:Z53"/>
  <sheetViews>
    <sheetView tabSelected="1" topLeftCell="L1" zoomScale="85" zoomScaleNormal="85" workbookViewId="0">
      <selection activeCell="R26" sqref="R26"/>
    </sheetView>
  </sheetViews>
  <sheetFormatPr defaultColWidth="15.28515625" defaultRowHeight="12.75"/>
  <cols>
    <col min="1" max="1" width="17.7109375" bestFit="1" customWidth="1"/>
    <col min="2" max="2" width="10.28515625" bestFit="1" customWidth="1"/>
    <col min="3" max="3" width="12.5703125" bestFit="1" customWidth="1"/>
    <col min="4" max="4" width="16.7109375" bestFit="1" customWidth="1"/>
    <col min="5" max="5" width="18.140625" bestFit="1" customWidth="1"/>
    <col min="6" max="6" width="20.5703125" bestFit="1" customWidth="1"/>
    <col min="7" max="7" width="17.85546875" bestFit="1" customWidth="1"/>
    <col min="8" max="8" width="18.5703125" bestFit="1" customWidth="1"/>
    <col min="9" max="9" width="21" bestFit="1" customWidth="1"/>
    <col min="10" max="10" width="18.28515625" bestFit="1" customWidth="1"/>
    <col min="11" max="11" width="18.5703125" bestFit="1" customWidth="1"/>
    <col min="12" max="12" width="21" bestFit="1" customWidth="1"/>
    <col min="13" max="13" width="18.28515625" bestFit="1" customWidth="1"/>
    <col min="14" max="14" width="18.5703125" bestFit="1" customWidth="1"/>
    <col min="15" max="15" width="21" bestFit="1" customWidth="1"/>
    <col min="16" max="16" width="18.28515625" bestFit="1" customWidth="1"/>
    <col min="17" max="18" width="16.28515625" bestFit="1" customWidth="1"/>
    <col min="19" max="19" width="17.28515625" bestFit="1" customWidth="1"/>
    <col min="20" max="20" width="23.85546875" bestFit="1" customWidth="1"/>
    <col min="21" max="21" width="26.28515625" bestFit="1" customWidth="1"/>
    <col min="22" max="22" width="15" bestFit="1" customWidth="1"/>
    <col min="23" max="23" width="17.140625" bestFit="1" customWidth="1"/>
    <col min="24" max="24" width="25" bestFit="1" customWidth="1"/>
    <col min="25" max="25" width="31.140625" bestFit="1" customWidth="1"/>
    <col min="26" max="26" width="23" bestFit="1" customWidth="1"/>
  </cols>
  <sheetData>
    <row r="1" spans="1:26" ht="19.5" thickBot="1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3" t="s">
        <v>8</v>
      </c>
      <c r="V1" s="2">
        <f>'Goods - T1'!H1</f>
        <v>0.75</v>
      </c>
      <c r="W1" s="3" t="s">
        <v>7</v>
      </c>
      <c r="X1" s="2">
        <v>0.12</v>
      </c>
      <c r="Y1" s="3" t="s">
        <v>19</v>
      </c>
      <c r="Z1" s="4">
        <f>1/(V1*(1+X1))</f>
        <v>1.1904761904761905</v>
      </c>
    </row>
    <row r="2" spans="1:26">
      <c r="A2" t="s">
        <v>29</v>
      </c>
      <c r="B2" t="s">
        <v>28</v>
      </c>
      <c r="C2" t="s">
        <v>1</v>
      </c>
      <c r="D2" t="s">
        <v>2</v>
      </c>
      <c r="E2" t="s">
        <v>10</v>
      </c>
      <c r="F2" t="s">
        <v>188</v>
      </c>
      <c r="G2" t="s">
        <v>15</v>
      </c>
      <c r="H2" t="s">
        <v>11</v>
      </c>
      <c r="I2" t="s">
        <v>189</v>
      </c>
      <c r="J2" t="s">
        <v>16</v>
      </c>
      <c r="K2" t="s">
        <v>12</v>
      </c>
      <c r="L2" t="s">
        <v>190</v>
      </c>
      <c r="M2" t="s">
        <v>17</v>
      </c>
      <c r="N2" t="s">
        <v>13</v>
      </c>
      <c r="O2" t="s">
        <v>191</v>
      </c>
      <c r="P2" t="s">
        <v>18</v>
      </c>
      <c r="Q2" t="s">
        <v>14</v>
      </c>
      <c r="R2" t="s">
        <v>3</v>
      </c>
      <c r="S2" t="s">
        <v>4</v>
      </c>
      <c r="T2" t="s">
        <v>5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>
      <c r="A3" s="6" t="s">
        <v>113</v>
      </c>
      <c r="B3" s="1">
        <v>838</v>
      </c>
      <c r="C3" s="1">
        <v>40</v>
      </c>
      <c r="D3" s="5">
        <v>0.66666666666666663</v>
      </c>
      <c r="E3" s="6" t="s">
        <v>112</v>
      </c>
      <c r="F3" s="5">
        <v>0.66666666666666663</v>
      </c>
      <c r="G3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53</v>
      </c>
      <c r="H3" s="6"/>
      <c r="I3" s="5">
        <v>0.66666666666666663</v>
      </c>
      <c r="J3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3" s="6"/>
      <c r="L3" s="5"/>
      <c r="M3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" s="6"/>
      <c r="O3" s="5"/>
      <c r="P3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53</v>
      </c>
      <c r="R3" s="5">
        <f>T2Goods[[#This Row],[Upkeep]]/T2Goods[[#This Row],[Production]]+T2Goods[[#This Row],[Input Price]]</f>
        <v>113</v>
      </c>
      <c r="S3" s="1">
        <f>_xlfn.CEILING.MATH($V$1*T2Goods[[#This Row],[Cost / Unit]]*(1+$X$1),1)</f>
        <v>95</v>
      </c>
      <c r="T3" s="5">
        <f>(T2Goods[[#This Row],[Upkeep]]+T2Goods[[#This Row],[Input Price]])/T2Goods[[#This Row],[Cost / Unit]]</f>
        <v>0.82300884955752207</v>
      </c>
      <c r="U3" s="5">
        <f>T2Goods[[#This Row],[Upkeep]]/T2Goods[[#This Row],[Cost / Unit]]</f>
        <v>0.35398230088495575</v>
      </c>
      <c r="V3" s="1">
        <f>ROUND(SellPriceFactor*T2Goods[[#This Row],[Trade Price]],0)</f>
        <v>76</v>
      </c>
      <c r="W3" s="1">
        <f>ROUND(BuyPriceFactor*T2Goods[[#This Row],[Sell Price]],0)</f>
        <v>190</v>
      </c>
      <c r="X3" s="1">
        <f t="shared" ref="X3:X34" si="0">ROUND(1.25*Y3,0)</f>
        <v>550</v>
      </c>
      <c r="Y3" s="1">
        <v>440</v>
      </c>
      <c r="Z3" s="1">
        <v>1100</v>
      </c>
    </row>
    <row r="4" spans="1:26">
      <c r="A4" s="6" t="s">
        <v>150</v>
      </c>
      <c r="B4" s="1">
        <v>25131</v>
      </c>
      <c r="C4" s="1">
        <v>50</v>
      </c>
      <c r="D4" s="5">
        <v>1</v>
      </c>
      <c r="E4" s="6" t="s">
        <v>43</v>
      </c>
      <c r="F4" s="5">
        <v>1</v>
      </c>
      <c r="G4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16</v>
      </c>
      <c r="H4" s="6" t="s">
        <v>169</v>
      </c>
      <c r="I4" s="5">
        <v>1</v>
      </c>
      <c r="J4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4</v>
      </c>
      <c r="K4" s="6"/>
      <c r="L4" s="5"/>
      <c r="M4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" s="6"/>
      <c r="O4" s="5"/>
      <c r="P4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20</v>
      </c>
      <c r="R4" s="5">
        <f>T2Goods[[#This Row],[Upkeep]]/T2Goods[[#This Row],[Production]]+T2Goods[[#This Row],[Input Price]]</f>
        <v>70</v>
      </c>
      <c r="S4" s="1">
        <f>_xlfn.CEILING.MATH($V$1*T2Goods[[#This Row],[Cost / Unit]]*(1+$X$1),1)</f>
        <v>59</v>
      </c>
      <c r="T4" s="5">
        <f>(T2Goods[[#This Row],[Upkeep]]+T2Goods[[#This Row],[Input Price]])/T2Goods[[#This Row],[Cost / Unit]]</f>
        <v>1</v>
      </c>
      <c r="U4" s="5">
        <f>T2Goods[[#This Row],[Upkeep]]/T2Goods[[#This Row],[Cost / Unit]]</f>
        <v>0.7142857142857143</v>
      </c>
      <c r="V4" s="1">
        <f>ROUND(SellPriceFactor*T2Goods[[#This Row],[Trade Price]],0)</f>
        <v>47</v>
      </c>
      <c r="W4" s="1">
        <f>ROUND(BuyPriceFactor*T2Goods[[#This Row],[Sell Price]],0)</f>
        <v>118</v>
      </c>
      <c r="X4" s="1">
        <f t="shared" si="0"/>
        <v>35</v>
      </c>
      <c r="Y4" s="1">
        <v>28</v>
      </c>
      <c r="Z4" s="1">
        <v>70</v>
      </c>
    </row>
    <row r="5" spans="1:26">
      <c r="A5" s="6" t="s">
        <v>181</v>
      </c>
      <c r="B5" s="1">
        <v>120037</v>
      </c>
      <c r="C5" s="1">
        <v>50</v>
      </c>
      <c r="D5" s="5">
        <v>2</v>
      </c>
      <c r="E5" s="6" t="s">
        <v>171</v>
      </c>
      <c r="F5" s="5">
        <v>2</v>
      </c>
      <c r="G5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5" s="6" t="s">
        <v>180</v>
      </c>
      <c r="I5" s="5">
        <v>2</v>
      </c>
      <c r="J5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6</v>
      </c>
      <c r="K5" s="6"/>
      <c r="L5" s="5"/>
      <c r="M5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5" s="6"/>
      <c r="O5" s="5"/>
      <c r="P5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5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14</v>
      </c>
      <c r="R5" s="5">
        <f>T2Goods[[#This Row],[Upkeep]]/T2Goods[[#This Row],[Production]]+T2Goods[[#This Row],[Input Price]]</f>
        <v>39</v>
      </c>
      <c r="S5" s="1">
        <f>_xlfn.CEILING.MATH($V$1*T2Goods[[#This Row],[Cost / Unit]]*(1+$X$1),1)</f>
        <v>33</v>
      </c>
      <c r="T5" s="5">
        <f>(T2Goods[[#This Row],[Upkeep]]+T2Goods[[#This Row],[Input Price]])/T2Goods[[#This Row],[Cost / Unit]]</f>
        <v>1.641025641025641</v>
      </c>
      <c r="U5" s="5">
        <f>T2Goods[[#This Row],[Upkeep]]/T2Goods[[#This Row],[Cost / Unit]]</f>
        <v>1.2820512820512822</v>
      </c>
      <c r="V5" s="1">
        <f>ROUND(SellPriceFactor*T2Goods[[#This Row],[Trade Price]],0)</f>
        <v>26</v>
      </c>
      <c r="W5" s="1">
        <f>ROUND(BuyPriceFactor*T2Goods[[#This Row],[Sell Price]],0)</f>
        <v>65</v>
      </c>
      <c r="X5" s="1">
        <f t="shared" si="0"/>
        <v>28</v>
      </c>
      <c r="Y5" s="1">
        <v>22</v>
      </c>
      <c r="Z5" s="1">
        <v>56</v>
      </c>
    </row>
    <row r="6" spans="1:26">
      <c r="A6" s="6" t="s">
        <v>70</v>
      </c>
      <c r="B6" s="1">
        <v>1010204</v>
      </c>
      <c r="C6" s="1">
        <v>250</v>
      </c>
      <c r="D6" s="5">
        <v>1</v>
      </c>
      <c r="E6" s="6" t="s">
        <v>69</v>
      </c>
      <c r="F6" s="5">
        <v>1</v>
      </c>
      <c r="G6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99</v>
      </c>
      <c r="H6" s="6" t="s">
        <v>68</v>
      </c>
      <c r="I6" s="5">
        <v>1</v>
      </c>
      <c r="J6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99</v>
      </c>
      <c r="K6" s="6"/>
      <c r="L6" s="5"/>
      <c r="M6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6" s="6"/>
      <c r="O6" s="5"/>
      <c r="P6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6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198</v>
      </c>
      <c r="R6" s="5">
        <f>T2Goods[[#This Row],[Upkeep]]/T2Goods[[#This Row],[Production]]+T2Goods[[#This Row],[Input Price]]</f>
        <v>448</v>
      </c>
      <c r="S6" s="1">
        <f>_xlfn.CEILING.MATH($V$1*T2Goods[[#This Row],[Cost / Unit]]*(1+$X$1),1)</f>
        <v>377</v>
      </c>
      <c r="T6" s="5">
        <f>(T2Goods[[#This Row],[Upkeep]]+T2Goods[[#This Row],[Input Price]])/T2Goods[[#This Row],[Cost / Unit]]</f>
        <v>1</v>
      </c>
      <c r="U6" s="5">
        <f>T2Goods[[#This Row],[Upkeep]]/T2Goods[[#This Row],[Cost / Unit]]</f>
        <v>0.5580357142857143</v>
      </c>
      <c r="V6" s="1">
        <f>ROUND(SellPriceFactor*T2Goods[[#This Row],[Trade Price]],0)</f>
        <v>302</v>
      </c>
      <c r="W6" s="1">
        <f>ROUND(BuyPriceFactor*T2Goods[[#This Row],[Sell Price]],0)</f>
        <v>755</v>
      </c>
      <c r="X6" s="1">
        <f t="shared" si="0"/>
        <v>500</v>
      </c>
      <c r="Y6" s="1">
        <v>400</v>
      </c>
      <c r="Z6" s="1">
        <v>1000</v>
      </c>
    </row>
    <row r="7" spans="1:26">
      <c r="A7" s="6" t="s">
        <v>40</v>
      </c>
      <c r="B7" s="1">
        <v>1010205</v>
      </c>
      <c r="C7" s="1">
        <v>20</v>
      </c>
      <c r="D7" s="5">
        <v>1</v>
      </c>
      <c r="E7" s="6" t="s">
        <v>34</v>
      </c>
      <c r="F7" s="5">
        <v>1</v>
      </c>
      <c r="G7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7" s="6"/>
      <c r="I7" s="5"/>
      <c r="J7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7" s="6"/>
      <c r="L7" s="5"/>
      <c r="M7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7" s="6"/>
      <c r="O7" s="5"/>
      <c r="P7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7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</v>
      </c>
      <c r="R7" s="5">
        <f>T2Goods[[#This Row],[Upkeep]]/T2Goods[[#This Row],[Production]]+T2Goods[[#This Row],[Input Price]]</f>
        <v>24</v>
      </c>
      <c r="S7" s="1">
        <f>_xlfn.CEILING.MATH($V$1*T2Goods[[#This Row],[Cost / Unit]]*(1+$X$1),1)</f>
        <v>21</v>
      </c>
      <c r="T7" s="5">
        <f>(T2Goods[[#This Row],[Upkeep]]+T2Goods[[#This Row],[Input Price]])/T2Goods[[#This Row],[Cost / Unit]]</f>
        <v>1</v>
      </c>
      <c r="U7" s="5">
        <f>T2Goods[[#This Row],[Upkeep]]/T2Goods[[#This Row],[Cost / Unit]]</f>
        <v>0.83333333333333337</v>
      </c>
      <c r="V7" s="1">
        <f>ROUND(SellPriceFactor*T2Goods[[#This Row],[Trade Price]],0)</f>
        <v>17</v>
      </c>
      <c r="W7" s="1">
        <f>ROUND(BuyPriceFactor*T2Goods[[#This Row],[Sell Price]],0)</f>
        <v>43</v>
      </c>
      <c r="X7" s="1">
        <f t="shared" si="0"/>
        <v>25</v>
      </c>
      <c r="Y7" s="1">
        <v>20</v>
      </c>
      <c r="Z7" s="1">
        <v>50</v>
      </c>
    </row>
    <row r="8" spans="1:26">
      <c r="A8" s="6" t="s">
        <v>134</v>
      </c>
      <c r="B8" s="1">
        <v>118724</v>
      </c>
      <c r="C8" s="1">
        <v>100</v>
      </c>
      <c r="D8" s="5">
        <v>2</v>
      </c>
      <c r="E8" s="6" t="s">
        <v>34</v>
      </c>
      <c r="F8" s="5">
        <v>2</v>
      </c>
      <c r="G8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8" s="6" t="s">
        <v>133</v>
      </c>
      <c r="I8" s="5">
        <v>2</v>
      </c>
      <c r="J8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8" s="6"/>
      <c r="L8" s="5"/>
      <c r="M8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8" s="6"/>
      <c r="O8" s="5"/>
      <c r="P8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8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24</v>
      </c>
      <c r="R8" s="5">
        <f>T2Goods[[#This Row],[Upkeep]]/T2Goods[[#This Row],[Production]]+T2Goods[[#This Row],[Input Price]]</f>
        <v>74</v>
      </c>
      <c r="S8" s="1">
        <f>_xlfn.CEILING.MATH($V$1*T2Goods[[#This Row],[Cost / Unit]]*(1+$X$1),1)</f>
        <v>63</v>
      </c>
      <c r="T8" s="5">
        <f>(T2Goods[[#This Row],[Upkeep]]+T2Goods[[#This Row],[Input Price]])/T2Goods[[#This Row],[Cost / Unit]]</f>
        <v>1.6756756756756757</v>
      </c>
      <c r="U8" s="5">
        <f>T2Goods[[#This Row],[Upkeep]]/T2Goods[[#This Row],[Cost / Unit]]</f>
        <v>1.3513513513513513</v>
      </c>
      <c r="V8" s="1">
        <f>ROUND(SellPriceFactor*T2Goods[[#This Row],[Trade Price]],0)</f>
        <v>50</v>
      </c>
      <c r="W8" s="1">
        <f>ROUND(BuyPriceFactor*T2Goods[[#This Row],[Sell Price]],0)</f>
        <v>125</v>
      </c>
      <c r="X8" s="1">
        <f t="shared" si="0"/>
        <v>80</v>
      </c>
      <c r="Y8" s="1">
        <v>64</v>
      </c>
      <c r="Z8" s="1">
        <v>160</v>
      </c>
    </row>
    <row r="9" spans="1:26">
      <c r="A9" s="6" t="s">
        <v>89</v>
      </c>
      <c r="B9" s="1">
        <v>1010211</v>
      </c>
      <c r="C9" s="1">
        <v>1200</v>
      </c>
      <c r="D9" s="5">
        <v>0.5</v>
      </c>
      <c r="E9" s="6" t="s">
        <v>30</v>
      </c>
      <c r="F9" s="5">
        <v>0.5</v>
      </c>
      <c r="G9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9" s="6" t="s">
        <v>174</v>
      </c>
      <c r="I9" s="5">
        <v>0.5</v>
      </c>
      <c r="J9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9" s="6"/>
      <c r="L9" s="5"/>
      <c r="M9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9" s="6"/>
      <c r="O9" s="5"/>
      <c r="P9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9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22</v>
      </c>
      <c r="R9" s="5">
        <f>T2Goods[[#This Row],[Upkeep]]/T2Goods[[#This Row],[Production]]+T2Goods[[#This Row],[Input Price]]</f>
        <v>2422</v>
      </c>
      <c r="S9" s="1">
        <f>_xlfn.CEILING.MATH($V$1*T2Goods[[#This Row],[Cost / Unit]]*(1+$X$1),1)</f>
        <v>2035</v>
      </c>
      <c r="T9" s="5">
        <f>(T2Goods[[#This Row],[Upkeep]]+T2Goods[[#This Row],[Input Price]])/T2Goods[[#This Row],[Cost / Unit]]</f>
        <v>0.50454170107349294</v>
      </c>
      <c r="U9" s="5">
        <f>T2Goods[[#This Row],[Upkeep]]/T2Goods[[#This Row],[Cost / Unit]]</f>
        <v>0.495458298926507</v>
      </c>
      <c r="V9" s="1">
        <f>ROUND(SellPriceFactor*T2Goods[[#This Row],[Trade Price]],0)</f>
        <v>1628</v>
      </c>
      <c r="W9" s="1">
        <f>ROUND(BuyPriceFactor*T2Goods[[#This Row],[Sell Price]],0)</f>
        <v>4070</v>
      </c>
      <c r="X9" s="1">
        <f t="shared" si="0"/>
        <v>2028</v>
      </c>
      <c r="Y9" s="1">
        <v>1622</v>
      </c>
      <c r="Z9" s="1">
        <v>4056</v>
      </c>
    </row>
    <row r="10" spans="1:26">
      <c r="A10" s="8" t="s">
        <v>140</v>
      </c>
      <c r="B10" s="9">
        <v>114414</v>
      </c>
      <c r="C10" s="1">
        <v>180</v>
      </c>
      <c r="D10" s="5">
        <v>0.66666666666666663</v>
      </c>
      <c r="E10" s="6" t="s">
        <v>34</v>
      </c>
      <c r="F10" s="5">
        <v>0.66666666666666663</v>
      </c>
      <c r="G10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10" s="6" t="s">
        <v>182</v>
      </c>
      <c r="I10" s="5">
        <v>0.66666666666666663</v>
      </c>
      <c r="J10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40</v>
      </c>
      <c r="K10" s="6"/>
      <c r="L10" s="5"/>
      <c r="M10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0" s="6"/>
      <c r="O10" s="5"/>
      <c r="P10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0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44</v>
      </c>
      <c r="R10" s="5">
        <f>T2Goods[[#This Row],[Upkeep]]/T2Goods[[#This Row],[Production]]+T2Goods[[#This Row],[Input Price]]</f>
        <v>314</v>
      </c>
      <c r="S10" s="1">
        <f>_xlfn.CEILING.MATH($V$1*T2Goods[[#This Row],[Cost / Unit]]*(1+$X$1),1)</f>
        <v>264</v>
      </c>
      <c r="T10" s="5">
        <f>(T2Goods[[#This Row],[Upkeep]]+T2Goods[[#This Row],[Input Price]])/T2Goods[[#This Row],[Cost / Unit]]</f>
        <v>0.7133757961783439</v>
      </c>
      <c r="U10" s="5">
        <f>T2Goods[[#This Row],[Upkeep]]/T2Goods[[#This Row],[Cost / Unit]]</f>
        <v>0.57324840764331209</v>
      </c>
      <c r="V10" s="1">
        <f>ROUND(SellPriceFactor*T2Goods[[#This Row],[Trade Price]],0)</f>
        <v>211</v>
      </c>
      <c r="W10" s="1">
        <f>ROUND(BuyPriceFactor*T2Goods[[#This Row],[Sell Price]],0)</f>
        <v>528</v>
      </c>
      <c r="X10" s="9">
        <f t="shared" si="0"/>
        <v>324</v>
      </c>
      <c r="Y10" s="9">
        <v>259</v>
      </c>
      <c r="Z10" s="10">
        <v>648</v>
      </c>
    </row>
    <row r="11" spans="1:26">
      <c r="A11" s="6" t="s">
        <v>77</v>
      </c>
      <c r="B11" s="1">
        <v>120032</v>
      </c>
      <c r="C11" s="1">
        <v>150</v>
      </c>
      <c r="D11" s="5">
        <v>2</v>
      </c>
      <c r="E11" s="6" t="s">
        <v>178</v>
      </c>
      <c r="F11" s="5">
        <v>2</v>
      </c>
      <c r="G11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20</v>
      </c>
      <c r="H11" s="6"/>
      <c r="I11" s="5"/>
      <c r="J11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11" s="6"/>
      <c r="L11" s="5"/>
      <c r="M11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1" s="6"/>
      <c r="O11" s="5"/>
      <c r="P11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1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20</v>
      </c>
      <c r="R11" s="5">
        <f>T2Goods[[#This Row],[Upkeep]]/T2Goods[[#This Row],[Production]]+T2Goods[[#This Row],[Input Price]]</f>
        <v>95</v>
      </c>
      <c r="S11" s="1">
        <f>_xlfn.CEILING.MATH($V$1*T2Goods[[#This Row],[Cost / Unit]]*(1+$X$1),1)</f>
        <v>80</v>
      </c>
      <c r="T11" s="5">
        <f>(T2Goods[[#This Row],[Upkeep]]+T2Goods[[#This Row],[Input Price]])/T2Goods[[#This Row],[Cost / Unit]]</f>
        <v>1.7894736842105263</v>
      </c>
      <c r="U11" s="5">
        <f>T2Goods[[#This Row],[Upkeep]]/T2Goods[[#This Row],[Cost / Unit]]</f>
        <v>1.5789473684210527</v>
      </c>
      <c r="V11" s="1">
        <f>ROUND(SellPriceFactor*T2Goods[[#This Row],[Trade Price]],0)</f>
        <v>64</v>
      </c>
      <c r="W11" s="1">
        <f>ROUND(BuyPriceFactor*T2Goods[[#This Row],[Sell Price]],0)</f>
        <v>160</v>
      </c>
      <c r="X11" s="1">
        <f t="shared" si="0"/>
        <v>100</v>
      </c>
      <c r="Y11" s="1">
        <v>80</v>
      </c>
      <c r="Z11" s="1">
        <v>200</v>
      </c>
    </row>
    <row r="12" spans="1:26">
      <c r="A12" s="6" t="s">
        <v>171</v>
      </c>
      <c r="B12" s="1">
        <v>1010240</v>
      </c>
      <c r="C12" s="1">
        <v>10</v>
      </c>
      <c r="D12" s="5">
        <v>2</v>
      </c>
      <c r="E12" s="6" t="s">
        <v>170</v>
      </c>
      <c r="F12" s="5">
        <v>2</v>
      </c>
      <c r="G12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12" s="6"/>
      <c r="I12" s="5"/>
      <c r="J12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12" s="6"/>
      <c r="L12" s="5"/>
      <c r="M12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2" s="6"/>
      <c r="O12" s="5"/>
      <c r="P12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2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</v>
      </c>
      <c r="R12" s="5">
        <f>T2Goods[[#This Row],[Upkeep]]/T2Goods[[#This Row],[Production]]+T2Goods[[#This Row],[Input Price]]</f>
        <v>9</v>
      </c>
      <c r="S12" s="1">
        <f>_xlfn.CEILING.MATH($V$1*T2Goods[[#This Row],[Cost / Unit]]*(1+$X$1),1)</f>
        <v>8</v>
      </c>
      <c r="T12" s="5">
        <f>(T2Goods[[#This Row],[Upkeep]]+T2Goods[[#This Row],[Input Price]])/T2Goods[[#This Row],[Cost / Unit]]</f>
        <v>1.5555555555555556</v>
      </c>
      <c r="U12" s="5">
        <f>T2Goods[[#This Row],[Upkeep]]/T2Goods[[#This Row],[Cost / Unit]]</f>
        <v>1.1111111111111112</v>
      </c>
      <c r="V12" s="1">
        <f>ROUND(SellPriceFactor*T2Goods[[#This Row],[Trade Price]],0)</f>
        <v>6</v>
      </c>
      <c r="W12" s="1">
        <f>ROUND(BuyPriceFactor*T2Goods[[#This Row],[Sell Price]],0)</f>
        <v>15</v>
      </c>
      <c r="X12" s="1">
        <f t="shared" si="0"/>
        <v>10</v>
      </c>
      <c r="Y12" s="1">
        <v>8</v>
      </c>
      <c r="Z12" s="1">
        <v>20</v>
      </c>
    </row>
    <row r="13" spans="1:26">
      <c r="A13" s="6" t="s">
        <v>128</v>
      </c>
      <c r="B13" s="1">
        <v>114359</v>
      </c>
      <c r="C13" s="1">
        <v>25</v>
      </c>
      <c r="D13" s="5">
        <v>2</v>
      </c>
      <c r="E13" s="6" t="s">
        <v>126</v>
      </c>
      <c r="F13" s="5">
        <v>2</v>
      </c>
      <c r="G13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13" s="6" t="s">
        <v>127</v>
      </c>
      <c r="I13" s="5">
        <v>2</v>
      </c>
      <c r="J13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6</v>
      </c>
      <c r="K13" s="6"/>
      <c r="L13" s="5"/>
      <c r="M13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3" s="6"/>
      <c r="O13" s="5"/>
      <c r="P13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3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14</v>
      </c>
      <c r="R13" s="5">
        <f>T2Goods[[#This Row],[Upkeep]]/T2Goods[[#This Row],[Production]]+T2Goods[[#This Row],[Input Price]]</f>
        <v>26.5</v>
      </c>
      <c r="S13" s="1">
        <f>_xlfn.CEILING.MATH($V$1*T2Goods[[#This Row],[Cost / Unit]]*(1+$X$1),1)</f>
        <v>23</v>
      </c>
      <c r="T13" s="5">
        <f>(T2Goods[[#This Row],[Upkeep]]+T2Goods[[#This Row],[Input Price]])/T2Goods[[#This Row],[Cost / Unit]]</f>
        <v>1.4716981132075471</v>
      </c>
      <c r="U13" s="5">
        <f>T2Goods[[#This Row],[Upkeep]]/T2Goods[[#This Row],[Cost / Unit]]</f>
        <v>0.94339622641509435</v>
      </c>
      <c r="V13" s="1">
        <f>ROUND(SellPriceFactor*T2Goods[[#This Row],[Trade Price]],0)</f>
        <v>18</v>
      </c>
      <c r="W13" s="1">
        <f>ROUND(BuyPriceFactor*T2Goods[[#This Row],[Sell Price]],0)</f>
        <v>45</v>
      </c>
      <c r="X13" s="1">
        <f t="shared" si="0"/>
        <v>30</v>
      </c>
      <c r="Y13" s="1">
        <v>24</v>
      </c>
      <c r="Z13" s="1">
        <v>62</v>
      </c>
    </row>
    <row r="14" spans="1:26">
      <c r="A14" s="6" t="s">
        <v>216</v>
      </c>
      <c r="B14" s="1">
        <v>6280</v>
      </c>
      <c r="C14" s="1">
        <v>725</v>
      </c>
      <c r="D14" s="5">
        <v>1</v>
      </c>
      <c r="E14" s="6" t="s">
        <v>69</v>
      </c>
      <c r="F14" s="5">
        <v>1</v>
      </c>
      <c r="G14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99</v>
      </c>
      <c r="H14" s="6" t="s">
        <v>174</v>
      </c>
      <c r="I14" s="5">
        <v>1</v>
      </c>
      <c r="J14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14" s="6"/>
      <c r="L14" s="5"/>
      <c r="M14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4" s="6"/>
      <c r="O14" s="5"/>
      <c r="P14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4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119</v>
      </c>
      <c r="R14" s="5">
        <f>T2Goods[[#This Row],[Upkeep]]/T2Goods[[#This Row],[Production]]+T2Goods[[#This Row],[Input Price]]</f>
        <v>844</v>
      </c>
      <c r="S14" s="1">
        <f>_xlfn.CEILING.MATH($V$1*T2Goods[[#This Row],[Cost / Unit]]*(1+$X$1),1)</f>
        <v>709</v>
      </c>
      <c r="T14" s="5">
        <f>(T2Goods[[#This Row],[Upkeep]]+T2Goods[[#This Row],[Input Price]])/T2Goods[[#This Row],[Cost / Unit]]</f>
        <v>1</v>
      </c>
      <c r="U14" s="5">
        <f>T2Goods[[#This Row],[Upkeep]]/T2Goods[[#This Row],[Cost / Unit]]</f>
        <v>0.85900473933649291</v>
      </c>
      <c r="V14" s="1">
        <f>ROUND(SellPriceFactor*T2Goods[[#This Row],[Trade Price]],0)</f>
        <v>567</v>
      </c>
      <c r="W14" s="1">
        <f>ROUND(BuyPriceFactor*T2Goods[[#This Row],[Sell Price]],0)</f>
        <v>1418</v>
      </c>
      <c r="X14" s="1">
        <f t="shared" si="0"/>
        <v>735</v>
      </c>
      <c r="Y14" s="1">
        <v>588</v>
      </c>
      <c r="Z14" s="1">
        <v>1480</v>
      </c>
    </row>
    <row r="15" spans="1:26">
      <c r="A15" s="6" t="s">
        <v>104</v>
      </c>
      <c r="B15" s="1">
        <v>135130</v>
      </c>
      <c r="C15" s="1">
        <v>800</v>
      </c>
      <c r="D15" s="5">
        <v>2</v>
      </c>
      <c r="E15" s="6" t="s">
        <v>30</v>
      </c>
      <c r="F15" s="5">
        <v>2</v>
      </c>
      <c r="G15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15" s="6" t="s">
        <v>176</v>
      </c>
      <c r="I15" s="5">
        <v>2</v>
      </c>
      <c r="J15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15" s="6"/>
      <c r="L15" s="5"/>
      <c r="M15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5" s="6"/>
      <c r="O15" s="5"/>
      <c r="P15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5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22</v>
      </c>
      <c r="R15" s="5">
        <f>T2Goods[[#This Row],[Upkeep]]/T2Goods[[#This Row],[Production]]+T2Goods[[#This Row],[Input Price]]</f>
        <v>422</v>
      </c>
      <c r="S15" s="1">
        <f>_xlfn.CEILING.MATH($V$1*T2Goods[[#This Row],[Cost / Unit]]*(1+$X$1),1)</f>
        <v>355</v>
      </c>
      <c r="T15" s="5">
        <f>(T2Goods[[#This Row],[Upkeep]]+T2Goods[[#This Row],[Input Price]])/T2Goods[[#This Row],[Cost / Unit]]</f>
        <v>1.9478672985781991</v>
      </c>
      <c r="U15" s="5">
        <f>T2Goods[[#This Row],[Upkeep]]/T2Goods[[#This Row],[Cost / Unit]]</f>
        <v>1.8957345971563981</v>
      </c>
      <c r="V15" s="1">
        <f>ROUND(SellPriceFactor*T2Goods[[#This Row],[Trade Price]],0)</f>
        <v>284</v>
      </c>
      <c r="W15" s="1">
        <f>ROUND(BuyPriceFactor*T2Goods[[#This Row],[Sell Price]],0)</f>
        <v>710</v>
      </c>
      <c r="X15" s="1">
        <f t="shared" si="0"/>
        <v>835</v>
      </c>
      <c r="Y15" s="1">
        <v>668</v>
      </c>
      <c r="Z15" s="1">
        <v>1670</v>
      </c>
    </row>
    <row r="16" spans="1:26">
      <c r="A16" t="s">
        <v>180</v>
      </c>
      <c r="B16">
        <v>120044</v>
      </c>
      <c r="C16" s="1">
        <v>10</v>
      </c>
      <c r="D16" s="5">
        <v>2</v>
      </c>
      <c r="E16" s="6" t="s">
        <v>172</v>
      </c>
      <c r="F16" s="5">
        <v>2</v>
      </c>
      <c r="G16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16" s="6"/>
      <c r="I16" s="5"/>
      <c r="J16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16" s="6"/>
      <c r="L16" s="5"/>
      <c r="M16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6" s="6"/>
      <c r="O16" s="5"/>
      <c r="P16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6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</v>
      </c>
      <c r="R16" s="5">
        <f>T2Goods[[#This Row],[Upkeep]]/T2Goods[[#This Row],[Production]]+T2Goods[[#This Row],[Input Price]]</f>
        <v>7</v>
      </c>
      <c r="S16" s="1">
        <f>_xlfn.CEILING.MATH($V$1*T2Goods[[#This Row],[Cost / Unit]]*(1+$X$1),1)</f>
        <v>6</v>
      </c>
      <c r="T16" s="5">
        <f>(T2Goods[[#This Row],[Upkeep]]+T2Goods[[#This Row],[Input Price]])/T2Goods[[#This Row],[Cost / Unit]]</f>
        <v>1.7142857142857142</v>
      </c>
      <c r="U16" s="5">
        <f>T2Goods[[#This Row],[Upkeep]]/T2Goods[[#This Row],[Cost / Unit]]</f>
        <v>1.4285714285714286</v>
      </c>
      <c r="V16" s="1">
        <f>ROUND(SellPriceFactor*T2Goods[[#This Row],[Trade Price]],0)</f>
        <v>5</v>
      </c>
      <c r="W16" s="1">
        <f>ROUND(BuyPriceFactor*T2Goods[[#This Row],[Sell Price]],0)</f>
        <v>13</v>
      </c>
      <c r="X16">
        <f t="shared" si="0"/>
        <v>5</v>
      </c>
      <c r="Y16">
        <v>4</v>
      </c>
      <c r="Z16">
        <v>10</v>
      </c>
    </row>
    <row r="17" spans="1:26">
      <c r="A17" s="6" t="s">
        <v>152</v>
      </c>
      <c r="B17" s="1">
        <v>24808</v>
      </c>
      <c r="C17" s="1">
        <v>50</v>
      </c>
      <c r="D17" s="5">
        <v>2</v>
      </c>
      <c r="E17" s="6"/>
      <c r="F17" s="5"/>
      <c r="G17" s="1" t="str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0</v>
      </c>
      <c r="H17" s="6"/>
      <c r="I17" s="5"/>
      <c r="J17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17" s="6"/>
      <c r="L17" s="5"/>
      <c r="M17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7" s="6"/>
      <c r="O17" s="5"/>
      <c r="P17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7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0</v>
      </c>
      <c r="R17" s="5">
        <f>T2Goods[[#This Row],[Upkeep]]/T2Goods[[#This Row],[Production]]+T2Goods[[#This Row],[Input Price]]</f>
        <v>25</v>
      </c>
      <c r="S17" s="1">
        <f>_xlfn.CEILING.MATH($V$1*T2Goods[[#This Row],[Cost / Unit]]*(1+$X$1),1)</f>
        <v>21</v>
      </c>
      <c r="T17" s="5">
        <f>(T2Goods[[#This Row],[Upkeep]]+T2Goods[[#This Row],[Input Price]])/T2Goods[[#This Row],[Cost / Unit]]</f>
        <v>2</v>
      </c>
      <c r="U17" s="5">
        <f>T2Goods[[#This Row],[Upkeep]]/T2Goods[[#This Row],[Cost / Unit]]</f>
        <v>2</v>
      </c>
      <c r="V17" s="1">
        <f>ROUND(SellPriceFactor*T2Goods[[#This Row],[Trade Price]],0)</f>
        <v>17</v>
      </c>
      <c r="W17" s="1">
        <f>ROUND(BuyPriceFactor*T2Goods[[#This Row],[Sell Price]],0)</f>
        <v>43</v>
      </c>
      <c r="X17" s="1">
        <f t="shared" si="0"/>
        <v>20</v>
      </c>
      <c r="Y17" s="1">
        <v>16</v>
      </c>
      <c r="Z17" s="1">
        <v>40</v>
      </c>
    </row>
    <row r="18" spans="1:26">
      <c r="A18" s="6" t="s">
        <v>80</v>
      </c>
      <c r="B18" s="1">
        <v>1010243</v>
      </c>
      <c r="C18" s="1">
        <v>725</v>
      </c>
      <c r="D18" s="5">
        <v>1</v>
      </c>
      <c r="E18" s="6" t="s">
        <v>36</v>
      </c>
      <c r="F18" s="5">
        <v>1</v>
      </c>
      <c r="G18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10</v>
      </c>
      <c r="H18" s="6"/>
      <c r="I18" s="5"/>
      <c r="J18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18" s="6"/>
      <c r="L18" s="5"/>
      <c r="M18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8" s="6"/>
      <c r="O18" s="5"/>
      <c r="P18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8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10</v>
      </c>
      <c r="R18" s="5">
        <f>T2Goods[[#This Row],[Upkeep]]/T2Goods[[#This Row],[Production]]+T2Goods[[#This Row],[Input Price]]</f>
        <v>735</v>
      </c>
      <c r="S18" s="1">
        <f>_xlfn.CEILING.MATH($V$1*T2Goods[[#This Row],[Cost / Unit]]*(1+$X$1),1)</f>
        <v>618</v>
      </c>
      <c r="T18" s="5">
        <f>(T2Goods[[#This Row],[Upkeep]]+T2Goods[[#This Row],[Input Price]])/T2Goods[[#This Row],[Cost / Unit]]</f>
        <v>1</v>
      </c>
      <c r="U18" s="5">
        <f>T2Goods[[#This Row],[Upkeep]]/T2Goods[[#This Row],[Cost / Unit]]</f>
        <v>0.98639455782312924</v>
      </c>
      <c r="V18" s="1">
        <f>ROUND(SellPriceFactor*T2Goods[[#This Row],[Trade Price]],0)</f>
        <v>494</v>
      </c>
      <c r="W18" s="1">
        <f>ROUND(BuyPriceFactor*T2Goods[[#This Row],[Sell Price]],0)</f>
        <v>1235</v>
      </c>
      <c r="X18" s="1">
        <f t="shared" si="0"/>
        <v>735</v>
      </c>
      <c r="Y18" s="1">
        <v>588</v>
      </c>
      <c r="Z18" s="1">
        <v>1470</v>
      </c>
    </row>
    <row r="19" spans="1:26">
      <c r="A19" s="6" t="s">
        <v>44</v>
      </c>
      <c r="B19" s="1">
        <v>1010235</v>
      </c>
      <c r="C19" s="1">
        <v>50</v>
      </c>
      <c r="D19" s="5">
        <v>2</v>
      </c>
      <c r="E19" s="6" t="s">
        <v>43</v>
      </c>
      <c r="F19" s="5">
        <v>2</v>
      </c>
      <c r="G19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16</v>
      </c>
      <c r="H19" s="6"/>
      <c r="I19" s="5"/>
      <c r="J19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19" s="6"/>
      <c r="L19" s="5"/>
      <c r="M19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19" s="6"/>
      <c r="O19" s="5"/>
      <c r="P19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19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16</v>
      </c>
      <c r="R19" s="5">
        <f>T2Goods[[#This Row],[Upkeep]]/T2Goods[[#This Row],[Production]]+T2Goods[[#This Row],[Input Price]]</f>
        <v>41</v>
      </c>
      <c r="S19" s="1">
        <f>_xlfn.CEILING.MATH($V$1*T2Goods[[#This Row],[Cost / Unit]]*(1+$X$1),1)</f>
        <v>35</v>
      </c>
      <c r="T19" s="5">
        <f>(T2Goods[[#This Row],[Upkeep]]+T2Goods[[#This Row],[Input Price]])/T2Goods[[#This Row],[Cost / Unit]]</f>
        <v>1.6097560975609757</v>
      </c>
      <c r="U19" s="5">
        <f>T2Goods[[#This Row],[Upkeep]]/T2Goods[[#This Row],[Cost / Unit]]</f>
        <v>1.2195121951219512</v>
      </c>
      <c r="V19" s="1">
        <f>ROUND(SellPriceFactor*T2Goods[[#This Row],[Trade Price]],0)</f>
        <v>28</v>
      </c>
      <c r="W19" s="1">
        <f>ROUND(BuyPriceFactor*T2Goods[[#This Row],[Sell Price]],0)</f>
        <v>70</v>
      </c>
      <c r="X19" s="1">
        <f t="shared" si="0"/>
        <v>45</v>
      </c>
      <c r="Y19" s="1">
        <v>36</v>
      </c>
      <c r="Z19" s="1">
        <v>90</v>
      </c>
    </row>
    <row r="20" spans="1:26">
      <c r="A20" s="6" t="s">
        <v>168</v>
      </c>
      <c r="B20" s="1">
        <v>120033</v>
      </c>
      <c r="C20" s="1">
        <v>15</v>
      </c>
      <c r="D20" s="5">
        <v>2</v>
      </c>
      <c r="E20" s="6" t="s">
        <v>167</v>
      </c>
      <c r="F20" s="5">
        <v>2</v>
      </c>
      <c r="G20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20" s="6" t="s">
        <v>166</v>
      </c>
      <c r="I20" s="5">
        <v>2</v>
      </c>
      <c r="J20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</v>
      </c>
      <c r="K20" s="6"/>
      <c r="L20" s="5"/>
      <c r="M20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0" s="6"/>
      <c r="O20" s="5"/>
      <c r="P20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0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</v>
      </c>
      <c r="R20" s="5">
        <f>T2Goods[[#This Row],[Upkeep]]/T2Goods[[#This Row],[Production]]+T2Goods[[#This Row],[Input Price]]</f>
        <v>11.5</v>
      </c>
      <c r="S20" s="1">
        <f>_xlfn.CEILING.MATH($V$1*T2Goods[[#This Row],[Cost / Unit]]*(1+$X$1),1)</f>
        <v>10</v>
      </c>
      <c r="T20" s="5">
        <f>(T2Goods[[#This Row],[Upkeep]]+T2Goods[[#This Row],[Input Price]])/T2Goods[[#This Row],[Cost / Unit]]</f>
        <v>1.6521739130434783</v>
      </c>
      <c r="U20" s="5">
        <f>T2Goods[[#This Row],[Upkeep]]/T2Goods[[#This Row],[Cost / Unit]]</f>
        <v>1.3043478260869565</v>
      </c>
      <c r="V20" s="1">
        <f>ROUND(SellPriceFactor*T2Goods[[#This Row],[Trade Price]],0)</f>
        <v>8</v>
      </c>
      <c r="W20" s="1">
        <f>ROUND(BuyPriceFactor*T2Goods[[#This Row],[Sell Price]],0)</f>
        <v>20</v>
      </c>
      <c r="X20" s="1">
        <f t="shared" si="0"/>
        <v>38</v>
      </c>
      <c r="Y20" s="1">
        <v>30</v>
      </c>
      <c r="Z20" s="1">
        <v>76</v>
      </c>
    </row>
    <row r="21" spans="1:26">
      <c r="A21" s="6" t="s">
        <v>56</v>
      </c>
      <c r="B21" s="1">
        <v>1010241</v>
      </c>
      <c r="C21" s="1">
        <v>100</v>
      </c>
      <c r="D21" s="5">
        <v>2</v>
      </c>
      <c r="E21" s="6" t="s">
        <v>55</v>
      </c>
      <c r="F21" s="5">
        <v>2</v>
      </c>
      <c r="G21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48</v>
      </c>
      <c r="H21" s="6"/>
      <c r="I21" s="5"/>
      <c r="J21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21" s="6"/>
      <c r="L21" s="5"/>
      <c r="M21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1" s="6"/>
      <c r="O21" s="5"/>
      <c r="P21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1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48</v>
      </c>
      <c r="R21" s="5">
        <f>T2Goods[[#This Row],[Upkeep]]/T2Goods[[#This Row],[Production]]+T2Goods[[#This Row],[Input Price]]</f>
        <v>98</v>
      </c>
      <c r="S21" s="1">
        <f>_xlfn.CEILING.MATH($V$1*T2Goods[[#This Row],[Cost / Unit]]*(1+$X$1),1)</f>
        <v>83</v>
      </c>
      <c r="T21" s="5">
        <f>(T2Goods[[#This Row],[Upkeep]]+T2Goods[[#This Row],[Input Price]])/T2Goods[[#This Row],[Cost / Unit]]</f>
        <v>1.510204081632653</v>
      </c>
      <c r="U21" s="5">
        <f>T2Goods[[#This Row],[Upkeep]]/T2Goods[[#This Row],[Cost / Unit]]</f>
        <v>1.0204081632653061</v>
      </c>
      <c r="V21" s="1">
        <f>ROUND(SellPriceFactor*T2Goods[[#This Row],[Trade Price]],0)</f>
        <v>66</v>
      </c>
      <c r="W21" s="1">
        <f>ROUND(BuyPriceFactor*T2Goods[[#This Row],[Sell Price]],0)</f>
        <v>165</v>
      </c>
      <c r="X21" s="1">
        <f t="shared" si="0"/>
        <v>225</v>
      </c>
      <c r="Y21" s="1">
        <v>180</v>
      </c>
      <c r="Z21" s="1">
        <v>450</v>
      </c>
    </row>
    <row r="22" spans="1:26">
      <c r="A22" s="6" t="s">
        <v>78</v>
      </c>
      <c r="B22" s="1">
        <v>1010249</v>
      </c>
      <c r="C22" s="1">
        <v>750</v>
      </c>
      <c r="D22" s="5">
        <v>1</v>
      </c>
      <c r="E22" s="6" t="s">
        <v>179</v>
      </c>
      <c r="F22" s="5">
        <v>1</v>
      </c>
      <c r="G22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665</v>
      </c>
      <c r="H22" s="6" t="s">
        <v>36</v>
      </c>
      <c r="I22" s="5">
        <v>1</v>
      </c>
      <c r="J22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10</v>
      </c>
      <c r="K22" s="6"/>
      <c r="L22" s="5"/>
      <c r="M22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2" s="6"/>
      <c r="O22" s="5"/>
      <c r="P22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2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675</v>
      </c>
      <c r="R22" s="5">
        <f>T2Goods[[#This Row],[Upkeep]]/T2Goods[[#This Row],[Production]]+T2Goods[[#This Row],[Input Price]]</f>
        <v>1425</v>
      </c>
      <c r="S22" s="1">
        <f>_xlfn.CEILING.MATH(GoldModifier*$V$1*T2Goods[[#This Row],[Cost / Unit]]*(1+$X$1),1)</f>
        <v>1616</v>
      </c>
      <c r="T22" s="5">
        <f>(T2Goods[[#This Row],[Upkeep]]+T2Goods[[#This Row],[Input Price]])/T2Goods[[#This Row],[Cost / Unit]]</f>
        <v>1</v>
      </c>
      <c r="U22" s="5">
        <f>T2Goods[[#This Row],[Upkeep]]/T2Goods[[#This Row],[Cost / Unit]]</f>
        <v>0.52631578947368418</v>
      </c>
      <c r="V22" s="1">
        <f>ROUND(SellPriceFactor*T2Goods[[#This Row],[Trade Price]],0)</f>
        <v>1293</v>
      </c>
      <c r="W22" s="1">
        <f>ROUND(BuyPriceFactor*T2Goods[[#This Row],[Sell Price]],0)</f>
        <v>3233</v>
      </c>
      <c r="X22" s="1">
        <f t="shared" si="0"/>
        <v>1385</v>
      </c>
      <c r="Y22" s="1">
        <v>1108</v>
      </c>
      <c r="Z22" s="1">
        <v>2770</v>
      </c>
    </row>
    <row r="23" spans="1:26">
      <c r="A23" s="6" t="s">
        <v>60</v>
      </c>
      <c r="B23" s="1">
        <v>1010215</v>
      </c>
      <c r="C23" s="1">
        <v>100</v>
      </c>
      <c r="D23" s="5">
        <v>0.5</v>
      </c>
      <c r="E23" s="6" t="s">
        <v>58</v>
      </c>
      <c r="F23" s="5">
        <v>0.5</v>
      </c>
      <c r="G23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79</v>
      </c>
      <c r="H23" s="6" t="s">
        <v>59</v>
      </c>
      <c r="I23" s="5">
        <v>0.5</v>
      </c>
      <c r="J23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158</v>
      </c>
      <c r="K23" s="6"/>
      <c r="L23" s="5"/>
      <c r="M23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3" s="6"/>
      <c r="O23" s="5"/>
      <c r="P23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3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237</v>
      </c>
      <c r="R23" s="5">
        <f>T2Goods[[#This Row],[Upkeep]]/T2Goods[[#This Row],[Production]]+T2Goods[[#This Row],[Input Price]]</f>
        <v>437</v>
      </c>
      <c r="S23" s="1">
        <f>_xlfn.CEILING.MATH($V$1*T2Goods[[#This Row],[Cost / Unit]]*(1+$X$1),1)</f>
        <v>368</v>
      </c>
      <c r="T23" s="5">
        <f>(T2Goods[[#This Row],[Upkeep]]+T2Goods[[#This Row],[Input Price]])/T2Goods[[#This Row],[Cost / Unit]]</f>
        <v>0.77116704805491987</v>
      </c>
      <c r="U23" s="5">
        <f>T2Goods[[#This Row],[Upkeep]]/T2Goods[[#This Row],[Cost / Unit]]</f>
        <v>0.2288329519450801</v>
      </c>
      <c r="V23" s="1">
        <f>ROUND(SellPriceFactor*T2Goods[[#This Row],[Trade Price]],0)</f>
        <v>294</v>
      </c>
      <c r="W23" s="1">
        <f>ROUND(BuyPriceFactor*T2Goods[[#This Row],[Sell Price]],0)</f>
        <v>735</v>
      </c>
      <c r="X23" s="1">
        <f t="shared" si="0"/>
        <v>400</v>
      </c>
      <c r="Y23" s="1">
        <v>320</v>
      </c>
      <c r="Z23" s="1">
        <v>800</v>
      </c>
    </row>
    <row r="24" spans="1:26">
      <c r="A24" s="6" t="s">
        <v>130</v>
      </c>
      <c r="B24" s="1">
        <v>114390</v>
      </c>
      <c r="C24" s="1">
        <v>60</v>
      </c>
      <c r="D24" s="5">
        <v>0.66666666666666663</v>
      </c>
      <c r="E24" s="6" t="s">
        <v>129</v>
      </c>
      <c r="F24" s="5">
        <v>0.66666666666666663</v>
      </c>
      <c r="G24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12</v>
      </c>
      <c r="H24" s="6"/>
      <c r="I24" s="5"/>
      <c r="J24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24" s="6"/>
      <c r="L24" s="5"/>
      <c r="M24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4" s="6"/>
      <c r="O24" s="5"/>
      <c r="P24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4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12</v>
      </c>
      <c r="R24" s="5">
        <f>T2Goods[[#This Row],[Upkeep]]/T2Goods[[#This Row],[Production]]+T2Goods[[#This Row],[Input Price]]</f>
        <v>102</v>
      </c>
      <c r="S24" s="1">
        <f>_xlfn.CEILING.MATH($V$1*T2Goods[[#This Row],[Cost / Unit]]*(1+$X$1),1)</f>
        <v>86</v>
      </c>
      <c r="T24" s="5">
        <f>(T2Goods[[#This Row],[Upkeep]]+T2Goods[[#This Row],[Input Price]])/T2Goods[[#This Row],[Cost / Unit]]</f>
        <v>0.70588235294117652</v>
      </c>
      <c r="U24" s="5">
        <f>T2Goods[[#This Row],[Upkeep]]/T2Goods[[#This Row],[Cost / Unit]]</f>
        <v>0.58823529411764708</v>
      </c>
      <c r="V24" s="1">
        <f>ROUND(SellPriceFactor*T2Goods[[#This Row],[Trade Price]],0)</f>
        <v>69</v>
      </c>
      <c r="W24" s="1">
        <f>ROUND(BuyPriceFactor*T2Goods[[#This Row],[Sell Price]],0)</f>
        <v>173</v>
      </c>
      <c r="X24" s="1">
        <f t="shared" si="0"/>
        <v>105</v>
      </c>
      <c r="Y24" s="1">
        <v>84</v>
      </c>
      <c r="Z24" s="1">
        <v>210</v>
      </c>
    </row>
    <row r="25" spans="1:26">
      <c r="A25" s="6" t="s">
        <v>149</v>
      </c>
      <c r="B25" s="1">
        <v>25506</v>
      </c>
      <c r="C25" s="1">
        <v>50</v>
      </c>
      <c r="D25" s="5">
        <v>0.5</v>
      </c>
      <c r="E25" s="6" t="s">
        <v>136</v>
      </c>
      <c r="F25" s="5">
        <v>0.5</v>
      </c>
      <c r="G25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20</v>
      </c>
      <c r="H25" s="6"/>
      <c r="I25" s="5"/>
      <c r="J25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25" s="6"/>
      <c r="L25" s="5"/>
      <c r="M25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5" s="6"/>
      <c r="O25" s="5"/>
      <c r="P25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5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20</v>
      </c>
      <c r="R25" s="5">
        <f>T2Goods[[#This Row],[Upkeep]]/T2Goods[[#This Row],[Production]]+T2Goods[[#This Row],[Input Price]]</f>
        <v>120</v>
      </c>
      <c r="S25" s="1">
        <f>_xlfn.CEILING.MATH($V$1*T2Goods[[#This Row],[Cost / Unit]]*(1+$X$1),1)</f>
        <v>101</v>
      </c>
      <c r="T25" s="5">
        <f>(T2Goods[[#This Row],[Upkeep]]+T2Goods[[#This Row],[Input Price]])/T2Goods[[#This Row],[Cost / Unit]]</f>
        <v>0.58333333333333337</v>
      </c>
      <c r="U25" s="5">
        <f>T2Goods[[#This Row],[Upkeep]]/T2Goods[[#This Row],[Cost / Unit]]</f>
        <v>0.41666666666666669</v>
      </c>
      <c r="V25" s="1">
        <f>ROUND(SellPriceFactor*T2Goods[[#This Row],[Trade Price]],0)</f>
        <v>81</v>
      </c>
      <c r="W25" s="1">
        <f>ROUND(BuyPriceFactor*T2Goods[[#This Row],[Sell Price]],0)</f>
        <v>203</v>
      </c>
      <c r="X25" s="1">
        <f t="shared" si="0"/>
        <v>35</v>
      </c>
      <c r="Y25" s="1">
        <v>28</v>
      </c>
      <c r="Z25" s="1">
        <v>70</v>
      </c>
    </row>
    <row r="26" spans="1:26">
      <c r="A26" s="6" t="s">
        <v>114</v>
      </c>
      <c r="B26" s="1">
        <v>24863</v>
      </c>
      <c r="C26" s="1">
        <v>250</v>
      </c>
      <c r="D26" s="5">
        <v>2</v>
      </c>
      <c r="E26" s="6" t="s">
        <v>166</v>
      </c>
      <c r="F26" s="5">
        <v>2</v>
      </c>
      <c r="G26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26" s="6" t="s">
        <v>174</v>
      </c>
      <c r="I26" s="5">
        <v>2</v>
      </c>
      <c r="J26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26" s="6"/>
      <c r="L26" s="5"/>
      <c r="M26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6" s="6"/>
      <c r="O26" s="5"/>
      <c r="P26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6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22</v>
      </c>
      <c r="R26" s="5">
        <f>T2Goods[[#This Row],[Upkeep]]/T2Goods[[#This Row],[Production]]+T2Goods[[#This Row],[Input Price]]</f>
        <v>147</v>
      </c>
      <c r="S26" s="1">
        <f>_xlfn.CEILING.MATH($V$1*T2Goods[[#This Row],[Cost / Unit]]*(1+$X$1),1)</f>
        <v>124</v>
      </c>
      <c r="T26" s="5">
        <f>(T2Goods[[#This Row],[Upkeep]]+T2Goods[[#This Row],[Input Price]])/T2Goods[[#This Row],[Cost / Unit]]</f>
        <v>1.8503401360544218</v>
      </c>
      <c r="U26" s="5">
        <f>T2Goods[[#This Row],[Upkeep]]/T2Goods[[#This Row],[Cost / Unit]]</f>
        <v>1.7006802721088434</v>
      </c>
      <c r="V26" s="1">
        <f>ROUND(SellPriceFactor*T2Goods[[#This Row],[Trade Price]],0)</f>
        <v>99</v>
      </c>
      <c r="W26" s="1">
        <f>ROUND(BuyPriceFactor*T2Goods[[#This Row],[Sell Price]],0)</f>
        <v>248</v>
      </c>
      <c r="X26" s="1">
        <f t="shared" si="0"/>
        <v>95</v>
      </c>
      <c r="Y26" s="1">
        <v>76</v>
      </c>
      <c r="Z26" s="1">
        <v>190</v>
      </c>
    </row>
    <row r="27" spans="1:26">
      <c r="A27" s="6" t="s">
        <v>206</v>
      </c>
      <c r="B27" s="1">
        <v>5381</v>
      </c>
      <c r="C27" s="1">
        <v>150</v>
      </c>
      <c r="D27" s="5">
        <v>2</v>
      </c>
      <c r="E27" s="6" t="s">
        <v>205</v>
      </c>
      <c r="F27" s="5">
        <v>2</v>
      </c>
      <c r="G27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119</v>
      </c>
      <c r="H27" s="6" t="s">
        <v>203</v>
      </c>
      <c r="I27" s="5">
        <v>2</v>
      </c>
      <c r="J27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</v>
      </c>
      <c r="K27" s="6" t="s">
        <v>176</v>
      </c>
      <c r="L27" s="5">
        <v>2</v>
      </c>
      <c r="M27" s="1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20</v>
      </c>
      <c r="N27" s="6"/>
      <c r="O27" s="5"/>
      <c r="P27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7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141</v>
      </c>
      <c r="R27" s="5">
        <f>T2Goods[[#This Row],[Upkeep]]/T2Goods[[#This Row],[Production]]+T2Goods[[#This Row],[Input Price]]</f>
        <v>216</v>
      </c>
      <c r="S27" s="1">
        <f>_xlfn.CEILING.MATH($V$1*T2Goods[[#This Row],[Cost / Unit]]*(1+$X$1),1)</f>
        <v>182</v>
      </c>
      <c r="T27" s="5">
        <f>(T2Goods[[#This Row],[Upkeep]]+T2Goods[[#This Row],[Input Price]])/T2Goods[[#This Row],[Cost / Unit]]</f>
        <v>1.3472222222222223</v>
      </c>
      <c r="U27" s="5">
        <f>T2Goods[[#This Row],[Upkeep]]/T2Goods[[#This Row],[Cost / Unit]]</f>
        <v>0.69444444444444442</v>
      </c>
      <c r="V27" s="1">
        <f>ROUND(SellPriceFactor*T2Goods[[#This Row],[Trade Price]],0)</f>
        <v>146</v>
      </c>
      <c r="W27" s="1">
        <f>ROUND(BuyPriceFactor*T2Goods[[#This Row],[Sell Price]],0)</f>
        <v>365</v>
      </c>
      <c r="X27" s="1">
        <f t="shared" si="0"/>
        <v>35</v>
      </c>
      <c r="Y27" s="1">
        <v>28</v>
      </c>
      <c r="Z27" s="1">
        <v>70</v>
      </c>
    </row>
    <row r="28" spans="1:26">
      <c r="A28" s="6" t="s">
        <v>146</v>
      </c>
      <c r="B28" s="1">
        <v>114428</v>
      </c>
      <c r="C28" s="1">
        <v>350</v>
      </c>
      <c r="D28" s="5">
        <v>1</v>
      </c>
      <c r="E28" s="6" t="s">
        <v>126</v>
      </c>
      <c r="F28" s="5">
        <v>1</v>
      </c>
      <c r="G28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28" s="6"/>
      <c r="I28" s="5"/>
      <c r="J28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28" s="6"/>
      <c r="L28" s="5"/>
      <c r="M28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8" s="6"/>
      <c r="O28" s="5"/>
      <c r="P28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8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8</v>
      </c>
      <c r="R28" s="5">
        <f>T2Goods[[#This Row],[Upkeep]]/T2Goods[[#This Row],[Production]]+T2Goods[[#This Row],[Input Price]]</f>
        <v>358</v>
      </c>
      <c r="S28" s="1">
        <f>_xlfn.CEILING.MATH($V$1*T2Goods[[#This Row],[Cost / Unit]]*(1+$X$1),1)</f>
        <v>301</v>
      </c>
      <c r="T28" s="5">
        <f>(T2Goods[[#This Row],[Upkeep]]+T2Goods[[#This Row],[Input Price]])/T2Goods[[#This Row],[Cost / Unit]]</f>
        <v>1</v>
      </c>
      <c r="U28" s="5">
        <f>T2Goods[[#This Row],[Upkeep]]/T2Goods[[#This Row],[Cost / Unit]]</f>
        <v>0.97765363128491622</v>
      </c>
      <c r="V28" s="1">
        <f>ROUND(SellPriceFactor*T2Goods[[#This Row],[Trade Price]],0)</f>
        <v>241</v>
      </c>
      <c r="W28" s="1">
        <f>ROUND(BuyPriceFactor*T2Goods[[#This Row],[Sell Price]],0)</f>
        <v>603</v>
      </c>
      <c r="X28" s="1">
        <f t="shared" si="0"/>
        <v>360</v>
      </c>
      <c r="Y28" s="1">
        <v>288</v>
      </c>
      <c r="Z28" s="1">
        <v>720</v>
      </c>
    </row>
    <row r="29" spans="1:26">
      <c r="A29" s="6" t="s">
        <v>124</v>
      </c>
      <c r="B29" s="1">
        <v>114391</v>
      </c>
      <c r="C29" s="1">
        <v>20</v>
      </c>
      <c r="D29" s="5">
        <v>2</v>
      </c>
      <c r="E29" s="6" t="s">
        <v>123</v>
      </c>
      <c r="F29" s="5">
        <v>2</v>
      </c>
      <c r="G29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29" s="6"/>
      <c r="I29" s="5"/>
      <c r="J29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29" s="6"/>
      <c r="L29" s="5"/>
      <c r="M29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29" s="6"/>
      <c r="O29" s="5"/>
      <c r="P29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29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8</v>
      </c>
      <c r="R29" s="5">
        <f>T2Goods[[#This Row],[Upkeep]]/T2Goods[[#This Row],[Production]]+T2Goods[[#This Row],[Input Price]]</f>
        <v>18</v>
      </c>
      <c r="S29" s="1">
        <f>_xlfn.CEILING.MATH($V$1*T2Goods[[#This Row],[Cost / Unit]]*(1+$X$1),1)</f>
        <v>16</v>
      </c>
      <c r="T29" s="5">
        <f>(T2Goods[[#This Row],[Upkeep]]+T2Goods[[#This Row],[Input Price]])/T2Goods[[#This Row],[Cost / Unit]]</f>
        <v>1.5555555555555556</v>
      </c>
      <c r="U29" s="5">
        <f>T2Goods[[#This Row],[Upkeep]]/T2Goods[[#This Row],[Cost / Unit]]</f>
        <v>1.1111111111111112</v>
      </c>
      <c r="V29" s="1">
        <f>ROUND(SellPriceFactor*T2Goods[[#This Row],[Trade Price]],0)</f>
        <v>13</v>
      </c>
      <c r="W29" s="1">
        <f>ROUND(BuyPriceFactor*T2Goods[[#This Row],[Sell Price]],0)</f>
        <v>33</v>
      </c>
      <c r="X29" s="1">
        <f t="shared" si="0"/>
        <v>20</v>
      </c>
      <c r="Y29" s="1">
        <v>16</v>
      </c>
      <c r="Z29" s="1">
        <v>40</v>
      </c>
    </row>
    <row r="30" spans="1:26">
      <c r="A30" s="6" t="s">
        <v>53</v>
      </c>
      <c r="B30" s="1">
        <v>118728</v>
      </c>
      <c r="C30" s="1">
        <v>150</v>
      </c>
      <c r="D30" s="5">
        <v>2</v>
      </c>
      <c r="E30" s="6" t="s">
        <v>43</v>
      </c>
      <c r="F30" s="5">
        <v>2</v>
      </c>
      <c r="G30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16</v>
      </c>
      <c r="H30" s="6"/>
      <c r="I30" s="5"/>
      <c r="J30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30" s="6"/>
      <c r="L30" s="5"/>
      <c r="M30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0" s="6"/>
      <c r="O30" s="5"/>
      <c r="P30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0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16</v>
      </c>
      <c r="R30" s="5">
        <f>T2Goods[[#This Row],[Upkeep]]/T2Goods[[#This Row],[Production]]+T2Goods[[#This Row],[Input Price]]</f>
        <v>91</v>
      </c>
      <c r="S30" s="1">
        <f>_xlfn.CEILING.MATH($V$1*T2Goods[[#This Row],[Cost / Unit]]*(1+$X$1),1)</f>
        <v>77</v>
      </c>
      <c r="T30" s="5">
        <f>(T2Goods[[#This Row],[Upkeep]]+T2Goods[[#This Row],[Input Price]])/T2Goods[[#This Row],[Cost / Unit]]</f>
        <v>1.8241758241758241</v>
      </c>
      <c r="U30" s="5">
        <f>T2Goods[[#This Row],[Upkeep]]/T2Goods[[#This Row],[Cost / Unit]]</f>
        <v>1.6483516483516483</v>
      </c>
      <c r="V30" s="1">
        <f>ROUND(SellPriceFactor*T2Goods[[#This Row],[Trade Price]],0)</f>
        <v>62</v>
      </c>
      <c r="W30" s="1">
        <f>ROUND(BuyPriceFactor*T2Goods[[#This Row],[Sell Price]],0)</f>
        <v>155</v>
      </c>
      <c r="X30" s="1">
        <f t="shared" si="0"/>
        <v>95</v>
      </c>
      <c r="Y30" s="1">
        <v>76</v>
      </c>
      <c r="Z30" s="1">
        <v>190</v>
      </c>
    </row>
    <row r="31" spans="1:26">
      <c r="A31" s="6" t="s">
        <v>132</v>
      </c>
      <c r="B31" s="1">
        <v>114402</v>
      </c>
      <c r="C31" s="1">
        <v>40</v>
      </c>
      <c r="D31" s="5">
        <v>1</v>
      </c>
      <c r="E31" s="6" t="s">
        <v>34</v>
      </c>
      <c r="F31" s="5">
        <v>1</v>
      </c>
      <c r="G31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31" s="6" t="s">
        <v>131</v>
      </c>
      <c r="I31" s="5">
        <v>1</v>
      </c>
      <c r="J31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16</v>
      </c>
      <c r="K31" s="6"/>
      <c r="L31" s="5"/>
      <c r="M31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1" s="6"/>
      <c r="O31" s="5"/>
      <c r="P31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1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20</v>
      </c>
      <c r="R31" s="5">
        <f>T2Goods[[#This Row],[Upkeep]]/T2Goods[[#This Row],[Production]]+T2Goods[[#This Row],[Input Price]]</f>
        <v>60</v>
      </c>
      <c r="S31" s="1">
        <f>_xlfn.CEILING.MATH($V$1*T2Goods[[#This Row],[Cost / Unit]]*(1+$X$1),1)</f>
        <v>51</v>
      </c>
      <c r="T31" s="5">
        <f>(T2Goods[[#This Row],[Upkeep]]+T2Goods[[#This Row],[Input Price]])/T2Goods[[#This Row],[Cost / Unit]]</f>
        <v>1</v>
      </c>
      <c r="U31" s="5">
        <f>T2Goods[[#This Row],[Upkeep]]/T2Goods[[#This Row],[Cost / Unit]]</f>
        <v>0.66666666666666663</v>
      </c>
      <c r="V31" s="1">
        <f>ROUND(SellPriceFactor*T2Goods[[#This Row],[Trade Price]],0)</f>
        <v>41</v>
      </c>
      <c r="W31" s="1">
        <f>ROUND(BuyPriceFactor*T2Goods[[#This Row],[Sell Price]],0)</f>
        <v>103</v>
      </c>
      <c r="X31" s="1">
        <f t="shared" si="0"/>
        <v>65</v>
      </c>
      <c r="Y31" s="1">
        <v>52</v>
      </c>
      <c r="Z31" s="1">
        <v>130</v>
      </c>
    </row>
    <row r="32" spans="1:26">
      <c r="A32" s="6" t="s">
        <v>144</v>
      </c>
      <c r="B32" s="1">
        <v>117701</v>
      </c>
      <c r="C32" s="1">
        <v>120</v>
      </c>
      <c r="D32" s="5">
        <v>2</v>
      </c>
      <c r="E32" s="6" t="s">
        <v>170</v>
      </c>
      <c r="F32" s="5">
        <v>2</v>
      </c>
      <c r="G32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32" s="6" t="s">
        <v>143</v>
      </c>
      <c r="I32" s="5">
        <v>2</v>
      </c>
      <c r="J32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28</v>
      </c>
      <c r="K32" s="6"/>
      <c r="L32" s="5"/>
      <c r="M32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2" s="6"/>
      <c r="O32" s="5"/>
      <c r="P32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2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32</v>
      </c>
      <c r="R32" s="5">
        <f>T2Goods[[#This Row],[Upkeep]]/T2Goods[[#This Row],[Production]]+T2Goods[[#This Row],[Input Price]]</f>
        <v>92</v>
      </c>
      <c r="S32" s="1">
        <f>_xlfn.CEILING.MATH($V$1*T2Goods[[#This Row],[Cost / Unit]]*(1+$X$1),1)</f>
        <v>78</v>
      </c>
      <c r="T32" s="5">
        <f>(T2Goods[[#This Row],[Upkeep]]+T2Goods[[#This Row],[Input Price]])/T2Goods[[#This Row],[Cost / Unit]]</f>
        <v>1.6521739130434783</v>
      </c>
      <c r="U32" s="5">
        <f>T2Goods[[#This Row],[Upkeep]]/T2Goods[[#This Row],[Cost / Unit]]</f>
        <v>1.3043478260869565</v>
      </c>
      <c r="V32" s="1">
        <f>ROUND(SellPriceFactor*T2Goods[[#This Row],[Trade Price]],0)</f>
        <v>62</v>
      </c>
      <c r="W32" s="1">
        <f>ROUND(BuyPriceFactor*T2Goods[[#This Row],[Sell Price]],0)</f>
        <v>155</v>
      </c>
      <c r="X32" s="1">
        <f t="shared" si="0"/>
        <v>100</v>
      </c>
      <c r="Y32" s="1">
        <v>80</v>
      </c>
      <c r="Z32" s="1">
        <v>200</v>
      </c>
    </row>
    <row r="33" spans="1:26">
      <c r="A33" s="6" t="s">
        <v>118</v>
      </c>
      <c r="B33" s="1">
        <v>4372</v>
      </c>
      <c r="C33" s="1">
        <v>600</v>
      </c>
      <c r="D33" s="5">
        <v>1</v>
      </c>
      <c r="E33" s="6" t="s">
        <v>30</v>
      </c>
      <c r="F33" s="5">
        <v>0.25</v>
      </c>
      <c r="G33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33" s="6" t="s">
        <v>170</v>
      </c>
      <c r="I33" s="5">
        <v>1</v>
      </c>
      <c r="J33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4</v>
      </c>
      <c r="K33" s="6"/>
      <c r="L33" s="5"/>
      <c r="M33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3" s="6"/>
      <c r="O33" s="5"/>
      <c r="P33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3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4.5</v>
      </c>
      <c r="R33" s="5">
        <f>T2Goods[[#This Row],[Upkeep]]/T2Goods[[#This Row],[Production]]+T2Goods[[#This Row],[Input Price]]</f>
        <v>604.5</v>
      </c>
      <c r="S33" s="1">
        <f>_xlfn.CEILING.MATH($V$1*T2Goods[[#This Row],[Cost / Unit]]*(1+$X$1),1)</f>
        <v>508</v>
      </c>
      <c r="T33" s="5">
        <f>(T2Goods[[#This Row],[Upkeep]]+T2Goods[[#This Row],[Input Price]])/T2Goods[[#This Row],[Cost / Unit]]</f>
        <v>1</v>
      </c>
      <c r="U33" s="5">
        <f>T2Goods[[#This Row],[Upkeep]]/T2Goods[[#This Row],[Cost / Unit]]</f>
        <v>0.99255583126550873</v>
      </c>
      <c r="V33" s="1">
        <f>ROUND(SellPriceFactor*T2Goods[[#This Row],[Trade Price]],0)</f>
        <v>406</v>
      </c>
      <c r="W33" s="1">
        <f>ROUND(BuyPriceFactor*T2Goods[[#This Row],[Sell Price]],0)</f>
        <v>1015</v>
      </c>
      <c r="X33" s="1">
        <f t="shared" si="0"/>
        <v>120</v>
      </c>
      <c r="Y33" s="1">
        <v>96</v>
      </c>
      <c r="Z33" s="1">
        <v>240</v>
      </c>
    </row>
    <row r="34" spans="1:26">
      <c r="A34" s="6" t="s">
        <v>141</v>
      </c>
      <c r="B34" s="1">
        <v>117702</v>
      </c>
      <c r="C34" s="1">
        <v>55</v>
      </c>
      <c r="D34" s="5">
        <v>4</v>
      </c>
      <c r="E34" s="6" t="s">
        <v>30</v>
      </c>
      <c r="F34" s="5">
        <v>4</v>
      </c>
      <c r="G34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34" s="6"/>
      <c r="I34" s="5"/>
      <c r="J34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34" s="6"/>
      <c r="L34" s="5"/>
      <c r="M34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4" s="6"/>
      <c r="O34" s="5"/>
      <c r="P34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4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</v>
      </c>
      <c r="R34" s="5">
        <f>T2Goods[[#This Row],[Upkeep]]/T2Goods[[#This Row],[Production]]+T2Goods[[#This Row],[Input Price]]</f>
        <v>15.75</v>
      </c>
      <c r="S34" s="1">
        <f>_xlfn.CEILING.MATH($V$1*T2Goods[[#This Row],[Cost / Unit]]*(1+$X$1),1)</f>
        <v>14</v>
      </c>
      <c r="T34" s="5">
        <f>(T2Goods[[#This Row],[Upkeep]]+T2Goods[[#This Row],[Input Price]])/T2Goods[[#This Row],[Cost / Unit]]</f>
        <v>3.6190476190476191</v>
      </c>
      <c r="U34" s="5">
        <f>T2Goods[[#This Row],[Upkeep]]/T2Goods[[#This Row],[Cost / Unit]]</f>
        <v>3.4920634920634921</v>
      </c>
      <c r="V34" s="1">
        <f>ROUND(SellPriceFactor*T2Goods[[#This Row],[Trade Price]],0)</f>
        <v>11</v>
      </c>
      <c r="W34" s="1">
        <f>ROUND(BuyPriceFactor*T2Goods[[#This Row],[Sell Price]],0)</f>
        <v>28</v>
      </c>
      <c r="X34" s="1">
        <f t="shared" si="0"/>
        <v>16</v>
      </c>
      <c r="Y34" s="1">
        <v>13</v>
      </c>
      <c r="Z34" s="1">
        <v>34</v>
      </c>
    </row>
    <row r="35" spans="1:26">
      <c r="A35" s="6" t="s">
        <v>161</v>
      </c>
      <c r="B35" s="1">
        <v>112700</v>
      </c>
      <c r="C35" s="1">
        <v>350</v>
      </c>
      <c r="D35" s="5">
        <v>0.66666666666666663</v>
      </c>
      <c r="E35" s="6" t="s">
        <v>160</v>
      </c>
      <c r="F35" s="5">
        <v>0.66666666666666663</v>
      </c>
      <c r="G35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162</v>
      </c>
      <c r="H35" s="6" t="s">
        <v>156</v>
      </c>
      <c r="I35" s="5">
        <v>0.66666666666666663</v>
      </c>
      <c r="J35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414</v>
      </c>
      <c r="K35" s="6"/>
      <c r="L35" s="5"/>
      <c r="M35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5" s="6"/>
      <c r="O35" s="5"/>
      <c r="P35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5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576</v>
      </c>
      <c r="R35" s="5">
        <f>T2Goods[[#This Row],[Upkeep]]/T2Goods[[#This Row],[Production]]+T2Goods[[#This Row],[Input Price]]</f>
        <v>1101</v>
      </c>
      <c r="S35" s="1">
        <f>_xlfn.CEILING.MATH($V$1*T2Goods[[#This Row],[Cost / Unit]]*(1+$X$1),1)</f>
        <v>925</v>
      </c>
      <c r="T35" s="5">
        <f>(T2Goods[[#This Row],[Upkeep]]+T2Goods[[#This Row],[Input Price]])/T2Goods[[#This Row],[Cost / Unit]]</f>
        <v>0.84105358764759308</v>
      </c>
      <c r="U35" s="5">
        <f>T2Goods[[#This Row],[Upkeep]]/T2Goods[[#This Row],[Cost / Unit]]</f>
        <v>0.31789282470481378</v>
      </c>
      <c r="V35" s="1">
        <f>ROUND(SellPriceFactor*T2Goods[[#This Row],[Trade Price]],0)</f>
        <v>740</v>
      </c>
      <c r="W35" s="1">
        <f>ROUND(BuyPriceFactor*T2Goods[[#This Row],[Sell Price]],0)</f>
        <v>1850</v>
      </c>
      <c r="X35" s="1">
        <f t="shared" ref="X35:X66" si="1">ROUND(1.25*Y35,0)</f>
        <v>515</v>
      </c>
      <c r="Y35" s="1">
        <v>412</v>
      </c>
      <c r="Z35" s="1">
        <v>1030</v>
      </c>
    </row>
    <row r="36" spans="1:26">
      <c r="A36" s="6" t="s">
        <v>155</v>
      </c>
      <c r="B36" s="1">
        <v>112705</v>
      </c>
      <c r="C36" s="1">
        <v>60</v>
      </c>
      <c r="D36" s="5">
        <v>1</v>
      </c>
      <c r="E36" s="6" t="s">
        <v>153</v>
      </c>
      <c r="F36" s="5">
        <v>1</v>
      </c>
      <c r="G36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178</v>
      </c>
      <c r="H36" s="6" t="s">
        <v>154</v>
      </c>
      <c r="I36" s="5">
        <v>1</v>
      </c>
      <c r="J36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32</v>
      </c>
      <c r="K36" s="6"/>
      <c r="L36" s="5"/>
      <c r="M36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6" s="6"/>
      <c r="O36" s="5"/>
      <c r="P36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6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210</v>
      </c>
      <c r="R36" s="5">
        <f>T2Goods[[#This Row],[Upkeep]]/T2Goods[[#This Row],[Production]]+T2Goods[[#This Row],[Input Price]]</f>
        <v>270</v>
      </c>
      <c r="S36" s="1">
        <f>_xlfn.CEILING.MATH($V$1*T2Goods[[#This Row],[Cost / Unit]]*(1+$X$1),1)</f>
        <v>227</v>
      </c>
      <c r="T36" s="5">
        <f>(T2Goods[[#This Row],[Upkeep]]+T2Goods[[#This Row],[Input Price]])/T2Goods[[#This Row],[Cost / Unit]]</f>
        <v>1</v>
      </c>
      <c r="U36" s="5">
        <f>T2Goods[[#This Row],[Upkeep]]/T2Goods[[#This Row],[Cost / Unit]]</f>
        <v>0.22222222222222221</v>
      </c>
      <c r="V36" s="1">
        <f>ROUND(SellPriceFactor*T2Goods[[#This Row],[Trade Price]],0)</f>
        <v>182</v>
      </c>
      <c r="W36" s="1">
        <f>ROUND(BuyPriceFactor*T2Goods[[#This Row],[Sell Price]],0)</f>
        <v>455</v>
      </c>
      <c r="X36" s="1">
        <f t="shared" si="1"/>
        <v>630</v>
      </c>
      <c r="Y36" s="1">
        <v>504</v>
      </c>
      <c r="Z36" s="1">
        <v>1260</v>
      </c>
    </row>
    <row r="37" spans="1:26">
      <c r="A37" s="6" t="s">
        <v>213</v>
      </c>
      <c r="B37" s="1">
        <v>5400</v>
      </c>
      <c r="C37" s="1">
        <v>150</v>
      </c>
      <c r="D37" s="5">
        <v>1.33</v>
      </c>
      <c r="E37" s="6" t="s">
        <v>74</v>
      </c>
      <c r="F37" s="5">
        <v>1.33</v>
      </c>
      <c r="G37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788</v>
      </c>
      <c r="H37" s="6" t="s">
        <v>212</v>
      </c>
      <c r="I37" s="5">
        <v>1.33</v>
      </c>
      <c r="J37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99</v>
      </c>
      <c r="K37" s="6"/>
      <c r="L37" s="5"/>
      <c r="M37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7" s="6"/>
      <c r="O37" s="5"/>
      <c r="P37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7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887</v>
      </c>
      <c r="R37" s="5">
        <f>T2Goods[[#This Row],[Upkeep]]/T2Goods[[#This Row],[Production]]+T2Goods[[#This Row],[Input Price]]</f>
        <v>999.78195488721803</v>
      </c>
      <c r="S37" s="1">
        <f>_xlfn.CEILING.MATH($V$1*T2Goods[[#This Row],[Cost / Unit]]*(1+$X$1),1)</f>
        <v>840</v>
      </c>
      <c r="T37" s="5">
        <f>(T2Goods[[#This Row],[Upkeep]]+T2Goods[[#This Row],[Input Price]])/T2Goods[[#This Row],[Cost / Unit]]</f>
        <v>1.0372261620954946</v>
      </c>
      <c r="U37" s="5">
        <f>T2Goods[[#This Row],[Upkeep]]/T2Goods[[#This Row],[Cost / Unit]]</f>
        <v>0.15003271390002332</v>
      </c>
      <c r="V37" s="1">
        <f>ROUND(SellPriceFactor*T2Goods[[#This Row],[Trade Price]],0)</f>
        <v>672</v>
      </c>
      <c r="W37" s="1">
        <f>ROUND(BuyPriceFactor*T2Goods[[#This Row],[Sell Price]],0)</f>
        <v>1680</v>
      </c>
      <c r="X37" s="1">
        <f t="shared" si="1"/>
        <v>785</v>
      </c>
      <c r="Y37" s="1">
        <v>628</v>
      </c>
      <c r="Z37" s="1">
        <v>1570</v>
      </c>
    </row>
    <row r="38" spans="1:26">
      <c r="A38" s="6" t="s">
        <v>173</v>
      </c>
      <c r="B38" s="1">
        <v>120043</v>
      </c>
      <c r="C38" s="1">
        <v>15</v>
      </c>
      <c r="D38" s="5">
        <v>2</v>
      </c>
      <c r="E38" s="6" t="s">
        <v>172</v>
      </c>
      <c r="F38" s="5">
        <v>2</v>
      </c>
      <c r="G38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38" s="6"/>
      <c r="I38" s="5"/>
      <c r="J38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38" s="6"/>
      <c r="L38" s="5"/>
      <c r="M38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8" s="6"/>
      <c r="O38" s="5"/>
      <c r="P38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8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</v>
      </c>
      <c r="R38" s="5">
        <f>T2Goods[[#This Row],[Upkeep]]/T2Goods[[#This Row],[Production]]+T2Goods[[#This Row],[Input Price]]</f>
        <v>9.5</v>
      </c>
      <c r="S38" s="1">
        <f>_xlfn.CEILING.MATH($V$1*T2Goods[[#This Row],[Cost / Unit]]*(1+$X$1),1)</f>
        <v>8</v>
      </c>
      <c r="T38" s="5">
        <f>(T2Goods[[#This Row],[Upkeep]]+T2Goods[[#This Row],[Input Price]])/T2Goods[[#This Row],[Cost / Unit]]</f>
        <v>1.7894736842105263</v>
      </c>
      <c r="U38" s="5">
        <f>T2Goods[[#This Row],[Upkeep]]/T2Goods[[#This Row],[Cost / Unit]]</f>
        <v>1.5789473684210527</v>
      </c>
      <c r="V38" s="1">
        <f>ROUND(SellPriceFactor*T2Goods[[#This Row],[Trade Price]],0)</f>
        <v>6</v>
      </c>
      <c r="W38" s="1">
        <f>ROUND(BuyPriceFactor*T2Goods[[#This Row],[Sell Price]],0)</f>
        <v>15</v>
      </c>
      <c r="X38" s="1">
        <f t="shared" si="1"/>
        <v>25</v>
      </c>
      <c r="Y38" s="1">
        <v>20</v>
      </c>
      <c r="Z38" s="1">
        <v>50</v>
      </c>
    </row>
    <row r="39" spans="1:26">
      <c r="A39" s="6" t="s">
        <v>63</v>
      </c>
      <c r="B39" s="1">
        <v>1010257</v>
      </c>
      <c r="C39" s="1">
        <v>50</v>
      </c>
      <c r="D39" s="5">
        <v>2</v>
      </c>
      <c r="E39" s="6" t="s">
        <v>30</v>
      </c>
      <c r="F39" s="5">
        <v>2</v>
      </c>
      <c r="G39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39" s="6" t="s">
        <v>169</v>
      </c>
      <c r="I39" s="5">
        <v>2</v>
      </c>
      <c r="J39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4</v>
      </c>
      <c r="K39" s="6"/>
      <c r="L39" s="5"/>
      <c r="M39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39" s="6"/>
      <c r="O39" s="5"/>
      <c r="P39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39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6</v>
      </c>
      <c r="R39" s="5">
        <f>T2Goods[[#This Row],[Upkeep]]/T2Goods[[#This Row],[Production]]+T2Goods[[#This Row],[Input Price]]</f>
        <v>31</v>
      </c>
      <c r="S39" s="1">
        <f>_xlfn.CEILING.MATH($V$1*T2Goods[[#This Row],[Cost / Unit]]*(1+$X$1),1)</f>
        <v>27</v>
      </c>
      <c r="T39" s="5">
        <f>(T2Goods[[#This Row],[Upkeep]]+T2Goods[[#This Row],[Input Price]])/T2Goods[[#This Row],[Cost / Unit]]</f>
        <v>1.8064516129032258</v>
      </c>
      <c r="U39" s="5">
        <f>T2Goods[[#This Row],[Upkeep]]/T2Goods[[#This Row],[Cost / Unit]]</f>
        <v>1.6129032258064515</v>
      </c>
      <c r="V39" s="1">
        <f>ROUND(SellPriceFactor*T2Goods[[#This Row],[Trade Price]],0)</f>
        <v>22</v>
      </c>
      <c r="W39" s="1">
        <f>ROUND(BuyPriceFactor*T2Goods[[#This Row],[Sell Price]],0)</f>
        <v>55</v>
      </c>
      <c r="X39" s="1">
        <f t="shared" si="1"/>
        <v>30</v>
      </c>
      <c r="Y39" s="1">
        <v>24</v>
      </c>
      <c r="Z39" s="1">
        <v>60</v>
      </c>
    </row>
    <row r="40" spans="1:26">
      <c r="A40" s="6" t="s">
        <v>42</v>
      </c>
      <c r="B40" s="1">
        <v>1010210</v>
      </c>
      <c r="C40" s="1">
        <v>75</v>
      </c>
      <c r="D40" s="5">
        <v>2</v>
      </c>
      <c r="E40" s="6" t="s">
        <v>33</v>
      </c>
      <c r="F40" s="5">
        <v>2</v>
      </c>
      <c r="G40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40" s="6"/>
      <c r="I40" s="5"/>
      <c r="J40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40" s="6"/>
      <c r="L40" s="5"/>
      <c r="M40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0" s="6"/>
      <c r="O40" s="5"/>
      <c r="P40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0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8</v>
      </c>
      <c r="R40" s="5">
        <f>T2Goods[[#This Row],[Upkeep]]/T2Goods[[#This Row],[Production]]+T2Goods[[#This Row],[Input Price]]</f>
        <v>45.5</v>
      </c>
      <c r="S40" s="1">
        <f>_xlfn.CEILING.MATH($V$1*T2Goods[[#This Row],[Cost / Unit]]*(1+$X$1),1)</f>
        <v>39</v>
      </c>
      <c r="T40" s="5">
        <f>(T2Goods[[#This Row],[Upkeep]]+T2Goods[[#This Row],[Input Price]])/T2Goods[[#This Row],[Cost / Unit]]</f>
        <v>1.8241758241758241</v>
      </c>
      <c r="U40" s="5">
        <f>T2Goods[[#This Row],[Upkeep]]/T2Goods[[#This Row],[Cost / Unit]]</f>
        <v>1.6483516483516483</v>
      </c>
      <c r="V40" s="1">
        <f>ROUND(SellPriceFactor*T2Goods[[#This Row],[Trade Price]],0)</f>
        <v>31</v>
      </c>
      <c r="W40" s="1">
        <f>ROUND(BuyPriceFactor*T2Goods[[#This Row],[Sell Price]],0)</f>
        <v>78</v>
      </c>
      <c r="X40" s="1">
        <f t="shared" si="1"/>
        <v>43</v>
      </c>
      <c r="Y40" s="1">
        <v>34</v>
      </c>
      <c r="Z40" s="1">
        <v>86</v>
      </c>
    </row>
    <row r="41" spans="1:26">
      <c r="A41" s="6" t="s">
        <v>41</v>
      </c>
      <c r="B41" s="1">
        <v>1010238</v>
      </c>
      <c r="C41" s="1">
        <v>80</v>
      </c>
      <c r="D41" s="5">
        <v>1</v>
      </c>
      <c r="E41" s="6" t="s">
        <v>35</v>
      </c>
      <c r="F41" s="5">
        <v>1</v>
      </c>
      <c r="G41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32</v>
      </c>
      <c r="H41" s="6"/>
      <c r="I41" s="5"/>
      <c r="J41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41" s="6"/>
      <c r="L41" s="5"/>
      <c r="M41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1" s="6"/>
      <c r="O41" s="5"/>
      <c r="P41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1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32</v>
      </c>
      <c r="R41" s="5">
        <f>T2Goods[[#This Row],[Upkeep]]/T2Goods[[#This Row],[Production]]+T2Goods[[#This Row],[Input Price]]</f>
        <v>112</v>
      </c>
      <c r="S41" s="1">
        <f>_xlfn.CEILING.MATH($V$1*T2Goods[[#This Row],[Cost / Unit]]*(1+$X$1),1)</f>
        <v>95</v>
      </c>
      <c r="T41" s="5">
        <f>(T2Goods[[#This Row],[Upkeep]]+T2Goods[[#This Row],[Input Price]])/T2Goods[[#This Row],[Cost / Unit]]</f>
        <v>1</v>
      </c>
      <c r="U41" s="5">
        <f>T2Goods[[#This Row],[Upkeep]]/T2Goods[[#This Row],[Cost / Unit]]</f>
        <v>0.7142857142857143</v>
      </c>
      <c r="V41" s="1">
        <f>ROUND(SellPriceFactor*T2Goods[[#This Row],[Trade Price]],0)</f>
        <v>76</v>
      </c>
      <c r="W41" s="1">
        <f>ROUND(BuyPriceFactor*T2Goods[[#This Row],[Sell Price]],0)</f>
        <v>190</v>
      </c>
      <c r="X41" s="1">
        <f t="shared" si="1"/>
        <v>48</v>
      </c>
      <c r="Y41" s="1">
        <v>38</v>
      </c>
      <c r="Z41" s="1">
        <v>96</v>
      </c>
    </row>
    <row r="42" spans="1:26">
      <c r="A42" s="6" t="s">
        <v>38</v>
      </c>
      <c r="B42" s="1">
        <v>1010216</v>
      </c>
      <c r="C42" s="1">
        <v>40</v>
      </c>
      <c r="D42" s="5">
        <v>2</v>
      </c>
      <c r="E42" s="6" t="s">
        <v>32</v>
      </c>
      <c r="F42" s="5">
        <v>2</v>
      </c>
      <c r="G42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42" s="6"/>
      <c r="I42" s="5"/>
      <c r="J42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42" s="6"/>
      <c r="L42" s="5"/>
      <c r="M42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2" s="6"/>
      <c r="O42" s="5"/>
      <c r="P42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2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8</v>
      </c>
      <c r="R42" s="5">
        <f>T2Goods[[#This Row],[Upkeep]]/T2Goods[[#This Row],[Production]]+T2Goods[[#This Row],[Input Price]]</f>
        <v>28</v>
      </c>
      <c r="S42" s="1">
        <f>_xlfn.CEILING.MATH($V$1*T2Goods[[#This Row],[Cost / Unit]]*(1+$X$1),1)</f>
        <v>24</v>
      </c>
      <c r="T42" s="5">
        <f>(T2Goods[[#This Row],[Upkeep]]+T2Goods[[#This Row],[Input Price]])/T2Goods[[#This Row],[Cost / Unit]]</f>
        <v>1.7142857142857142</v>
      </c>
      <c r="U42" s="5">
        <f>T2Goods[[#This Row],[Upkeep]]/T2Goods[[#This Row],[Cost / Unit]]</f>
        <v>1.4285714285714286</v>
      </c>
      <c r="V42" s="1">
        <f>ROUND(SellPriceFactor*T2Goods[[#This Row],[Trade Price]],0)</f>
        <v>19</v>
      </c>
      <c r="W42" s="1">
        <f>ROUND(BuyPriceFactor*T2Goods[[#This Row],[Sell Price]],0)</f>
        <v>48</v>
      </c>
      <c r="X42" s="1">
        <f t="shared" si="1"/>
        <v>25</v>
      </c>
      <c r="Y42" s="1">
        <v>20</v>
      </c>
      <c r="Z42" s="1">
        <v>50</v>
      </c>
    </row>
    <row r="43" spans="1:26">
      <c r="A43" s="6" t="s">
        <v>163</v>
      </c>
      <c r="B43" s="1">
        <v>112704</v>
      </c>
      <c r="C43" s="1">
        <v>450</v>
      </c>
      <c r="D43" s="5">
        <v>1</v>
      </c>
      <c r="E43" s="6" t="s">
        <v>156</v>
      </c>
      <c r="F43" s="5">
        <v>1</v>
      </c>
      <c r="G43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414</v>
      </c>
      <c r="H43" s="6" t="s">
        <v>30</v>
      </c>
      <c r="I43" s="5">
        <v>1</v>
      </c>
      <c r="J43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</v>
      </c>
      <c r="K43" s="6"/>
      <c r="L43" s="5"/>
      <c r="M43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3" s="6"/>
      <c r="O43" s="5"/>
      <c r="P43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3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416</v>
      </c>
      <c r="R43" s="5">
        <f>T2Goods[[#This Row],[Upkeep]]/T2Goods[[#This Row],[Production]]+T2Goods[[#This Row],[Input Price]]</f>
        <v>866</v>
      </c>
      <c r="S43" s="1">
        <f>_xlfn.CEILING.MATH($V$1*T2Goods[[#This Row],[Cost / Unit]]*(1+$X$1),1)</f>
        <v>728</v>
      </c>
      <c r="T43" s="5">
        <f>(T2Goods[[#This Row],[Upkeep]]+T2Goods[[#This Row],[Input Price]])/T2Goods[[#This Row],[Cost / Unit]]</f>
        <v>1</v>
      </c>
      <c r="U43" s="5">
        <f>T2Goods[[#This Row],[Upkeep]]/T2Goods[[#This Row],[Cost / Unit]]</f>
        <v>0.51963048498845266</v>
      </c>
      <c r="V43" s="1">
        <f>ROUND(SellPriceFactor*T2Goods[[#This Row],[Trade Price]],0)</f>
        <v>582</v>
      </c>
      <c r="W43" s="1">
        <f>ROUND(BuyPriceFactor*T2Goods[[#This Row],[Sell Price]],0)</f>
        <v>1455</v>
      </c>
      <c r="X43" s="1">
        <f t="shared" si="1"/>
        <v>750</v>
      </c>
      <c r="Y43" s="1">
        <v>600</v>
      </c>
      <c r="Z43" s="1">
        <v>1500</v>
      </c>
    </row>
    <row r="44" spans="1:26">
      <c r="A44" s="6" t="s">
        <v>158</v>
      </c>
      <c r="B44" s="1">
        <v>112701</v>
      </c>
      <c r="C44" s="1">
        <v>120</v>
      </c>
      <c r="D44" s="5">
        <v>1</v>
      </c>
      <c r="E44" s="6" t="s">
        <v>156</v>
      </c>
      <c r="F44" s="5">
        <v>1</v>
      </c>
      <c r="G44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414</v>
      </c>
      <c r="H44" s="6" t="s">
        <v>157</v>
      </c>
      <c r="I44" s="5">
        <v>1</v>
      </c>
      <c r="J44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166</v>
      </c>
      <c r="K44" s="6"/>
      <c r="L44" s="5"/>
      <c r="M44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4" s="6"/>
      <c r="O44" s="5"/>
      <c r="P44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4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580</v>
      </c>
      <c r="R44" s="5">
        <f>T2Goods[[#This Row],[Upkeep]]/T2Goods[[#This Row],[Production]]+T2Goods[[#This Row],[Input Price]]</f>
        <v>700</v>
      </c>
      <c r="S44" s="1">
        <f>_xlfn.CEILING.MATH($V$1*T2Goods[[#This Row],[Cost / Unit]]*(1+$X$1),1)</f>
        <v>588</v>
      </c>
      <c r="T44" s="5">
        <f>(T2Goods[[#This Row],[Upkeep]]+T2Goods[[#This Row],[Input Price]])/T2Goods[[#This Row],[Cost / Unit]]</f>
        <v>1</v>
      </c>
      <c r="U44" s="5">
        <f>T2Goods[[#This Row],[Upkeep]]/T2Goods[[#This Row],[Cost / Unit]]</f>
        <v>0.17142857142857143</v>
      </c>
      <c r="V44" s="1">
        <f>ROUND(SellPriceFactor*T2Goods[[#This Row],[Trade Price]],0)</f>
        <v>470</v>
      </c>
      <c r="W44" s="1">
        <f>ROUND(BuyPriceFactor*T2Goods[[#This Row],[Sell Price]],0)</f>
        <v>1175</v>
      </c>
      <c r="X44" s="1">
        <f t="shared" si="1"/>
        <v>475</v>
      </c>
      <c r="Y44" s="1">
        <v>380</v>
      </c>
      <c r="Z44" s="1">
        <v>950</v>
      </c>
    </row>
    <row r="45" spans="1:26">
      <c r="A45" s="6" t="s">
        <v>202</v>
      </c>
      <c r="B45" s="1">
        <v>5803</v>
      </c>
      <c r="C45" s="1">
        <v>15</v>
      </c>
      <c r="D45" s="5">
        <v>2</v>
      </c>
      <c r="E45" s="6" t="s">
        <v>201</v>
      </c>
      <c r="F45" s="5">
        <v>2</v>
      </c>
      <c r="G45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45" s="6" t="s">
        <v>174</v>
      </c>
      <c r="I45" s="5">
        <v>2</v>
      </c>
      <c r="J45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45" s="6"/>
      <c r="L45" s="5"/>
      <c r="M45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5" s="6"/>
      <c r="O45" s="5"/>
      <c r="P45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5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22</v>
      </c>
      <c r="R45" s="5">
        <f>T2Goods[[#This Row],[Upkeep]]/T2Goods[[#This Row],[Production]]+T2Goods[[#This Row],[Input Price]]</f>
        <v>29.5</v>
      </c>
      <c r="S45" s="1">
        <f>_xlfn.CEILING.MATH($V$1*T2Goods[[#This Row],[Cost / Unit]]*(1+$X$1),1)</f>
        <v>25</v>
      </c>
      <c r="T45" s="5">
        <f>(T2Goods[[#This Row],[Upkeep]]+T2Goods[[#This Row],[Input Price]])/T2Goods[[#This Row],[Cost / Unit]]</f>
        <v>1.2542372881355932</v>
      </c>
      <c r="U45" s="5">
        <f>T2Goods[[#This Row],[Upkeep]]/T2Goods[[#This Row],[Cost / Unit]]</f>
        <v>0.50847457627118642</v>
      </c>
      <c r="V45" s="1">
        <f>ROUND(SellPriceFactor*T2Goods[[#This Row],[Trade Price]],0)</f>
        <v>20</v>
      </c>
      <c r="W45" s="1">
        <f>ROUND(BuyPriceFactor*T2Goods[[#This Row],[Sell Price]],0)</f>
        <v>50</v>
      </c>
      <c r="X45" s="1">
        <f t="shared" si="1"/>
        <v>105</v>
      </c>
      <c r="Y45" s="1">
        <v>84</v>
      </c>
      <c r="Z45" s="1">
        <v>210</v>
      </c>
    </row>
    <row r="46" spans="1:26">
      <c r="A46" s="6" t="s">
        <v>137</v>
      </c>
      <c r="B46" s="1">
        <v>114408</v>
      </c>
      <c r="C46" s="1">
        <v>75</v>
      </c>
      <c r="D46" s="5">
        <v>2</v>
      </c>
      <c r="E46" s="6" t="s">
        <v>131</v>
      </c>
      <c r="F46" s="5">
        <v>2</v>
      </c>
      <c r="G46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16</v>
      </c>
      <c r="H46" s="6" t="s">
        <v>136</v>
      </c>
      <c r="I46" s="5">
        <v>2</v>
      </c>
      <c r="J46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20</v>
      </c>
      <c r="K46" s="6"/>
      <c r="L46" s="5"/>
      <c r="M46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6" s="6"/>
      <c r="O46" s="5"/>
      <c r="P46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6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36</v>
      </c>
      <c r="R46" s="5">
        <f>T2Goods[[#This Row],[Upkeep]]/T2Goods[[#This Row],[Production]]+T2Goods[[#This Row],[Input Price]]</f>
        <v>73.5</v>
      </c>
      <c r="S46" s="1">
        <f>_xlfn.CEILING.MATH($V$1*T2Goods[[#This Row],[Cost / Unit]]*(1+$X$1),1)</f>
        <v>62</v>
      </c>
      <c r="T46" s="5">
        <f>(T2Goods[[#This Row],[Upkeep]]+T2Goods[[#This Row],[Input Price]])/T2Goods[[#This Row],[Cost / Unit]]</f>
        <v>1.510204081632653</v>
      </c>
      <c r="U46" s="5">
        <f>T2Goods[[#This Row],[Upkeep]]/T2Goods[[#This Row],[Cost / Unit]]</f>
        <v>1.0204081632653061</v>
      </c>
      <c r="V46" s="1">
        <f>ROUND(SellPriceFactor*T2Goods[[#This Row],[Trade Price]],0)</f>
        <v>50</v>
      </c>
      <c r="W46" s="1">
        <f>ROUND(BuyPriceFactor*T2Goods[[#This Row],[Sell Price]],0)</f>
        <v>125</v>
      </c>
      <c r="X46" s="1">
        <f t="shared" si="1"/>
        <v>73</v>
      </c>
      <c r="Y46" s="1">
        <v>58</v>
      </c>
      <c r="Z46" s="1">
        <v>146</v>
      </c>
    </row>
    <row r="47" spans="1:26">
      <c r="A47" s="6" t="s">
        <v>47</v>
      </c>
      <c r="B47" s="1">
        <v>1010219</v>
      </c>
      <c r="C47" s="1">
        <v>100</v>
      </c>
      <c r="D47" s="5">
        <v>2</v>
      </c>
      <c r="E47" s="6" t="s">
        <v>46</v>
      </c>
      <c r="F47" s="5">
        <v>2</v>
      </c>
      <c r="G47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10</v>
      </c>
      <c r="H47" s="6" t="s">
        <v>36</v>
      </c>
      <c r="I47" s="5">
        <v>2</v>
      </c>
      <c r="J47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10</v>
      </c>
      <c r="K47" s="6"/>
      <c r="L47" s="5"/>
      <c r="M47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7" s="6"/>
      <c r="O47" s="5"/>
      <c r="P47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7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20</v>
      </c>
      <c r="R47" s="5">
        <f>T2Goods[[#This Row],[Upkeep]]/T2Goods[[#This Row],[Production]]+T2Goods[[#This Row],[Input Price]]</f>
        <v>70</v>
      </c>
      <c r="S47" s="1">
        <f>_xlfn.CEILING.MATH($V$1*T2Goods[[#This Row],[Cost / Unit]]*(1+$X$1),1)</f>
        <v>59</v>
      </c>
      <c r="T47" s="5">
        <f>(T2Goods[[#This Row],[Upkeep]]+T2Goods[[#This Row],[Input Price]])/T2Goods[[#This Row],[Cost / Unit]]</f>
        <v>1.7142857142857142</v>
      </c>
      <c r="U47" s="5">
        <f>T2Goods[[#This Row],[Upkeep]]/T2Goods[[#This Row],[Cost / Unit]]</f>
        <v>1.4285714285714286</v>
      </c>
      <c r="V47" s="1">
        <f>ROUND(SellPriceFactor*T2Goods[[#This Row],[Trade Price]],0)</f>
        <v>47</v>
      </c>
      <c r="W47" s="1">
        <f>ROUND(BuyPriceFactor*T2Goods[[#This Row],[Sell Price]],0)</f>
        <v>118</v>
      </c>
      <c r="X47" s="1">
        <f t="shared" si="1"/>
        <v>35</v>
      </c>
      <c r="Y47" s="1">
        <v>28</v>
      </c>
      <c r="Z47" s="1">
        <v>70</v>
      </c>
    </row>
    <row r="48" spans="1:26">
      <c r="A48" s="6" t="s">
        <v>184</v>
      </c>
      <c r="B48" s="1">
        <v>1010239</v>
      </c>
      <c r="C48" s="1">
        <v>10</v>
      </c>
      <c r="D48" s="5">
        <v>2</v>
      </c>
      <c r="E48" s="6" t="s">
        <v>169</v>
      </c>
      <c r="F48" s="5">
        <v>2</v>
      </c>
      <c r="G48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4</v>
      </c>
      <c r="H48" s="6"/>
      <c r="I48" s="5"/>
      <c r="J48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48" s="6"/>
      <c r="L48" s="5"/>
      <c r="M48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8" s="6"/>
      <c r="O48" s="5"/>
      <c r="P48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8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4</v>
      </c>
      <c r="R48" s="5">
        <f>T2Goods[[#This Row],[Upkeep]]/T2Goods[[#This Row],[Production]]+T2Goods[[#This Row],[Input Price]]</f>
        <v>9</v>
      </c>
      <c r="S48" s="1">
        <f>_xlfn.CEILING.MATH($V$1*T2Goods[[#This Row],[Cost / Unit]]*(1+$X$1),1)</f>
        <v>8</v>
      </c>
      <c r="T48" s="5">
        <f>(T2Goods[[#This Row],[Upkeep]]+T2Goods[[#This Row],[Input Price]])/T2Goods[[#This Row],[Cost / Unit]]</f>
        <v>1.5555555555555556</v>
      </c>
      <c r="U48" s="5">
        <f>T2Goods[[#This Row],[Upkeep]]/T2Goods[[#This Row],[Cost / Unit]]</f>
        <v>1.1111111111111112</v>
      </c>
      <c r="V48" s="1">
        <f>ROUND(SellPriceFactor*T2Goods[[#This Row],[Trade Price]],0)</f>
        <v>6</v>
      </c>
      <c r="W48" s="1">
        <f>ROUND(BuyPriceFactor*T2Goods[[#This Row],[Sell Price]],0)</f>
        <v>15</v>
      </c>
      <c r="X48" s="1">
        <f t="shared" si="1"/>
        <v>8</v>
      </c>
      <c r="Y48" s="1">
        <v>6</v>
      </c>
      <c r="Z48" s="1">
        <v>16</v>
      </c>
    </row>
    <row r="49" spans="1:26">
      <c r="A49" s="6" t="s">
        <v>50</v>
      </c>
      <c r="B49" s="1">
        <v>1010234</v>
      </c>
      <c r="C49" s="1">
        <v>40</v>
      </c>
      <c r="D49" s="5">
        <v>1</v>
      </c>
      <c r="E49" s="6" t="s">
        <v>35</v>
      </c>
      <c r="F49" s="5">
        <v>1</v>
      </c>
      <c r="G49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32</v>
      </c>
      <c r="H49" s="6"/>
      <c r="I49" s="5"/>
      <c r="J49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49" s="6"/>
      <c r="L49" s="5"/>
      <c r="M49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49" s="6"/>
      <c r="O49" s="5"/>
      <c r="P49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49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32</v>
      </c>
      <c r="R49" s="5">
        <f>T2Goods[[#This Row],[Upkeep]]/T2Goods[[#This Row],[Production]]+T2Goods[[#This Row],[Input Price]]</f>
        <v>72</v>
      </c>
      <c r="S49" s="1">
        <f>_xlfn.CEILING.MATH($V$1*T2Goods[[#This Row],[Cost / Unit]]*(1+$X$1),1)</f>
        <v>61</v>
      </c>
      <c r="T49" s="5">
        <f>(T2Goods[[#This Row],[Upkeep]]+T2Goods[[#This Row],[Input Price]])/T2Goods[[#This Row],[Cost / Unit]]</f>
        <v>1</v>
      </c>
      <c r="U49" s="5">
        <f>T2Goods[[#This Row],[Upkeep]]/T2Goods[[#This Row],[Cost / Unit]]</f>
        <v>0.55555555555555558</v>
      </c>
      <c r="V49" s="1">
        <f>ROUND(SellPriceFactor*T2Goods[[#This Row],[Trade Price]],0)</f>
        <v>49</v>
      </c>
      <c r="W49" s="1">
        <f>ROUND(BuyPriceFactor*T2Goods[[#This Row],[Sell Price]],0)</f>
        <v>123</v>
      </c>
      <c r="X49" s="1">
        <f t="shared" si="1"/>
        <v>20</v>
      </c>
      <c r="Y49" s="1">
        <v>16</v>
      </c>
      <c r="Z49" s="1">
        <v>40</v>
      </c>
    </row>
    <row r="50" spans="1:26">
      <c r="A50" s="6" t="s">
        <v>37</v>
      </c>
      <c r="B50" s="1">
        <v>1010196</v>
      </c>
      <c r="C50" s="1">
        <v>10</v>
      </c>
      <c r="D50" s="5">
        <v>4</v>
      </c>
      <c r="E50" s="6" t="s">
        <v>30</v>
      </c>
      <c r="F50" s="5">
        <v>4</v>
      </c>
      <c r="G50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50" s="6"/>
      <c r="I50" s="5"/>
      <c r="J50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50" s="6"/>
      <c r="L50" s="5"/>
      <c r="M50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50" s="6"/>
      <c r="O50" s="5"/>
      <c r="P50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50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</v>
      </c>
      <c r="R50" s="5">
        <f>T2Goods[[#This Row],[Upkeep]]/T2Goods[[#This Row],[Production]]+T2Goods[[#This Row],[Input Price]]</f>
        <v>4.5</v>
      </c>
      <c r="S50" s="1">
        <f>_xlfn.CEILING.MATH($V$1*T2Goods[[#This Row],[Cost / Unit]]*(1+$X$1),1)</f>
        <v>4</v>
      </c>
      <c r="T50" s="5">
        <f>(T2Goods[[#This Row],[Upkeep]]+T2Goods[[#This Row],[Input Price]])/T2Goods[[#This Row],[Cost / Unit]]</f>
        <v>2.6666666666666665</v>
      </c>
      <c r="U50" s="5">
        <f>T2Goods[[#This Row],[Upkeep]]/T2Goods[[#This Row],[Cost / Unit]]</f>
        <v>2.2222222222222223</v>
      </c>
      <c r="V50" s="1">
        <f>ROUND(SellPriceFactor*T2Goods[[#This Row],[Trade Price]],0)</f>
        <v>3</v>
      </c>
      <c r="W50" s="1">
        <f>ROUND(BuyPriceFactor*T2Goods[[#This Row],[Sell Price]],0)</f>
        <v>8</v>
      </c>
      <c r="X50" s="1">
        <f t="shared" si="1"/>
        <v>5</v>
      </c>
      <c r="Y50" s="1">
        <v>4</v>
      </c>
      <c r="Z50" s="1">
        <v>10</v>
      </c>
    </row>
    <row r="51" spans="1:26">
      <c r="A51" s="6" t="s">
        <v>177</v>
      </c>
      <c r="B51" s="1">
        <v>120035</v>
      </c>
      <c r="C51" s="1">
        <v>100</v>
      </c>
      <c r="D51" s="5">
        <v>2</v>
      </c>
      <c r="E51" s="6" t="s">
        <v>176</v>
      </c>
      <c r="F51" s="5">
        <v>2</v>
      </c>
      <c r="G51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20</v>
      </c>
      <c r="H51" s="6" t="s">
        <v>58</v>
      </c>
      <c r="I51" s="5">
        <v>2</v>
      </c>
      <c r="J51" s="1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79</v>
      </c>
      <c r="K51" s="6"/>
      <c r="L51" s="5"/>
      <c r="M51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51" s="6"/>
      <c r="O51" s="5"/>
      <c r="P51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51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99</v>
      </c>
      <c r="R51" s="5">
        <f>T2Goods[[#This Row],[Upkeep]]/T2Goods[[#This Row],[Production]]+T2Goods[[#This Row],[Input Price]]</f>
        <v>149</v>
      </c>
      <c r="S51" s="1">
        <f>_xlfn.CEILING.MATH($V$1*T2Goods[[#This Row],[Cost / Unit]]*(1+$X$1),1)</f>
        <v>126</v>
      </c>
      <c r="T51" s="5">
        <f>(T2Goods[[#This Row],[Upkeep]]+T2Goods[[#This Row],[Input Price]])/T2Goods[[#This Row],[Cost / Unit]]</f>
        <v>1.3355704697986577</v>
      </c>
      <c r="U51" s="5">
        <f>T2Goods[[#This Row],[Upkeep]]/T2Goods[[#This Row],[Cost / Unit]]</f>
        <v>0.67114093959731547</v>
      </c>
      <c r="V51" s="1">
        <f>ROUND(SellPriceFactor*T2Goods[[#This Row],[Trade Price]],0)</f>
        <v>101</v>
      </c>
      <c r="W51" s="1">
        <f>ROUND(BuyPriceFactor*T2Goods[[#This Row],[Sell Price]],0)</f>
        <v>253</v>
      </c>
      <c r="X51" s="1">
        <f t="shared" si="1"/>
        <v>175</v>
      </c>
      <c r="Y51" s="1">
        <v>140</v>
      </c>
      <c r="Z51" s="1">
        <v>350</v>
      </c>
    </row>
    <row r="52" spans="1:26">
      <c r="A52" s="6" t="s">
        <v>84</v>
      </c>
      <c r="B52" s="1">
        <v>1010242</v>
      </c>
      <c r="C52" s="1">
        <v>750</v>
      </c>
      <c r="D52" s="5">
        <v>1</v>
      </c>
      <c r="E52" s="6" t="s">
        <v>30</v>
      </c>
      <c r="F52" s="5">
        <v>1</v>
      </c>
      <c r="G52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2</v>
      </c>
      <c r="H52" s="6"/>
      <c r="I52" s="5"/>
      <c r="J52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52" s="6"/>
      <c r="L52" s="5"/>
      <c r="M52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52" s="6"/>
      <c r="O52" s="5"/>
      <c r="P52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52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2</v>
      </c>
      <c r="R52" s="5">
        <f>T2Goods[[#This Row],[Upkeep]]/T2Goods[[#This Row],[Production]]+T2Goods[[#This Row],[Input Price]]</f>
        <v>752</v>
      </c>
      <c r="S52" s="1">
        <f>_xlfn.CEILING.MATH($V$1*T2Goods[[#This Row],[Cost / Unit]]*(1+$X$1),1)</f>
        <v>632</v>
      </c>
      <c r="T52" s="5">
        <f>(T2Goods[[#This Row],[Upkeep]]+T2Goods[[#This Row],[Input Price]])/T2Goods[[#This Row],[Cost / Unit]]</f>
        <v>1</v>
      </c>
      <c r="U52" s="5">
        <f>T2Goods[[#This Row],[Upkeep]]/T2Goods[[#This Row],[Cost / Unit]]</f>
        <v>0.99734042553191493</v>
      </c>
      <c r="V52" s="1">
        <f>ROUND(SellPriceFactor*T2Goods[[#This Row],[Trade Price]],0)</f>
        <v>506</v>
      </c>
      <c r="W52" s="1">
        <f>ROUND(BuyPriceFactor*T2Goods[[#This Row],[Sell Price]],0)</f>
        <v>1265</v>
      </c>
      <c r="X52" s="1">
        <f t="shared" si="1"/>
        <v>753</v>
      </c>
      <c r="Y52" s="1">
        <v>602</v>
      </c>
      <c r="Z52" s="1">
        <v>1506</v>
      </c>
    </row>
    <row r="53" spans="1:26">
      <c r="A53" s="6" t="s">
        <v>39</v>
      </c>
      <c r="B53" s="1">
        <v>1010237</v>
      </c>
      <c r="C53" s="1">
        <v>50</v>
      </c>
      <c r="D53" s="5">
        <v>2</v>
      </c>
      <c r="E53" s="6" t="s">
        <v>33</v>
      </c>
      <c r="F53" s="5">
        <v>2</v>
      </c>
      <c r="G53" s="1">
        <f>IF(ISBLANK(T2Goods[[#This Row],[Input Good 1]]),"0",IFERROR(IFERROR(IFERROR(VLOOKUP(T2Goods[[#This Row],[Input Good 1]],T1Goods[],6,FALSE),VLOOKUP(T2Goods[[#This Row],[Input Good 1]],T2Goods[],19,FALSE)),VLOOKUP(T2Goods[[#This Row],[Input Good 1]],T3Goods[],19,FALSE)),VLOOKUP(T2Goods[[#This Row],[Input Good 1]],T4Goods[],19,FALSE)))</f>
        <v>8</v>
      </c>
      <c r="H53" s="6"/>
      <c r="I53" s="5"/>
      <c r="J53" s="1" t="str">
        <f>IF(ISBLANK(T2Goods[[#This Row],[Input Good 2]]),"0",IFERROR(IFERROR(IFERROR(VLOOKUP(T2Goods[[#This Row],[Input Good 2]],T1Goods[],6,FALSE),VLOOKUP(T2Goods[[#This Row],[Input Good 2]],T2Goods[],19,FALSE)),VLOOKUP(T2Goods[[#This Row],[Input Good 2]],T3Goods[],19,FALSE)),VLOOKUP(T2Goods[[#This Row],[Input Good 2]],T4Goods[],19,FALSE)))</f>
        <v>0</v>
      </c>
      <c r="K53" s="6"/>
      <c r="L53" s="5"/>
      <c r="M53" s="1" t="str">
        <f>IF(ISBLANK(T2Goods[[#This Row],[Input Good 3]]),"0",IFERROR(IFERROR(IFERROR(VLOOKUP(T2Goods[[#This Row],[Input Good 3]],T1Goods[],6,FALSE),VLOOKUP(T2Goods[[#This Row],[Input Good 3]],T2Goods[],19,FALSE)),VLOOKUP(T2Goods[[#This Row],[Input Good 3]],T3Goods[],19,FALSE)),VLOOKUP(T2Goods[[#This Row],[Input Good 3]],T4Goods[],19,FALSE)))</f>
        <v>0</v>
      </c>
      <c r="N53" s="6"/>
      <c r="O53" s="5"/>
      <c r="P53" s="1" t="str">
        <f>IF(ISBLANK(T2Goods[[#This Row],[Input Good 4]]),"0",IFERROR(IFERROR(IFERROR(VLOOKUP(T2Goods[[#This Row],[Input Good 4]],T1Goods[],6,FALSE),VLOOKUP(T2Goods[[#This Row],[Input Good 4]],T2Goods[],19,FALSE)),VLOOKUP(T2Goods[[#This Row],[Input Good 4]],T3Goods[],19,FALSE)),VLOOKUP(T2Goods[[#This Row],[Input Good 4]],T4Goods[],19,FALSE)))</f>
        <v>0</v>
      </c>
      <c r="Q53" s="1">
        <f>((T2Goods[[#This Row],[Input Amount 1]]/T2Goods[[#This Row],[Production]])*T2Goods[[#This Row],[Input Price 1]])+((T2Goods[[#This Row],[Input Amount 2]]/T2Goods[[#This Row],[Production]])*T2Goods[[#This Row],[Input Price 2]])+((T2Goods[[#This Row],[Input Amount 3]]/T2Goods[[#This Row],[Production]])*T2Goods[[#This Row],[Input Price 3]])+((T2Goods[[#This Row],[Input Amount 4]]/T2Goods[[#This Row],[Production]])*T2Goods[[#This Row],[Input Price 4]])</f>
        <v>8</v>
      </c>
      <c r="R53" s="5">
        <f>T2Goods[[#This Row],[Upkeep]]/T2Goods[[#This Row],[Production]]+T2Goods[[#This Row],[Input Price]]</f>
        <v>33</v>
      </c>
      <c r="S53" s="1">
        <f>_xlfn.CEILING.MATH($V$1*T2Goods[[#This Row],[Cost / Unit]]*(1+$X$1),1)</f>
        <v>28</v>
      </c>
      <c r="T53" s="5">
        <f>(T2Goods[[#This Row],[Upkeep]]+T2Goods[[#This Row],[Input Price]])/T2Goods[[#This Row],[Cost / Unit]]</f>
        <v>1.7575757575757576</v>
      </c>
      <c r="U53" s="5">
        <f>T2Goods[[#This Row],[Upkeep]]/T2Goods[[#This Row],[Cost / Unit]]</f>
        <v>1.5151515151515151</v>
      </c>
      <c r="V53" s="1">
        <f>ROUND(SellPriceFactor*T2Goods[[#This Row],[Trade Price]],0)</f>
        <v>22</v>
      </c>
      <c r="W53" s="1">
        <f>ROUND(BuyPriceFactor*T2Goods[[#This Row],[Sell Price]],0)</f>
        <v>55</v>
      </c>
      <c r="X53" s="1">
        <f t="shared" si="1"/>
        <v>20</v>
      </c>
      <c r="Y53" s="1">
        <v>16</v>
      </c>
      <c r="Z53" s="1">
        <v>40</v>
      </c>
    </row>
  </sheetData>
  <mergeCells count="1">
    <mergeCell ref="A1:T1"/>
  </mergeCells>
  <phoneticPr fontId="18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EA471A-FC5E-4403-93BA-8A78852944BD}">
          <x14:formula1>
            <xm:f>'Hidden - Goods'!$A$2:$A$178</xm:f>
          </x14:formula1>
          <xm:sqref>E3:E53 N3:N53 H3:H53 K3:K53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0A8C-5393-4A4D-B7ED-D31D5B10DC02}">
  <dimension ref="A1:Z46"/>
  <sheetViews>
    <sheetView topLeftCell="M1" zoomScale="85" zoomScaleNormal="85" workbookViewId="0">
      <selection activeCell="S33" sqref="S33"/>
    </sheetView>
  </sheetViews>
  <sheetFormatPr defaultColWidth="9.28515625" defaultRowHeight="12.75"/>
  <cols>
    <col min="1" max="1" width="19.5703125" bestFit="1" customWidth="1"/>
    <col min="2" max="2" width="11.85546875" bestFit="1" customWidth="1"/>
    <col min="3" max="3" width="14.42578125" bestFit="1" customWidth="1"/>
    <col min="4" max="4" width="18.85546875" bestFit="1" customWidth="1"/>
    <col min="5" max="5" width="19.85546875" bestFit="1" customWidth="1"/>
    <col min="6" max="6" width="22.7109375" bestFit="1" customWidth="1"/>
    <col min="7" max="7" width="20.42578125" bestFit="1" customWidth="1"/>
    <col min="8" max="8" width="20.140625" bestFit="1" customWidth="1"/>
    <col min="9" max="9" width="23.28515625" bestFit="1" customWidth="1"/>
    <col min="10" max="10" width="20.7109375" bestFit="1" customWidth="1"/>
    <col min="11" max="11" width="20.140625" bestFit="1" customWidth="1"/>
    <col min="12" max="12" width="23.28515625" bestFit="1" customWidth="1"/>
    <col min="13" max="13" width="20.7109375" bestFit="1" customWidth="1"/>
    <col min="14" max="14" width="20.140625" bestFit="1" customWidth="1"/>
    <col min="15" max="15" width="23.28515625" bestFit="1" customWidth="1"/>
    <col min="16" max="16" width="20.7109375" bestFit="1" customWidth="1"/>
    <col min="17" max="17" width="18.85546875" bestFit="1" customWidth="1"/>
    <col min="18" max="18" width="18" bestFit="1" customWidth="1"/>
    <col min="19" max="19" width="19.42578125" bestFit="1" customWidth="1"/>
    <col min="20" max="20" width="26.42578125" bestFit="1" customWidth="1"/>
    <col min="21" max="21" width="29" bestFit="1" customWidth="1"/>
    <col min="22" max="22" width="17.28515625" bestFit="1" customWidth="1"/>
    <col min="23" max="23" width="19.5703125" bestFit="1" customWidth="1"/>
    <col min="24" max="24" width="28" bestFit="1" customWidth="1"/>
    <col min="25" max="25" width="33.42578125" bestFit="1" customWidth="1"/>
    <col min="26" max="26" width="25.5703125" bestFit="1" customWidth="1"/>
  </cols>
  <sheetData>
    <row r="1" spans="1:26" ht="19.5" thickBot="1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3" t="s">
        <v>8</v>
      </c>
      <c r="V1" s="2">
        <f>'Goods - T1'!H1</f>
        <v>0.75</v>
      </c>
      <c r="W1" s="3" t="s">
        <v>7</v>
      </c>
      <c r="X1" s="2">
        <v>0.2</v>
      </c>
      <c r="Y1" s="3" t="s">
        <v>19</v>
      </c>
      <c r="Z1" s="4">
        <f>1/(V1*(1+X1))</f>
        <v>1.1111111111111112</v>
      </c>
    </row>
    <row r="2" spans="1:26">
      <c r="A2" t="s">
        <v>29</v>
      </c>
      <c r="B2" t="s">
        <v>28</v>
      </c>
      <c r="C2" t="s">
        <v>1</v>
      </c>
      <c r="D2" t="s">
        <v>2</v>
      </c>
      <c r="E2" t="s">
        <v>10</v>
      </c>
      <c r="F2" t="s">
        <v>188</v>
      </c>
      <c r="G2" t="s">
        <v>15</v>
      </c>
      <c r="H2" t="s">
        <v>11</v>
      </c>
      <c r="I2" t="s">
        <v>189</v>
      </c>
      <c r="J2" t="s">
        <v>16</v>
      </c>
      <c r="K2" t="s">
        <v>12</v>
      </c>
      <c r="L2" t="s">
        <v>190</v>
      </c>
      <c r="M2" t="s">
        <v>17</v>
      </c>
      <c r="N2" t="s">
        <v>13</v>
      </c>
      <c r="O2" t="s">
        <v>191</v>
      </c>
      <c r="P2" t="s">
        <v>18</v>
      </c>
      <c r="Q2" t="s">
        <v>14</v>
      </c>
      <c r="R2" t="s">
        <v>3</v>
      </c>
      <c r="S2" t="s">
        <v>4</v>
      </c>
      <c r="T2" t="s">
        <v>5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>
      <c r="A3" s="6" t="s">
        <v>54</v>
      </c>
      <c r="B3" s="1">
        <v>1010214</v>
      </c>
      <c r="C3" s="1">
        <v>200</v>
      </c>
      <c r="D3" s="5">
        <v>1</v>
      </c>
      <c r="E3" s="6" t="s">
        <v>53</v>
      </c>
      <c r="F3" s="5">
        <v>1</v>
      </c>
      <c r="G3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77</v>
      </c>
      <c r="H3" s="6" t="s">
        <v>52</v>
      </c>
      <c r="I3" s="5">
        <v>1</v>
      </c>
      <c r="J3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24</v>
      </c>
      <c r="K3" s="6"/>
      <c r="L3" s="5"/>
      <c r="M3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" s="6"/>
      <c r="O3" s="5"/>
      <c r="P3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101</v>
      </c>
      <c r="R3" s="5">
        <f>T3Goods[[#This Row],[Upkeep]]/T3Goods[[#This Row],[Production]]+T3Goods[[#This Row],[Input Price]]</f>
        <v>301</v>
      </c>
      <c r="S3" s="1">
        <f>_xlfn.CEILING.MATH($V$1*T3Goods[[#This Row],[Cost / Unit]]*(1+$X$1),1)</f>
        <v>271</v>
      </c>
      <c r="T3" s="5">
        <f>(T3Goods[[#This Row],[Upkeep]]+T3Goods[[#This Row],[Input Price]])/T3Goods[[#This Row],[Cost / Unit]]</f>
        <v>1</v>
      </c>
      <c r="U3" s="5">
        <f>T3Goods[[#This Row],[Upkeep]]/T3Goods[[#This Row],[Cost / Unit]]</f>
        <v>0.66445182724252494</v>
      </c>
      <c r="V3" s="1">
        <f>ROUND(SellPriceFactor*T3Goods[[#This Row],[Trade Price]],0)</f>
        <v>217</v>
      </c>
      <c r="W3" s="1">
        <f>ROUND(BuyPriceFactor*T3Goods[[#This Row],[Sell Price]],0)</f>
        <v>543</v>
      </c>
      <c r="X3" s="1">
        <f t="shared" ref="X3:X46" si="0">ROUND(1.25*Y3,0)</f>
        <v>325</v>
      </c>
      <c r="Y3" s="1">
        <v>260</v>
      </c>
      <c r="Z3" s="1">
        <v>650</v>
      </c>
    </row>
    <row r="4" spans="1:26">
      <c r="A4" s="6" t="s">
        <v>101</v>
      </c>
      <c r="B4" s="1">
        <v>135229</v>
      </c>
      <c r="C4" s="1">
        <v>600</v>
      </c>
      <c r="D4" s="5">
        <v>4</v>
      </c>
      <c r="E4" s="6" t="s">
        <v>50</v>
      </c>
      <c r="F4" s="5">
        <v>4</v>
      </c>
      <c r="G4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61</v>
      </c>
      <c r="H4" s="6" t="s">
        <v>44</v>
      </c>
      <c r="I4" s="5">
        <v>4</v>
      </c>
      <c r="J4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35</v>
      </c>
      <c r="K4" s="6" t="s">
        <v>97</v>
      </c>
      <c r="L4" s="5">
        <v>4</v>
      </c>
      <c r="M4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20</v>
      </c>
      <c r="N4" s="6"/>
      <c r="O4" s="5"/>
      <c r="P4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116</v>
      </c>
      <c r="R4" s="5">
        <f>T3Goods[[#This Row],[Upkeep]]/T3Goods[[#This Row],[Production]]+T3Goods[[#This Row],[Input Price]]</f>
        <v>266</v>
      </c>
      <c r="S4" s="1">
        <f>_xlfn.CEILING.MATH($V$1*T3Goods[[#This Row],[Cost / Unit]]*(1+$X$1),1)</f>
        <v>240</v>
      </c>
      <c r="T4" s="5">
        <f>(T3Goods[[#This Row],[Upkeep]]+T3Goods[[#This Row],[Input Price]])/T3Goods[[#This Row],[Cost / Unit]]</f>
        <v>2.6917293233082709</v>
      </c>
      <c r="U4" s="5">
        <f>T3Goods[[#This Row],[Upkeep]]/T3Goods[[#This Row],[Cost / Unit]]</f>
        <v>2.255639097744361</v>
      </c>
      <c r="V4" s="1">
        <f>ROUND(SellPriceFactor*T3Goods[[#This Row],[Trade Price]],0)</f>
        <v>192</v>
      </c>
      <c r="W4" s="1">
        <f>ROUND(BuyPriceFactor*T3Goods[[#This Row],[Sell Price]],0)</f>
        <v>480</v>
      </c>
      <c r="X4" s="1">
        <f t="shared" si="0"/>
        <v>375</v>
      </c>
      <c r="Y4" s="1">
        <v>300</v>
      </c>
      <c r="Z4" s="1">
        <v>750</v>
      </c>
    </row>
    <row r="5" spans="1:26">
      <c r="A5" s="6" t="s">
        <v>45</v>
      </c>
      <c r="B5" s="1">
        <v>1010213</v>
      </c>
      <c r="C5" s="1">
        <v>60</v>
      </c>
      <c r="D5" s="5">
        <v>1</v>
      </c>
      <c r="E5" s="6" t="s">
        <v>44</v>
      </c>
      <c r="F5" s="5">
        <v>1</v>
      </c>
      <c r="G5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35</v>
      </c>
      <c r="H5" s="6"/>
      <c r="I5" s="5"/>
      <c r="J5" s="1" t="str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0</v>
      </c>
      <c r="K5" s="6"/>
      <c r="L5" s="5"/>
      <c r="M5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5" s="6"/>
      <c r="O5" s="5"/>
      <c r="P5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5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35</v>
      </c>
      <c r="R5" s="5">
        <f>T3Goods[[#This Row],[Upkeep]]/T3Goods[[#This Row],[Production]]+T3Goods[[#This Row],[Input Price]]</f>
        <v>95</v>
      </c>
      <c r="S5" s="1">
        <f>_xlfn.CEILING.MATH($V$1*T3Goods[[#This Row],[Cost / Unit]]*(1+$X$1),1)</f>
        <v>86</v>
      </c>
      <c r="T5" s="5">
        <f>(T3Goods[[#This Row],[Upkeep]]+T3Goods[[#This Row],[Input Price]])/T3Goods[[#This Row],[Cost / Unit]]</f>
        <v>1</v>
      </c>
      <c r="U5" s="5">
        <f>T3Goods[[#This Row],[Upkeep]]/T3Goods[[#This Row],[Cost / Unit]]</f>
        <v>0.63157894736842102</v>
      </c>
      <c r="V5" s="1">
        <f>ROUND(SellPriceFactor*T3Goods[[#This Row],[Trade Price]],0)</f>
        <v>69</v>
      </c>
      <c r="W5" s="1">
        <f>ROUND(BuyPriceFactor*T3Goods[[#This Row],[Sell Price]],0)</f>
        <v>173</v>
      </c>
      <c r="X5" s="1">
        <f t="shared" si="0"/>
        <v>105</v>
      </c>
      <c r="Y5" s="1">
        <v>84</v>
      </c>
      <c r="Z5" s="1">
        <v>210</v>
      </c>
    </row>
    <row r="6" spans="1:26">
      <c r="A6" s="6" t="s">
        <v>61</v>
      </c>
      <c r="B6" s="1">
        <v>1010217</v>
      </c>
      <c r="C6" s="1">
        <v>100</v>
      </c>
      <c r="D6" s="5">
        <v>0.66666666666666663</v>
      </c>
      <c r="E6" s="6" t="s">
        <v>60</v>
      </c>
      <c r="F6" s="5">
        <v>0.66666666666666663</v>
      </c>
      <c r="G6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368</v>
      </c>
      <c r="H6" s="6" t="s">
        <v>46</v>
      </c>
      <c r="I6" s="5">
        <v>0.66666666666666663</v>
      </c>
      <c r="J6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10</v>
      </c>
      <c r="K6" s="6"/>
      <c r="L6" s="5"/>
      <c r="M6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6" s="6"/>
      <c r="O6" s="5"/>
      <c r="P6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6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378</v>
      </c>
      <c r="R6" s="5">
        <f>T3Goods[[#This Row],[Upkeep]]/T3Goods[[#This Row],[Production]]+T3Goods[[#This Row],[Input Price]]</f>
        <v>528</v>
      </c>
      <c r="S6" s="1">
        <f>_xlfn.CEILING.MATH($V$1*T3Goods[[#This Row],[Cost / Unit]]*(1+$X$1),1)</f>
        <v>476</v>
      </c>
      <c r="T6" s="5">
        <f>(T3Goods[[#This Row],[Upkeep]]+T3Goods[[#This Row],[Input Price]])/T3Goods[[#This Row],[Cost / Unit]]</f>
        <v>0.90530303030303028</v>
      </c>
      <c r="U6" s="5">
        <f>T3Goods[[#This Row],[Upkeep]]/T3Goods[[#This Row],[Cost / Unit]]</f>
        <v>0.18939393939393939</v>
      </c>
      <c r="V6" s="1">
        <f>ROUND(SellPriceFactor*T3Goods[[#This Row],[Trade Price]],0)</f>
        <v>381</v>
      </c>
      <c r="W6" s="1">
        <f>ROUND(BuyPriceFactor*T3Goods[[#This Row],[Sell Price]],0)</f>
        <v>953</v>
      </c>
      <c r="X6" s="1">
        <f t="shared" si="0"/>
        <v>563</v>
      </c>
      <c r="Y6" s="1">
        <v>450</v>
      </c>
      <c r="Z6" s="1">
        <v>1126</v>
      </c>
    </row>
    <row r="7" spans="1:26">
      <c r="A7" s="6" t="s">
        <v>108</v>
      </c>
      <c r="B7" s="1">
        <v>135150</v>
      </c>
      <c r="C7" s="1">
        <v>800</v>
      </c>
      <c r="D7" s="5">
        <v>2</v>
      </c>
      <c r="E7" s="6" t="s">
        <v>170</v>
      </c>
      <c r="F7" s="5">
        <v>2</v>
      </c>
      <c r="G7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4</v>
      </c>
      <c r="H7" s="6" t="s">
        <v>98</v>
      </c>
      <c r="I7" s="5">
        <v>1</v>
      </c>
      <c r="J7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7" s="6" t="s">
        <v>104</v>
      </c>
      <c r="L7" s="5">
        <v>1</v>
      </c>
      <c r="M7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355</v>
      </c>
      <c r="N7" s="6"/>
      <c r="O7" s="5"/>
      <c r="P7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7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191.5</v>
      </c>
      <c r="R7" s="5">
        <f>T3Goods[[#This Row],[Upkeep]]/T3Goods[[#This Row],[Production]]+T3Goods[[#This Row],[Input Price]]</f>
        <v>591.5</v>
      </c>
      <c r="S7" s="1">
        <f>_xlfn.CEILING.MATH($V$1*T3Goods[[#This Row],[Cost / Unit]]*(1+$X$1),1)</f>
        <v>533</v>
      </c>
      <c r="T7" s="5">
        <f>(T3Goods[[#This Row],[Upkeep]]+T3Goods[[#This Row],[Input Price]])/T3Goods[[#This Row],[Cost / Unit]]</f>
        <v>1.676246830092984</v>
      </c>
      <c r="U7" s="5">
        <f>T3Goods[[#This Row],[Upkeep]]/T3Goods[[#This Row],[Cost / Unit]]</f>
        <v>1.3524936601859678</v>
      </c>
      <c r="V7" s="1">
        <f>ROUND(SellPriceFactor*T3Goods[[#This Row],[Trade Price]],0)</f>
        <v>426</v>
      </c>
      <c r="W7" s="1">
        <f>ROUND(BuyPriceFactor*T3Goods[[#This Row],[Sell Price]],0)</f>
        <v>1065</v>
      </c>
      <c r="X7" s="1">
        <f t="shared" si="0"/>
        <v>1700</v>
      </c>
      <c r="Y7" s="1">
        <v>1360</v>
      </c>
      <c r="Z7" s="1">
        <v>3400</v>
      </c>
    </row>
    <row r="8" spans="1:26">
      <c r="A8" s="6" t="s">
        <v>83</v>
      </c>
      <c r="B8" s="1">
        <v>120016</v>
      </c>
      <c r="C8" s="1">
        <v>1000</v>
      </c>
      <c r="D8" s="5">
        <v>2</v>
      </c>
      <c r="E8" s="6" t="s">
        <v>82</v>
      </c>
      <c r="F8" s="5">
        <v>2</v>
      </c>
      <c r="G8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315</v>
      </c>
      <c r="H8" s="6" t="s">
        <v>56</v>
      </c>
      <c r="I8" s="5">
        <v>2</v>
      </c>
      <c r="J8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83</v>
      </c>
      <c r="K8" s="6"/>
      <c r="L8" s="5"/>
      <c r="M8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8" s="6"/>
      <c r="O8" s="5"/>
      <c r="P8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8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398</v>
      </c>
      <c r="R8" s="5">
        <f>T3Goods[[#This Row],[Upkeep]]/T3Goods[[#This Row],[Production]]+T3Goods[[#This Row],[Input Price]]</f>
        <v>898</v>
      </c>
      <c r="S8" s="1">
        <f>_xlfn.CEILING.MATH($V$1*T3Goods[[#This Row],[Cost / Unit]]*(1+$X$1),1)</f>
        <v>809</v>
      </c>
      <c r="T8" s="5">
        <f>(T3Goods[[#This Row],[Upkeep]]+T3Goods[[#This Row],[Input Price]])/T3Goods[[#This Row],[Cost / Unit]]</f>
        <v>1.556792873051225</v>
      </c>
      <c r="U8" s="5">
        <f>T3Goods[[#This Row],[Upkeep]]/T3Goods[[#This Row],[Cost / Unit]]</f>
        <v>1.1135857461024499</v>
      </c>
      <c r="V8" s="1">
        <f>ROUND(SellPriceFactor*T3Goods[[#This Row],[Trade Price]],0)</f>
        <v>647</v>
      </c>
      <c r="W8" s="1">
        <f>ROUND(BuyPriceFactor*T3Goods[[#This Row],[Sell Price]],0)</f>
        <v>1618</v>
      </c>
      <c r="X8" s="1">
        <f t="shared" si="0"/>
        <v>925</v>
      </c>
      <c r="Y8" s="1">
        <v>740</v>
      </c>
      <c r="Z8" s="1">
        <v>1850</v>
      </c>
    </row>
    <row r="9" spans="1:26">
      <c r="A9" s="6" t="s">
        <v>100</v>
      </c>
      <c r="B9" s="1">
        <v>135186</v>
      </c>
      <c r="C9" s="1">
        <v>800</v>
      </c>
      <c r="D9" s="5">
        <v>2</v>
      </c>
      <c r="E9" s="6" t="s">
        <v>174</v>
      </c>
      <c r="F9" s="5">
        <v>2</v>
      </c>
      <c r="G9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20</v>
      </c>
      <c r="H9" s="6" t="s">
        <v>184</v>
      </c>
      <c r="I9" s="5">
        <v>1</v>
      </c>
      <c r="J9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</v>
      </c>
      <c r="K9" s="6" t="s">
        <v>95</v>
      </c>
      <c r="L9" s="5">
        <v>1</v>
      </c>
      <c r="M9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20</v>
      </c>
      <c r="N9" s="6"/>
      <c r="O9" s="5"/>
      <c r="P9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9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34</v>
      </c>
      <c r="R9" s="5">
        <f>T3Goods[[#This Row],[Upkeep]]/T3Goods[[#This Row],[Production]]+T3Goods[[#This Row],[Input Price]]</f>
        <v>434</v>
      </c>
      <c r="S9" s="1">
        <f>_xlfn.CEILING.MATH($V$1*T3Goods[[#This Row],[Cost / Unit]]*(1+$X$1),1)</f>
        <v>391</v>
      </c>
      <c r="T9" s="5">
        <f>(T3Goods[[#This Row],[Upkeep]]+T3Goods[[#This Row],[Input Price]])/T3Goods[[#This Row],[Cost / Unit]]</f>
        <v>1.9216589861751152</v>
      </c>
      <c r="U9" s="5">
        <f>T3Goods[[#This Row],[Upkeep]]/T3Goods[[#This Row],[Cost / Unit]]</f>
        <v>1.8433179723502304</v>
      </c>
      <c r="V9" s="1">
        <f>ROUND(SellPriceFactor*T3Goods[[#This Row],[Trade Price]],0)</f>
        <v>313</v>
      </c>
      <c r="W9" s="1">
        <f>ROUND(BuyPriceFactor*T3Goods[[#This Row],[Sell Price]],0)</f>
        <v>783</v>
      </c>
      <c r="X9" s="1">
        <f t="shared" si="0"/>
        <v>875</v>
      </c>
      <c r="Y9" s="1">
        <v>700</v>
      </c>
      <c r="Z9" s="1">
        <v>1750</v>
      </c>
    </row>
    <row r="10" spans="1:26">
      <c r="A10" s="6" t="s">
        <v>86</v>
      </c>
      <c r="B10" s="1">
        <v>1010258</v>
      </c>
      <c r="C10" s="1">
        <v>50</v>
      </c>
      <c r="D10" s="5">
        <v>2</v>
      </c>
      <c r="E10" s="6" t="s">
        <v>184</v>
      </c>
      <c r="F10" s="5">
        <v>2</v>
      </c>
      <c r="G10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8</v>
      </c>
      <c r="H10" s="6" t="s">
        <v>183</v>
      </c>
      <c r="I10" s="5">
        <v>2</v>
      </c>
      <c r="J10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4</v>
      </c>
      <c r="K10" s="6"/>
      <c r="L10" s="5"/>
      <c r="M10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0" s="6"/>
      <c r="O10" s="5"/>
      <c r="P10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0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12</v>
      </c>
      <c r="R10" s="5">
        <f>T3Goods[[#This Row],[Upkeep]]/T3Goods[[#This Row],[Production]]+T3Goods[[#This Row],[Input Price]]</f>
        <v>37</v>
      </c>
      <c r="S10" s="1">
        <f>_xlfn.CEILING.MATH($V$1*T3Goods[[#This Row],[Cost / Unit]]*(1+$X$1),1)</f>
        <v>34</v>
      </c>
      <c r="T10" s="5">
        <f>(T3Goods[[#This Row],[Upkeep]]+T3Goods[[#This Row],[Input Price]])/T3Goods[[#This Row],[Cost / Unit]]</f>
        <v>1.6756756756756757</v>
      </c>
      <c r="U10" s="5">
        <f>T3Goods[[#This Row],[Upkeep]]/T3Goods[[#This Row],[Cost / Unit]]</f>
        <v>1.3513513513513513</v>
      </c>
      <c r="V10" s="1">
        <f>ROUND(SellPriceFactor*T3Goods[[#This Row],[Trade Price]],0)</f>
        <v>27</v>
      </c>
      <c r="W10" s="1">
        <f>ROUND(BuyPriceFactor*T3Goods[[#This Row],[Sell Price]],0)</f>
        <v>68</v>
      </c>
      <c r="X10" s="1">
        <f t="shared" si="0"/>
        <v>38</v>
      </c>
      <c r="Y10" s="1">
        <v>30</v>
      </c>
      <c r="Z10" s="1">
        <v>76</v>
      </c>
    </row>
    <row r="11" spans="1:26">
      <c r="A11" s="6" t="s">
        <v>85</v>
      </c>
      <c r="B11" s="1">
        <v>1010259</v>
      </c>
      <c r="C11" s="1">
        <v>250</v>
      </c>
      <c r="D11" s="5">
        <v>2</v>
      </c>
      <c r="E11" s="6" t="s">
        <v>84</v>
      </c>
      <c r="F11" s="5">
        <v>2</v>
      </c>
      <c r="G11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632</v>
      </c>
      <c r="H11" s="6" t="s">
        <v>182</v>
      </c>
      <c r="I11" s="5">
        <v>2</v>
      </c>
      <c r="J11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40</v>
      </c>
      <c r="K11" s="6"/>
      <c r="L11" s="5"/>
      <c r="M11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1" s="6"/>
      <c r="O11" s="5"/>
      <c r="P11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1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672</v>
      </c>
      <c r="R11" s="5">
        <f>T3Goods[[#This Row],[Upkeep]]/T3Goods[[#This Row],[Production]]+T3Goods[[#This Row],[Input Price]]</f>
        <v>797</v>
      </c>
      <c r="S11" s="1">
        <f>_xlfn.CEILING.MATH($V$1*T3Goods[[#This Row],[Cost / Unit]]*(1+$X$1),1)</f>
        <v>718</v>
      </c>
      <c r="T11" s="5">
        <f>(T3Goods[[#This Row],[Upkeep]]+T3Goods[[#This Row],[Input Price]])/T3Goods[[#This Row],[Cost / Unit]]</f>
        <v>1.1568381430363865</v>
      </c>
      <c r="U11" s="5">
        <f>T3Goods[[#This Row],[Upkeep]]/T3Goods[[#This Row],[Cost / Unit]]</f>
        <v>0.31367628607277293</v>
      </c>
      <c r="V11" s="1">
        <f>ROUND(SellPriceFactor*T3Goods[[#This Row],[Trade Price]],0)</f>
        <v>574</v>
      </c>
      <c r="W11" s="1">
        <f>ROUND(BuyPriceFactor*T3Goods[[#This Row],[Sell Price]],0)</f>
        <v>1435</v>
      </c>
      <c r="X11" s="1">
        <f t="shared" si="0"/>
        <v>1080</v>
      </c>
      <c r="Y11" s="1">
        <v>864</v>
      </c>
      <c r="Z11" s="1">
        <v>2160</v>
      </c>
    </row>
    <row r="12" spans="1:26">
      <c r="A12" s="6" t="s">
        <v>103</v>
      </c>
      <c r="B12" s="1">
        <v>135234</v>
      </c>
      <c r="C12" s="1">
        <v>600</v>
      </c>
      <c r="D12" s="5">
        <v>1</v>
      </c>
      <c r="E12" s="6" t="s">
        <v>82</v>
      </c>
      <c r="F12" s="5">
        <v>1</v>
      </c>
      <c r="G12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315</v>
      </c>
      <c r="H12" s="6" t="s">
        <v>102</v>
      </c>
      <c r="I12" s="5">
        <v>1</v>
      </c>
      <c r="J12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12" s="6" t="s">
        <v>184</v>
      </c>
      <c r="L12" s="5">
        <v>1</v>
      </c>
      <c r="M12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8</v>
      </c>
      <c r="N12" s="6"/>
      <c r="O12" s="5"/>
      <c r="P12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2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343</v>
      </c>
      <c r="R12" s="5">
        <f>T3Goods[[#This Row],[Upkeep]]/T3Goods[[#This Row],[Production]]+T3Goods[[#This Row],[Input Price]]</f>
        <v>943</v>
      </c>
      <c r="S12" s="1">
        <f>_xlfn.CEILING.MATH($V$1*T3Goods[[#This Row],[Cost / Unit]]*(1+$X$1),1)</f>
        <v>849</v>
      </c>
      <c r="T12" s="5">
        <f>(T3Goods[[#This Row],[Upkeep]]+T3Goods[[#This Row],[Input Price]])/T3Goods[[#This Row],[Cost / Unit]]</f>
        <v>1</v>
      </c>
      <c r="U12" s="5">
        <f>T3Goods[[#This Row],[Upkeep]]/T3Goods[[#This Row],[Cost / Unit]]</f>
        <v>0.63626723223753978</v>
      </c>
      <c r="V12" s="1">
        <f>ROUND(SellPriceFactor*T3Goods[[#This Row],[Trade Price]],0)</f>
        <v>679</v>
      </c>
      <c r="W12" s="1">
        <f>ROUND(BuyPriceFactor*T3Goods[[#This Row],[Sell Price]],0)</f>
        <v>1698</v>
      </c>
      <c r="X12" s="1">
        <f t="shared" si="0"/>
        <v>750</v>
      </c>
      <c r="Y12" s="1">
        <v>600</v>
      </c>
      <c r="Z12" s="1">
        <v>1500</v>
      </c>
    </row>
    <row r="13" spans="1:26">
      <c r="A13" s="6" t="s">
        <v>215</v>
      </c>
      <c r="B13" s="1">
        <v>5389</v>
      </c>
      <c r="C13" s="1">
        <v>250</v>
      </c>
      <c r="D13" s="5">
        <v>1</v>
      </c>
      <c r="E13" s="6" t="s">
        <v>170</v>
      </c>
      <c r="F13" s="5">
        <v>1</v>
      </c>
      <c r="G13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4</v>
      </c>
      <c r="H13" s="6" t="s">
        <v>212</v>
      </c>
      <c r="I13" s="5">
        <v>1</v>
      </c>
      <c r="J13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99</v>
      </c>
      <c r="K13" s="6" t="s">
        <v>214</v>
      </c>
      <c r="L13" s="5">
        <v>1</v>
      </c>
      <c r="M13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2</v>
      </c>
      <c r="N13" s="6"/>
      <c r="O13" s="5"/>
      <c r="P13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3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105</v>
      </c>
      <c r="R13" s="5">
        <f>T3Goods[[#This Row],[Upkeep]]/T3Goods[[#This Row],[Production]]+T3Goods[[#This Row],[Input Price]]</f>
        <v>355</v>
      </c>
      <c r="S13" s="1">
        <f>_xlfn.CEILING.MATH($V$1*T3Goods[[#This Row],[Cost / Unit]]*(1+$X$1),1)</f>
        <v>320</v>
      </c>
      <c r="T13" s="5">
        <f>(T3Goods[[#This Row],[Upkeep]]+T3Goods[[#This Row],[Input Price]])/T3Goods[[#This Row],[Cost / Unit]]</f>
        <v>1</v>
      </c>
      <c r="U13" s="5">
        <f>T3Goods[[#This Row],[Upkeep]]/T3Goods[[#This Row],[Cost / Unit]]</f>
        <v>0.70422535211267601</v>
      </c>
      <c r="V13" s="1">
        <f>ROUND(SellPriceFactor*T3Goods[[#This Row],[Trade Price]],0)</f>
        <v>256</v>
      </c>
      <c r="W13" s="1">
        <f>ROUND(BuyPriceFactor*T3Goods[[#This Row],[Sell Price]],0)</f>
        <v>640</v>
      </c>
      <c r="X13" s="1">
        <f t="shared" si="0"/>
        <v>1340</v>
      </c>
      <c r="Y13" s="1">
        <v>1072</v>
      </c>
      <c r="Z13" s="1">
        <v>2680</v>
      </c>
    </row>
    <row r="14" spans="1:26">
      <c r="A14" s="6" t="s">
        <v>75</v>
      </c>
      <c r="B14" s="1">
        <v>1010222</v>
      </c>
      <c r="C14" s="1">
        <v>1000</v>
      </c>
      <c r="D14" s="5">
        <v>1</v>
      </c>
      <c r="E14" s="6" t="s">
        <v>50</v>
      </c>
      <c r="F14" s="5">
        <v>1</v>
      </c>
      <c r="G14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61</v>
      </c>
      <c r="H14" s="6" t="s">
        <v>74</v>
      </c>
      <c r="I14" s="5">
        <v>1</v>
      </c>
      <c r="J14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788</v>
      </c>
      <c r="K14" s="6"/>
      <c r="L14" s="5"/>
      <c r="M14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4" s="6"/>
      <c r="O14" s="5"/>
      <c r="P14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4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849</v>
      </c>
      <c r="R14" s="5">
        <f>T3Goods[[#This Row],[Upkeep]]/T3Goods[[#This Row],[Production]]+T3Goods[[#This Row],[Input Price]]</f>
        <v>1849</v>
      </c>
      <c r="S14" s="1">
        <f>_xlfn.CEILING.MATH($V$1*T3Goods[[#This Row],[Cost / Unit]]*(1+$X$1),1)</f>
        <v>1665</v>
      </c>
      <c r="T14" s="5">
        <f>(T3Goods[[#This Row],[Upkeep]]+T3Goods[[#This Row],[Input Price]])/T3Goods[[#This Row],[Cost / Unit]]</f>
        <v>1</v>
      </c>
      <c r="U14" s="5">
        <f>T3Goods[[#This Row],[Upkeep]]/T3Goods[[#This Row],[Cost / Unit]]</f>
        <v>0.54083288263926443</v>
      </c>
      <c r="V14" s="1">
        <f>ROUND(SellPriceFactor*T3Goods[[#This Row],[Trade Price]],0)</f>
        <v>1332</v>
      </c>
      <c r="W14" s="1">
        <f>ROUND(BuyPriceFactor*T3Goods[[#This Row],[Sell Price]],0)</f>
        <v>3330</v>
      </c>
      <c r="X14" s="1">
        <f t="shared" si="0"/>
        <v>2020</v>
      </c>
      <c r="Y14" s="1">
        <v>1616</v>
      </c>
      <c r="Z14" s="1">
        <v>4040</v>
      </c>
    </row>
    <row r="15" spans="1:26">
      <c r="A15" s="6" t="s">
        <v>125</v>
      </c>
      <c r="B15" s="1">
        <v>114401</v>
      </c>
      <c r="C15" s="1">
        <v>20</v>
      </c>
      <c r="D15" s="5">
        <v>1</v>
      </c>
      <c r="E15" s="6" t="s">
        <v>124</v>
      </c>
      <c r="F15" s="5">
        <v>1</v>
      </c>
      <c r="G15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16</v>
      </c>
      <c r="H15" s="6"/>
      <c r="I15" s="5"/>
      <c r="J15" s="1" t="str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0</v>
      </c>
      <c r="K15" s="6"/>
      <c r="L15" s="5"/>
      <c r="M15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5" s="6"/>
      <c r="O15" s="5"/>
      <c r="P15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5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16</v>
      </c>
      <c r="R15" s="5">
        <f>T3Goods[[#This Row],[Upkeep]]/T3Goods[[#This Row],[Production]]+T3Goods[[#This Row],[Input Price]]</f>
        <v>36</v>
      </c>
      <c r="S15" s="1">
        <f>_xlfn.CEILING.MATH($V$1*T3Goods[[#This Row],[Cost / Unit]]*(1+$X$1),1)</f>
        <v>33</v>
      </c>
      <c r="T15" s="5">
        <f>(T3Goods[[#This Row],[Upkeep]]+T3Goods[[#This Row],[Input Price]])/T3Goods[[#This Row],[Cost / Unit]]</f>
        <v>1</v>
      </c>
      <c r="U15" s="5">
        <f>T3Goods[[#This Row],[Upkeep]]/T3Goods[[#This Row],[Cost / Unit]]</f>
        <v>0.55555555555555558</v>
      </c>
      <c r="V15" s="1">
        <f>ROUND(SellPriceFactor*T3Goods[[#This Row],[Trade Price]],0)</f>
        <v>26</v>
      </c>
      <c r="W15" s="1">
        <f>ROUND(BuyPriceFactor*T3Goods[[#This Row],[Sell Price]],0)</f>
        <v>65</v>
      </c>
      <c r="X15" s="1">
        <f t="shared" si="0"/>
        <v>40</v>
      </c>
      <c r="Y15" s="1">
        <v>32</v>
      </c>
      <c r="Z15" s="1">
        <v>80</v>
      </c>
    </row>
    <row r="16" spans="1:26">
      <c r="A16" s="6" t="s">
        <v>209</v>
      </c>
      <c r="B16" s="1">
        <v>5393</v>
      </c>
      <c r="C16" s="1">
        <v>600</v>
      </c>
      <c r="D16" s="5">
        <v>1.33</v>
      </c>
      <c r="E16" s="6" t="s">
        <v>47</v>
      </c>
      <c r="F16" s="5">
        <v>1.33</v>
      </c>
      <c r="G16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59</v>
      </c>
      <c r="H16" s="6" t="s">
        <v>174</v>
      </c>
      <c r="I16" s="5">
        <v>1.33</v>
      </c>
      <c r="J16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16" s="6"/>
      <c r="L16" s="5"/>
      <c r="M16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6" s="6"/>
      <c r="O16" s="5"/>
      <c r="P16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6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79</v>
      </c>
      <c r="R16" s="5">
        <f>T3Goods[[#This Row],[Upkeep]]/T3Goods[[#This Row],[Production]]+T3Goods[[#This Row],[Input Price]]</f>
        <v>530.12781954887214</v>
      </c>
      <c r="S16" s="1">
        <f>_xlfn.CEILING.MATH($V$1*T3Goods[[#This Row],[Cost / Unit]]*(1+$X$1),1)</f>
        <v>478</v>
      </c>
      <c r="T16" s="5">
        <f>(T3Goods[[#This Row],[Upkeep]]+T3Goods[[#This Row],[Input Price]])/T3Goods[[#This Row],[Cost / Unit]]</f>
        <v>1.280823180677096</v>
      </c>
      <c r="U16" s="5">
        <f>T3Goods[[#This Row],[Upkeep]]/T3Goods[[#This Row],[Cost / Unit]]</f>
        <v>1.1318025160622351</v>
      </c>
      <c r="V16" s="1">
        <f>ROUND(SellPriceFactor*T3Goods[[#This Row],[Trade Price]],0)</f>
        <v>382</v>
      </c>
      <c r="W16" s="1">
        <f>ROUND(BuyPriceFactor*T3Goods[[#This Row],[Sell Price]],0)</f>
        <v>955</v>
      </c>
      <c r="X16" s="1">
        <f t="shared" si="0"/>
        <v>1235</v>
      </c>
      <c r="Y16" s="1">
        <v>988</v>
      </c>
      <c r="Z16" s="1">
        <v>2470</v>
      </c>
    </row>
    <row r="17" spans="1:26">
      <c r="A17" s="6" t="s">
        <v>65</v>
      </c>
      <c r="B17" s="1">
        <v>1010247</v>
      </c>
      <c r="C17" s="1">
        <v>500</v>
      </c>
      <c r="D17" s="5">
        <v>2</v>
      </c>
      <c r="E17" s="6" t="s">
        <v>64</v>
      </c>
      <c r="F17" s="5">
        <v>2</v>
      </c>
      <c r="G17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40</v>
      </c>
      <c r="H17" s="6" t="s">
        <v>171</v>
      </c>
      <c r="I17" s="5">
        <v>2</v>
      </c>
      <c r="J17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</v>
      </c>
      <c r="K17" s="6"/>
      <c r="L17" s="5"/>
      <c r="M17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7" s="6"/>
      <c r="O17" s="5"/>
      <c r="P17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7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48</v>
      </c>
      <c r="R17" s="5">
        <f>T3Goods[[#This Row],[Upkeep]]/T3Goods[[#This Row],[Production]]+T3Goods[[#This Row],[Input Price]]</f>
        <v>298</v>
      </c>
      <c r="S17" s="1">
        <f>_xlfn.CEILING.MATH($V$1*T3Goods[[#This Row],[Cost / Unit]]*(1+$X$1),1)</f>
        <v>269</v>
      </c>
      <c r="T17" s="5">
        <f>(T3Goods[[#This Row],[Upkeep]]+T3Goods[[#This Row],[Input Price]])/T3Goods[[#This Row],[Cost / Unit]]</f>
        <v>1.8389261744966443</v>
      </c>
      <c r="U17" s="5">
        <f>T3Goods[[#This Row],[Upkeep]]/T3Goods[[#This Row],[Cost / Unit]]</f>
        <v>1.6778523489932886</v>
      </c>
      <c r="V17" s="1">
        <f>ROUND(SellPriceFactor*T3Goods[[#This Row],[Trade Price]],0)</f>
        <v>215</v>
      </c>
      <c r="W17" s="1">
        <f>ROUND(BuyPriceFactor*T3Goods[[#This Row],[Sell Price]],0)</f>
        <v>538</v>
      </c>
      <c r="X17" s="1">
        <f t="shared" si="0"/>
        <v>310</v>
      </c>
      <c r="Y17" s="1">
        <v>248</v>
      </c>
      <c r="Z17" s="1">
        <v>620</v>
      </c>
    </row>
    <row r="18" spans="1:26">
      <c r="A18" s="6" t="s">
        <v>71</v>
      </c>
      <c r="B18" s="1">
        <v>120030</v>
      </c>
      <c r="C18" s="1">
        <v>1000</v>
      </c>
      <c r="D18" s="5">
        <v>0.66666666666666663</v>
      </c>
      <c r="E18" s="6" t="s">
        <v>70</v>
      </c>
      <c r="F18" s="5">
        <v>0.66666666666666663</v>
      </c>
      <c r="G18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377</v>
      </c>
      <c r="H18" s="6" t="s">
        <v>56</v>
      </c>
      <c r="I18" s="5">
        <v>0.66666666666666663</v>
      </c>
      <c r="J18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83</v>
      </c>
      <c r="K18" s="6"/>
      <c r="L18" s="5"/>
      <c r="M18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8" s="6"/>
      <c r="O18" s="5"/>
      <c r="P18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8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460</v>
      </c>
      <c r="R18" s="5">
        <f>T3Goods[[#This Row],[Upkeep]]/T3Goods[[#This Row],[Production]]+T3Goods[[#This Row],[Input Price]]</f>
        <v>1960</v>
      </c>
      <c r="S18" s="1">
        <f>_xlfn.CEILING.MATH($V$1*T3Goods[[#This Row],[Cost / Unit]]*(1+$X$1),1)</f>
        <v>1764</v>
      </c>
      <c r="T18" s="5">
        <f>(T3Goods[[#This Row],[Upkeep]]+T3Goods[[#This Row],[Input Price]])/T3Goods[[#This Row],[Cost / Unit]]</f>
        <v>0.74489795918367352</v>
      </c>
      <c r="U18" s="5">
        <f>T3Goods[[#This Row],[Upkeep]]/T3Goods[[#This Row],[Cost / Unit]]</f>
        <v>0.51020408163265307</v>
      </c>
      <c r="V18" s="1">
        <f>ROUND(SellPriceFactor*T3Goods[[#This Row],[Trade Price]],0)</f>
        <v>1411</v>
      </c>
      <c r="W18" s="1">
        <f>ROUND(BuyPriceFactor*T3Goods[[#This Row],[Sell Price]],0)</f>
        <v>3528</v>
      </c>
      <c r="X18" s="1">
        <f t="shared" si="0"/>
        <v>2225</v>
      </c>
      <c r="Y18" s="1">
        <v>1780</v>
      </c>
      <c r="Z18" s="1">
        <v>4450</v>
      </c>
    </row>
    <row r="19" spans="1:26">
      <c r="A19" s="6" t="s">
        <v>88</v>
      </c>
      <c r="B19" s="1">
        <v>1010248</v>
      </c>
      <c r="C19" s="1">
        <v>1600</v>
      </c>
      <c r="D19" s="5">
        <v>0.5</v>
      </c>
      <c r="E19" s="6" t="s">
        <v>70</v>
      </c>
      <c r="F19" s="5">
        <v>0.5</v>
      </c>
      <c r="G19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377</v>
      </c>
      <c r="H19" s="6" t="s">
        <v>84</v>
      </c>
      <c r="I19" s="5">
        <v>0.5</v>
      </c>
      <c r="J19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632</v>
      </c>
      <c r="K19" s="6"/>
      <c r="L19" s="5"/>
      <c r="M19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19" s="6"/>
      <c r="O19" s="5"/>
      <c r="P19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19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1009</v>
      </c>
      <c r="R19" s="5">
        <f>T3Goods[[#This Row],[Upkeep]]/T3Goods[[#This Row],[Production]]+T3Goods[[#This Row],[Input Price]]</f>
        <v>4209</v>
      </c>
      <c r="S19" s="1">
        <f>_xlfn.CEILING.MATH($V$1*T3Goods[[#This Row],[Cost / Unit]]*(1+$X$1),1)</f>
        <v>3789</v>
      </c>
      <c r="T19" s="5">
        <f>(T3Goods[[#This Row],[Upkeep]]+T3Goods[[#This Row],[Input Price]])/T3Goods[[#This Row],[Cost / Unit]]</f>
        <v>0.61986220004751724</v>
      </c>
      <c r="U19" s="5">
        <f>T3Goods[[#This Row],[Upkeep]]/T3Goods[[#This Row],[Cost / Unit]]</f>
        <v>0.38013779995248276</v>
      </c>
      <c r="V19" s="1">
        <f>ROUND(SellPriceFactor*T3Goods[[#This Row],[Trade Price]],0)</f>
        <v>3031</v>
      </c>
      <c r="W19" s="1">
        <f>ROUND(BuyPriceFactor*T3Goods[[#This Row],[Sell Price]],0)</f>
        <v>7578</v>
      </c>
      <c r="X19" s="1">
        <f t="shared" si="0"/>
        <v>13753</v>
      </c>
      <c r="Y19" s="1">
        <v>11002</v>
      </c>
      <c r="Z19" s="1">
        <v>27506</v>
      </c>
    </row>
    <row r="20" spans="1:26">
      <c r="A20" s="6" t="s">
        <v>115</v>
      </c>
      <c r="B20" s="1">
        <v>840</v>
      </c>
      <c r="C20" s="1">
        <v>500</v>
      </c>
      <c r="D20" s="5">
        <v>4</v>
      </c>
      <c r="E20" s="6" t="s">
        <v>34</v>
      </c>
      <c r="F20" s="5">
        <v>4</v>
      </c>
      <c r="G20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4</v>
      </c>
      <c r="H20" s="6" t="s">
        <v>114</v>
      </c>
      <c r="I20" s="5">
        <v>4</v>
      </c>
      <c r="J20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124</v>
      </c>
      <c r="K20" s="6"/>
      <c r="L20" s="5"/>
      <c r="M20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20" s="6"/>
      <c r="O20" s="5"/>
      <c r="P20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0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128</v>
      </c>
      <c r="R20" s="5">
        <f>T3Goods[[#This Row],[Upkeep]]/T3Goods[[#This Row],[Production]]+T3Goods[[#This Row],[Input Price]]</f>
        <v>253</v>
      </c>
      <c r="S20" s="1">
        <f>_xlfn.CEILING.MATH($V$1*T3Goods[[#This Row],[Cost / Unit]]*(1+$X$1),1)</f>
        <v>228</v>
      </c>
      <c r="T20" s="5">
        <f>(T3Goods[[#This Row],[Upkeep]]+T3Goods[[#This Row],[Input Price]])/T3Goods[[#This Row],[Cost / Unit]]</f>
        <v>2.4822134387351777</v>
      </c>
      <c r="U20" s="5">
        <f>T3Goods[[#This Row],[Upkeep]]/T3Goods[[#This Row],[Cost / Unit]]</f>
        <v>1.9762845849802371</v>
      </c>
      <c r="V20" s="1">
        <f>ROUND(SellPriceFactor*T3Goods[[#This Row],[Trade Price]],0)</f>
        <v>182</v>
      </c>
      <c r="W20" s="1">
        <f>ROUND(BuyPriceFactor*T3Goods[[#This Row],[Sell Price]],0)</f>
        <v>455</v>
      </c>
      <c r="X20" s="1">
        <f t="shared" si="0"/>
        <v>1200</v>
      </c>
      <c r="Y20" s="1">
        <v>960</v>
      </c>
      <c r="Z20" s="1">
        <v>2400</v>
      </c>
    </row>
    <row r="21" spans="1:26">
      <c r="A21" s="6" t="s">
        <v>164</v>
      </c>
      <c r="B21" s="1">
        <v>112703</v>
      </c>
      <c r="C21" s="1">
        <v>650</v>
      </c>
      <c r="D21" s="5">
        <v>1</v>
      </c>
      <c r="E21" s="6" t="s">
        <v>162</v>
      </c>
      <c r="F21" s="5">
        <v>1</v>
      </c>
      <c r="G21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709</v>
      </c>
      <c r="H21" s="6" t="s">
        <v>163</v>
      </c>
      <c r="I21" s="5">
        <v>1</v>
      </c>
      <c r="J21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728</v>
      </c>
      <c r="K21" s="6"/>
      <c r="L21" s="5"/>
      <c r="M21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21" s="6"/>
      <c r="O21" s="5"/>
      <c r="P21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1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1437</v>
      </c>
      <c r="R21" s="5">
        <f>T3Goods[[#This Row],[Upkeep]]/T3Goods[[#This Row],[Production]]+T3Goods[[#This Row],[Input Price]]</f>
        <v>2087</v>
      </c>
      <c r="S21" s="1">
        <f>_xlfn.CEILING.MATH($V$1*T3Goods[[#This Row],[Cost / Unit]]*(1+$X$1),1)</f>
        <v>1879</v>
      </c>
      <c r="T21" s="5">
        <f>(T3Goods[[#This Row],[Upkeep]]+T3Goods[[#This Row],[Input Price]])/T3Goods[[#This Row],[Cost / Unit]]</f>
        <v>1</v>
      </c>
      <c r="U21" s="5">
        <f>T3Goods[[#This Row],[Upkeep]]/T3Goods[[#This Row],[Cost / Unit]]</f>
        <v>0.31145184475323429</v>
      </c>
      <c r="V21" s="1">
        <f>ROUND(SellPriceFactor*T3Goods[[#This Row],[Trade Price]],0)</f>
        <v>1503</v>
      </c>
      <c r="W21" s="1">
        <f>ROUND(BuyPriceFactor*T3Goods[[#This Row],[Sell Price]],0)</f>
        <v>3758</v>
      </c>
      <c r="X21" s="1">
        <f t="shared" si="0"/>
        <v>1800</v>
      </c>
      <c r="Y21" s="1">
        <v>1440</v>
      </c>
      <c r="Z21" s="1">
        <v>3600</v>
      </c>
    </row>
    <row r="22" spans="1:26">
      <c r="A22" s="6" t="s">
        <v>142</v>
      </c>
      <c r="B22" s="1">
        <v>117698</v>
      </c>
      <c r="C22" s="1">
        <v>250</v>
      </c>
      <c r="D22" s="5">
        <v>1</v>
      </c>
      <c r="E22" s="6" t="s">
        <v>141</v>
      </c>
      <c r="F22" s="5">
        <v>1</v>
      </c>
      <c r="G22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14</v>
      </c>
      <c r="H22" s="6" t="s">
        <v>133</v>
      </c>
      <c r="I22" s="5">
        <v>1</v>
      </c>
      <c r="J22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22" s="6"/>
      <c r="L22" s="5"/>
      <c r="M22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22" s="6"/>
      <c r="O22" s="5"/>
      <c r="P22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2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34</v>
      </c>
      <c r="R22" s="5">
        <f>T3Goods[[#This Row],[Upkeep]]/T3Goods[[#This Row],[Production]]+T3Goods[[#This Row],[Input Price]]</f>
        <v>284</v>
      </c>
      <c r="S22" s="1">
        <f>_xlfn.CEILING.MATH($V$1*T3Goods[[#This Row],[Cost / Unit]]*(1+$X$1),1)</f>
        <v>256</v>
      </c>
      <c r="T22" s="5">
        <f>(T3Goods[[#This Row],[Upkeep]]+T3Goods[[#This Row],[Input Price]])/T3Goods[[#This Row],[Cost / Unit]]</f>
        <v>1</v>
      </c>
      <c r="U22" s="5">
        <f>T3Goods[[#This Row],[Upkeep]]/T3Goods[[#This Row],[Cost / Unit]]</f>
        <v>0.88028169014084512</v>
      </c>
      <c r="V22" s="1">
        <f>ROUND(SellPriceFactor*T3Goods[[#This Row],[Trade Price]],0)</f>
        <v>205</v>
      </c>
      <c r="W22" s="1">
        <f>ROUND(BuyPriceFactor*T3Goods[[#This Row],[Sell Price]],0)</f>
        <v>513</v>
      </c>
      <c r="X22" s="1">
        <f t="shared" si="0"/>
        <v>291</v>
      </c>
      <c r="Y22" s="1">
        <v>233</v>
      </c>
      <c r="Z22" s="1">
        <v>584</v>
      </c>
    </row>
    <row r="23" spans="1:26">
      <c r="A23" s="6" t="s">
        <v>87</v>
      </c>
      <c r="B23" s="1">
        <v>133183</v>
      </c>
      <c r="C23" s="1">
        <v>2500</v>
      </c>
      <c r="D23" s="5">
        <v>2</v>
      </c>
      <c r="E23" s="6" t="s">
        <v>78</v>
      </c>
      <c r="F23" s="5">
        <v>2</v>
      </c>
      <c r="G23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1616</v>
      </c>
      <c r="H23" s="6" t="s">
        <v>175</v>
      </c>
      <c r="I23" s="5">
        <v>2</v>
      </c>
      <c r="J23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30</v>
      </c>
      <c r="K23" s="6"/>
      <c r="L23" s="5"/>
      <c r="M23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23" s="6"/>
      <c r="O23" s="5"/>
      <c r="P23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3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1646</v>
      </c>
      <c r="R23" s="5">
        <f>T3Goods[[#This Row],[Upkeep]]/T3Goods[[#This Row],[Production]]+T3Goods[[#This Row],[Input Price]]</f>
        <v>2896</v>
      </c>
      <c r="S23" s="1">
        <f>_xlfn.CEILING.MATH($V$1*T3Goods[[#This Row],[Cost / Unit]]*(1+$X$1),1)</f>
        <v>2607</v>
      </c>
      <c r="T23" s="5">
        <f>(T3Goods[[#This Row],[Upkeep]]+T3Goods[[#This Row],[Input Price]])/T3Goods[[#This Row],[Cost / Unit]]</f>
        <v>1.4316298342541436</v>
      </c>
      <c r="U23" s="5">
        <f>T3Goods[[#This Row],[Upkeep]]/T3Goods[[#This Row],[Cost / Unit]]</f>
        <v>0.86325966850828728</v>
      </c>
      <c r="V23" s="1">
        <f>ROUND(SellPriceFactor*T3Goods[[#This Row],[Trade Price]],0)</f>
        <v>2086</v>
      </c>
      <c r="W23" s="1">
        <f>ROUND(BuyPriceFactor*T3Goods[[#This Row],[Sell Price]],0)</f>
        <v>5215</v>
      </c>
      <c r="X23" s="1">
        <f t="shared" si="0"/>
        <v>5673</v>
      </c>
      <c r="Y23" s="1">
        <v>4538</v>
      </c>
      <c r="Z23" s="1">
        <v>11346</v>
      </c>
    </row>
    <row r="24" spans="1:26">
      <c r="A24" s="6" t="s">
        <v>106</v>
      </c>
      <c r="B24" s="1">
        <v>135129</v>
      </c>
      <c r="C24" s="1">
        <v>800</v>
      </c>
      <c r="D24" s="5">
        <v>2</v>
      </c>
      <c r="E24" s="6" t="s">
        <v>55</v>
      </c>
      <c r="F24" s="5">
        <v>2</v>
      </c>
      <c r="G24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48</v>
      </c>
      <c r="H24" s="6" t="s">
        <v>105</v>
      </c>
      <c r="I24" s="5">
        <v>2</v>
      </c>
      <c r="J24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24" s="6" t="s">
        <v>104</v>
      </c>
      <c r="L24" s="5">
        <v>2</v>
      </c>
      <c r="M24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355</v>
      </c>
      <c r="N24" s="6"/>
      <c r="O24" s="5"/>
      <c r="P24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4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423</v>
      </c>
      <c r="R24" s="5">
        <f>T3Goods[[#This Row],[Upkeep]]/T3Goods[[#This Row],[Production]]+T3Goods[[#This Row],[Input Price]]</f>
        <v>823</v>
      </c>
      <c r="S24" s="1">
        <f>_xlfn.CEILING.MATH($V$1*T3Goods[[#This Row],[Cost / Unit]]*(1+$X$1),1)</f>
        <v>741</v>
      </c>
      <c r="T24" s="5">
        <f>(T3Goods[[#This Row],[Upkeep]]+T3Goods[[#This Row],[Input Price]])/T3Goods[[#This Row],[Cost / Unit]]</f>
        <v>1.4860267314702309</v>
      </c>
      <c r="U24" s="5">
        <f>T3Goods[[#This Row],[Upkeep]]/T3Goods[[#This Row],[Cost / Unit]]</f>
        <v>0.97205346294046169</v>
      </c>
      <c r="V24" s="1">
        <f>ROUND(SellPriceFactor*T3Goods[[#This Row],[Trade Price]],0)</f>
        <v>593</v>
      </c>
      <c r="W24" s="1">
        <f>ROUND(BuyPriceFactor*T3Goods[[#This Row],[Sell Price]],0)</f>
        <v>1483</v>
      </c>
      <c r="X24" s="1">
        <f t="shared" si="0"/>
        <v>1290</v>
      </c>
      <c r="Y24" s="1">
        <v>1032</v>
      </c>
      <c r="Z24" s="1">
        <v>2580</v>
      </c>
    </row>
    <row r="25" spans="1:26">
      <c r="A25" s="6" t="s">
        <v>145</v>
      </c>
      <c r="B25" s="1">
        <v>117699</v>
      </c>
      <c r="C25" s="1">
        <v>300</v>
      </c>
      <c r="D25" s="5">
        <v>1</v>
      </c>
      <c r="E25" s="6" t="s">
        <v>56</v>
      </c>
      <c r="F25" s="5">
        <v>1</v>
      </c>
      <c r="G25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83</v>
      </c>
      <c r="H25" s="6" t="s">
        <v>144</v>
      </c>
      <c r="I25" s="5">
        <v>1</v>
      </c>
      <c r="J25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78</v>
      </c>
      <c r="K25" s="6"/>
      <c r="L25" s="5"/>
      <c r="M25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25" s="6"/>
      <c r="O25" s="5"/>
      <c r="P25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5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161</v>
      </c>
      <c r="R25" s="5">
        <f>T3Goods[[#This Row],[Upkeep]]/T3Goods[[#This Row],[Production]]+T3Goods[[#This Row],[Input Price]]</f>
        <v>461</v>
      </c>
      <c r="S25" s="1">
        <f>_xlfn.CEILING.MATH($V$1*T3Goods[[#This Row],[Cost / Unit]]*(1+$X$1),1)</f>
        <v>415</v>
      </c>
      <c r="T25" s="5">
        <f>(T3Goods[[#This Row],[Upkeep]]+T3Goods[[#This Row],[Input Price]])/T3Goods[[#This Row],[Cost / Unit]]</f>
        <v>1</v>
      </c>
      <c r="U25" s="5">
        <f>T3Goods[[#This Row],[Upkeep]]/T3Goods[[#This Row],[Cost / Unit]]</f>
        <v>0.65075921908893708</v>
      </c>
      <c r="V25" s="1">
        <f>ROUND(SellPriceFactor*T3Goods[[#This Row],[Trade Price]],0)</f>
        <v>332</v>
      </c>
      <c r="W25" s="1">
        <f>ROUND(BuyPriceFactor*T3Goods[[#This Row],[Sell Price]],0)</f>
        <v>830</v>
      </c>
      <c r="X25" s="1">
        <f t="shared" si="0"/>
        <v>625</v>
      </c>
      <c r="Y25" s="1">
        <v>500</v>
      </c>
      <c r="Z25" s="1">
        <v>1250</v>
      </c>
    </row>
    <row r="26" spans="1:26">
      <c r="A26" s="6" t="s">
        <v>93</v>
      </c>
      <c r="B26" s="1">
        <v>133185</v>
      </c>
      <c r="C26" s="1">
        <v>800</v>
      </c>
      <c r="D26" s="5">
        <v>2</v>
      </c>
      <c r="E26" s="6" t="s">
        <v>184</v>
      </c>
      <c r="F26" s="5">
        <v>2</v>
      </c>
      <c r="G26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8</v>
      </c>
      <c r="H26" s="6" t="s">
        <v>97</v>
      </c>
      <c r="I26" s="5">
        <v>2</v>
      </c>
      <c r="J26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26" s="6" t="s">
        <v>74</v>
      </c>
      <c r="L26" s="5">
        <v>2</v>
      </c>
      <c r="M26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788</v>
      </c>
      <c r="N26" s="6"/>
      <c r="O26" s="5"/>
      <c r="P26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6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816</v>
      </c>
      <c r="R26" s="5">
        <f>T3Goods[[#This Row],[Upkeep]]/T3Goods[[#This Row],[Production]]+T3Goods[[#This Row],[Input Price]]</f>
        <v>1216</v>
      </c>
      <c r="S26" s="1">
        <f>_xlfn.CEILING.MATH($V$1*T3Goods[[#This Row],[Cost / Unit]]*(1+$X$1),1)</f>
        <v>1095</v>
      </c>
      <c r="T26" s="5">
        <f>(T3Goods[[#This Row],[Upkeep]]+T3Goods[[#This Row],[Input Price]])/T3Goods[[#This Row],[Cost / Unit]]</f>
        <v>1.3289473684210527</v>
      </c>
      <c r="U26" s="5">
        <f>T3Goods[[#This Row],[Upkeep]]/T3Goods[[#This Row],[Cost / Unit]]</f>
        <v>0.65789473684210531</v>
      </c>
      <c r="V26" s="1">
        <f>ROUND(SellPriceFactor*T3Goods[[#This Row],[Trade Price]],0)</f>
        <v>876</v>
      </c>
      <c r="W26" s="1">
        <f>ROUND(BuyPriceFactor*T3Goods[[#This Row],[Sell Price]],0)</f>
        <v>2190</v>
      </c>
      <c r="X26" s="1">
        <f t="shared" si="0"/>
        <v>1060</v>
      </c>
      <c r="Y26" s="1">
        <v>848</v>
      </c>
      <c r="Z26" s="1">
        <v>2120</v>
      </c>
    </row>
    <row r="27" spans="1:26">
      <c r="A27" s="6" t="s">
        <v>81</v>
      </c>
      <c r="B27" s="1">
        <v>1010208</v>
      </c>
      <c r="C27" s="1">
        <v>1000</v>
      </c>
      <c r="D27" s="5">
        <v>1</v>
      </c>
      <c r="E27" s="6" t="s">
        <v>80</v>
      </c>
      <c r="F27" s="5">
        <v>1</v>
      </c>
      <c r="G27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618</v>
      </c>
      <c r="H27" s="6" t="s">
        <v>56</v>
      </c>
      <c r="I27" s="5">
        <v>1</v>
      </c>
      <c r="J27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83</v>
      </c>
      <c r="K27" s="6"/>
      <c r="L27" s="5"/>
      <c r="M27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27" s="6"/>
      <c r="O27" s="5"/>
      <c r="P27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7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701</v>
      </c>
      <c r="R27" s="5">
        <f>T3Goods[[#This Row],[Upkeep]]/T3Goods[[#This Row],[Production]]+T3Goods[[#This Row],[Input Price]]</f>
        <v>1701</v>
      </c>
      <c r="S27" s="1">
        <f>_xlfn.CEILING.MATH($V$1*T3Goods[[#This Row],[Cost / Unit]]*(1+$X$1),1)</f>
        <v>1531</v>
      </c>
      <c r="T27" s="5">
        <f>(T3Goods[[#This Row],[Upkeep]]+T3Goods[[#This Row],[Input Price]])/T3Goods[[#This Row],[Cost / Unit]]</f>
        <v>1</v>
      </c>
      <c r="U27" s="5">
        <f>T3Goods[[#This Row],[Upkeep]]/T3Goods[[#This Row],[Cost / Unit]]</f>
        <v>0.58788947677836567</v>
      </c>
      <c r="V27" s="1">
        <f>ROUND(SellPriceFactor*T3Goods[[#This Row],[Trade Price]],0)</f>
        <v>1225</v>
      </c>
      <c r="W27" s="1">
        <f>ROUND(BuyPriceFactor*T3Goods[[#This Row],[Sell Price]],0)</f>
        <v>3063</v>
      </c>
      <c r="X27" s="1">
        <f t="shared" si="0"/>
        <v>2210</v>
      </c>
      <c r="Y27" s="1">
        <v>1768</v>
      </c>
      <c r="Z27" s="1">
        <v>4420</v>
      </c>
    </row>
    <row r="28" spans="1:26">
      <c r="A28" s="6" t="s">
        <v>222</v>
      </c>
      <c r="B28" s="1">
        <v>5397</v>
      </c>
      <c r="C28" s="1">
        <v>600</v>
      </c>
      <c r="D28" s="5">
        <v>1.33</v>
      </c>
      <c r="E28" s="6" t="s">
        <v>210</v>
      </c>
      <c r="F28" s="5">
        <v>1.33</v>
      </c>
      <c r="G28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</v>
      </c>
      <c r="H28" s="6" t="s">
        <v>104</v>
      </c>
      <c r="I28" s="5">
        <v>1.33</v>
      </c>
      <c r="J28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355</v>
      </c>
      <c r="K28" s="6" t="s">
        <v>203</v>
      </c>
      <c r="L28" s="5">
        <v>1.33</v>
      </c>
      <c r="M28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2</v>
      </c>
      <c r="N28" s="6"/>
      <c r="O28" s="5"/>
      <c r="P28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8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359</v>
      </c>
      <c r="R28" s="5">
        <f>T3Goods[[#This Row],[Upkeep]]/T3Goods[[#This Row],[Production]]+T3Goods[[#This Row],[Input Price]]</f>
        <v>810.12781954887214</v>
      </c>
      <c r="S28" s="1">
        <f>_xlfn.CEILING.MATH($V$1*T3Goods[[#This Row],[Cost / Unit]]*(1+$X$1),1)</f>
        <v>730</v>
      </c>
      <c r="T28" s="5">
        <f>(T3Goods[[#This Row],[Upkeep]]+T3Goods[[#This Row],[Input Price]])/T3Goods[[#This Row],[Cost / Unit]]</f>
        <v>1.1837638170900351</v>
      </c>
      <c r="U28" s="5">
        <f>T3Goods[[#This Row],[Upkeep]]/T3Goods[[#This Row],[Cost / Unit]]</f>
        <v>0.7406238688780199</v>
      </c>
      <c r="V28" s="1">
        <f>ROUND(SellPriceFactor*T3Goods[[#This Row],[Trade Price]],0)</f>
        <v>584</v>
      </c>
      <c r="W28" s="1">
        <f>ROUND(BuyPriceFactor*T3Goods[[#This Row],[Sell Price]],0)</f>
        <v>1460</v>
      </c>
      <c r="X28" s="1">
        <f t="shared" si="0"/>
        <v>6265</v>
      </c>
      <c r="Y28" s="1">
        <v>5012</v>
      </c>
      <c r="Z28" s="1">
        <v>12530</v>
      </c>
    </row>
    <row r="29" spans="1:26">
      <c r="A29" s="6" t="s">
        <v>204</v>
      </c>
      <c r="B29" s="1">
        <v>6600</v>
      </c>
      <c r="C29" s="1">
        <v>150</v>
      </c>
      <c r="D29" s="5">
        <v>2</v>
      </c>
      <c r="E29" s="6" t="s">
        <v>97</v>
      </c>
      <c r="F29" s="5">
        <v>2</v>
      </c>
      <c r="G29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20</v>
      </c>
      <c r="H29" s="6" t="s">
        <v>184</v>
      </c>
      <c r="I29" s="5">
        <v>2</v>
      </c>
      <c r="J29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</v>
      </c>
      <c r="K29" s="6" t="s">
        <v>203</v>
      </c>
      <c r="L29" s="5">
        <v>2</v>
      </c>
      <c r="M29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2</v>
      </c>
      <c r="N29" s="6"/>
      <c r="O29" s="5"/>
      <c r="P29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29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30</v>
      </c>
      <c r="R29" s="5">
        <f>T3Goods[[#This Row],[Upkeep]]/T3Goods[[#This Row],[Production]]+T3Goods[[#This Row],[Input Price]]</f>
        <v>105</v>
      </c>
      <c r="S29" s="1">
        <f>_xlfn.CEILING.MATH($V$1*T3Goods[[#This Row],[Cost / Unit]]*(1+$X$1),1)</f>
        <v>95</v>
      </c>
      <c r="T29" s="5">
        <f>(T3Goods[[#This Row],[Upkeep]]+T3Goods[[#This Row],[Input Price]])/T3Goods[[#This Row],[Cost / Unit]]</f>
        <v>1.7142857142857142</v>
      </c>
      <c r="U29" s="5">
        <f>T3Goods[[#This Row],[Upkeep]]/T3Goods[[#This Row],[Cost / Unit]]</f>
        <v>1.4285714285714286</v>
      </c>
      <c r="V29" s="1">
        <f>ROUND(SellPriceFactor*T3Goods[[#This Row],[Trade Price]],0)</f>
        <v>76</v>
      </c>
      <c r="W29" s="1">
        <f>ROUND(BuyPriceFactor*T3Goods[[#This Row],[Sell Price]],0)</f>
        <v>190</v>
      </c>
      <c r="X29" s="1">
        <f t="shared" si="0"/>
        <v>95</v>
      </c>
      <c r="Y29" s="1">
        <v>76</v>
      </c>
      <c r="Z29" s="1">
        <v>190</v>
      </c>
    </row>
    <row r="30" spans="1:26">
      <c r="A30" s="6" t="s">
        <v>159</v>
      </c>
      <c r="B30" s="1">
        <v>112702</v>
      </c>
      <c r="C30" s="1">
        <v>200</v>
      </c>
      <c r="D30" s="5">
        <v>1</v>
      </c>
      <c r="E30" s="6" t="s">
        <v>153</v>
      </c>
      <c r="F30" s="5">
        <v>1</v>
      </c>
      <c r="G30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178</v>
      </c>
      <c r="H30" s="6" t="s">
        <v>70</v>
      </c>
      <c r="I30" s="5">
        <v>1</v>
      </c>
      <c r="J30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377</v>
      </c>
      <c r="K30" s="6"/>
      <c r="L30" s="5"/>
      <c r="M30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0" s="6"/>
      <c r="O30" s="5"/>
      <c r="P30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0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555</v>
      </c>
      <c r="R30" s="5">
        <f>T3Goods[[#This Row],[Upkeep]]/T3Goods[[#This Row],[Production]]+T3Goods[[#This Row],[Input Price]]</f>
        <v>755</v>
      </c>
      <c r="S30" s="1">
        <f>_xlfn.CEILING.MATH($V$1*T3Goods[[#This Row],[Cost / Unit]]*(1+$X$1),1)</f>
        <v>680</v>
      </c>
      <c r="T30" s="5">
        <f>(T3Goods[[#This Row],[Upkeep]]+T3Goods[[#This Row],[Input Price]])/T3Goods[[#This Row],[Cost / Unit]]</f>
        <v>1</v>
      </c>
      <c r="U30" s="5">
        <f>T3Goods[[#This Row],[Upkeep]]/T3Goods[[#This Row],[Cost / Unit]]</f>
        <v>0.26490066225165565</v>
      </c>
      <c r="V30" s="1">
        <f>ROUND(SellPriceFactor*T3Goods[[#This Row],[Trade Price]],0)</f>
        <v>544</v>
      </c>
      <c r="W30" s="1">
        <f>ROUND(BuyPriceFactor*T3Goods[[#This Row],[Sell Price]],0)</f>
        <v>1360</v>
      </c>
      <c r="X30" s="1">
        <f t="shared" si="0"/>
        <v>840</v>
      </c>
      <c r="Y30" s="1">
        <v>672</v>
      </c>
      <c r="Z30" s="1">
        <v>1680</v>
      </c>
    </row>
    <row r="31" spans="1:26">
      <c r="A31" s="6" t="s">
        <v>73</v>
      </c>
      <c r="B31" s="1">
        <v>1010245</v>
      </c>
      <c r="C31" s="1">
        <v>1200</v>
      </c>
      <c r="D31" s="5">
        <v>2</v>
      </c>
      <c r="E31" s="6" t="s">
        <v>174</v>
      </c>
      <c r="F31" s="5">
        <v>2</v>
      </c>
      <c r="G31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20</v>
      </c>
      <c r="H31" s="6" t="s">
        <v>47</v>
      </c>
      <c r="I31" s="5">
        <v>2</v>
      </c>
      <c r="J31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59</v>
      </c>
      <c r="K31" s="6"/>
      <c r="L31" s="5"/>
      <c r="M31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1" s="6"/>
      <c r="O31" s="5"/>
      <c r="P31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1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79</v>
      </c>
      <c r="R31" s="5">
        <f>T3Goods[[#This Row],[Upkeep]]/T3Goods[[#This Row],[Production]]+T3Goods[[#This Row],[Input Price]]</f>
        <v>679</v>
      </c>
      <c r="S31" s="1">
        <f>_xlfn.CEILING.MATH($V$1*T3Goods[[#This Row],[Cost / Unit]]*(1+$X$1),1)</f>
        <v>612</v>
      </c>
      <c r="T31" s="5">
        <f>(T3Goods[[#This Row],[Upkeep]]+T3Goods[[#This Row],[Input Price]])/T3Goods[[#This Row],[Cost / Unit]]</f>
        <v>1.8836524300441826</v>
      </c>
      <c r="U31" s="5">
        <f>T3Goods[[#This Row],[Upkeep]]/T3Goods[[#This Row],[Cost / Unit]]</f>
        <v>1.7673048600883652</v>
      </c>
      <c r="V31" s="1">
        <f>ROUND(SellPriceFactor*T3Goods[[#This Row],[Trade Price]],0)</f>
        <v>490</v>
      </c>
      <c r="W31" s="1">
        <f>ROUND(BuyPriceFactor*T3Goods[[#This Row],[Sell Price]],0)</f>
        <v>1225</v>
      </c>
      <c r="X31" s="1">
        <f t="shared" si="0"/>
        <v>873</v>
      </c>
      <c r="Y31" s="1">
        <v>698</v>
      </c>
      <c r="Z31" s="1">
        <v>1746</v>
      </c>
    </row>
    <row r="32" spans="1:26">
      <c r="A32" s="6" t="s">
        <v>211</v>
      </c>
      <c r="B32" s="1">
        <v>5388</v>
      </c>
      <c r="C32" s="1">
        <v>200</v>
      </c>
      <c r="D32" s="5">
        <v>1</v>
      </c>
      <c r="E32" s="6" t="s">
        <v>210</v>
      </c>
      <c r="F32" s="5">
        <v>1</v>
      </c>
      <c r="G32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</v>
      </c>
      <c r="H32" s="6" t="s">
        <v>104</v>
      </c>
      <c r="I32" s="5">
        <v>1</v>
      </c>
      <c r="J32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355</v>
      </c>
      <c r="K32" s="6" t="s">
        <v>96</v>
      </c>
      <c r="L32" s="5">
        <v>1</v>
      </c>
      <c r="M32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20</v>
      </c>
      <c r="N32" s="6"/>
      <c r="O32" s="5"/>
      <c r="P32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2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377</v>
      </c>
      <c r="R32" s="5">
        <f>T3Goods[[#This Row],[Upkeep]]/T3Goods[[#This Row],[Production]]+T3Goods[[#This Row],[Input Price]]</f>
        <v>577</v>
      </c>
      <c r="S32" s="1">
        <f>_xlfn.CEILING.MATH($V$1*T3Goods[[#This Row],[Cost / Unit]]*(1+$X$1),1)</f>
        <v>520</v>
      </c>
      <c r="T32" s="5">
        <f>(T3Goods[[#This Row],[Upkeep]]+T3Goods[[#This Row],[Input Price]])/T3Goods[[#This Row],[Cost / Unit]]</f>
        <v>1</v>
      </c>
      <c r="U32" s="5">
        <f>T3Goods[[#This Row],[Upkeep]]/T3Goods[[#This Row],[Cost / Unit]]</f>
        <v>0.34662045060658581</v>
      </c>
      <c r="V32" s="1">
        <f>ROUND(SellPriceFactor*T3Goods[[#This Row],[Trade Price]],0)</f>
        <v>416</v>
      </c>
      <c r="W32" s="1">
        <f>ROUND(BuyPriceFactor*T3Goods[[#This Row],[Sell Price]],0)</f>
        <v>1040</v>
      </c>
      <c r="X32" s="1">
        <f t="shared" si="0"/>
        <v>5450</v>
      </c>
      <c r="Y32" s="1">
        <v>4360</v>
      </c>
      <c r="Z32" s="1">
        <v>10900</v>
      </c>
    </row>
    <row r="33" spans="1:26">
      <c r="A33" s="6" t="s">
        <v>79</v>
      </c>
      <c r="B33" s="1">
        <v>1010246</v>
      </c>
      <c r="C33" s="1">
        <v>1400</v>
      </c>
      <c r="D33" s="5">
        <v>0.66666666666666663</v>
      </c>
      <c r="E33" s="6" t="s">
        <v>78</v>
      </c>
      <c r="F33" s="5">
        <v>0.66666666666666663</v>
      </c>
      <c r="G33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1616</v>
      </c>
      <c r="H33" s="6" t="s">
        <v>56</v>
      </c>
      <c r="I33" s="5">
        <v>0.66666666666666663</v>
      </c>
      <c r="J33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83</v>
      </c>
      <c r="K33" s="6"/>
      <c r="L33" s="5"/>
      <c r="M33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3" s="6"/>
      <c r="O33" s="5"/>
      <c r="P33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3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1699</v>
      </c>
      <c r="R33" s="5">
        <f>T3Goods[[#This Row],[Upkeep]]/T3Goods[[#This Row],[Production]]+T3Goods[[#This Row],[Input Price]]</f>
        <v>3799</v>
      </c>
      <c r="S33" s="1">
        <f>_xlfn.CEILING.MATH($V$1*T3Goods[[#This Row],[Cost / Unit]]*(1+$X$1),1)</f>
        <v>3420</v>
      </c>
      <c r="T33" s="5">
        <f>(T3Goods[[#This Row],[Upkeep]]+T3Goods[[#This Row],[Input Price]])/T3Goods[[#This Row],[Cost / Unit]]</f>
        <v>0.81574098446959731</v>
      </c>
      <c r="U33" s="5">
        <f>T3Goods[[#This Row],[Upkeep]]/T3Goods[[#This Row],[Cost / Unit]]</f>
        <v>0.3685180310608055</v>
      </c>
      <c r="V33" s="1">
        <f>ROUND(SellPriceFactor*T3Goods[[#This Row],[Trade Price]],0)</f>
        <v>2736</v>
      </c>
      <c r="W33" s="1">
        <f>ROUND(BuyPriceFactor*T3Goods[[#This Row],[Sell Price]],0)</f>
        <v>6840</v>
      </c>
      <c r="X33" s="1">
        <f t="shared" si="0"/>
        <v>4160</v>
      </c>
      <c r="Y33" s="1">
        <v>3328</v>
      </c>
      <c r="Z33" s="1">
        <v>8320</v>
      </c>
    </row>
    <row r="34" spans="1:26">
      <c r="A34" s="6" t="s">
        <v>217</v>
      </c>
      <c r="B34" s="1">
        <v>5394</v>
      </c>
      <c r="C34" s="1">
        <v>600</v>
      </c>
      <c r="D34" s="5">
        <v>1</v>
      </c>
      <c r="E34" s="6" t="s">
        <v>30</v>
      </c>
      <c r="F34" s="5">
        <v>1</v>
      </c>
      <c r="G34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</v>
      </c>
      <c r="H34" s="6" t="s">
        <v>47</v>
      </c>
      <c r="I34" s="5">
        <v>1</v>
      </c>
      <c r="J34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59</v>
      </c>
      <c r="K34" s="6" t="s">
        <v>170</v>
      </c>
      <c r="L34" s="5">
        <v>1</v>
      </c>
      <c r="M34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4</v>
      </c>
      <c r="N34" s="6"/>
      <c r="O34" s="5"/>
      <c r="P34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4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65</v>
      </c>
      <c r="R34" s="5">
        <f>T3Goods[[#This Row],[Upkeep]]/T3Goods[[#This Row],[Production]]+T3Goods[[#This Row],[Input Price]]</f>
        <v>665</v>
      </c>
      <c r="S34" s="1">
        <f>_xlfn.CEILING.MATH($V$1*T3Goods[[#This Row],[Cost / Unit]]*(1+$X$1),1)</f>
        <v>599</v>
      </c>
      <c r="T34" s="5">
        <f>(T3Goods[[#This Row],[Upkeep]]+T3Goods[[#This Row],[Input Price]])/T3Goods[[#This Row],[Cost / Unit]]</f>
        <v>1</v>
      </c>
      <c r="U34" s="5">
        <f>T3Goods[[#This Row],[Upkeep]]/T3Goods[[#This Row],[Cost / Unit]]</f>
        <v>0.90225563909774431</v>
      </c>
      <c r="V34" s="1">
        <f>ROUND(SellPriceFactor*T3Goods[[#This Row],[Trade Price]],0)</f>
        <v>479</v>
      </c>
      <c r="W34" s="1">
        <f>ROUND(BuyPriceFactor*T3Goods[[#This Row],[Sell Price]],0)</f>
        <v>1198</v>
      </c>
      <c r="X34" s="1">
        <f t="shared" si="0"/>
        <v>1370</v>
      </c>
      <c r="Y34" s="1">
        <v>1096</v>
      </c>
      <c r="Z34" s="1">
        <v>2740</v>
      </c>
    </row>
    <row r="35" spans="1:26">
      <c r="A35" s="6" t="s">
        <v>67</v>
      </c>
      <c r="B35" s="1">
        <v>1010202</v>
      </c>
      <c r="C35" s="1">
        <v>400</v>
      </c>
      <c r="D35" s="5">
        <v>1</v>
      </c>
      <c r="E35" s="6" t="s">
        <v>66</v>
      </c>
      <c r="F35" s="5">
        <v>1</v>
      </c>
      <c r="G35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99</v>
      </c>
      <c r="H35" s="6" t="s">
        <v>47</v>
      </c>
      <c r="I35" s="5">
        <v>1</v>
      </c>
      <c r="J35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59</v>
      </c>
      <c r="K35" s="6"/>
      <c r="L35" s="5"/>
      <c r="M35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5" s="6"/>
      <c r="O35" s="5"/>
      <c r="P35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5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158</v>
      </c>
      <c r="R35" s="5">
        <f>T3Goods[[#This Row],[Upkeep]]/T3Goods[[#This Row],[Production]]+T3Goods[[#This Row],[Input Price]]</f>
        <v>558</v>
      </c>
      <c r="S35" s="1">
        <f>_xlfn.CEILING.MATH($V$1*T3Goods[[#This Row],[Cost / Unit]]*(1+$X$1),1)</f>
        <v>503</v>
      </c>
      <c r="T35" s="5">
        <f>(T3Goods[[#This Row],[Upkeep]]+T3Goods[[#This Row],[Input Price]])/T3Goods[[#This Row],[Cost / Unit]]</f>
        <v>1</v>
      </c>
      <c r="U35" s="5">
        <f>T3Goods[[#This Row],[Upkeep]]/T3Goods[[#This Row],[Cost / Unit]]</f>
        <v>0.71684587813620071</v>
      </c>
      <c r="V35" s="1">
        <f>ROUND(SellPriceFactor*T3Goods[[#This Row],[Trade Price]],0)</f>
        <v>402</v>
      </c>
      <c r="W35" s="1">
        <f>ROUND(BuyPriceFactor*T3Goods[[#This Row],[Sell Price]],0)</f>
        <v>1005</v>
      </c>
      <c r="X35" s="1">
        <f t="shared" si="0"/>
        <v>660</v>
      </c>
      <c r="Y35" s="1">
        <v>528</v>
      </c>
      <c r="Z35" s="1">
        <v>1320</v>
      </c>
    </row>
    <row r="36" spans="1:26">
      <c r="A36" s="6" t="s">
        <v>139</v>
      </c>
      <c r="B36" s="1">
        <v>114410</v>
      </c>
      <c r="C36" s="1">
        <v>150</v>
      </c>
      <c r="D36" s="5">
        <v>1</v>
      </c>
      <c r="E36" s="6" t="s">
        <v>137</v>
      </c>
      <c r="F36" s="5">
        <v>1</v>
      </c>
      <c r="G36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62</v>
      </c>
      <c r="H36" s="6" t="s">
        <v>138</v>
      </c>
      <c r="I36" s="5">
        <v>1</v>
      </c>
      <c r="J36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32</v>
      </c>
      <c r="K36" s="6"/>
      <c r="L36" s="5"/>
      <c r="M36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6" s="6"/>
      <c r="O36" s="5"/>
      <c r="P36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6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94</v>
      </c>
      <c r="R36" s="5">
        <f>T3Goods[[#This Row],[Upkeep]]/T3Goods[[#This Row],[Production]]+T3Goods[[#This Row],[Input Price]]</f>
        <v>244</v>
      </c>
      <c r="S36" s="1">
        <f>_xlfn.CEILING.MATH($V$1*T3Goods[[#This Row],[Cost / Unit]]*(1+$X$1),1)</f>
        <v>220</v>
      </c>
      <c r="T36" s="5">
        <f>(T3Goods[[#This Row],[Upkeep]]+T3Goods[[#This Row],[Input Price]])/T3Goods[[#This Row],[Cost / Unit]]</f>
        <v>1</v>
      </c>
      <c r="U36" s="5">
        <f>T3Goods[[#This Row],[Upkeep]]/T3Goods[[#This Row],[Cost / Unit]]</f>
        <v>0.61475409836065575</v>
      </c>
      <c r="V36" s="1">
        <f>ROUND(SellPriceFactor*T3Goods[[#This Row],[Trade Price]],0)</f>
        <v>176</v>
      </c>
      <c r="W36" s="1">
        <f>ROUND(BuyPriceFactor*T3Goods[[#This Row],[Sell Price]],0)</f>
        <v>440</v>
      </c>
      <c r="X36" s="1">
        <f t="shared" si="0"/>
        <v>263</v>
      </c>
      <c r="Y36" s="1">
        <v>210</v>
      </c>
      <c r="Z36" s="1">
        <v>526</v>
      </c>
    </row>
    <row r="37" spans="1:26">
      <c r="A37" s="6" t="s">
        <v>62</v>
      </c>
      <c r="B37" s="1">
        <v>1010206</v>
      </c>
      <c r="C37" s="1">
        <v>500</v>
      </c>
      <c r="D37" s="5">
        <v>2</v>
      </c>
      <c r="E37" s="6" t="s">
        <v>47</v>
      </c>
      <c r="F37" s="5">
        <v>2</v>
      </c>
      <c r="G37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59</v>
      </c>
      <c r="H37" s="6" t="s">
        <v>30</v>
      </c>
      <c r="I37" s="5">
        <v>2</v>
      </c>
      <c r="J37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</v>
      </c>
      <c r="K37" s="6"/>
      <c r="L37" s="5"/>
      <c r="M37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7" s="6"/>
      <c r="O37" s="5"/>
      <c r="P37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7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61</v>
      </c>
      <c r="R37" s="5">
        <f>T3Goods[[#This Row],[Upkeep]]/T3Goods[[#This Row],[Production]]+T3Goods[[#This Row],[Input Price]]</f>
        <v>311</v>
      </c>
      <c r="S37" s="1">
        <f>_xlfn.CEILING.MATH($V$1*T3Goods[[#This Row],[Cost / Unit]]*(1+$X$1),1)</f>
        <v>280</v>
      </c>
      <c r="T37" s="5">
        <f>(T3Goods[[#This Row],[Upkeep]]+T3Goods[[#This Row],[Input Price]])/T3Goods[[#This Row],[Cost / Unit]]</f>
        <v>1.8038585209003215</v>
      </c>
      <c r="U37" s="5">
        <f>T3Goods[[#This Row],[Upkeep]]/T3Goods[[#This Row],[Cost / Unit]]</f>
        <v>1.607717041800643</v>
      </c>
      <c r="V37" s="1">
        <f>ROUND(SellPriceFactor*T3Goods[[#This Row],[Trade Price]],0)</f>
        <v>224</v>
      </c>
      <c r="W37" s="1">
        <f>ROUND(BuyPriceFactor*T3Goods[[#This Row],[Sell Price]],0)</f>
        <v>560</v>
      </c>
      <c r="X37" s="1">
        <f t="shared" si="0"/>
        <v>288</v>
      </c>
      <c r="Y37" s="1">
        <v>230</v>
      </c>
      <c r="Z37" s="1">
        <v>576</v>
      </c>
    </row>
    <row r="38" spans="1:26">
      <c r="A38" s="6" t="s">
        <v>51</v>
      </c>
      <c r="B38" s="1">
        <v>1010203</v>
      </c>
      <c r="C38" s="1">
        <v>50</v>
      </c>
      <c r="D38" s="5">
        <v>2</v>
      </c>
      <c r="E38" s="6" t="s">
        <v>50</v>
      </c>
      <c r="F38" s="5">
        <v>2</v>
      </c>
      <c r="G38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61</v>
      </c>
      <c r="H38" s="6"/>
      <c r="I38" s="5"/>
      <c r="J38" s="1" t="str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0</v>
      </c>
      <c r="K38" s="6"/>
      <c r="L38" s="5"/>
      <c r="M38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38" s="6"/>
      <c r="O38" s="5"/>
      <c r="P38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8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61</v>
      </c>
      <c r="R38" s="5">
        <f>T3Goods[[#This Row],[Upkeep]]/T3Goods[[#This Row],[Production]]+T3Goods[[#This Row],[Input Price]]</f>
        <v>86</v>
      </c>
      <c r="S38" s="1">
        <f>_xlfn.CEILING.MATH($V$1*T3Goods[[#This Row],[Cost / Unit]]*(1+$X$1),1)</f>
        <v>78</v>
      </c>
      <c r="T38" s="5">
        <f>(T3Goods[[#This Row],[Upkeep]]+T3Goods[[#This Row],[Input Price]])/T3Goods[[#This Row],[Cost / Unit]]</f>
        <v>1.2906976744186047</v>
      </c>
      <c r="U38" s="5">
        <f>T3Goods[[#This Row],[Upkeep]]/T3Goods[[#This Row],[Cost / Unit]]</f>
        <v>0.58139534883720934</v>
      </c>
      <c r="V38" s="1">
        <f>ROUND(SellPriceFactor*T3Goods[[#This Row],[Trade Price]],0)</f>
        <v>62</v>
      </c>
      <c r="W38" s="1">
        <f>ROUND(BuyPriceFactor*T3Goods[[#This Row],[Sell Price]],0)</f>
        <v>155</v>
      </c>
      <c r="X38" s="1">
        <f t="shared" si="0"/>
        <v>120</v>
      </c>
      <c r="Y38" s="1">
        <v>96</v>
      </c>
      <c r="Z38" s="1">
        <v>240</v>
      </c>
    </row>
    <row r="39" spans="1:26">
      <c r="A39" s="6" t="s">
        <v>94</v>
      </c>
      <c r="B39" s="1">
        <v>133532</v>
      </c>
      <c r="C39" s="1">
        <v>800</v>
      </c>
      <c r="D39" s="5">
        <v>2</v>
      </c>
      <c r="E39" s="6" t="s">
        <v>98</v>
      </c>
      <c r="F39" s="5">
        <v>2</v>
      </c>
      <c r="G39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20</v>
      </c>
      <c r="H39" s="6" t="s">
        <v>56</v>
      </c>
      <c r="I39" s="5">
        <v>2</v>
      </c>
      <c r="J39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83</v>
      </c>
      <c r="K39" s="6" t="s">
        <v>170</v>
      </c>
      <c r="L39" s="5">
        <v>2</v>
      </c>
      <c r="M39" s="1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4</v>
      </c>
      <c r="N39" s="6"/>
      <c r="O39" s="5"/>
      <c r="P39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39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107</v>
      </c>
      <c r="R39" s="5">
        <f>T3Goods[[#This Row],[Upkeep]]/T3Goods[[#This Row],[Production]]+T3Goods[[#This Row],[Input Price]]</f>
        <v>507</v>
      </c>
      <c r="S39" s="1">
        <f>_xlfn.CEILING.MATH($V$1*T3Goods[[#This Row],[Cost / Unit]]*(1+$X$1),1)</f>
        <v>457</v>
      </c>
      <c r="T39" s="5">
        <f>(T3Goods[[#This Row],[Upkeep]]+T3Goods[[#This Row],[Input Price]])/T3Goods[[#This Row],[Cost / Unit]]</f>
        <v>1.7889546351084813</v>
      </c>
      <c r="U39" s="5">
        <f>T3Goods[[#This Row],[Upkeep]]/T3Goods[[#This Row],[Cost / Unit]]</f>
        <v>1.5779092702169626</v>
      </c>
      <c r="V39" s="1">
        <f>ROUND(SellPriceFactor*T3Goods[[#This Row],[Trade Price]],0)</f>
        <v>366</v>
      </c>
      <c r="W39" s="1">
        <f>ROUND(BuyPriceFactor*T3Goods[[#This Row],[Sell Price]],0)</f>
        <v>915</v>
      </c>
      <c r="X39" s="1">
        <f t="shared" si="0"/>
        <v>285</v>
      </c>
      <c r="Y39" s="1">
        <v>228</v>
      </c>
      <c r="Z39" s="1">
        <v>570</v>
      </c>
    </row>
    <row r="40" spans="1:26">
      <c r="A40" s="6" t="s">
        <v>72</v>
      </c>
      <c r="B40" s="1">
        <v>1010224</v>
      </c>
      <c r="C40" s="1">
        <v>1800</v>
      </c>
      <c r="D40" s="5">
        <v>0.66666666666666663</v>
      </c>
      <c r="E40" s="6" t="s">
        <v>70</v>
      </c>
      <c r="F40" s="5">
        <v>0.66666666666666663</v>
      </c>
      <c r="G40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377</v>
      </c>
      <c r="H40" s="6" t="s">
        <v>47</v>
      </c>
      <c r="I40" s="5">
        <v>0.66666666666666663</v>
      </c>
      <c r="J40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59</v>
      </c>
      <c r="K40" s="6"/>
      <c r="L40" s="5"/>
      <c r="M40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0" s="6"/>
      <c r="O40" s="5"/>
      <c r="P40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0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436</v>
      </c>
      <c r="R40" s="5">
        <f>T3Goods[[#This Row],[Upkeep]]/T3Goods[[#This Row],[Production]]+T3Goods[[#This Row],[Input Price]]</f>
        <v>3136</v>
      </c>
      <c r="S40" s="1">
        <f>_xlfn.CEILING.MATH($V$1*T3Goods[[#This Row],[Cost / Unit]]*(1+$X$1),1)</f>
        <v>2823</v>
      </c>
      <c r="T40" s="5">
        <f>(T3Goods[[#This Row],[Upkeep]]+T3Goods[[#This Row],[Input Price]])/T3Goods[[#This Row],[Cost / Unit]]</f>
        <v>0.71301020408163263</v>
      </c>
      <c r="U40" s="5">
        <f>T3Goods[[#This Row],[Upkeep]]/T3Goods[[#This Row],[Cost / Unit]]</f>
        <v>0.57397959183673475</v>
      </c>
      <c r="V40" s="1">
        <f>ROUND(SellPriceFactor*T3Goods[[#This Row],[Trade Price]],0)</f>
        <v>2258</v>
      </c>
      <c r="W40" s="1">
        <f>ROUND(BuyPriceFactor*T3Goods[[#This Row],[Sell Price]],0)</f>
        <v>5645</v>
      </c>
      <c r="X40" s="1">
        <f t="shared" si="0"/>
        <v>8785</v>
      </c>
      <c r="Y40" s="1">
        <v>7028</v>
      </c>
      <c r="Z40" s="1">
        <v>17570</v>
      </c>
    </row>
    <row r="41" spans="1:26">
      <c r="A41" s="6" t="s">
        <v>48</v>
      </c>
      <c r="B41" s="1">
        <v>1010218</v>
      </c>
      <c r="C41" s="1">
        <v>200</v>
      </c>
      <c r="D41" s="5">
        <v>1.3333333333333333</v>
      </c>
      <c r="E41" s="6" t="s">
        <v>47</v>
      </c>
      <c r="F41" s="5">
        <v>1.3333333333333333</v>
      </c>
      <c r="G41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59</v>
      </c>
      <c r="H41" s="6"/>
      <c r="I41" s="5"/>
      <c r="J41" s="1" t="str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0</v>
      </c>
      <c r="K41" s="6"/>
      <c r="L41" s="5"/>
      <c r="M41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1" s="6"/>
      <c r="O41" s="5"/>
      <c r="P41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1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59</v>
      </c>
      <c r="R41" s="5">
        <f>T3Goods[[#This Row],[Upkeep]]/T3Goods[[#This Row],[Production]]+T3Goods[[#This Row],[Input Price]]</f>
        <v>209</v>
      </c>
      <c r="S41" s="1">
        <f>_xlfn.CEILING.MATH($V$1*T3Goods[[#This Row],[Cost / Unit]]*(1+$X$1),1)</f>
        <v>189</v>
      </c>
      <c r="T41" s="5">
        <f>(T3Goods[[#This Row],[Upkeep]]+T3Goods[[#This Row],[Input Price]])/T3Goods[[#This Row],[Cost / Unit]]</f>
        <v>1.2392344497607655</v>
      </c>
      <c r="U41" s="5">
        <f>T3Goods[[#This Row],[Upkeep]]/T3Goods[[#This Row],[Cost / Unit]]</f>
        <v>0.9569377990430622</v>
      </c>
      <c r="V41" s="1">
        <f>ROUND(SellPriceFactor*T3Goods[[#This Row],[Trade Price]],0)</f>
        <v>151</v>
      </c>
      <c r="W41" s="1">
        <f>ROUND(BuyPriceFactor*T3Goods[[#This Row],[Sell Price]],0)</f>
        <v>378</v>
      </c>
      <c r="X41" s="1">
        <f t="shared" si="0"/>
        <v>73</v>
      </c>
      <c r="Y41" s="1">
        <v>58</v>
      </c>
      <c r="Z41" s="1">
        <v>146</v>
      </c>
    </row>
    <row r="42" spans="1:26">
      <c r="A42" s="6" t="s">
        <v>147</v>
      </c>
      <c r="B42" s="1">
        <v>114430</v>
      </c>
      <c r="C42" s="1">
        <v>450</v>
      </c>
      <c r="D42" s="5">
        <v>1</v>
      </c>
      <c r="E42" s="6" t="s">
        <v>171</v>
      </c>
      <c r="F42" s="5">
        <v>1</v>
      </c>
      <c r="G42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8</v>
      </c>
      <c r="H42" s="6" t="s">
        <v>124</v>
      </c>
      <c r="I42" s="5">
        <v>1</v>
      </c>
      <c r="J42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16</v>
      </c>
      <c r="K42" s="6"/>
      <c r="L42" s="5"/>
      <c r="M42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2" s="6"/>
      <c r="O42" s="5"/>
      <c r="P42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2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24</v>
      </c>
      <c r="R42" s="5">
        <f>T3Goods[[#This Row],[Upkeep]]/T3Goods[[#This Row],[Production]]+T3Goods[[#This Row],[Input Price]]</f>
        <v>474</v>
      </c>
      <c r="S42" s="1">
        <f>_xlfn.CEILING.MATH($V$1*T3Goods[[#This Row],[Cost / Unit]]*(1+$X$1),1)</f>
        <v>427</v>
      </c>
      <c r="T42" s="5">
        <f>(T3Goods[[#This Row],[Upkeep]]+T3Goods[[#This Row],[Input Price]])/T3Goods[[#This Row],[Cost / Unit]]</f>
        <v>1</v>
      </c>
      <c r="U42" s="5">
        <f>T3Goods[[#This Row],[Upkeep]]/T3Goods[[#This Row],[Cost / Unit]]</f>
        <v>0.94936708860759489</v>
      </c>
      <c r="V42" s="1">
        <f>ROUND(SellPriceFactor*T3Goods[[#This Row],[Trade Price]],0)</f>
        <v>342</v>
      </c>
      <c r="W42" s="1">
        <f>ROUND(BuyPriceFactor*T3Goods[[#This Row],[Sell Price]],0)</f>
        <v>855</v>
      </c>
      <c r="X42" s="1">
        <f t="shared" si="0"/>
        <v>480</v>
      </c>
      <c r="Y42" s="1">
        <v>384</v>
      </c>
      <c r="Z42" s="1">
        <v>960</v>
      </c>
    </row>
    <row r="43" spans="1:26">
      <c r="A43" s="6" t="s">
        <v>135</v>
      </c>
      <c r="B43" s="1">
        <v>114404</v>
      </c>
      <c r="C43" s="1">
        <v>190</v>
      </c>
      <c r="D43" s="5">
        <v>2</v>
      </c>
      <c r="E43" s="6" t="s">
        <v>124</v>
      </c>
      <c r="F43" s="5">
        <v>2</v>
      </c>
      <c r="G43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16</v>
      </c>
      <c r="H43" s="6" t="s">
        <v>133</v>
      </c>
      <c r="I43" s="5">
        <v>2</v>
      </c>
      <c r="J43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20</v>
      </c>
      <c r="K43" s="6"/>
      <c r="L43" s="5"/>
      <c r="M43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3" s="6"/>
      <c r="O43" s="5"/>
      <c r="P43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3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36</v>
      </c>
      <c r="R43" s="5">
        <f>T3Goods[[#This Row],[Upkeep]]/T3Goods[[#This Row],[Production]]+T3Goods[[#This Row],[Input Price]]</f>
        <v>131</v>
      </c>
      <c r="S43" s="1">
        <f>_xlfn.CEILING.MATH($V$1*T3Goods[[#This Row],[Cost / Unit]]*(1+$X$1),1)</f>
        <v>118</v>
      </c>
      <c r="T43" s="5">
        <f>(T3Goods[[#This Row],[Upkeep]]+T3Goods[[#This Row],[Input Price]])/T3Goods[[#This Row],[Cost / Unit]]</f>
        <v>1.7251908396946565</v>
      </c>
      <c r="U43" s="5">
        <f>T3Goods[[#This Row],[Upkeep]]/T3Goods[[#This Row],[Cost / Unit]]</f>
        <v>1.4503816793893129</v>
      </c>
      <c r="V43" s="1">
        <f>ROUND(SellPriceFactor*T3Goods[[#This Row],[Trade Price]],0)</f>
        <v>94</v>
      </c>
      <c r="W43" s="1">
        <f>ROUND(BuyPriceFactor*T3Goods[[#This Row],[Sell Price]],0)</f>
        <v>235</v>
      </c>
      <c r="X43" s="1">
        <f t="shared" si="0"/>
        <v>140</v>
      </c>
      <c r="Y43" s="1">
        <v>112</v>
      </c>
      <c r="Z43" s="1">
        <v>280</v>
      </c>
    </row>
    <row r="44" spans="1:26">
      <c r="A44" s="6" t="s">
        <v>148</v>
      </c>
      <c r="B44" s="1">
        <v>114431</v>
      </c>
      <c r="C44" s="1">
        <v>1200</v>
      </c>
      <c r="D44" s="5">
        <v>0.66666666666666663</v>
      </c>
      <c r="E44" s="6" t="s">
        <v>80</v>
      </c>
      <c r="F44" s="5">
        <v>0.66666666666666663</v>
      </c>
      <c r="G44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618</v>
      </c>
      <c r="H44" s="6" t="s">
        <v>84</v>
      </c>
      <c r="I44" s="5">
        <v>0.66666666666666663</v>
      </c>
      <c r="J44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632</v>
      </c>
      <c r="K44" s="6"/>
      <c r="L44" s="5"/>
      <c r="M44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4" s="6"/>
      <c r="O44" s="5"/>
      <c r="P44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4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1250</v>
      </c>
      <c r="R44" s="5">
        <f>T3Goods[[#This Row],[Upkeep]]/T3Goods[[#This Row],[Production]]+T3Goods[[#This Row],[Input Price]]</f>
        <v>3050</v>
      </c>
      <c r="S44" s="1">
        <f>_xlfn.CEILING.MATH($V$1*T3Goods[[#This Row],[Cost / Unit]]*(1+$X$1),1)</f>
        <v>2745</v>
      </c>
      <c r="T44" s="5">
        <f>(T3Goods[[#This Row],[Upkeep]]+T3Goods[[#This Row],[Input Price]])/T3Goods[[#This Row],[Cost / Unit]]</f>
        <v>0.80327868852459017</v>
      </c>
      <c r="U44" s="5">
        <f>T3Goods[[#This Row],[Upkeep]]/T3Goods[[#This Row],[Cost / Unit]]</f>
        <v>0.39344262295081966</v>
      </c>
      <c r="V44" s="1">
        <f>ROUND(SellPriceFactor*T3Goods[[#This Row],[Trade Price]],0)</f>
        <v>2196</v>
      </c>
      <c r="W44" s="1">
        <f>ROUND(BuyPriceFactor*T3Goods[[#This Row],[Sell Price]],0)</f>
        <v>5490</v>
      </c>
      <c r="X44" s="1">
        <f t="shared" si="0"/>
        <v>2390</v>
      </c>
      <c r="Y44" s="1">
        <v>1912</v>
      </c>
      <c r="Z44" s="1">
        <v>4782</v>
      </c>
    </row>
    <row r="45" spans="1:26">
      <c r="A45" s="6" t="s">
        <v>49</v>
      </c>
      <c r="B45" s="1">
        <v>1010221</v>
      </c>
      <c r="C45" s="1">
        <v>150</v>
      </c>
      <c r="D45" s="5">
        <v>0.66666666666666663</v>
      </c>
      <c r="E45" s="6" t="s">
        <v>47</v>
      </c>
      <c r="F45" s="5">
        <v>0.66666666666666663</v>
      </c>
      <c r="G45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59</v>
      </c>
      <c r="H45" s="6"/>
      <c r="I45" s="5"/>
      <c r="J45" s="1" t="str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0</v>
      </c>
      <c r="K45" s="6"/>
      <c r="L45" s="5"/>
      <c r="M45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5" s="6"/>
      <c r="O45" s="5"/>
      <c r="P45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5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59</v>
      </c>
      <c r="R45" s="5">
        <f>T3Goods[[#This Row],[Upkeep]]/T3Goods[[#This Row],[Production]]+T3Goods[[#This Row],[Input Price]]</f>
        <v>284</v>
      </c>
      <c r="S45" s="1">
        <f>_xlfn.CEILING.MATH($V$1*T3Goods[[#This Row],[Cost / Unit]]*(1+$X$1),1)</f>
        <v>256</v>
      </c>
      <c r="T45" s="5">
        <f>(T3Goods[[#This Row],[Upkeep]]+T3Goods[[#This Row],[Input Price]])/T3Goods[[#This Row],[Cost / Unit]]</f>
        <v>0.7359154929577465</v>
      </c>
      <c r="U45" s="5">
        <f>T3Goods[[#This Row],[Upkeep]]/T3Goods[[#This Row],[Cost / Unit]]</f>
        <v>0.528169014084507</v>
      </c>
      <c r="V45" s="1">
        <f>ROUND(SellPriceFactor*T3Goods[[#This Row],[Trade Price]],0)</f>
        <v>205</v>
      </c>
      <c r="W45" s="1">
        <f>ROUND(BuyPriceFactor*T3Goods[[#This Row],[Sell Price]],0)</f>
        <v>513</v>
      </c>
      <c r="X45" s="1">
        <f t="shared" si="0"/>
        <v>285</v>
      </c>
      <c r="Y45" s="1">
        <v>228</v>
      </c>
      <c r="Z45" s="1">
        <v>570</v>
      </c>
    </row>
    <row r="46" spans="1:26">
      <c r="A46" s="6" t="s">
        <v>57</v>
      </c>
      <c r="B46" s="1">
        <v>1010207</v>
      </c>
      <c r="C46" s="1">
        <v>200</v>
      </c>
      <c r="D46" s="5">
        <v>1</v>
      </c>
      <c r="E46" s="6" t="s">
        <v>56</v>
      </c>
      <c r="F46" s="5">
        <v>1</v>
      </c>
      <c r="G46" s="1">
        <f>IF(ISBLANK(T3Goods[[#This Row],[Input Good 1]]),"0",IFERROR(IFERROR(IFERROR(VLOOKUP(T3Goods[[#This Row],[Input Good 1]],T1Goods[],6,FALSE),VLOOKUP(T3Goods[[#This Row],[Input Good 1]],T2Goods[],19,FALSE)),VLOOKUP(T3Goods[[#This Row],[Input Good 1]],T3Goods[],19,FALSE)),VLOOKUP(T3Goods[[#This Row],[Input Good 1]],T4Goods[],19,FALSE)))</f>
        <v>83</v>
      </c>
      <c r="H46" s="6" t="s">
        <v>30</v>
      </c>
      <c r="I46" s="5">
        <v>1</v>
      </c>
      <c r="J46" s="1">
        <f>IF(ISBLANK(T3Goods[[#This Row],[Input Good 2]]),"0",IFERROR(IFERROR(IFERROR(VLOOKUP(T3Goods[[#This Row],[Input Good 2]],T1Goods[],6,FALSE),VLOOKUP(T3Goods[[#This Row],[Input Good 2]],T2Goods[],19,FALSE)),VLOOKUP(T3Goods[[#This Row],[Input Good 2]],T3Goods[],19,FALSE)),VLOOKUP(T3Goods[[#This Row],[Input Good 2]],T4Goods[],19,FALSE)))</f>
        <v>2</v>
      </c>
      <c r="K46" s="6"/>
      <c r="L46" s="5"/>
      <c r="M46" s="1" t="str">
        <f>IF(ISBLANK(T3Goods[[#This Row],[Input Good 3]]),"0",IFERROR(IFERROR(IFERROR(VLOOKUP(T3Goods[[#This Row],[Input Good 3]],T1Goods[],6,FALSE),VLOOKUP(T3Goods[[#This Row],[Input Good 3]],T2Goods[],19,FALSE)),VLOOKUP(T3Goods[[#This Row],[Input Good 3]],T3Goods[],19,FALSE)),VLOOKUP(T3Goods[[#This Row],[Input Good 3]],T4Goods[],19,FALSE)))</f>
        <v>0</v>
      </c>
      <c r="N46" s="6"/>
      <c r="O46" s="5"/>
      <c r="P46" s="1" t="str">
        <f>IF(ISBLANK(T3Goods[[#This Row],[Input Good 4]]),"0",IFERROR(IFERROR(IFERROR(VLOOKUP(T3Goods[[#This Row],[Input Good 4]],T1Goods[],6,FALSE),VLOOKUP(T3Goods[[#This Row],[Input Good 4]],T2Goods[],19,FALSE)),VLOOKUP(T3Goods[[#This Row],[Input Good 4]],T3Goods[],19,FALSE)),VLOOKUP(T3Goods[[#This Row],[Input Good 4]],T4Goods[],19,FALSE)))</f>
        <v>0</v>
      </c>
      <c r="Q46" s="1">
        <f>((T3Goods[[#This Row],[Input Amount 1]]/T3Goods[[#This Row],[Production]])*T3Goods[[#This Row],[Input Price 1]])+((T3Goods[[#This Row],[Input Amount 2]]/T3Goods[[#This Row],[Production]])*T3Goods[[#This Row],[Input Price 2]])+((T3Goods[[#This Row],[Input Amount 3]]/T3Goods[[#This Row],[Production]])*T3Goods[[#This Row],[Input Price 3]])+((T3Goods[[#This Row],[Input Amount 4]]/T3Goods[[#This Row],[Production]])*T3Goods[[#This Row],[Input Price 4]])</f>
        <v>85</v>
      </c>
      <c r="R46" s="5">
        <f>T3Goods[[#This Row],[Upkeep]]/T3Goods[[#This Row],[Production]]+T3Goods[[#This Row],[Input Price]]</f>
        <v>285</v>
      </c>
      <c r="S46" s="1">
        <f>_xlfn.CEILING.MATH($V$1*T3Goods[[#This Row],[Cost / Unit]]*(1+$X$1),1)</f>
        <v>257</v>
      </c>
      <c r="T46" s="5">
        <f>(T3Goods[[#This Row],[Upkeep]]+T3Goods[[#This Row],[Input Price]])/T3Goods[[#This Row],[Cost / Unit]]</f>
        <v>1</v>
      </c>
      <c r="U46" s="5">
        <f>T3Goods[[#This Row],[Upkeep]]/T3Goods[[#This Row],[Cost / Unit]]</f>
        <v>0.70175438596491224</v>
      </c>
      <c r="V46" s="1">
        <f>ROUND(SellPriceFactor*T3Goods[[#This Row],[Trade Price]],0)</f>
        <v>206</v>
      </c>
      <c r="W46" s="1">
        <f>ROUND(BuyPriceFactor*T3Goods[[#This Row],[Sell Price]],0)</f>
        <v>515</v>
      </c>
      <c r="X46" s="1">
        <f t="shared" si="0"/>
        <v>428</v>
      </c>
      <c r="Y46" s="1">
        <v>342</v>
      </c>
      <c r="Z46" s="1">
        <v>856</v>
      </c>
    </row>
  </sheetData>
  <mergeCells count="1">
    <mergeCell ref="A1:T1"/>
  </mergeCells>
  <phoneticPr fontId="18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6858A6-2B6A-410D-BF4B-FDE3A84685A6}">
          <x14:formula1>
            <xm:f>'Hidden - Goods'!$A$2:$A$178</xm:f>
          </x14:formula1>
          <xm:sqref>K3:K46 H3:H46 N3:N46 E3:E46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5BA9-8D66-4A63-A06C-56DDF4A9145F}">
  <dimension ref="A1:Z18"/>
  <sheetViews>
    <sheetView zoomScale="85" zoomScaleNormal="85" workbookViewId="0">
      <selection activeCell="S30" sqref="S30"/>
    </sheetView>
  </sheetViews>
  <sheetFormatPr defaultColWidth="9.28515625" defaultRowHeight="12.75"/>
  <cols>
    <col min="1" max="1" width="17.85546875" bestFit="1" customWidth="1"/>
    <col min="2" max="2" width="11.85546875" bestFit="1" customWidth="1"/>
    <col min="3" max="3" width="14.42578125" bestFit="1" customWidth="1"/>
    <col min="4" max="4" width="18.85546875" bestFit="1" customWidth="1"/>
    <col min="5" max="5" width="19.85546875" bestFit="1" customWidth="1"/>
    <col min="6" max="6" width="22.7109375" bestFit="1" customWidth="1"/>
    <col min="7" max="7" width="20.42578125" bestFit="1" customWidth="1"/>
    <col min="8" max="8" width="20.140625" bestFit="1" customWidth="1"/>
    <col min="9" max="9" width="23.28515625" bestFit="1" customWidth="1"/>
    <col min="10" max="10" width="20.7109375" bestFit="1" customWidth="1"/>
    <col min="11" max="11" width="20.140625" bestFit="1" customWidth="1"/>
    <col min="12" max="12" width="23.28515625" bestFit="1" customWidth="1"/>
    <col min="13" max="13" width="20.7109375" bestFit="1" customWidth="1"/>
    <col min="14" max="14" width="20.140625" bestFit="1" customWidth="1"/>
    <col min="15" max="15" width="23.28515625" bestFit="1" customWidth="1"/>
    <col min="16" max="16" width="20.7109375" bestFit="1" customWidth="1"/>
    <col min="17" max="17" width="18.85546875" bestFit="1" customWidth="1"/>
    <col min="18" max="18" width="18" bestFit="1" customWidth="1"/>
    <col min="19" max="19" width="19.5703125" bestFit="1" customWidth="1"/>
    <col min="20" max="20" width="26.42578125" bestFit="1" customWidth="1"/>
    <col min="21" max="21" width="33.42578125" bestFit="1" customWidth="1"/>
    <col min="22" max="22" width="17.28515625" bestFit="1" customWidth="1"/>
    <col min="23" max="23" width="17" bestFit="1" customWidth="1"/>
    <col min="24" max="24" width="28" bestFit="1" customWidth="1"/>
    <col min="25" max="25" width="25.85546875" bestFit="1" customWidth="1"/>
    <col min="26" max="26" width="25.5703125" bestFit="1" customWidth="1"/>
  </cols>
  <sheetData>
    <row r="1" spans="1:26" ht="19.5" thickBot="1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3" t="s">
        <v>8</v>
      </c>
      <c r="V1" s="2">
        <f>'Goods - T1'!H1</f>
        <v>0.75</v>
      </c>
      <c r="W1" s="3" t="s">
        <v>7</v>
      </c>
      <c r="X1" s="2">
        <v>0.3</v>
      </c>
      <c r="Y1" s="3" t="s">
        <v>19</v>
      </c>
      <c r="Z1" s="4">
        <f>1/(V1*(1+X1))</f>
        <v>1.0256410256410255</v>
      </c>
    </row>
    <row r="2" spans="1:26">
      <c r="A2" t="s">
        <v>0</v>
      </c>
      <c r="B2" t="s">
        <v>28</v>
      </c>
      <c r="C2" t="s">
        <v>1</v>
      </c>
      <c r="D2" t="s">
        <v>2</v>
      </c>
      <c r="E2" t="s">
        <v>10</v>
      </c>
      <c r="F2" t="s">
        <v>188</v>
      </c>
      <c r="G2" t="s">
        <v>15</v>
      </c>
      <c r="H2" t="s">
        <v>11</v>
      </c>
      <c r="I2" t="s">
        <v>189</v>
      </c>
      <c r="J2" t="s">
        <v>16</v>
      </c>
      <c r="K2" t="s">
        <v>12</v>
      </c>
      <c r="L2" t="s">
        <v>190</v>
      </c>
      <c r="M2" t="s">
        <v>17</v>
      </c>
      <c r="N2" t="s">
        <v>13</v>
      </c>
      <c r="O2" t="s">
        <v>191</v>
      </c>
      <c r="P2" t="s">
        <v>18</v>
      </c>
      <c r="Q2" t="s">
        <v>14</v>
      </c>
      <c r="R2" t="s">
        <v>3</v>
      </c>
      <c r="S2" t="s">
        <v>4</v>
      </c>
      <c r="T2" t="s">
        <v>5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>
      <c r="A3" s="6" t="s">
        <v>76</v>
      </c>
      <c r="B3">
        <v>1010223</v>
      </c>
      <c r="C3" s="1">
        <v>2200</v>
      </c>
      <c r="D3" s="5">
        <v>0.5</v>
      </c>
      <c r="E3" s="6" t="s">
        <v>75</v>
      </c>
      <c r="F3" s="5">
        <v>0.5</v>
      </c>
      <c r="G3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1665</v>
      </c>
      <c r="H3" s="6" t="s">
        <v>47</v>
      </c>
      <c r="I3" s="5">
        <v>0.5</v>
      </c>
      <c r="J3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59</v>
      </c>
      <c r="K3" s="6"/>
      <c r="L3" s="5"/>
      <c r="M3" s="1" t="str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0</v>
      </c>
      <c r="N3" s="6"/>
      <c r="O3" s="5"/>
      <c r="P3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3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1724</v>
      </c>
      <c r="R3" s="5">
        <f>T4Goods[[#This Row],[Upkeep]]/T4Goods[[#This Row],[Production]]+T4Goods[[#This Row],[Input Price]]</f>
        <v>6124</v>
      </c>
      <c r="S3" s="1">
        <f>_xlfn.CEILING.MATH($V$1*T4Goods[[#This Row],[Cost / Unit]]*(1+$X$1),1)</f>
        <v>5971</v>
      </c>
      <c r="T3" s="5">
        <f>(T4Goods[[#This Row],[Upkeep]]+T4Goods[[#This Row],[Input Price]])/T4Goods[[#This Row],[Cost / Unit]]</f>
        <v>0.64075767472240364</v>
      </c>
      <c r="U3" s="5">
        <f>T4Goods[[#This Row],[Upkeep]]/T4Goods[[#This Row],[Cost / Unit]]</f>
        <v>0.35924232527759636</v>
      </c>
      <c r="V3" s="1">
        <f>ROUND(SellPriceFactor*T4Goods[[#This Row],[Trade Price]],0)</f>
        <v>4777</v>
      </c>
      <c r="W3" s="1">
        <f>ROUND(BuyPriceFactor*T4Goods[[#This Row],[Sell Price]],0)</f>
        <v>11943</v>
      </c>
      <c r="X3" s="1">
        <f t="shared" ref="X3:X18" si="0">ROUND(1.25*Y3,0)</f>
        <v>12055</v>
      </c>
      <c r="Y3" s="1">
        <v>9644</v>
      </c>
      <c r="Z3" s="1">
        <v>24110</v>
      </c>
    </row>
    <row r="4" spans="1:26">
      <c r="A4" s="6" t="s">
        <v>109</v>
      </c>
      <c r="B4">
        <v>135232</v>
      </c>
      <c r="C4" s="1">
        <v>600</v>
      </c>
      <c r="D4" s="5">
        <v>1</v>
      </c>
      <c r="E4" s="6" t="s">
        <v>102</v>
      </c>
      <c r="F4" s="5">
        <v>1</v>
      </c>
      <c r="G4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20</v>
      </c>
      <c r="H4" s="6" t="s">
        <v>180</v>
      </c>
      <c r="I4" s="5">
        <v>1</v>
      </c>
      <c r="J4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6</v>
      </c>
      <c r="K4" s="6" t="s">
        <v>108</v>
      </c>
      <c r="L4" s="5">
        <v>1</v>
      </c>
      <c r="M4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533</v>
      </c>
      <c r="N4" s="6"/>
      <c r="O4" s="5"/>
      <c r="P4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4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559</v>
      </c>
      <c r="R4" s="5">
        <f>T4Goods[[#This Row],[Upkeep]]/T4Goods[[#This Row],[Production]]+T4Goods[[#This Row],[Input Price]]</f>
        <v>1159</v>
      </c>
      <c r="S4" s="1">
        <f>_xlfn.CEILING.MATH($V$1*T4Goods[[#This Row],[Cost / Unit]]*(1+$X$1),1)</f>
        <v>1131</v>
      </c>
      <c r="T4" s="5">
        <f>(T4Goods[[#This Row],[Upkeep]]+T4Goods[[#This Row],[Input Price]])/T4Goods[[#This Row],[Cost / Unit]]</f>
        <v>1</v>
      </c>
      <c r="U4" s="5">
        <f>T4Goods[[#This Row],[Upkeep]]/T4Goods[[#This Row],[Cost / Unit]]</f>
        <v>0.51768766177739434</v>
      </c>
      <c r="V4" s="1">
        <f>ROUND(SellPriceFactor*T4Goods[[#This Row],[Trade Price]],0)</f>
        <v>905</v>
      </c>
      <c r="W4" s="1">
        <f>ROUND(BuyPriceFactor*T4Goods[[#This Row],[Sell Price]],0)</f>
        <v>2263</v>
      </c>
      <c r="X4" s="1">
        <f t="shared" si="0"/>
        <v>2300</v>
      </c>
      <c r="Y4" s="1">
        <v>1840</v>
      </c>
      <c r="Z4" s="1">
        <v>4600</v>
      </c>
    </row>
    <row r="5" spans="1:26">
      <c r="A5" s="6" t="s">
        <v>116</v>
      </c>
      <c r="B5">
        <v>4368</v>
      </c>
      <c r="C5" s="1">
        <v>600</v>
      </c>
      <c r="D5" s="5">
        <v>1</v>
      </c>
      <c r="E5" s="6" t="s">
        <v>74</v>
      </c>
      <c r="F5" s="5">
        <v>1</v>
      </c>
      <c r="G5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788</v>
      </c>
      <c r="H5" s="6" t="s">
        <v>75</v>
      </c>
      <c r="I5" s="5">
        <v>1</v>
      </c>
      <c r="J5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1665</v>
      </c>
      <c r="K5" s="6" t="s">
        <v>47</v>
      </c>
      <c r="L5" s="5">
        <v>1</v>
      </c>
      <c r="M5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59</v>
      </c>
      <c r="N5" s="6"/>
      <c r="O5" s="5"/>
      <c r="P5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5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2512</v>
      </c>
      <c r="R5" s="5">
        <f>T4Goods[[#This Row],[Upkeep]]/T4Goods[[#This Row],[Production]]+T4Goods[[#This Row],[Input Price]]</f>
        <v>3112</v>
      </c>
      <c r="S5" s="1">
        <f>_xlfn.CEILING.MATH($V$1*T4Goods[[#This Row],[Cost / Unit]]*(1+$X$1),1)</f>
        <v>3035</v>
      </c>
      <c r="T5" s="5">
        <f>(T4Goods[[#This Row],[Upkeep]]+T4Goods[[#This Row],[Input Price]])/T4Goods[[#This Row],[Cost / Unit]]</f>
        <v>1</v>
      </c>
      <c r="U5" s="5">
        <f>T4Goods[[#This Row],[Upkeep]]/T4Goods[[#This Row],[Cost / Unit]]</f>
        <v>0.19280205655526991</v>
      </c>
      <c r="V5" s="1">
        <f>ROUND(SellPriceFactor*T4Goods[[#This Row],[Trade Price]],0)</f>
        <v>2428</v>
      </c>
      <c r="W5" s="1">
        <f>ROUND(BuyPriceFactor*T4Goods[[#This Row],[Sell Price]],0)</f>
        <v>6070</v>
      </c>
      <c r="X5" s="1">
        <f t="shared" si="0"/>
        <v>8900</v>
      </c>
      <c r="Y5" s="1">
        <v>7120</v>
      </c>
      <c r="Z5" s="1">
        <v>17800</v>
      </c>
    </row>
    <row r="6" spans="1:26">
      <c r="A6" s="6" t="s">
        <v>119</v>
      </c>
      <c r="B6">
        <v>4374</v>
      </c>
      <c r="C6" s="1">
        <v>600</v>
      </c>
      <c r="D6" s="5">
        <v>1</v>
      </c>
      <c r="E6" s="6" t="s">
        <v>61</v>
      </c>
      <c r="F6" s="5">
        <v>1.5</v>
      </c>
      <c r="G6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476</v>
      </c>
      <c r="H6" s="6" t="s">
        <v>86</v>
      </c>
      <c r="I6" s="5">
        <v>0.5</v>
      </c>
      <c r="J6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34</v>
      </c>
      <c r="K6" s="6" t="s">
        <v>38</v>
      </c>
      <c r="L6" s="5">
        <v>0.5</v>
      </c>
      <c r="M6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24</v>
      </c>
      <c r="N6" s="6"/>
      <c r="O6" s="5"/>
      <c r="P6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6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743</v>
      </c>
      <c r="R6" s="5">
        <f>T4Goods[[#This Row],[Upkeep]]/T4Goods[[#This Row],[Production]]+T4Goods[[#This Row],[Input Price]]</f>
        <v>1343</v>
      </c>
      <c r="S6" s="1">
        <f>_xlfn.CEILING.MATH($V$1*T4Goods[[#This Row],[Cost / Unit]]*(1+$X$1),1)</f>
        <v>1310</v>
      </c>
      <c r="T6" s="5">
        <f>(T4Goods[[#This Row],[Upkeep]]+T4Goods[[#This Row],[Input Price]])/T4Goods[[#This Row],[Cost / Unit]]</f>
        <v>1</v>
      </c>
      <c r="U6" s="5">
        <f>T4Goods[[#This Row],[Upkeep]]/T4Goods[[#This Row],[Cost / Unit]]</f>
        <v>0.44676098287416233</v>
      </c>
      <c r="V6" s="1">
        <f>ROUND(SellPriceFactor*T4Goods[[#This Row],[Trade Price]],0)</f>
        <v>1048</v>
      </c>
      <c r="W6" s="1">
        <f>ROUND(BuyPriceFactor*T4Goods[[#This Row],[Sell Price]],0)</f>
        <v>2620</v>
      </c>
      <c r="X6" s="1">
        <f t="shared" si="0"/>
        <v>10000</v>
      </c>
      <c r="Y6" s="1">
        <v>8000</v>
      </c>
      <c r="Z6" s="1">
        <v>20000</v>
      </c>
    </row>
    <row r="7" spans="1:26">
      <c r="A7" s="6" t="s">
        <v>99</v>
      </c>
      <c r="B7">
        <v>134623</v>
      </c>
      <c r="C7" s="1">
        <v>600</v>
      </c>
      <c r="D7" s="5">
        <v>4</v>
      </c>
      <c r="E7" s="6" t="s">
        <v>47</v>
      </c>
      <c r="F7" s="5">
        <v>4</v>
      </c>
      <c r="G7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59</v>
      </c>
      <c r="H7" s="6" t="s">
        <v>84</v>
      </c>
      <c r="I7" s="5">
        <v>4</v>
      </c>
      <c r="J7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632</v>
      </c>
      <c r="K7" s="6" t="s">
        <v>72</v>
      </c>
      <c r="L7" s="5">
        <v>4</v>
      </c>
      <c r="M7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2823</v>
      </c>
      <c r="N7" s="6"/>
      <c r="O7" s="5"/>
      <c r="P7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7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3514</v>
      </c>
      <c r="R7" s="5">
        <f>T4Goods[[#This Row],[Upkeep]]/T4Goods[[#This Row],[Production]]+T4Goods[[#This Row],[Input Price]]</f>
        <v>3664</v>
      </c>
      <c r="S7" s="1">
        <f>_xlfn.CEILING.MATH($V$1*T4Goods[[#This Row],[Cost / Unit]]*(1+$X$1),1)</f>
        <v>3573</v>
      </c>
      <c r="T7" s="5">
        <f>(T4Goods[[#This Row],[Upkeep]]+T4Goods[[#This Row],[Input Price]])/T4Goods[[#This Row],[Cost / Unit]]</f>
        <v>1.1228165938864629</v>
      </c>
      <c r="U7" s="5">
        <f>T4Goods[[#This Row],[Upkeep]]/T4Goods[[#This Row],[Cost / Unit]]</f>
        <v>0.16375545851528384</v>
      </c>
      <c r="V7" s="1">
        <f>ROUND(SellPriceFactor*T4Goods[[#This Row],[Trade Price]],0)</f>
        <v>2858</v>
      </c>
      <c r="W7" s="1">
        <f>ROUND(BuyPriceFactor*T4Goods[[#This Row],[Sell Price]],0)</f>
        <v>7145</v>
      </c>
      <c r="X7" s="1">
        <f t="shared" si="0"/>
        <v>9870</v>
      </c>
      <c r="Y7" s="1">
        <v>7896</v>
      </c>
      <c r="Z7" s="1">
        <v>19740</v>
      </c>
    </row>
    <row r="8" spans="1:26">
      <c r="A8" s="6" t="s">
        <v>219</v>
      </c>
      <c r="B8">
        <v>5395</v>
      </c>
      <c r="C8" s="1">
        <v>500</v>
      </c>
      <c r="D8" s="5">
        <v>2</v>
      </c>
      <c r="E8" s="6" t="s">
        <v>218</v>
      </c>
      <c r="F8" s="5">
        <v>2</v>
      </c>
      <c r="G8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1464</v>
      </c>
      <c r="H8" s="6" t="s">
        <v>113</v>
      </c>
      <c r="I8" s="5">
        <v>2</v>
      </c>
      <c r="J8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95</v>
      </c>
      <c r="K8" s="6"/>
      <c r="L8" s="5"/>
      <c r="M8" s="1" t="str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0</v>
      </c>
      <c r="N8" s="6"/>
      <c r="O8" s="5"/>
      <c r="P8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8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1559</v>
      </c>
      <c r="R8" s="5">
        <f>T4Goods[[#This Row],[Upkeep]]/T4Goods[[#This Row],[Production]]+T4Goods[[#This Row],[Input Price]]</f>
        <v>1809</v>
      </c>
      <c r="S8" s="1">
        <f>_xlfn.CEILING.MATH(T5Modifier*$V$1*T4Goods[[#This Row],[Cost / Unit]]*(1+$X$1),1)</f>
        <v>2470</v>
      </c>
      <c r="T8" s="5">
        <f>(T4Goods[[#This Row],[Upkeep]]+T4Goods[[#This Row],[Input Price]])/T4Goods[[#This Row],[Cost / Unit]]</f>
        <v>1.1381978993919293</v>
      </c>
      <c r="U8" s="5">
        <f>T4Goods[[#This Row],[Upkeep]]/T4Goods[[#This Row],[Cost / Unit]]</f>
        <v>0.2763957987838585</v>
      </c>
      <c r="V8" s="1">
        <f>ROUND(SellPriceFactor*T4Goods[[#This Row],[Trade Price]],0)</f>
        <v>1976</v>
      </c>
      <c r="W8" s="1">
        <f>ROUND(BuyPriceFactor*T4Goods[[#This Row],[Sell Price]],0)</f>
        <v>4940</v>
      </c>
      <c r="X8" s="1">
        <f t="shared" si="0"/>
        <v>765</v>
      </c>
      <c r="Y8" s="1">
        <v>612</v>
      </c>
      <c r="Z8" s="1">
        <v>1530</v>
      </c>
    </row>
    <row r="9" spans="1:26">
      <c r="A9" s="6" t="s">
        <v>220</v>
      </c>
      <c r="B9">
        <v>5392</v>
      </c>
      <c r="C9" s="1">
        <v>800</v>
      </c>
      <c r="D9" s="5">
        <v>2</v>
      </c>
      <c r="E9" s="6" t="s">
        <v>74</v>
      </c>
      <c r="F9" s="5">
        <v>2</v>
      </c>
      <c r="G9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788</v>
      </c>
      <c r="H9" s="6" t="s">
        <v>108</v>
      </c>
      <c r="I9" s="5">
        <v>2</v>
      </c>
      <c r="J9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533</v>
      </c>
      <c r="K9" s="6"/>
      <c r="L9" s="5"/>
      <c r="M9" s="1" t="str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0</v>
      </c>
      <c r="N9" s="6"/>
      <c r="O9" s="5"/>
      <c r="P9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9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1321</v>
      </c>
      <c r="R9" s="5">
        <f>T4Goods[[#This Row],[Upkeep]]/T4Goods[[#This Row],[Production]]+T4Goods[[#This Row],[Input Price]]</f>
        <v>1721</v>
      </c>
      <c r="S9" s="1">
        <f>_xlfn.CEILING.MATH($V$1*T4Goods[[#This Row],[Cost / Unit]]*(1+$X$1),1)</f>
        <v>1678</v>
      </c>
      <c r="T9" s="5">
        <f>(T4Goods[[#This Row],[Upkeep]]+T4Goods[[#This Row],[Input Price]])/T4Goods[[#This Row],[Cost / Unit]]</f>
        <v>1.2324230098779778</v>
      </c>
      <c r="U9" s="5">
        <f>T4Goods[[#This Row],[Upkeep]]/T4Goods[[#This Row],[Cost / Unit]]</f>
        <v>0.46484601975595585</v>
      </c>
      <c r="V9" s="1">
        <f>ROUND(SellPriceFactor*T4Goods[[#This Row],[Trade Price]],0)</f>
        <v>1342</v>
      </c>
      <c r="W9" s="1">
        <f>ROUND(BuyPriceFactor*T4Goods[[#This Row],[Sell Price]],0)</f>
        <v>3355</v>
      </c>
      <c r="X9" s="1">
        <f t="shared" si="0"/>
        <v>2675</v>
      </c>
      <c r="Y9" s="1">
        <v>2140</v>
      </c>
      <c r="Z9" s="1">
        <v>5350</v>
      </c>
    </row>
    <row r="10" spans="1:26">
      <c r="A10" s="6" t="s">
        <v>208</v>
      </c>
      <c r="B10">
        <v>5382</v>
      </c>
      <c r="C10" s="1">
        <v>200</v>
      </c>
      <c r="D10" s="5">
        <v>1</v>
      </c>
      <c r="E10" s="6" t="s">
        <v>207</v>
      </c>
      <c r="F10" s="5">
        <v>1</v>
      </c>
      <c r="G10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20</v>
      </c>
      <c r="H10" s="6" t="s">
        <v>86</v>
      </c>
      <c r="I10" s="5">
        <v>1</v>
      </c>
      <c r="J10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34</v>
      </c>
      <c r="K10" s="6" t="s">
        <v>97</v>
      </c>
      <c r="L10" s="5">
        <v>1</v>
      </c>
      <c r="M10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20</v>
      </c>
      <c r="N10" s="6"/>
      <c r="O10" s="5"/>
      <c r="P10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0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74</v>
      </c>
      <c r="R10" s="5">
        <f>T4Goods[[#This Row],[Upkeep]]/T4Goods[[#This Row],[Production]]+T4Goods[[#This Row],[Input Price]]</f>
        <v>274</v>
      </c>
      <c r="S10" s="1">
        <f>_xlfn.CEILING.MATH($V$1*T4Goods[[#This Row],[Cost / Unit]]*(1+$X$1),1)</f>
        <v>268</v>
      </c>
      <c r="T10" s="5">
        <f>(T4Goods[[#This Row],[Upkeep]]+T4Goods[[#This Row],[Input Price]])/T4Goods[[#This Row],[Cost / Unit]]</f>
        <v>1</v>
      </c>
      <c r="U10" s="5">
        <f>T4Goods[[#This Row],[Upkeep]]/T4Goods[[#This Row],[Cost / Unit]]</f>
        <v>0.72992700729927007</v>
      </c>
      <c r="V10" s="1">
        <f>ROUND(SellPriceFactor*T4Goods[[#This Row],[Trade Price]],0)</f>
        <v>214</v>
      </c>
      <c r="W10" s="1">
        <f>ROUND(BuyPriceFactor*T4Goods[[#This Row],[Sell Price]],0)</f>
        <v>535</v>
      </c>
      <c r="X10" s="1">
        <f t="shared" si="0"/>
        <v>120</v>
      </c>
      <c r="Y10" s="1">
        <v>96</v>
      </c>
      <c r="Z10" s="1">
        <v>240</v>
      </c>
    </row>
    <row r="11" spans="1:26">
      <c r="A11" s="6" t="s">
        <v>218</v>
      </c>
      <c r="B11">
        <v>5390</v>
      </c>
      <c r="C11" s="1">
        <v>400</v>
      </c>
      <c r="D11" s="5">
        <v>2</v>
      </c>
      <c r="E11" s="6" t="s">
        <v>216</v>
      </c>
      <c r="F11" s="5">
        <v>2</v>
      </c>
      <c r="G11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709</v>
      </c>
      <c r="H11" s="6" t="s">
        <v>108</v>
      </c>
      <c r="I11" s="5">
        <v>2</v>
      </c>
      <c r="J11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533</v>
      </c>
      <c r="K11" s="6" t="s">
        <v>47</v>
      </c>
      <c r="L11" s="5">
        <v>2</v>
      </c>
      <c r="M11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59</v>
      </c>
      <c r="N11" s="6"/>
      <c r="O11" s="5"/>
      <c r="P11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1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1301</v>
      </c>
      <c r="R11" s="5">
        <f>T4Goods[[#This Row],[Upkeep]]/T4Goods[[#This Row],[Production]]+T4Goods[[#This Row],[Input Price]]</f>
        <v>1501</v>
      </c>
      <c r="S11" s="1">
        <f>_xlfn.CEILING.MATH($V$1*T4Goods[[#This Row],[Cost / Unit]]*(1+$X$1),1)</f>
        <v>1464</v>
      </c>
      <c r="T11" s="5">
        <f>(T4Goods[[#This Row],[Upkeep]]+T4Goods[[#This Row],[Input Price]])/T4Goods[[#This Row],[Cost / Unit]]</f>
        <v>1.1332445036642238</v>
      </c>
      <c r="U11" s="5">
        <f>T4Goods[[#This Row],[Upkeep]]/T4Goods[[#This Row],[Cost / Unit]]</f>
        <v>0.26648900732844771</v>
      </c>
      <c r="V11" s="1">
        <f>ROUND(SellPriceFactor*T4Goods[[#This Row],[Trade Price]],0)</f>
        <v>1171</v>
      </c>
      <c r="W11" s="1">
        <f>ROUND(BuyPriceFactor*T4Goods[[#This Row],[Sell Price]],0)</f>
        <v>2928</v>
      </c>
      <c r="X11" s="1">
        <f t="shared" si="0"/>
        <v>5200</v>
      </c>
      <c r="Y11" s="1">
        <v>4160</v>
      </c>
      <c r="Z11" s="1">
        <v>10400</v>
      </c>
    </row>
    <row r="12" spans="1:26">
      <c r="A12" s="6" t="s">
        <v>221</v>
      </c>
      <c r="B12">
        <v>5391</v>
      </c>
      <c r="C12" s="1">
        <v>2000</v>
      </c>
      <c r="D12" s="5">
        <v>1</v>
      </c>
      <c r="E12" s="6" t="s">
        <v>213</v>
      </c>
      <c r="F12" s="5">
        <v>1</v>
      </c>
      <c r="G12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840</v>
      </c>
      <c r="H12" s="6" t="s">
        <v>218</v>
      </c>
      <c r="I12" s="5">
        <v>1</v>
      </c>
      <c r="J12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1464</v>
      </c>
      <c r="K12" s="6" t="s">
        <v>174</v>
      </c>
      <c r="L12" s="5">
        <v>1</v>
      </c>
      <c r="M12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20</v>
      </c>
      <c r="N12" s="6"/>
      <c r="O12" s="5"/>
      <c r="P12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2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2324</v>
      </c>
      <c r="R12" s="5">
        <f>T4Goods[[#This Row],[Upkeep]]/T4Goods[[#This Row],[Production]]+T4Goods[[#This Row],[Input Price]]</f>
        <v>4324</v>
      </c>
      <c r="S12" s="1">
        <f>_xlfn.CEILING.MATH(T5Modifier*$V$1*T4Goods[[#This Row],[Cost / Unit]]*(1+$X$1),1)</f>
        <v>5903</v>
      </c>
      <c r="T12" s="5">
        <f>(T4Goods[[#This Row],[Upkeep]]+T4Goods[[#This Row],[Input Price]])/T4Goods[[#This Row],[Cost / Unit]]</f>
        <v>1</v>
      </c>
      <c r="U12" s="5">
        <f>T4Goods[[#This Row],[Upkeep]]/T4Goods[[#This Row],[Cost / Unit]]</f>
        <v>0.46253469010175763</v>
      </c>
      <c r="V12" s="1">
        <f>ROUND(SellPriceFactor*T4Goods[[#This Row],[Trade Price]],0)</f>
        <v>4722</v>
      </c>
      <c r="W12" s="1">
        <f>ROUND(BuyPriceFactor*T4Goods[[#This Row],[Sell Price]],0)</f>
        <v>11805</v>
      </c>
      <c r="X12" s="1">
        <f t="shared" si="0"/>
        <v>12600</v>
      </c>
      <c r="Y12" s="1">
        <v>10080</v>
      </c>
      <c r="Z12" s="1">
        <v>25200</v>
      </c>
    </row>
    <row r="13" spans="1:26">
      <c r="A13" s="6" t="s">
        <v>117</v>
      </c>
      <c r="B13">
        <v>4370</v>
      </c>
      <c r="C13" s="1">
        <v>600</v>
      </c>
      <c r="D13" s="5">
        <v>1</v>
      </c>
      <c r="E13" s="6" t="s">
        <v>69</v>
      </c>
      <c r="F13" s="5">
        <v>1</v>
      </c>
      <c r="G13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99</v>
      </c>
      <c r="H13" s="6" t="s">
        <v>75</v>
      </c>
      <c r="I13" s="5">
        <v>1</v>
      </c>
      <c r="J13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1665</v>
      </c>
      <c r="K13" s="6" t="s">
        <v>47</v>
      </c>
      <c r="L13" s="5">
        <v>1</v>
      </c>
      <c r="M13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59</v>
      </c>
      <c r="N13" s="6"/>
      <c r="O13" s="5"/>
      <c r="P13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3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1823</v>
      </c>
      <c r="R13" s="5">
        <f>T4Goods[[#This Row],[Upkeep]]/T4Goods[[#This Row],[Production]]+T4Goods[[#This Row],[Input Price]]</f>
        <v>2423</v>
      </c>
      <c r="S13" s="1">
        <f>_xlfn.CEILING.MATH($V$1*T4Goods[[#This Row],[Cost / Unit]]*(1+$X$1),1)</f>
        <v>2363</v>
      </c>
      <c r="T13" s="5">
        <f>(T4Goods[[#This Row],[Upkeep]]+T4Goods[[#This Row],[Input Price]])/T4Goods[[#This Row],[Cost / Unit]]</f>
        <v>1</v>
      </c>
      <c r="U13" s="5">
        <f>T4Goods[[#This Row],[Upkeep]]/T4Goods[[#This Row],[Cost / Unit]]</f>
        <v>0.24762690879075527</v>
      </c>
      <c r="V13" s="1">
        <f>ROUND(SellPriceFactor*T4Goods[[#This Row],[Trade Price]],0)</f>
        <v>1890</v>
      </c>
      <c r="W13" s="1">
        <f>ROUND(BuyPriceFactor*T4Goods[[#This Row],[Sell Price]],0)</f>
        <v>4725</v>
      </c>
      <c r="X13" s="1">
        <f t="shared" si="0"/>
        <v>7800</v>
      </c>
      <c r="Y13" s="1">
        <v>6240</v>
      </c>
      <c r="Z13" s="1">
        <v>15600</v>
      </c>
    </row>
    <row r="14" spans="1:26">
      <c r="A14" s="6" t="s">
        <v>92</v>
      </c>
      <c r="B14">
        <v>133181</v>
      </c>
      <c r="C14" s="1">
        <v>800</v>
      </c>
      <c r="D14" s="5">
        <v>2</v>
      </c>
      <c r="E14" s="6" t="s">
        <v>96</v>
      </c>
      <c r="F14" s="5">
        <v>2</v>
      </c>
      <c r="G14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20</v>
      </c>
      <c r="H14" s="6" t="s">
        <v>95</v>
      </c>
      <c r="I14" s="5">
        <v>2</v>
      </c>
      <c r="J14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20</v>
      </c>
      <c r="K14" s="6" t="s">
        <v>51</v>
      </c>
      <c r="L14" s="5">
        <v>2</v>
      </c>
      <c r="M14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78</v>
      </c>
      <c r="N14" s="6"/>
      <c r="O14" s="5"/>
      <c r="P14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4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118</v>
      </c>
      <c r="R14" s="5">
        <f>T4Goods[[#This Row],[Upkeep]]/T4Goods[[#This Row],[Production]]+T4Goods[[#This Row],[Input Price]]</f>
        <v>518</v>
      </c>
      <c r="S14" s="1">
        <f>_xlfn.CEILING.MATH($V$1*T4Goods[[#This Row],[Cost / Unit]]*(1+$X$1),1)</f>
        <v>506</v>
      </c>
      <c r="T14" s="5">
        <f>(T4Goods[[#This Row],[Upkeep]]+T4Goods[[#This Row],[Input Price]])/T4Goods[[#This Row],[Cost / Unit]]</f>
        <v>1.7722007722007722</v>
      </c>
      <c r="U14" s="5">
        <f>T4Goods[[#This Row],[Upkeep]]/T4Goods[[#This Row],[Cost / Unit]]</f>
        <v>1.5444015444015444</v>
      </c>
      <c r="V14" s="1">
        <f>ROUND(SellPriceFactor*T4Goods[[#This Row],[Trade Price]],0)</f>
        <v>405</v>
      </c>
      <c r="W14" s="1">
        <f>ROUND(BuyPriceFactor*T4Goods[[#This Row],[Sell Price]],0)</f>
        <v>1013</v>
      </c>
      <c r="X14" s="1">
        <f t="shared" si="0"/>
        <v>200</v>
      </c>
      <c r="Y14" s="1">
        <v>160</v>
      </c>
      <c r="Z14" s="1">
        <v>400</v>
      </c>
    </row>
    <row r="15" spans="1:26">
      <c r="A15" s="6" t="s">
        <v>90</v>
      </c>
      <c r="B15">
        <v>1010225</v>
      </c>
      <c r="C15" s="1">
        <v>3000</v>
      </c>
      <c r="D15" s="5">
        <v>1</v>
      </c>
      <c r="E15" s="6" t="s">
        <v>72</v>
      </c>
      <c r="F15" s="5">
        <v>1</v>
      </c>
      <c r="G15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2823</v>
      </c>
      <c r="H15" s="6" t="s">
        <v>89</v>
      </c>
      <c r="I15" s="5">
        <v>1</v>
      </c>
      <c r="J15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2035</v>
      </c>
      <c r="K15" s="6"/>
      <c r="L15" s="5"/>
      <c r="M15" s="1" t="str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0</v>
      </c>
      <c r="N15" s="6"/>
      <c r="O15" s="5"/>
      <c r="P15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5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4858</v>
      </c>
      <c r="R15" s="5">
        <f>T4Goods[[#This Row],[Upkeep]]/T4Goods[[#This Row],[Production]]+T4Goods[[#This Row],[Input Price]]</f>
        <v>7858</v>
      </c>
      <c r="S15" s="1">
        <f>_xlfn.CEILING.MATH($V$1*T4Goods[[#This Row],[Cost / Unit]]*(1+$X$1),1)</f>
        <v>7662</v>
      </c>
      <c r="T15" s="5">
        <f>(T4Goods[[#This Row],[Upkeep]]+T4Goods[[#This Row],[Input Price]])/T4Goods[[#This Row],[Cost / Unit]]</f>
        <v>1</v>
      </c>
      <c r="U15" s="5">
        <f>T4Goods[[#This Row],[Upkeep]]/T4Goods[[#This Row],[Cost / Unit]]</f>
        <v>0.38177653346907608</v>
      </c>
      <c r="V15" s="1">
        <f>ROUND(SellPriceFactor*T4Goods[[#This Row],[Trade Price]],0)</f>
        <v>6130</v>
      </c>
      <c r="W15" s="1">
        <f>ROUND(BuyPriceFactor*T4Goods[[#This Row],[Sell Price]],0)</f>
        <v>15325</v>
      </c>
      <c r="X15" s="1">
        <f t="shared" si="0"/>
        <v>20813</v>
      </c>
      <c r="Y15" s="1">
        <v>16650</v>
      </c>
      <c r="Z15" s="1">
        <v>41626</v>
      </c>
    </row>
    <row r="16" spans="1:26">
      <c r="A16" s="6" t="s">
        <v>111</v>
      </c>
      <c r="B16">
        <v>135231</v>
      </c>
      <c r="C16" s="1">
        <v>600</v>
      </c>
      <c r="D16" s="5">
        <v>1</v>
      </c>
      <c r="E16" s="6" t="s">
        <v>180</v>
      </c>
      <c r="F16" s="5">
        <v>1</v>
      </c>
      <c r="G16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6</v>
      </c>
      <c r="H16" s="6" t="s">
        <v>108</v>
      </c>
      <c r="I16" s="5">
        <v>1</v>
      </c>
      <c r="J16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533</v>
      </c>
      <c r="K16" s="6" t="s">
        <v>106</v>
      </c>
      <c r="L16" s="5">
        <v>1</v>
      </c>
      <c r="M16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741</v>
      </c>
      <c r="N16" s="6"/>
      <c r="O16" s="5"/>
      <c r="P16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6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1280</v>
      </c>
      <c r="R16" s="5">
        <f>T4Goods[[#This Row],[Upkeep]]/T4Goods[[#This Row],[Production]]+T4Goods[[#This Row],[Input Price]]</f>
        <v>1880</v>
      </c>
      <c r="S16" s="1">
        <f>_xlfn.CEILING.MATH($V$1*T4Goods[[#This Row],[Cost / Unit]]*(1+$X$1),1)</f>
        <v>1833</v>
      </c>
      <c r="T16" s="5">
        <f>(T4Goods[[#This Row],[Upkeep]]+T4Goods[[#This Row],[Input Price]])/T4Goods[[#This Row],[Cost / Unit]]</f>
        <v>1</v>
      </c>
      <c r="U16" s="5">
        <f>T4Goods[[#This Row],[Upkeep]]/T4Goods[[#This Row],[Cost / Unit]]</f>
        <v>0.31914893617021278</v>
      </c>
      <c r="V16" s="1">
        <f>ROUND(SellPriceFactor*T4Goods[[#This Row],[Trade Price]],0)</f>
        <v>1466</v>
      </c>
      <c r="W16" s="1">
        <f>ROUND(BuyPriceFactor*T4Goods[[#This Row],[Sell Price]],0)</f>
        <v>3665</v>
      </c>
      <c r="X16" s="1">
        <f t="shared" si="0"/>
        <v>3600</v>
      </c>
      <c r="Y16" s="1">
        <v>2880</v>
      </c>
      <c r="Z16" s="1">
        <v>7200</v>
      </c>
    </row>
    <row r="17" spans="1:26">
      <c r="A17" s="6" t="s">
        <v>107</v>
      </c>
      <c r="B17">
        <v>135230</v>
      </c>
      <c r="C17" s="1">
        <v>600</v>
      </c>
      <c r="D17" s="5">
        <v>4</v>
      </c>
      <c r="E17" s="6" t="s">
        <v>47</v>
      </c>
      <c r="F17" s="5">
        <v>4</v>
      </c>
      <c r="G17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59</v>
      </c>
      <c r="H17" s="6" t="s">
        <v>70</v>
      </c>
      <c r="I17" s="5">
        <v>4</v>
      </c>
      <c r="J17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377</v>
      </c>
      <c r="K17" s="6" t="s">
        <v>106</v>
      </c>
      <c r="L17" s="5">
        <v>4</v>
      </c>
      <c r="M17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741</v>
      </c>
      <c r="N17" s="6"/>
      <c r="O17" s="5"/>
      <c r="P17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7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1177</v>
      </c>
      <c r="R17" s="5">
        <f>T4Goods[[#This Row],[Upkeep]]/T4Goods[[#This Row],[Production]]+T4Goods[[#This Row],[Input Price]]</f>
        <v>1327</v>
      </c>
      <c r="S17" s="1">
        <f>_xlfn.CEILING.MATH($V$1*T4Goods[[#This Row],[Cost / Unit]]*(1+$X$1),1)</f>
        <v>1294</v>
      </c>
      <c r="T17" s="5">
        <f>(T4Goods[[#This Row],[Upkeep]]+T4Goods[[#This Row],[Input Price]])/T4Goods[[#This Row],[Cost / Unit]]</f>
        <v>1.3391107761868877</v>
      </c>
      <c r="U17" s="5">
        <f>T4Goods[[#This Row],[Upkeep]]/T4Goods[[#This Row],[Cost / Unit]]</f>
        <v>0.45214770158251694</v>
      </c>
      <c r="V17" s="1">
        <f>ROUND(SellPriceFactor*T4Goods[[#This Row],[Trade Price]],0)</f>
        <v>1035</v>
      </c>
      <c r="W17" s="1">
        <f>ROUND(BuyPriceFactor*T4Goods[[#This Row],[Sell Price]],0)</f>
        <v>2588</v>
      </c>
      <c r="X17" s="1">
        <f t="shared" si="0"/>
        <v>2125</v>
      </c>
      <c r="Y17" s="1">
        <v>1700</v>
      </c>
      <c r="Z17" s="1">
        <v>4250</v>
      </c>
    </row>
    <row r="18" spans="1:26">
      <c r="A18" s="6" t="s">
        <v>110</v>
      </c>
      <c r="B18">
        <v>135233</v>
      </c>
      <c r="C18" s="1">
        <v>600</v>
      </c>
      <c r="D18" s="5">
        <v>1</v>
      </c>
      <c r="E18" s="6" t="s">
        <v>47</v>
      </c>
      <c r="F18" s="5">
        <v>1</v>
      </c>
      <c r="G18" s="1">
        <f>IF(ISBLANK(T4Goods[[#This Row],[Input Good 1]]),"0",IFERROR(IFERROR(IFERROR(VLOOKUP(T4Goods[[#This Row],[Input Good 1]],T1Goods[],6,FALSE),VLOOKUP(T4Goods[[#This Row],[Input Good 1]],T2Goods[],19,FALSE)),VLOOKUP(T4Goods[[#This Row],[Input Good 1]],T3Goods[],19,FALSE)),VLOOKUP(T4Goods[[#This Row],[Input Good 1]],T4Goods[],19,FALSE)))</f>
        <v>59</v>
      </c>
      <c r="H18" s="6" t="s">
        <v>102</v>
      </c>
      <c r="I18" s="5">
        <v>1</v>
      </c>
      <c r="J18" s="1">
        <f>IF(ISBLANK(T4Goods[[#This Row],[Input Good 2]]),"0",IFERROR(IFERROR(IFERROR(VLOOKUP(T4Goods[[#This Row],[Input Good 2]],T1Goods[],6,FALSE),VLOOKUP(T4Goods[[#This Row],[Input Good 2]],T2Goods[],19,FALSE)),VLOOKUP(T4Goods[[#This Row],[Input Good 2]],T3Goods[],19,FALSE)),VLOOKUP(T4Goods[[#This Row],[Input Good 2]],T4Goods[],19,FALSE)))</f>
        <v>20</v>
      </c>
      <c r="K18" s="6" t="s">
        <v>106</v>
      </c>
      <c r="L18" s="5">
        <v>1</v>
      </c>
      <c r="M18" s="1">
        <f>IF(ISBLANK(T4Goods[[#This Row],[Input Good 3]]),"0",IFERROR(IFERROR(IFERROR(VLOOKUP(T4Goods[[#This Row],[Input Good 3]],T1Goods[],6,FALSE),VLOOKUP(T4Goods[[#This Row],[Input Good 3]],T2Goods[],19,FALSE)),VLOOKUP(T4Goods[[#This Row],[Input Good 3]],T3Goods[],19,FALSE)),VLOOKUP(T4Goods[[#This Row],[Input Good 3]],T4Goods[],19,FALSE)))</f>
        <v>741</v>
      </c>
      <c r="N18" s="6"/>
      <c r="O18" s="5"/>
      <c r="P18" s="1" t="str">
        <f>IF(ISBLANK(T4Goods[[#This Row],[Input Good 4]]),"0",IFERROR(IFERROR(IFERROR(VLOOKUP(T4Goods[[#This Row],[Input Good 4]],T1Goods[],6,FALSE),VLOOKUP(T4Goods[[#This Row],[Input Good 4]],T2Goods[],19,FALSE)),VLOOKUP(T4Goods[[#This Row],[Input Good 4]],T3Goods[],19,FALSE)),VLOOKUP(T4Goods[[#This Row],[Input Good 4]],T4Goods[],19,FALSE)))</f>
        <v>0</v>
      </c>
      <c r="Q18" s="1">
        <f>((T4Goods[[#This Row],[Input Amount 1]]/T4Goods[[#This Row],[Production]])*T4Goods[[#This Row],[Input Price 1]])+((T4Goods[[#This Row],[Input Amount 2]]/T4Goods[[#This Row],[Production]])*T4Goods[[#This Row],[Input Price 2]])+((T4Goods[[#This Row],[Input Amount 3]]/T4Goods[[#This Row],[Production]])*T4Goods[[#This Row],[Input Price 3]])+((T4Goods[[#This Row],[Input Amount 4]]/T4Goods[[#This Row],[Production]])*T4Goods[[#This Row],[Input Price 4]])</f>
        <v>820</v>
      </c>
      <c r="R18" s="5">
        <f>T4Goods[[#This Row],[Upkeep]]/T4Goods[[#This Row],[Production]]+T4Goods[[#This Row],[Input Price]]</f>
        <v>1420</v>
      </c>
      <c r="S18" s="1">
        <f>_xlfn.CEILING.MATH($V$1*T4Goods[[#This Row],[Cost / Unit]]*(1+$X$1),1)</f>
        <v>1385</v>
      </c>
      <c r="T18" s="5">
        <f>(T4Goods[[#This Row],[Upkeep]]+T4Goods[[#This Row],[Input Price]])/T4Goods[[#This Row],[Cost / Unit]]</f>
        <v>1</v>
      </c>
      <c r="U18" s="5">
        <f>T4Goods[[#This Row],[Upkeep]]/T4Goods[[#This Row],[Cost / Unit]]</f>
        <v>0.42253521126760563</v>
      </c>
      <c r="V18" s="1">
        <f>ROUND(SellPriceFactor*T4Goods[[#This Row],[Trade Price]],0)</f>
        <v>1108</v>
      </c>
      <c r="W18" s="1">
        <f>ROUND(BuyPriceFactor*T4Goods[[#This Row],[Sell Price]],0)</f>
        <v>2770</v>
      </c>
      <c r="X18" s="1">
        <f t="shared" si="0"/>
        <v>1950</v>
      </c>
      <c r="Y18" s="1">
        <v>1560</v>
      </c>
      <c r="Z18" s="1">
        <v>3900</v>
      </c>
    </row>
  </sheetData>
  <mergeCells count="1">
    <mergeCell ref="A1:T1"/>
  </mergeCells>
  <phoneticPr fontId="18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80277F-2B7B-4AB9-BDCF-EA3C08173D86}">
          <x14:formula1>
            <xm:f>'Hidden - Goods'!$A$2:$A$178</xm:f>
          </x14:formula1>
          <xm:sqref>K3:K18 H3:H18 N3:N18 E3:E18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4 c e 8 2 - 4 e a b - 4 b 4 d - 8 f 7 4 - 0 1 4 b e d 3 3 2 d 0 6 "   x m l n s = " h t t p : / / s c h e m a s . m i c r o s o f t . c o m / D a t a M a s h u p " > A A A A A B M D A A B Q S w M E F A A C A A g A 9 G 6 B V d 2 x 2 b 2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Y J p 0 I I y o H N E A q L X 0 F M e 5 / t D 4 T 1 0 P i h N 9 J g v M m B z R H Y + 4 N 8 A F B L A w Q U A A I A C A D 0 b o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G 6 B V S i K R 7 g O A A A A E Q A A A B M A H A B G b 3 J t d W x h c y 9 T Z W N 0 a W 9 u M S 5 t I K I Y A C i g F A A A A A A A A A A A A A A A A A A A A A A A A A A A A C t O T S 7 J z M 9 T C I b Q h t Y A U E s B A i 0 A F A A C A A g A 9 G 6 B V d 2 x 2 b 2 j A A A A 9 g A A A B I A A A A A A A A A A A A A A A A A A A A A A E N v b m Z p Z y 9 Q Y W N r Y W d l L n h t b F B L A Q I t A B Q A A g A I A P R u g V U P y u m r p A A A A O k A A A A T A A A A A A A A A A A A A A A A A O 8 A A A B b Q 2 9 u d G V u d F 9 U e X B l c 1 0 u e G 1 s U E s B A i 0 A F A A C A A g A 9 G 6 B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U s o c 1 C r b N A p G H U J p n Y D G 4 A A A A A A g A A A A A A E G Y A A A A B A A A g A A A A X h u / R C y n w d g O 2 H b N s V A L q M o 5 n P y n q 3 T y + C w c m 4 H + w J Y A A A A A D o A A A A A C A A A g A A A A 7 y I e I W o E y r Y C 6 I H 2 Y k H i r 2 A X b 7 j b + t u d p I K / e P d r z V l Q A A A A z 5 9 M H X C k s X a A w K m E d O 8 V K U u 5 G c U 5 / h g o Y N l r Y i 2 v y D W / t m H R g r N i l s I d H k k E n i t Z Z T b B N R P q P u u i 3 X l c Z 9 g b G K 3 K 8 2 i V G 1 V N a 9 N O N 3 O x P n d A A A A A v U f Z V 6 f W m y + w L Y m D B a D H J 4 x 9 V z M Q s W Y y Z u i P s x j 6 R M W D s z c Q k 5 1 O d M w Y r E P W n x c G 0 f m J d 1 f A b Y h G + d 8 E t P Q 5 D A = = < / D a t a M a s h u p > 
</file>

<file path=customXml/itemProps1.xml><?xml version="1.0" encoding="utf-8"?>
<ds:datastoreItem xmlns:ds="http://schemas.openxmlformats.org/officeDocument/2006/customXml" ds:itemID="{E0AE18D2-2403-4E33-8BDA-43DFC59A26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Hidden - Goods</vt:lpstr>
      <vt:lpstr>Goods - T1</vt:lpstr>
      <vt:lpstr>Goods - T2</vt:lpstr>
      <vt:lpstr>Goods - T3</vt:lpstr>
      <vt:lpstr>Goods - T4</vt:lpstr>
      <vt:lpstr>ArcticModifier1</vt:lpstr>
      <vt:lpstr>ArcticModifier2</vt:lpstr>
      <vt:lpstr>ArcticModifier3</vt:lpstr>
      <vt:lpstr>BuyPriceFactor</vt:lpstr>
      <vt:lpstr>GoldModifier</vt:lpstr>
      <vt:lpstr>SellPriceFactor</vt:lpstr>
      <vt:lpstr>T5Modifier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GamingPC</dc:creator>
  <cp:lastModifiedBy>PillagingPagans</cp:lastModifiedBy>
  <cp:revision>42</cp:revision>
  <cp:lastPrinted>2022-11-30T22:28:43Z</cp:lastPrinted>
  <dcterms:created xsi:type="dcterms:W3CDTF">2022-11-28T12:32:14Z</dcterms:created>
  <dcterms:modified xsi:type="dcterms:W3CDTF">2023-07-22T22:13:23Z</dcterms:modified>
</cp:coreProperties>
</file>