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pkloosterman\Kidney_organ_atlas\annotation\"/>
    </mc:Choice>
  </mc:AlternateContent>
  <bookViews>
    <workbookView xWindow="-105" yWindow="-105" windowWidth="19425" windowHeight="10425"/>
  </bookViews>
  <sheets>
    <sheet name="trimmed_set" sheetId="4" r:id="rId1"/>
    <sheet name="full_set" sheetId="1" r:id="rId2"/>
    <sheet name="SegmentProperties" sheetId="3" r:id="rId3"/>
    <sheet name="Sheet2" sheetId="2" r:id="rId4"/>
  </sheets>
  <definedNames>
    <definedName name="_xlnm._FilterDatabase" localSheetId="2" hidden="1">SegmentProperties!$A$1:$AE$205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4" l="1"/>
  <c r="D209" i="4"/>
  <c r="F209" i="4" s="1"/>
  <c r="I209" i="4" s="1"/>
  <c r="D208" i="4"/>
  <c r="F208" i="4" s="1"/>
  <c r="I208" i="4" s="1"/>
  <c r="D207" i="4"/>
  <c r="F207" i="4" s="1"/>
  <c r="I207" i="4" s="1"/>
  <c r="D206" i="4"/>
  <c r="F206" i="4" s="1"/>
  <c r="I206" i="4" s="1"/>
  <c r="D205" i="4"/>
  <c r="F205" i="4" s="1"/>
  <c r="I205" i="4" s="1"/>
  <c r="D204" i="4"/>
  <c r="F204" i="4" s="1"/>
  <c r="I204" i="4" s="1"/>
  <c r="D203" i="4"/>
  <c r="F203" i="4" s="1"/>
  <c r="I203" i="4" s="1"/>
  <c r="D202" i="4"/>
  <c r="F202" i="4" s="1"/>
  <c r="I202" i="4" s="1"/>
  <c r="D201" i="4"/>
  <c r="F201" i="4" s="1"/>
  <c r="I201" i="4" s="1"/>
  <c r="D200" i="4"/>
  <c r="F200" i="4" s="1"/>
  <c r="I200" i="4" s="1"/>
  <c r="D199" i="4"/>
  <c r="F199" i="4" s="1"/>
  <c r="I199" i="4" s="1"/>
  <c r="D198" i="4"/>
  <c r="F198" i="4" s="1"/>
  <c r="I198" i="4" s="1"/>
  <c r="D197" i="4"/>
  <c r="F197" i="4" s="1"/>
  <c r="I197" i="4" s="1"/>
  <c r="D196" i="4"/>
  <c r="F196" i="4" s="1"/>
  <c r="I196" i="4" s="1"/>
  <c r="D195" i="4"/>
  <c r="F195" i="4" s="1"/>
  <c r="I195" i="4" s="1"/>
  <c r="D194" i="4"/>
  <c r="F194" i="4" s="1"/>
  <c r="I194" i="4" s="1"/>
  <c r="D193" i="4"/>
  <c r="F193" i="4" s="1"/>
  <c r="I193" i="4" s="1"/>
  <c r="D192" i="4"/>
  <c r="F192" i="4" s="1"/>
  <c r="I192" i="4" s="1"/>
  <c r="D191" i="4"/>
  <c r="F191" i="4" s="1"/>
  <c r="I191" i="4" s="1"/>
  <c r="D190" i="4"/>
  <c r="F190" i="4" s="1"/>
  <c r="I190" i="4" s="1"/>
  <c r="D189" i="4"/>
  <c r="F189" i="4" s="1"/>
  <c r="I189" i="4" s="1"/>
  <c r="D188" i="4"/>
  <c r="F188" i="4" s="1"/>
  <c r="I188" i="4" s="1"/>
  <c r="D187" i="4"/>
  <c r="F187" i="4" s="1"/>
  <c r="I187" i="4" s="1"/>
  <c r="D186" i="4"/>
  <c r="F186" i="4" s="1"/>
  <c r="I186" i="4" s="1"/>
  <c r="D185" i="4"/>
  <c r="F185" i="4" s="1"/>
  <c r="I185" i="4" s="1"/>
  <c r="D184" i="4"/>
  <c r="F184" i="4" s="1"/>
  <c r="I184" i="4" s="1"/>
  <c r="D183" i="4"/>
  <c r="F183" i="4" s="1"/>
  <c r="I183" i="4" s="1"/>
  <c r="D182" i="4"/>
  <c r="F182" i="4" s="1"/>
  <c r="I182" i="4" s="1"/>
  <c r="D181" i="4"/>
  <c r="F181" i="4" s="1"/>
  <c r="I181" i="4" s="1"/>
  <c r="D180" i="4"/>
  <c r="F180" i="4" s="1"/>
  <c r="I180" i="4" s="1"/>
  <c r="D179" i="4"/>
  <c r="F179" i="4" s="1"/>
  <c r="I179" i="4" s="1"/>
  <c r="D178" i="4"/>
  <c r="F178" i="4" s="1"/>
  <c r="I178" i="4" s="1"/>
  <c r="D177" i="4"/>
  <c r="F177" i="4" s="1"/>
  <c r="I177" i="4" s="1"/>
  <c r="D176" i="4"/>
  <c r="F176" i="4" s="1"/>
  <c r="I176" i="4" s="1"/>
  <c r="D175" i="4"/>
  <c r="F175" i="4" s="1"/>
  <c r="I175" i="4" s="1"/>
  <c r="D174" i="4"/>
  <c r="F174" i="4" s="1"/>
  <c r="I174" i="4" s="1"/>
  <c r="D173" i="4"/>
  <c r="F173" i="4" s="1"/>
  <c r="I173" i="4" s="1"/>
  <c r="D172" i="4"/>
  <c r="F172" i="4" s="1"/>
  <c r="I172" i="4" s="1"/>
  <c r="D171" i="4"/>
  <c r="F171" i="4" s="1"/>
  <c r="I171" i="4" s="1"/>
  <c r="D170" i="4"/>
  <c r="F170" i="4" s="1"/>
  <c r="I170" i="4" s="1"/>
  <c r="D169" i="4"/>
  <c r="F169" i="4" s="1"/>
  <c r="I169" i="4" s="1"/>
  <c r="D168" i="4"/>
  <c r="F168" i="4" s="1"/>
  <c r="I168" i="4" s="1"/>
  <c r="D167" i="4"/>
  <c r="F167" i="4" s="1"/>
  <c r="I167" i="4" s="1"/>
  <c r="D166" i="4"/>
  <c r="F166" i="4" s="1"/>
  <c r="I166" i="4" s="1"/>
  <c r="D165" i="4"/>
  <c r="F165" i="4" s="1"/>
  <c r="I165" i="4" s="1"/>
  <c r="D164" i="4"/>
  <c r="F164" i="4" s="1"/>
  <c r="I164" i="4" s="1"/>
  <c r="D163" i="4"/>
  <c r="F163" i="4" s="1"/>
  <c r="I163" i="4" s="1"/>
  <c r="D162" i="4"/>
  <c r="F162" i="4" s="1"/>
  <c r="I162" i="4" s="1"/>
  <c r="D161" i="4"/>
  <c r="F161" i="4" s="1"/>
  <c r="I161" i="4" s="1"/>
  <c r="D160" i="4"/>
  <c r="F160" i="4" s="1"/>
  <c r="I160" i="4" s="1"/>
  <c r="D159" i="4"/>
  <c r="F159" i="4" s="1"/>
  <c r="I159" i="4" s="1"/>
  <c r="D158" i="4"/>
  <c r="F158" i="4" s="1"/>
  <c r="I158" i="4" s="1"/>
  <c r="D157" i="4"/>
  <c r="F157" i="4" s="1"/>
  <c r="I157" i="4" s="1"/>
  <c r="D156" i="4"/>
  <c r="F156" i="4" s="1"/>
  <c r="I156" i="4" s="1"/>
  <c r="D155" i="4"/>
  <c r="F155" i="4" s="1"/>
  <c r="I155" i="4" s="1"/>
  <c r="D154" i="4"/>
  <c r="F154" i="4" s="1"/>
  <c r="I154" i="4" s="1"/>
  <c r="D153" i="4"/>
  <c r="F153" i="4" s="1"/>
  <c r="I153" i="4" s="1"/>
  <c r="D152" i="4"/>
  <c r="F152" i="4" s="1"/>
  <c r="I152" i="4" s="1"/>
  <c r="D151" i="4"/>
  <c r="F151" i="4" s="1"/>
  <c r="I151" i="4" s="1"/>
  <c r="D150" i="4"/>
  <c r="F150" i="4" s="1"/>
  <c r="I150" i="4" s="1"/>
  <c r="F149" i="4"/>
  <c r="D148" i="4"/>
  <c r="F148" i="4" s="1"/>
  <c r="I148" i="4" s="1"/>
  <c r="D147" i="4"/>
  <c r="F147" i="4" s="1"/>
  <c r="I147" i="4" s="1"/>
  <c r="D146" i="4"/>
  <c r="F146" i="4" s="1"/>
  <c r="I146" i="4" s="1"/>
  <c r="D145" i="4"/>
  <c r="F145" i="4" s="1"/>
  <c r="I145" i="4" s="1"/>
  <c r="D144" i="4"/>
  <c r="F144" i="4" s="1"/>
  <c r="I144" i="4" s="1"/>
  <c r="D143" i="4"/>
  <c r="F143" i="4" s="1"/>
  <c r="I143" i="4" s="1"/>
  <c r="D142" i="4"/>
  <c r="F142" i="4" s="1"/>
  <c r="I142" i="4" s="1"/>
  <c r="D141" i="4"/>
  <c r="F141" i="4" s="1"/>
  <c r="I141" i="4" s="1"/>
  <c r="D140" i="4"/>
  <c r="F140" i="4" s="1"/>
  <c r="I140" i="4" s="1"/>
  <c r="D139" i="4"/>
  <c r="F139" i="4" s="1"/>
  <c r="I139" i="4" s="1"/>
  <c r="D138" i="4"/>
  <c r="F138" i="4" s="1"/>
  <c r="I138" i="4" s="1"/>
  <c r="D137" i="4"/>
  <c r="F137" i="4" s="1"/>
  <c r="I137" i="4" s="1"/>
  <c r="D136" i="4"/>
  <c r="F136" i="4" s="1"/>
  <c r="I136" i="4" s="1"/>
  <c r="D135" i="4"/>
  <c r="F135" i="4" s="1"/>
  <c r="I135" i="4" s="1"/>
  <c r="D134" i="4"/>
  <c r="F134" i="4" s="1"/>
  <c r="I134" i="4" s="1"/>
  <c r="D133" i="4"/>
  <c r="F133" i="4" s="1"/>
  <c r="I133" i="4" s="1"/>
  <c r="D132" i="4"/>
  <c r="F132" i="4" s="1"/>
  <c r="I132" i="4" s="1"/>
  <c r="D131" i="4"/>
  <c r="F131" i="4" s="1"/>
  <c r="I131" i="4" s="1"/>
  <c r="D130" i="4"/>
  <c r="F130" i="4" s="1"/>
  <c r="I130" i="4" s="1"/>
  <c r="F129" i="4"/>
  <c r="D128" i="4"/>
  <c r="F128" i="4" s="1"/>
  <c r="I128" i="4" s="1"/>
  <c r="D127" i="4"/>
  <c r="F127" i="4" s="1"/>
  <c r="I127" i="4" s="1"/>
  <c r="D126" i="4"/>
  <c r="F126" i="4" s="1"/>
  <c r="I126" i="4" s="1"/>
  <c r="D125" i="4"/>
  <c r="F125" i="4" s="1"/>
  <c r="I125" i="4" s="1"/>
  <c r="D124" i="4"/>
  <c r="F124" i="4" s="1"/>
  <c r="I124" i="4" s="1"/>
  <c r="D123" i="4"/>
  <c r="F123" i="4" s="1"/>
  <c r="I123" i="4" s="1"/>
  <c r="D122" i="4"/>
  <c r="F122" i="4" s="1"/>
  <c r="I122" i="4" s="1"/>
  <c r="D121" i="4"/>
  <c r="F121" i="4" s="1"/>
  <c r="I121" i="4" s="1"/>
  <c r="D120" i="4"/>
  <c r="F120" i="4" s="1"/>
  <c r="I120" i="4" s="1"/>
  <c r="D119" i="4"/>
  <c r="F119" i="4" s="1"/>
  <c r="I119" i="4" s="1"/>
  <c r="D118" i="4"/>
  <c r="F118" i="4" s="1"/>
  <c r="I118" i="4" s="1"/>
  <c r="D117" i="4"/>
  <c r="F117" i="4" s="1"/>
  <c r="I117" i="4" s="1"/>
  <c r="D116" i="4"/>
  <c r="F116" i="4" s="1"/>
  <c r="I116" i="4" s="1"/>
  <c r="D115" i="4"/>
  <c r="F115" i="4" s="1"/>
  <c r="I115" i="4" s="1"/>
  <c r="D114" i="4"/>
  <c r="F114" i="4" s="1"/>
  <c r="I114" i="4" s="1"/>
  <c r="D113" i="4"/>
  <c r="F113" i="4" s="1"/>
  <c r="I113" i="4" s="1"/>
  <c r="D112" i="4"/>
  <c r="F112" i="4" s="1"/>
  <c r="I112" i="4" s="1"/>
  <c r="D111" i="4"/>
  <c r="F111" i="4" s="1"/>
  <c r="I111" i="4" s="1"/>
  <c r="D110" i="4"/>
  <c r="F110" i="4" s="1"/>
  <c r="I110" i="4" s="1"/>
  <c r="D109" i="4"/>
  <c r="F109" i="4" s="1"/>
  <c r="I109" i="4" s="1"/>
  <c r="D108" i="4"/>
  <c r="F108" i="4" s="1"/>
  <c r="I108" i="4" s="1"/>
  <c r="D107" i="4"/>
  <c r="F107" i="4" s="1"/>
  <c r="I107" i="4" s="1"/>
  <c r="D106" i="4"/>
  <c r="F106" i="4" s="1"/>
  <c r="I106" i="4" s="1"/>
  <c r="D105" i="4"/>
  <c r="F105" i="4" s="1"/>
  <c r="I105" i="4" s="1"/>
  <c r="D104" i="4"/>
  <c r="F104" i="4" s="1"/>
  <c r="I104" i="4" s="1"/>
  <c r="D103" i="4"/>
  <c r="F103" i="4" s="1"/>
  <c r="I103" i="4" s="1"/>
  <c r="D102" i="4"/>
  <c r="F102" i="4" s="1"/>
  <c r="I102" i="4" s="1"/>
  <c r="D101" i="4"/>
  <c r="F101" i="4" s="1"/>
  <c r="I101" i="4" s="1"/>
  <c r="D100" i="4"/>
  <c r="F100" i="4" s="1"/>
  <c r="I100" i="4" s="1"/>
  <c r="D99" i="4"/>
  <c r="F99" i="4" s="1"/>
  <c r="I99" i="4" s="1"/>
  <c r="D98" i="4"/>
  <c r="F98" i="4" s="1"/>
  <c r="I98" i="4" s="1"/>
  <c r="D97" i="4"/>
  <c r="F97" i="4" s="1"/>
  <c r="I97" i="4" s="1"/>
  <c r="D96" i="4"/>
  <c r="F96" i="4" s="1"/>
  <c r="I96" i="4" s="1"/>
  <c r="D95" i="4"/>
  <c r="F95" i="4" s="1"/>
  <c r="I95" i="4" s="1"/>
  <c r="D94" i="4"/>
  <c r="F94" i="4" s="1"/>
  <c r="I94" i="4" s="1"/>
  <c r="D93" i="4"/>
  <c r="F93" i="4" s="1"/>
  <c r="I93" i="4" s="1"/>
  <c r="D92" i="4"/>
  <c r="F92" i="4" s="1"/>
  <c r="I92" i="4" s="1"/>
  <c r="D91" i="4"/>
  <c r="F91" i="4" s="1"/>
  <c r="I91" i="4" s="1"/>
  <c r="D90" i="4"/>
  <c r="F90" i="4" s="1"/>
  <c r="I90" i="4" s="1"/>
  <c r="D89" i="4"/>
  <c r="F89" i="4" s="1"/>
  <c r="I89" i="4" s="1"/>
  <c r="D88" i="4"/>
  <c r="F88" i="4" s="1"/>
  <c r="I88" i="4" s="1"/>
  <c r="D87" i="4"/>
  <c r="F87" i="4" s="1"/>
  <c r="I87" i="4" s="1"/>
  <c r="D86" i="4"/>
  <c r="F86" i="4" s="1"/>
  <c r="I86" i="4" s="1"/>
  <c r="D85" i="4"/>
  <c r="F85" i="4" s="1"/>
  <c r="I85" i="4" s="1"/>
  <c r="D84" i="4"/>
  <c r="F84" i="4" s="1"/>
  <c r="I84" i="4" s="1"/>
  <c r="D83" i="4"/>
  <c r="F83" i="4" s="1"/>
  <c r="I83" i="4" s="1"/>
  <c r="D82" i="4"/>
  <c r="F82" i="4" s="1"/>
  <c r="I82" i="4" s="1"/>
  <c r="D81" i="4"/>
  <c r="F81" i="4" s="1"/>
  <c r="I81" i="4" s="1"/>
  <c r="F80" i="4"/>
  <c r="D79" i="4"/>
  <c r="F79" i="4" s="1"/>
  <c r="I79" i="4" s="1"/>
  <c r="D78" i="4"/>
  <c r="F78" i="4" s="1"/>
  <c r="I78" i="4" s="1"/>
  <c r="D77" i="4"/>
  <c r="F77" i="4" s="1"/>
  <c r="I77" i="4" s="1"/>
  <c r="D76" i="4"/>
  <c r="F76" i="4" s="1"/>
  <c r="I76" i="4" s="1"/>
  <c r="D75" i="4"/>
  <c r="F75" i="4" s="1"/>
  <c r="I75" i="4" s="1"/>
  <c r="D74" i="4"/>
  <c r="F74" i="4" s="1"/>
  <c r="I74" i="4" s="1"/>
  <c r="D73" i="4"/>
  <c r="F73" i="4" s="1"/>
  <c r="I73" i="4" s="1"/>
  <c r="D72" i="4"/>
  <c r="F72" i="4" s="1"/>
  <c r="I72" i="4" s="1"/>
  <c r="D71" i="4"/>
  <c r="F71" i="4" s="1"/>
  <c r="I71" i="4" s="1"/>
  <c r="D70" i="4"/>
  <c r="F70" i="4" s="1"/>
  <c r="I70" i="4" s="1"/>
  <c r="D69" i="4"/>
  <c r="F69" i="4" s="1"/>
  <c r="I69" i="4" s="1"/>
  <c r="D68" i="4"/>
  <c r="F68" i="4" s="1"/>
  <c r="I68" i="4" s="1"/>
  <c r="D67" i="4"/>
  <c r="F67" i="4" s="1"/>
  <c r="I67" i="4" s="1"/>
  <c r="D66" i="4"/>
  <c r="F66" i="4" s="1"/>
  <c r="I66" i="4" s="1"/>
  <c r="D65" i="4"/>
  <c r="F65" i="4" s="1"/>
  <c r="I65" i="4" s="1"/>
  <c r="D64" i="4"/>
  <c r="F64" i="4" s="1"/>
  <c r="I64" i="4" s="1"/>
  <c r="D63" i="4"/>
  <c r="F63" i="4" s="1"/>
  <c r="I63" i="4" s="1"/>
  <c r="D62" i="4"/>
  <c r="F62" i="4" s="1"/>
  <c r="I62" i="4" s="1"/>
  <c r="D61" i="4"/>
  <c r="F61" i="4" s="1"/>
  <c r="I61" i="4" s="1"/>
  <c r="D60" i="4"/>
  <c r="F60" i="4" s="1"/>
  <c r="I60" i="4" s="1"/>
  <c r="D59" i="4"/>
  <c r="F59" i="4" s="1"/>
  <c r="I59" i="4" s="1"/>
  <c r="D58" i="4"/>
  <c r="F58" i="4" s="1"/>
  <c r="I58" i="4" s="1"/>
  <c r="D57" i="4"/>
  <c r="F57" i="4" s="1"/>
  <c r="I57" i="4" s="1"/>
  <c r="D56" i="4"/>
  <c r="F56" i="4" s="1"/>
  <c r="I56" i="4" s="1"/>
  <c r="D55" i="4"/>
  <c r="F55" i="4" s="1"/>
  <c r="I55" i="4" s="1"/>
  <c r="D54" i="4"/>
  <c r="F54" i="4" s="1"/>
  <c r="I54" i="4" s="1"/>
  <c r="D53" i="4"/>
  <c r="F53" i="4" s="1"/>
  <c r="I53" i="4" s="1"/>
  <c r="D52" i="4"/>
  <c r="F52" i="4" s="1"/>
  <c r="I52" i="4" s="1"/>
  <c r="D51" i="4"/>
  <c r="F51" i="4" s="1"/>
  <c r="I51" i="4" s="1"/>
  <c r="D50" i="4"/>
  <c r="F50" i="4" s="1"/>
  <c r="I50" i="4" s="1"/>
  <c r="D49" i="4"/>
  <c r="F49" i="4" s="1"/>
  <c r="I49" i="4" s="1"/>
  <c r="D48" i="4"/>
  <c r="F48" i="4" s="1"/>
  <c r="I48" i="4" s="1"/>
  <c r="D47" i="4"/>
  <c r="F47" i="4" s="1"/>
  <c r="I47" i="4" s="1"/>
  <c r="D46" i="4"/>
  <c r="F46" i="4" s="1"/>
  <c r="I46" i="4" s="1"/>
  <c r="D45" i="4"/>
  <c r="F45" i="4" s="1"/>
  <c r="I45" i="4" s="1"/>
  <c r="D44" i="4"/>
  <c r="F44" i="4" s="1"/>
  <c r="I44" i="4" s="1"/>
  <c r="D43" i="4"/>
  <c r="F43" i="4" s="1"/>
  <c r="I43" i="4" s="1"/>
  <c r="D42" i="4"/>
  <c r="F42" i="4" s="1"/>
  <c r="I42" i="4" s="1"/>
  <c r="D41" i="4"/>
  <c r="F41" i="4" s="1"/>
  <c r="I41" i="4" s="1"/>
  <c r="D40" i="4"/>
  <c r="F40" i="4" s="1"/>
  <c r="I40" i="4" s="1"/>
  <c r="D39" i="4"/>
  <c r="F39" i="4" s="1"/>
  <c r="I39" i="4" s="1"/>
  <c r="D38" i="4"/>
  <c r="F38" i="4" s="1"/>
  <c r="I38" i="4" s="1"/>
  <c r="D37" i="4"/>
  <c r="F37" i="4" s="1"/>
  <c r="I37" i="4" s="1"/>
  <c r="D36" i="4"/>
  <c r="F36" i="4" s="1"/>
  <c r="I36" i="4" s="1"/>
  <c r="D35" i="4"/>
  <c r="F35" i="4" s="1"/>
  <c r="I35" i="4" s="1"/>
  <c r="D34" i="4"/>
  <c r="F34" i="4" s="1"/>
  <c r="I34" i="4" s="1"/>
  <c r="D33" i="4"/>
  <c r="F33" i="4" s="1"/>
  <c r="I33" i="4" s="1"/>
  <c r="D32" i="4"/>
  <c r="F32" i="4" s="1"/>
  <c r="I32" i="4" s="1"/>
  <c r="D31" i="4"/>
  <c r="F31" i="4" s="1"/>
  <c r="I31" i="4" s="1"/>
  <c r="D30" i="4"/>
  <c r="F30" i="4" s="1"/>
  <c r="I30" i="4" s="1"/>
  <c r="D29" i="4"/>
  <c r="F29" i="4" s="1"/>
  <c r="I29" i="4" s="1"/>
  <c r="D28" i="4"/>
  <c r="F28" i="4" s="1"/>
  <c r="I28" i="4" s="1"/>
  <c r="D27" i="4"/>
  <c r="F27" i="4" s="1"/>
  <c r="I27" i="4" s="1"/>
  <c r="D26" i="4"/>
  <c r="F26" i="4" s="1"/>
  <c r="I26" i="4" s="1"/>
  <c r="D25" i="4"/>
  <c r="F25" i="4" s="1"/>
  <c r="I25" i="4" s="1"/>
  <c r="D24" i="4"/>
  <c r="F24" i="4" s="1"/>
  <c r="I24" i="4" s="1"/>
  <c r="D23" i="4"/>
  <c r="F23" i="4" s="1"/>
  <c r="I23" i="4" s="1"/>
  <c r="D22" i="4"/>
  <c r="F22" i="4" s="1"/>
  <c r="I22" i="4" s="1"/>
  <c r="D21" i="4"/>
  <c r="F21" i="4" s="1"/>
  <c r="I21" i="4" s="1"/>
  <c r="D20" i="4"/>
  <c r="F20" i="4" s="1"/>
  <c r="I20" i="4" s="1"/>
  <c r="D19" i="4"/>
  <c r="F19" i="4" s="1"/>
  <c r="I19" i="4" s="1"/>
  <c r="D18" i="4"/>
  <c r="F18" i="4" s="1"/>
  <c r="I18" i="4" s="1"/>
  <c r="D17" i="4"/>
  <c r="F17" i="4" s="1"/>
  <c r="I17" i="4" s="1"/>
  <c r="D16" i="4"/>
  <c r="F16" i="4" s="1"/>
  <c r="I16" i="4" s="1"/>
  <c r="D15" i="4"/>
  <c r="F15" i="4" s="1"/>
  <c r="I15" i="4" s="1"/>
  <c r="D14" i="4"/>
  <c r="F14" i="4" s="1"/>
  <c r="I14" i="4" s="1"/>
  <c r="D13" i="4"/>
  <c r="F13" i="4" s="1"/>
  <c r="I13" i="4" s="1"/>
  <c r="D12" i="4"/>
  <c r="F12" i="4" s="1"/>
  <c r="I12" i="4" s="1"/>
  <c r="D11" i="4"/>
  <c r="F11" i="4" s="1"/>
  <c r="I11" i="4" s="1"/>
  <c r="D10" i="4"/>
  <c r="F10" i="4" s="1"/>
  <c r="I10" i="4" s="1"/>
  <c r="D9" i="4"/>
  <c r="F9" i="4" s="1"/>
  <c r="I9" i="4" s="1"/>
  <c r="D8" i="4"/>
  <c r="F8" i="4" s="1"/>
  <c r="I8" i="4" s="1"/>
  <c r="D7" i="4"/>
  <c r="F7" i="4" s="1"/>
  <c r="I7" i="4" s="1"/>
  <c r="D6" i="4"/>
  <c r="F6" i="4" s="1"/>
  <c r="I6" i="4" s="1"/>
  <c r="D5" i="4"/>
  <c r="F5" i="4" s="1"/>
  <c r="I5" i="4" s="1"/>
  <c r="D4" i="4"/>
  <c r="F4" i="4" s="1"/>
  <c r="I4" i="4" s="1"/>
  <c r="D3" i="4"/>
  <c r="F3" i="4" s="1"/>
  <c r="I3" i="4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3" i="1"/>
  <c r="G12" i="1"/>
  <c r="G13" i="1"/>
  <c r="G14" i="1"/>
  <c r="G15" i="1"/>
  <c r="G16" i="1"/>
  <c r="G17" i="1"/>
  <c r="G18" i="1"/>
  <c r="G19" i="1"/>
  <c r="G28" i="1"/>
  <c r="G29" i="1"/>
  <c r="G30" i="1"/>
  <c r="G31" i="1"/>
  <c r="G32" i="1"/>
  <c r="G33" i="1"/>
  <c r="G34" i="1"/>
  <c r="G35" i="1"/>
  <c r="G44" i="1"/>
  <c r="G45" i="1"/>
  <c r="G46" i="1"/>
  <c r="G47" i="1"/>
  <c r="G48" i="1"/>
  <c r="G49" i="1"/>
  <c r="G50" i="1"/>
  <c r="G51" i="1"/>
  <c r="G60" i="1"/>
  <c r="G61" i="1"/>
  <c r="G62" i="1"/>
  <c r="G63" i="1"/>
  <c r="G64" i="1"/>
  <c r="G65" i="1"/>
  <c r="G66" i="1"/>
  <c r="G67" i="1"/>
  <c r="G76" i="1"/>
  <c r="G77" i="1"/>
  <c r="G78" i="1"/>
  <c r="G79" i="1"/>
  <c r="G80" i="1"/>
  <c r="G81" i="1"/>
  <c r="G82" i="1"/>
  <c r="G83" i="1"/>
  <c r="G92" i="1"/>
  <c r="G93" i="1"/>
  <c r="G94" i="1"/>
  <c r="G95" i="1"/>
  <c r="G96" i="1"/>
  <c r="G97" i="1"/>
  <c r="G98" i="1"/>
  <c r="G99" i="1"/>
  <c r="G111" i="1"/>
  <c r="G112" i="1"/>
  <c r="G113" i="1"/>
  <c r="G114" i="1"/>
  <c r="G115" i="1"/>
  <c r="G127" i="1"/>
  <c r="G128" i="1"/>
  <c r="G129" i="1"/>
  <c r="G130" i="1"/>
  <c r="G131" i="1"/>
  <c r="G143" i="1"/>
  <c r="G144" i="1"/>
  <c r="G145" i="1"/>
  <c r="G146" i="1"/>
  <c r="G147" i="1"/>
  <c r="G159" i="1"/>
  <c r="G160" i="1"/>
  <c r="G161" i="1"/>
  <c r="G162" i="1"/>
  <c r="G163" i="1"/>
  <c r="G175" i="1"/>
  <c r="G176" i="1"/>
  <c r="G177" i="1"/>
  <c r="G178" i="1"/>
  <c r="G179" i="1"/>
  <c r="G183" i="1"/>
  <c r="G184" i="1"/>
  <c r="G195" i="1"/>
  <c r="G196" i="1"/>
  <c r="G200" i="1"/>
  <c r="G211" i="1"/>
  <c r="G212" i="1"/>
  <c r="G215" i="1"/>
  <c r="G220" i="1"/>
  <c r="G221" i="1"/>
  <c r="G222" i="1"/>
  <c r="G223" i="1"/>
  <c r="G224" i="1"/>
  <c r="G225" i="1"/>
  <c r="G226" i="1"/>
  <c r="G227" i="1"/>
  <c r="G236" i="1"/>
  <c r="G237" i="1"/>
  <c r="G238" i="1"/>
  <c r="G239" i="1"/>
  <c r="G240" i="1"/>
  <c r="G241" i="1"/>
  <c r="G242" i="1"/>
  <c r="G243" i="1"/>
  <c r="G252" i="1"/>
  <c r="G253" i="1"/>
  <c r="G254" i="1"/>
  <c r="G255" i="1"/>
  <c r="G256" i="1"/>
  <c r="G257" i="1"/>
  <c r="G258" i="1"/>
  <c r="G259" i="1"/>
  <c r="G268" i="1"/>
  <c r="G269" i="1"/>
  <c r="G270" i="1"/>
  <c r="G271" i="1"/>
  <c r="G272" i="1"/>
  <c r="G273" i="1"/>
  <c r="G274" i="1"/>
  <c r="G275" i="1"/>
  <c r="G284" i="1"/>
  <c r="G285" i="1"/>
  <c r="G286" i="1"/>
  <c r="G287" i="1"/>
  <c r="G3" i="1"/>
  <c r="E216" i="1"/>
  <c r="G216" i="1" s="1"/>
  <c r="E217" i="1"/>
  <c r="G217" i="1" s="1"/>
  <c r="E218" i="1"/>
  <c r="G218" i="1" s="1"/>
  <c r="E219" i="1"/>
  <c r="G219" i="1" s="1"/>
  <c r="E220" i="1"/>
  <c r="E221" i="1"/>
  <c r="E222" i="1"/>
  <c r="E223" i="1"/>
  <c r="E224" i="1"/>
  <c r="E225" i="1"/>
  <c r="E226" i="1"/>
  <c r="E227" i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E237" i="1"/>
  <c r="E238" i="1"/>
  <c r="E239" i="1"/>
  <c r="E240" i="1"/>
  <c r="E241" i="1"/>
  <c r="E242" i="1"/>
  <c r="E243" i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E253" i="1"/>
  <c r="E254" i="1"/>
  <c r="E255" i="1"/>
  <c r="E256" i="1"/>
  <c r="E257" i="1"/>
  <c r="E258" i="1"/>
  <c r="E259" i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E269" i="1"/>
  <c r="E270" i="1"/>
  <c r="E271" i="1"/>
  <c r="E272" i="1"/>
  <c r="E273" i="1"/>
  <c r="E274" i="1"/>
  <c r="E275" i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E285" i="1"/>
  <c r="E286" i="1"/>
  <c r="E287" i="1"/>
  <c r="E184" i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E196" i="1"/>
  <c r="E197" i="1"/>
  <c r="G197" i="1" s="1"/>
  <c r="E198" i="1"/>
  <c r="G198" i="1" s="1"/>
  <c r="E199" i="1"/>
  <c r="G199" i="1" s="1"/>
  <c r="E200" i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E212" i="1"/>
  <c r="E213" i="1"/>
  <c r="G213" i="1" s="1"/>
  <c r="E214" i="1"/>
  <c r="G214" i="1" s="1"/>
  <c r="E99" i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E112" i="1"/>
  <c r="E113" i="1"/>
  <c r="E114" i="1"/>
  <c r="E115" i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E128" i="1"/>
  <c r="E129" i="1"/>
  <c r="E130" i="1"/>
  <c r="E131" i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E144" i="1"/>
  <c r="E145" i="1"/>
  <c r="E146" i="1"/>
  <c r="E147" i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E160" i="1"/>
  <c r="E161" i="1"/>
  <c r="E162" i="1"/>
  <c r="E163" i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E176" i="1"/>
  <c r="E177" i="1"/>
  <c r="E178" i="1"/>
  <c r="E179" i="1"/>
  <c r="E180" i="1"/>
  <c r="G180" i="1" s="1"/>
  <c r="E181" i="1"/>
  <c r="G181" i="1" s="1"/>
  <c r="E182" i="1"/>
  <c r="G182" i="1" s="1"/>
  <c r="E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E16" i="1"/>
  <c r="E17" i="1"/>
  <c r="E18" i="1"/>
  <c r="E19" i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E29" i="1"/>
  <c r="E30" i="1"/>
  <c r="E31" i="1"/>
  <c r="E32" i="1"/>
  <c r="E33" i="1"/>
  <c r="E34" i="1"/>
  <c r="E35" i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E45" i="1"/>
  <c r="E46" i="1"/>
  <c r="E47" i="1"/>
  <c r="E48" i="1"/>
  <c r="E49" i="1"/>
  <c r="E50" i="1"/>
  <c r="E51" i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E61" i="1"/>
  <c r="E62" i="1"/>
  <c r="E63" i="1"/>
  <c r="E64" i="1"/>
  <c r="E65" i="1"/>
  <c r="E66" i="1"/>
  <c r="E67" i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E77" i="1"/>
  <c r="E78" i="1"/>
  <c r="E79" i="1"/>
  <c r="E80" i="1"/>
  <c r="E81" i="1"/>
  <c r="E82" i="1"/>
  <c r="E83" i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E93" i="1"/>
  <c r="E94" i="1"/>
  <c r="E95" i="1"/>
  <c r="E96" i="1"/>
  <c r="E97" i="1"/>
  <c r="K145" i="4" l="1"/>
  <c r="K79" i="4"/>
  <c r="K195" i="4"/>
  <c r="K141" i="4"/>
  <c r="K124" i="4"/>
  <c r="K108" i="4"/>
  <c r="K92" i="4"/>
  <c r="K75" i="4"/>
  <c r="K96" i="4"/>
  <c r="K207" i="4"/>
  <c r="K191" i="4"/>
  <c r="K137" i="4"/>
  <c r="K120" i="4"/>
  <c r="K104" i="4"/>
  <c r="K88" i="4"/>
  <c r="K71" i="4"/>
  <c r="K128" i="4"/>
  <c r="K112" i="4"/>
  <c r="K203" i="4"/>
  <c r="K187" i="4"/>
  <c r="K133" i="4"/>
  <c r="K116" i="4"/>
  <c r="K100" i="4"/>
  <c r="K84" i="4"/>
  <c r="K67" i="4"/>
  <c r="K206" i="4"/>
  <c r="K7" i="4"/>
  <c r="K3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209" i="4"/>
  <c r="K205" i="4"/>
  <c r="K201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8" i="4"/>
  <c r="K144" i="4"/>
  <c r="K140" i="4"/>
  <c r="K136" i="4"/>
  <c r="K132" i="4"/>
  <c r="K127" i="4"/>
  <c r="K123" i="4"/>
  <c r="K119" i="4"/>
  <c r="K115" i="4"/>
  <c r="K111" i="4"/>
  <c r="K107" i="4"/>
  <c r="K103" i="4"/>
  <c r="K99" i="4"/>
  <c r="K95" i="4"/>
  <c r="K91" i="4"/>
  <c r="K87" i="4"/>
  <c r="K83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208" i="4"/>
  <c r="K204" i="4"/>
  <c r="K200" i="4"/>
  <c r="K196" i="4"/>
  <c r="K192" i="4"/>
  <c r="K188" i="4"/>
  <c r="K184" i="4"/>
  <c r="K180" i="4"/>
  <c r="K176" i="4"/>
  <c r="K172" i="4"/>
  <c r="K168" i="4"/>
  <c r="K164" i="4"/>
  <c r="K160" i="4"/>
  <c r="K156" i="4"/>
  <c r="K152" i="4"/>
  <c r="K147" i="4"/>
  <c r="K143" i="4"/>
  <c r="K139" i="4"/>
  <c r="K135" i="4"/>
  <c r="K131" i="4"/>
  <c r="K126" i="4"/>
  <c r="K122" i="4"/>
  <c r="K118" i="4"/>
  <c r="K114" i="4"/>
  <c r="K110" i="4"/>
  <c r="K106" i="4"/>
  <c r="K102" i="4"/>
  <c r="K98" i="4"/>
  <c r="K94" i="4"/>
  <c r="K90" i="4"/>
  <c r="K86" i="4"/>
  <c r="K82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K183" i="4"/>
  <c r="K179" i="4"/>
  <c r="K175" i="4"/>
  <c r="K171" i="4"/>
  <c r="K167" i="4"/>
  <c r="K163" i="4"/>
  <c r="K159" i="4"/>
  <c r="K155" i="4"/>
  <c r="K151" i="4"/>
  <c r="K146" i="4"/>
  <c r="K142" i="4"/>
  <c r="K138" i="4"/>
  <c r="K134" i="4"/>
  <c r="K130" i="4"/>
  <c r="K125" i="4"/>
  <c r="K121" i="4"/>
  <c r="K117" i="4"/>
  <c r="K113" i="4"/>
  <c r="K109" i="4"/>
  <c r="K105" i="4"/>
  <c r="K101" i="4"/>
  <c r="K97" i="4"/>
  <c r="K93" i="4"/>
  <c r="K89" i="4"/>
  <c r="K85" i="4"/>
  <c r="K81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4" i="4"/>
</calcChain>
</file>

<file path=xl/sharedStrings.xml><?xml version="1.0" encoding="utf-8"?>
<sst xmlns="http://schemas.openxmlformats.org/spreadsheetml/2006/main" count="6275" uniqueCount="1049">
  <si>
    <t>DSP-1012300040419-G-A01</t>
  </si>
  <si>
    <t>No Template Control</t>
  </si>
  <si>
    <t>DSP-1012300040419-G-A02</t>
  </si>
  <si>
    <t>051740A2_19Apr</t>
  </si>
  <si>
    <t>(v1.0) Human NGS Whole Transcriptome Atlas RNA</t>
  </si>
  <si>
    <t>Geometric Segment</t>
  </si>
  <si>
    <t>Geometric Segment-aoi-001</t>
  </si>
  <si>
    <t>DSP-1012300040419-G-A03</t>
  </si>
  <si>
    <t>DSP-1012300040419-G-A04</t>
  </si>
  <si>
    <t>DSP-1012300040419-G-A05</t>
  </si>
  <si>
    <t>DSP-1012300040419-G-A06</t>
  </si>
  <si>
    <t>DSP-1012300040419-G-A07</t>
  </si>
  <si>
    <t>DSP-1012300040419-G-A08</t>
  </si>
  <si>
    <t>CD10+</t>
  </si>
  <si>
    <t>CD10+-aoi-001</t>
  </si>
  <si>
    <t>DSP-1012300040419-G-A09</t>
  </si>
  <si>
    <t>DSP-1012300040419-G-A10</t>
  </si>
  <si>
    <t>DSP-1012300040419-G-A11</t>
  </si>
  <si>
    <t>DSP-1012300040419-G-A12</t>
  </si>
  <si>
    <t>DSP-1012300040419-G-B01</t>
  </si>
  <si>
    <t>DSP-1012300040419-G-B02</t>
  </si>
  <si>
    <t>DSP-1012300040419-G-B03</t>
  </si>
  <si>
    <t>DSP-1012300040419-G-B04</t>
  </si>
  <si>
    <t>DSP-1012300040419-G-B05</t>
  </si>
  <si>
    <t>DSP-1012300040419-G-B06</t>
  </si>
  <si>
    <t>DSP-1012300040419-G-B07</t>
  </si>
  <si>
    <t>DSP-1012300040419-G-B08</t>
  </si>
  <si>
    <t>DSP-1012300040419-G-B09</t>
  </si>
  <si>
    <t>DSP-1012300040419-G-B10</t>
  </si>
  <si>
    <t>DSP-1012300040419-G-B11</t>
  </si>
  <si>
    <t>DSP-1012300040419-G-B12</t>
  </si>
  <si>
    <t>DSP-1012300040419-G-C01</t>
  </si>
  <si>
    <t>DSP-1012300040419-G-C02</t>
  </si>
  <si>
    <t>DSP-1012300040419-G-C03</t>
  </si>
  <si>
    <t>DSP-1012300040419-G-C04</t>
  </si>
  <si>
    <t>DSP-1012300040419-G-C05</t>
  </si>
  <si>
    <t>DSP-1012300040419-G-C06</t>
  </si>
  <si>
    <t>DSP-1012300040419-G-C07</t>
  </si>
  <si>
    <t>DSP-1012300040419-G-C08</t>
  </si>
  <si>
    <t>PanCK+</t>
  </si>
  <si>
    <t>PanCK+-aoi-001</t>
  </si>
  <si>
    <t>DSP-1012300040419-G-C09</t>
  </si>
  <si>
    <t>DSP-1012300040419-G-C10</t>
  </si>
  <si>
    <t>DSP-1012300040419-G-C11</t>
  </si>
  <si>
    <t>DSP-1012300040419-G-C12</t>
  </si>
  <si>
    <t>DSP-1012300040419-G-D01</t>
  </si>
  <si>
    <t>DSP-1012300040419-G-D02</t>
  </si>
  <si>
    <t>DSP-1012300040419-G-D03</t>
  </si>
  <si>
    <t>DSP-1012300040419-G-D04</t>
  </si>
  <si>
    <t>DSP-1012300040419-G-D05</t>
  </si>
  <si>
    <t>DSP-1012300040419-G-D06</t>
  </si>
  <si>
    <t>DSP-1012300040419-G-D07</t>
  </si>
  <si>
    <t>DSP-1012300040419-G-D08</t>
  </si>
  <si>
    <t>DSP-1012300040419-G-D09</t>
  </si>
  <si>
    <t>DSP-1012300040419-G-D10</t>
  </si>
  <si>
    <t>DSP-1012300040419-G-D11</t>
  </si>
  <si>
    <t>DSP-1012300040419-G-D12</t>
  </si>
  <si>
    <t>DSP-1012300040419-G-E01</t>
  </si>
  <si>
    <t>DSP-1012300040419-G-E02</t>
  </si>
  <si>
    <t>MUC1</t>
  </si>
  <si>
    <t>MUC1-aoi-001</t>
  </si>
  <si>
    <t>DSP-1012300040419-G-E03</t>
  </si>
  <si>
    <t>DSP-1012300040419-G-E04</t>
  </si>
  <si>
    <t>DSP-1012300040419-G-E05</t>
  </si>
  <si>
    <t>DSP-1012300040419-G-E06</t>
  </si>
  <si>
    <t>DSP-1012300040419-G-E07</t>
  </si>
  <si>
    <t>DSP-1012300040419-G-E08</t>
  </si>
  <si>
    <t>DSP-1012300040419-G-E09</t>
  </si>
  <si>
    <t>DSP-1012300040419-G-E10</t>
  </si>
  <si>
    <t>DSP-1012300040419-G-E11</t>
  </si>
  <si>
    <t>DSP-1012300040419-G-E12</t>
  </si>
  <si>
    <t>DSP-1012300040419-G-F01</t>
  </si>
  <si>
    <t>DSP-1012300040419-G-F02</t>
  </si>
  <si>
    <t>DSP-1012300040419-G-F03</t>
  </si>
  <si>
    <t>DSP-1012300040419-G-F04</t>
  </si>
  <si>
    <t>DSP-1012300040419-G-F05</t>
  </si>
  <si>
    <t>DSP-1012300040419-G-F06</t>
  </si>
  <si>
    <t>DSP-1012300040419-G-F07</t>
  </si>
  <si>
    <t>DSP-1012300040419-G-F08</t>
  </si>
  <si>
    <t>052070A3_19Apr</t>
  </si>
  <si>
    <t>DSP-1012300040419-G-F09</t>
  </si>
  <si>
    <t>DSP-1012300040419-G-F10</t>
  </si>
  <si>
    <t>DSP-1012300040419-G-F11</t>
  </si>
  <si>
    <t>DSP-1012300040419-G-F12</t>
  </si>
  <si>
    <t>DSP-1012300040419-G-G01</t>
  </si>
  <si>
    <t>DSP-1012300040419-G-G02</t>
  </si>
  <si>
    <t>DSP-1012300040419-G-G03</t>
  </si>
  <si>
    <t>DSP-1012300040419-G-G04</t>
  </si>
  <si>
    <t>DSP-1012300040419-G-G05</t>
  </si>
  <si>
    <t>DSP-1012300040419-G-G06</t>
  </si>
  <si>
    <t>DSP-1012300040419-G-G07</t>
  </si>
  <si>
    <t>DSP-1012300040419-G-G08</t>
  </si>
  <si>
    <t>DSP-1012300040419-G-G09</t>
  </si>
  <si>
    <t>DSP-1012300040419-G-G10</t>
  </si>
  <si>
    <t>DSP-1012300040419-G-G11</t>
  </si>
  <si>
    <t>DSP-1012300040419-G-G12</t>
  </si>
  <si>
    <t>DSP-1012300040419-G-H01</t>
  </si>
  <si>
    <t>DSP-1012300040419-G-H02</t>
  </si>
  <si>
    <t>DSP-1012300040419-G-H03</t>
  </si>
  <si>
    <t>DSP-1012300040419-G-H04</t>
  </si>
  <si>
    <t>DSP-1012300040419-G-H05</t>
  </si>
  <si>
    <t>DSP-1012300040419-G-H06</t>
  </si>
  <si>
    <t>DSP-1012300040419-G-H07</t>
  </si>
  <si>
    <t>DSP-1012300040419-G-H08</t>
  </si>
  <si>
    <t>DSP-1012300040419-G-H09</t>
  </si>
  <si>
    <t>DSP-1012300040419-G-H10</t>
  </si>
  <si>
    <t>DSP-1012300040419-G-H11</t>
  </si>
  <si>
    <t>DSP-1012300040419-G-H12</t>
  </si>
  <si>
    <t>DSP-1012300040610-F-A01</t>
  </si>
  <si>
    <t>DSP-1012300040610-F-A02</t>
  </si>
  <si>
    <t>053041A2</t>
  </si>
  <si>
    <t>Full ROI</t>
  </si>
  <si>
    <t>Full ROI-aoi-001</t>
  </si>
  <si>
    <t>DSP-1012300040610-F-A03</t>
  </si>
  <si>
    <t>DSP-1012300040610-F-A04</t>
  </si>
  <si>
    <t>DSP-1012300040610-F-A05</t>
  </si>
  <si>
    <t>DSP-1012300040610-F-A06</t>
  </si>
  <si>
    <t>DSP-1012300040610-F-A07</t>
  </si>
  <si>
    <t>DSP-1012300040610-F-A08</t>
  </si>
  <si>
    <t>DSP-1012300040610-F-A09</t>
  </si>
  <si>
    <t>DSP-1012300040610-F-A10</t>
  </si>
  <si>
    <t>DSP-1012300040610-F-A11</t>
  </si>
  <si>
    <t>DSP-1012300040610-F-A12</t>
  </si>
  <si>
    <t>DSP-1012300040610-F-B01</t>
  </si>
  <si>
    <t>DSP-1012300040610-F-B02</t>
  </si>
  <si>
    <t>DSP-1012300040610-F-B03</t>
  </si>
  <si>
    <t>DSP-1012300040610-F-B04</t>
  </si>
  <si>
    <t>DSP-1012300040610-F-B05</t>
  </si>
  <si>
    <t>DSP-1012300040610-F-B06</t>
  </si>
  <si>
    <t>DSP-1012300040610-F-B07</t>
  </si>
  <si>
    <t>DSP-1012300040610-F-B08</t>
  </si>
  <si>
    <t>DSP-1012300040610-F-B09</t>
  </si>
  <si>
    <t>DSP-1012300040610-F-B10</t>
  </si>
  <si>
    <t>DSP-1012300040610-F-B11</t>
  </si>
  <si>
    <t>DSP-1012300040610-F-B12</t>
  </si>
  <si>
    <t>DSP-1012300040610-F-C01</t>
  </si>
  <si>
    <t>DSP-1012300040610-F-C02</t>
  </si>
  <si>
    <t>DSP-1012300040610-F-C03</t>
  </si>
  <si>
    <t>DSP-1012300040610-F-C04</t>
  </si>
  <si>
    <t>DSP-1012300040610-F-C05</t>
  </si>
  <si>
    <t>DSP-1012300040610-F-C06</t>
  </si>
  <si>
    <t>DSP-1012300040610-F-C07</t>
  </si>
  <si>
    <t>DSP-1012300040610-F-C08</t>
  </si>
  <si>
    <t>DSP-1012300040610-F-C09</t>
  </si>
  <si>
    <t>DSP-1012300040610-F-C10</t>
  </si>
  <si>
    <t>DSP-1012300040610-F-C11</t>
  </si>
  <si>
    <t>DSP-1012300040610-F-C12</t>
  </si>
  <si>
    <t>DSP-1012300040610-F-D01</t>
  </si>
  <si>
    <t>DSP-1012300040610-F-D02</t>
  </si>
  <si>
    <t>DSP-1012300040610-F-D03</t>
  </si>
  <si>
    <t>DSP-1012300040610-F-D04</t>
  </si>
  <si>
    <t>DSP-1012300040610-F-D05</t>
  </si>
  <si>
    <t>DSP-1012300040610-F-D06</t>
  </si>
  <si>
    <t>DSP-1012300040610-F-D07</t>
  </si>
  <si>
    <t>DSP-1012300040610-F-D08</t>
  </si>
  <si>
    <t>DSP-1012300040610-F-D09</t>
  </si>
  <si>
    <t>DSP-1012300040610-F-D10</t>
  </si>
  <si>
    <t>DSP-1012300040610-F-D11</t>
  </si>
  <si>
    <t>DSP-1012300040610-F-D12</t>
  </si>
  <si>
    <t>DSP-1012300040610-F-E01</t>
  </si>
  <si>
    <t>DSP-1012300040610-F-E02</t>
  </si>
  <si>
    <t>12993A2</t>
  </si>
  <si>
    <t>Glucagon+</t>
  </si>
  <si>
    <t>Glucagon+-aoi-001</t>
  </si>
  <si>
    <t>DSP-1012300040610-F-E03</t>
  </si>
  <si>
    <t>Insulin+</t>
  </si>
  <si>
    <t>Insulin+-aoi-001</t>
  </si>
  <si>
    <t>DSP-1012300040610-F-E04</t>
  </si>
  <si>
    <t>DSP-1012300040610-F-E05</t>
  </si>
  <si>
    <t>DSP-1012300040610-F-E06</t>
  </si>
  <si>
    <t>DSP-1012300040610-F-E07</t>
  </si>
  <si>
    <t>DSP-1012300040610-F-E08</t>
  </si>
  <si>
    <t>DSP-1012300040610-F-E09</t>
  </si>
  <si>
    <t>DSP-1012300040610-F-E10</t>
  </si>
  <si>
    <t>DSP-1012300040610-F-E11</t>
  </si>
  <si>
    <t>DSP-1012300040610-F-E12</t>
  </si>
  <si>
    <t>DSP-1012300040610-F-F01</t>
  </si>
  <si>
    <t>DSP-1012300040610-F-F02</t>
  </si>
  <si>
    <t>DSP-1012300040610-F-F03</t>
  </si>
  <si>
    <t>DSP-1012300040610-F-F04</t>
  </si>
  <si>
    <t>DSP-1012300040610-F-F05</t>
  </si>
  <si>
    <t>DSP-1012300040610-F-F06</t>
  </si>
  <si>
    <t>DSP-1012300040610-F-F07</t>
  </si>
  <si>
    <t>DSP-1012300040610-F-F08</t>
  </si>
  <si>
    <t>PanCK-</t>
  </si>
  <si>
    <t>PanCK--aoi-001</t>
  </si>
  <si>
    <t>DSP-1012300040610-F-F09</t>
  </si>
  <si>
    <t>DSP-1012300040610-F-F10</t>
  </si>
  <si>
    <t>DSP-1012300040610-F-F11</t>
  </si>
  <si>
    <t>DSP-1012300040610-F-F12</t>
  </si>
  <si>
    <t>DSP-1012300040610-F-G01</t>
  </si>
  <si>
    <t>DSP-1012300040610-F-G02</t>
  </si>
  <si>
    <t>DSP-1012300040610-F-G03</t>
  </si>
  <si>
    <t>DSP-1012300040610-F-G04</t>
  </si>
  <si>
    <t>DSP-1012300040610-F-G05</t>
  </si>
  <si>
    <t>DSP-1012300040610-F-G06</t>
  </si>
  <si>
    <t>DSP-1012300040610-F-G07</t>
  </si>
  <si>
    <t>DSP-1012300040610-F-G08</t>
  </si>
  <si>
    <t>DSP-1012300040610-F-G09</t>
  </si>
  <si>
    <t>DSP-1012300040610-F-G10</t>
  </si>
  <si>
    <t>DSP-1012300040610-F-G11</t>
  </si>
  <si>
    <t>DSP-1012300040610-F-G12</t>
  </si>
  <si>
    <t>DSP-1012300040610-F-H01</t>
  </si>
  <si>
    <t>DSP-1012310040419-H-A01</t>
  </si>
  <si>
    <t>DSP-1012310040419-H-A02</t>
  </si>
  <si>
    <t>DSP-1012310040419-H-A03</t>
  </si>
  <si>
    <t>DSP-1012310040419-H-A04</t>
  </si>
  <si>
    <t>DSP-1012310040419-H-A05</t>
  </si>
  <si>
    <t>DSP-1012310040419-H-A06</t>
  </si>
  <si>
    <t>DSP-1012310040419-H-A07</t>
  </si>
  <si>
    <t>DSP-1012310040419-H-A08</t>
  </si>
  <si>
    <t>DSP-1012310040419-H-A09</t>
  </si>
  <si>
    <t>DSP-1012310040419-H-A10</t>
  </si>
  <si>
    <t>DSP-1012310040419-H-A11</t>
  </si>
  <si>
    <t>DSP-1012310040419-H-A12</t>
  </si>
  <si>
    <t>DSP-1012310040419-H-B01</t>
  </si>
  <si>
    <t>DSP-1012310040419-H-B02</t>
  </si>
  <si>
    <t>DSP-1012310040419-H-B03</t>
  </si>
  <si>
    <t>DSP-1012310040419-H-B04</t>
  </si>
  <si>
    <t>DSP-1012310040419-H-B05</t>
  </si>
  <si>
    <t>DSP-1012310040419-H-B06</t>
  </si>
  <si>
    <t>DSP-1012310040419-H-B07</t>
  </si>
  <si>
    <t>DSP-1012310040419-H-B08</t>
  </si>
  <si>
    <t>DSP-1012310040419-H-B09</t>
  </si>
  <si>
    <t>MUC1+</t>
  </si>
  <si>
    <t>MUC1+-aoi-001</t>
  </si>
  <si>
    <t>DSP-1012310040419-H-B10</t>
  </si>
  <si>
    <t>DSP-1012310040419-H-B11</t>
  </si>
  <si>
    <t>DSP-1012310040419-H-B12</t>
  </si>
  <si>
    <t>DSP-1012310040419-H-C01</t>
  </si>
  <si>
    <t>DSP-1012310040419-H-C02</t>
  </si>
  <si>
    <t>DSP-1012310040419-H-C03</t>
  </si>
  <si>
    <t>DSP-1012310040419-H-C04</t>
  </si>
  <si>
    <t>DSP-1012310040419-H-C05</t>
  </si>
  <si>
    <t>DSP-1012310040419-H-C06</t>
  </si>
  <si>
    <t>DSP-1012310040419-H-C07</t>
  </si>
  <si>
    <t>DSP-1012310040419-H-C08</t>
  </si>
  <si>
    <t>DSP-1003320000078-H-A01</t>
  </si>
  <si>
    <t>DSP-1003320000078-H-A02</t>
  </si>
  <si>
    <t>Kidney Control 2</t>
  </si>
  <si>
    <t>(v1.0) Dev Commercial Human WTA</t>
  </si>
  <si>
    <t>DSP-1003320000078-H-A03</t>
  </si>
  <si>
    <t>DSP-1003320000078-H-A04</t>
  </si>
  <si>
    <t>DSP-1003320000078-H-A05</t>
  </si>
  <si>
    <t>DSP-1003320000078-H-A06</t>
  </si>
  <si>
    <t>DSP-1003320000078-H-A07</t>
  </si>
  <si>
    <t>DSP-1003320000078-H-A08</t>
  </si>
  <si>
    <t>DSP-1003320000078-H-A09</t>
  </si>
  <si>
    <t>DSP-1003320000078-H-A10</t>
  </si>
  <si>
    <t>DSP-1003320000078-H-A11</t>
  </si>
  <si>
    <t>DSP-1003320000078-H-A12</t>
  </si>
  <si>
    <t>DSP-1003320000078-H-B01</t>
  </si>
  <si>
    <t>DSP-1003320000078-H-B02</t>
  </si>
  <si>
    <t>052858A2 kidney</t>
  </si>
  <si>
    <t>DSP-1003320000078-H-B03</t>
  </si>
  <si>
    <t>DSP-1003320000078-H-B04</t>
  </si>
  <si>
    <t>DSP-1003320000078-H-B05</t>
  </si>
  <si>
    <t>DSP-1003320000078-H-B06</t>
  </si>
  <si>
    <t>DSP-1003320000078-H-B07</t>
  </si>
  <si>
    <t>DSP-1003320000078-H-B08</t>
  </si>
  <si>
    <t>DSP-1003320000078-H-B09</t>
  </si>
  <si>
    <t>DSP-1003320000078-H-B10</t>
  </si>
  <si>
    <t>DSP-1003320000078-H-B11</t>
  </si>
  <si>
    <t>DSP-1003320000078-H-B12</t>
  </si>
  <si>
    <t>DSP-1003320000078-H-C01</t>
  </si>
  <si>
    <t>DSP-1003320000078-H-C02</t>
  </si>
  <si>
    <t>DSP-1003320000078-H-C03</t>
  </si>
  <si>
    <t>DSP-1003320000078-H-C04</t>
  </si>
  <si>
    <t>DSP-1003320000078-H-C05</t>
  </si>
  <si>
    <t>DSP-1003320000078-H-C06</t>
  </si>
  <si>
    <t>DSP-1003320000078-H-C07</t>
  </si>
  <si>
    <t>DSP-1003320000078-H-C08</t>
  </si>
  <si>
    <t>DSP-1003320000078-H-C09</t>
  </si>
  <si>
    <t>DSP-1003320000078-H-C10</t>
  </si>
  <si>
    <t>DSP-1003320000078-H-C11</t>
  </si>
  <si>
    <t>DSP-1003320000078-H-C12</t>
  </si>
  <si>
    <t>DSP-1003320000078-H-D01</t>
  </si>
  <si>
    <t>DSP-1003320000078-H-D02</t>
  </si>
  <si>
    <t>DSP-1003320000078-H-D03</t>
  </si>
  <si>
    <t>DSP-1003320000078-H-D04</t>
  </si>
  <si>
    <t>DSP-1003320000078-H-D05</t>
  </si>
  <si>
    <t>DSP-1003320000078-H-D06</t>
  </si>
  <si>
    <t>DSP-1003320000078-H-D07</t>
  </si>
  <si>
    <t>DSP-1003320000078-H-D08</t>
  </si>
  <si>
    <t>DSP-1003320000078-H-D09</t>
  </si>
  <si>
    <t>DSP-1003320000078-H-D10</t>
  </si>
  <si>
    <t>DSP-1003320000078-H-D11</t>
  </si>
  <si>
    <t>DSP-1003320000078-H-D12</t>
  </si>
  <si>
    <t>DSP-1003320000078-H-E01</t>
  </si>
  <si>
    <t>DSP-1003320000078-H-E02</t>
  </si>
  <si>
    <t>DSP-1003320000078-H-E03</t>
  </si>
  <si>
    <t>DSP-1003320000078-H-E04</t>
  </si>
  <si>
    <t>DSP-1003320000078-H-E05</t>
  </si>
  <si>
    <t>DSP-1003320000078-H-E06</t>
  </si>
  <si>
    <t>DSP-1003320000078-H-E07</t>
  </si>
  <si>
    <t>DSP-1003320000078-H-E08</t>
  </si>
  <si>
    <t>DSP-1003320000078-H-E09</t>
  </si>
  <si>
    <t>DSP-1003320000078-H-E10</t>
  </si>
  <si>
    <t>DSP-1003320000078-H-E11</t>
  </si>
  <si>
    <t>DSP-1003320000078-H-E12</t>
  </si>
  <si>
    <t>DSP-1003320000078-H-F01</t>
  </si>
  <si>
    <t>DSP-1003320000078-H-F02</t>
  </si>
  <si>
    <t>DSP-1003320000078-H-F03</t>
  </si>
  <si>
    <t>DSP-1003320000078-H-F04</t>
  </si>
  <si>
    <t>DSP-1003320000078-H-F05</t>
  </si>
  <si>
    <t>DSP-1003320000078-H-F06</t>
  </si>
  <si>
    <t>DSP-1003320000078-H-F07</t>
  </si>
  <si>
    <t>DSP-1003320000078-H-F08</t>
  </si>
  <si>
    <t>DSP-1003320000078-H-F09</t>
  </si>
  <si>
    <t>DSP-1003320000078-H-F10</t>
  </si>
  <si>
    <t>DSP-1003320000078-H-F11</t>
  </si>
  <si>
    <t>DSP-1003320000078-H-F12</t>
  </si>
  <si>
    <t>DSP-1003320000078-H-G01</t>
  </si>
  <si>
    <t>SlideName</t>
  </si>
  <si>
    <t>ScanLabel</t>
  </si>
  <si>
    <t>ROILabel</t>
  </si>
  <si>
    <t>SegmentLabel</t>
  </si>
  <si>
    <t>SegmentDisplayName</t>
  </si>
  <si>
    <t>QCFlags</t>
  </si>
  <si>
    <t>AOISurfaceArea</t>
  </si>
  <si>
    <t>AOINucleiCount</t>
  </si>
  <si>
    <t>ROICoordinateX</t>
  </si>
  <si>
    <t>ROICoordinateY</t>
  </si>
  <si>
    <t>RawReads</t>
  </si>
  <si>
    <t>AlignedReads</t>
  </si>
  <si>
    <t>DeduplicatedReads</t>
  </si>
  <si>
    <t>TrimmedReads</t>
  </si>
  <si>
    <t>StitchedReads</t>
  </si>
  <si>
    <t>SequencingSaturation</t>
  </si>
  <si>
    <t>SequencingSetID</t>
  </si>
  <si>
    <t>UMIQ30</t>
  </si>
  <si>
    <t>RTSQ30</t>
  </si>
  <si>
    <t>GeoMxNgsPipelineVersion</t>
  </si>
  <si>
    <t>LOT_Human_NGS_Whole_Transcriptome_Atlas_RNA</t>
  </si>
  <si>
    <t>LOT_Dev_Commercial_Human_WTA</t>
  </si>
  <si>
    <t>Type</t>
  </si>
  <si>
    <t>ROIID</t>
  </si>
  <si>
    <t>SegmentID</t>
  </si>
  <si>
    <t>ScanWidth</t>
  </si>
  <si>
    <t>ScanHeight</t>
  </si>
  <si>
    <t>ScanOffsetX</t>
  </si>
  <si>
    <t>ScanOffsetY</t>
  </si>
  <si>
    <t>hu_kidney_001</t>
  </si>
  <si>
    <t>001</t>
  </si>
  <si>
    <t>052858A2 kidney | 001 | Geometric Segment</t>
  </si>
  <si>
    <t>False</t>
  </si>
  <si>
    <t/>
  </si>
  <si>
    <t>"GeoMx_NGS_Pipeline_ 2.0.0"</t>
  </si>
  <si>
    <t>NA</t>
  </si>
  <si>
    <t>Cortical glomerulus</t>
  </si>
  <si>
    <t>6c8d54b7-3109-48ab-a186-5fe60f01f3b8</t>
  </si>
  <si>
    <t>520e6899-0bf8-40c6-98bc-558cfa2d91f5</t>
  </si>
  <si>
    <t>002</t>
  </si>
  <si>
    <t>052858A2 kidney | 002 | Geometric Segment</t>
  </si>
  <si>
    <t>e5c89a58-4c96-4a0f-8922-c65985b3b82c</t>
  </si>
  <si>
    <t>a8fcffed-546c-4b60-86a9-51e9e1561387</t>
  </si>
  <si>
    <t>003</t>
  </si>
  <si>
    <t>052858A2 kidney | 003 | Geometric Segment</t>
  </si>
  <si>
    <t>b0cfb015-c4f1-4769-910d-4829afaf0346</t>
  </si>
  <si>
    <t>c74a7877-1bfa-4c46-af53-26c24975d4a8</t>
  </si>
  <si>
    <t>004</t>
  </si>
  <si>
    <t>052858A2 kidney | 004 | Geometric Segment</t>
  </si>
  <si>
    <t>325fa7c9-d6ee-4a25-9d27-b5856ae9ed3e</t>
  </si>
  <si>
    <t>c4ef5188-78b4-4490-b1a9-ea44a7dbf6b4</t>
  </si>
  <si>
    <t>005</t>
  </si>
  <si>
    <t>052858A2 kidney | 005 | Geometric Segment</t>
  </si>
  <si>
    <t>9b5b9a98-e0ce-4b42-a53a-753b486f6816</t>
  </si>
  <si>
    <t>47d67491-3976-4240-bb82-5ef8c2717227</t>
  </si>
  <si>
    <t>006</t>
  </si>
  <si>
    <t>052858A2 kidney | 006 | Geometric Segment</t>
  </si>
  <si>
    <t>e32cd85a-6fa8-4837-9200-af41ee6b96ad</t>
  </si>
  <si>
    <t>84382569-4484-4f30-b4be-598eb7846cff</t>
  </si>
  <si>
    <t>007</t>
  </si>
  <si>
    <t>052858A2 kidney | 007 | CD10+</t>
  </si>
  <si>
    <t>Cortical filtration membrane</t>
  </si>
  <si>
    <t>29167560-18a9-4973-b9c1-8515ca2f8399</t>
  </si>
  <si>
    <t>86a9aa88-ffd1-4fad-8ab8-51c493eca11d</t>
  </si>
  <si>
    <t>008</t>
  </si>
  <si>
    <t>052858A2 kidney | 008 | CD10+</t>
  </si>
  <si>
    <t>a4998a76-80a7-4210-8041-df8cc7b47f76</t>
  </si>
  <si>
    <t>15380dd6-a602-4a6b-9805-2192a79b9290</t>
  </si>
  <si>
    <t>009</t>
  </si>
  <si>
    <t>052858A2 kidney | 009 | CD10+</t>
  </si>
  <si>
    <t>1b5b21b4-7216-4e5f-92cd-a311d7b266c7</t>
  </si>
  <si>
    <t>a8a85f50-cf51-4cb6-88de-0f0d94223d6d</t>
  </si>
  <si>
    <t>010</t>
  </si>
  <si>
    <t>052858A2 kidney | 010 | CD10+</t>
  </si>
  <si>
    <t>c05dd514-685c-4d88-be77-5f2aa85eec9e</t>
  </si>
  <si>
    <t>66fdb991-c686-4480-a7af-a106f6120893</t>
  </si>
  <si>
    <t>011</t>
  </si>
  <si>
    <t>052858A2 kidney | 011 | Geometric Segment</t>
  </si>
  <si>
    <t>a0002218-7b57-4436-89eb-9d402580cce1</t>
  </si>
  <si>
    <t>4066009c-8675-4b9c-8982-230646913521</t>
  </si>
  <si>
    <t>012</t>
  </si>
  <si>
    <t>052858A2 kidney | 012 | Geometric Segment</t>
  </si>
  <si>
    <t>09295320-a995-4ed1-a072-11be528cb4d4</t>
  </si>
  <si>
    <t>d86a4cb8-df99-4971-8e3c-122341786208</t>
  </si>
  <si>
    <t>013</t>
  </si>
  <si>
    <t>052858A2 kidney | 013 | CD10+</t>
  </si>
  <si>
    <t>6a1243e1-8e3f-43f7-b19d-8411905ea1bb</t>
  </si>
  <si>
    <t>ed91a01e-6dd4-4ba8-bea4-4646ae1f5888</t>
  </si>
  <si>
    <t>014</t>
  </si>
  <si>
    <t>052858A2 kidney | 014 | Geometric Segment</t>
  </si>
  <si>
    <t>112805da-c95f-4090-9317-8f8c2a04ff76</t>
  </si>
  <si>
    <t>82d89cfd-e98b-49b1-884b-775403eed573</t>
  </si>
  <si>
    <t>015</t>
  </si>
  <si>
    <t>052858A2 kidney | 015 | Geometric Segment</t>
  </si>
  <si>
    <t>ad59d6a5-0508-47c3-96aa-7ab17917e70e</t>
  </si>
  <si>
    <t>304907e2-9a7d-4d37-9d09-30b019912e60</t>
  </si>
  <si>
    <t>016</t>
  </si>
  <si>
    <t>052858A2 kidney | 016 | Geometric Segment</t>
  </si>
  <si>
    <t>e9e2d34b-105d-4f63-a2e4-a8487bc091c0</t>
  </si>
  <si>
    <t>17f8bdd7-6a08-4eb9-b10d-f1d914e695b4</t>
  </si>
  <si>
    <t>017</t>
  </si>
  <si>
    <t>052858A2 kidney | 017 | CD10+</t>
  </si>
  <si>
    <t>913dd336-987d-434d-885a-0725b983a226</t>
  </si>
  <si>
    <t>79f48567-4998-4987-bb55-a67936455220</t>
  </si>
  <si>
    <t>018</t>
  </si>
  <si>
    <t>052858A2 kidney | 018 | Geometric Segment</t>
  </si>
  <si>
    <t>ff4ab272-4bc7-43d2-88dc-5436fba486c6</t>
  </si>
  <si>
    <t>b585a807-5f8d-42f7-a7ff-0c60107a21fb</t>
  </si>
  <si>
    <t>019</t>
  </si>
  <si>
    <t>052858A2 kidney | 019 | CD10+</t>
  </si>
  <si>
    <t>Juxtamedullary filtration membrane</t>
  </si>
  <si>
    <t>e80de89a-6a22-461b-8d66-f1b04b056594</t>
  </si>
  <si>
    <t>6c15b5e9-7d8a-4698-8960-f202bbce8b85</t>
  </si>
  <si>
    <t>020</t>
  </si>
  <si>
    <t>052858A2 kidney | 020 | CD10+</t>
  </si>
  <si>
    <t>d5340101-2033-4b2a-bf54-b070c42981e0</t>
  </si>
  <si>
    <t>3e013c5f-73b6-406c-bbb2-030838ddc3d3</t>
  </si>
  <si>
    <t>021</t>
  </si>
  <si>
    <t>052858A2 kidney | 021 | Geometric Segment</t>
  </si>
  <si>
    <t>Juxtamedullary glomerulus</t>
  </si>
  <si>
    <t>ebefd2f5-2511-4f08-938f-02e724f27242</t>
  </si>
  <si>
    <t>9fd4185d-5b75-48d3-a9eb-81df8ab986db</t>
  </si>
  <si>
    <t>022</t>
  </si>
  <si>
    <t>052858A2 kidney | 022 | Geometric Segment</t>
  </si>
  <si>
    <t>3b16c2d6-b205-461c-ad91-1125ba1d3368</t>
  </si>
  <si>
    <t>6eeaf8b1-6308-4205-971a-cd474b7f3f7d</t>
  </si>
  <si>
    <t>023</t>
  </si>
  <si>
    <t>052858A2 kidney | 023 | CD10+</t>
  </si>
  <si>
    <t>c90a6131-dc1b-4701-ba61-28233391e768</t>
  </si>
  <si>
    <t>e027c9f5-6ae7-44ea-8b88-72c554654775</t>
  </si>
  <si>
    <t>024</t>
  </si>
  <si>
    <t>052858A2 kidney | 024 | Geometric Segment</t>
  </si>
  <si>
    <t>6e45bd99-96c2-4913-96c6-420e361667a1</t>
  </si>
  <si>
    <t>4fecf337-848a-4c8e-bf03-5c8e1160a917</t>
  </si>
  <si>
    <t>025</t>
  </si>
  <si>
    <t>052858A2 kidney | 025 | CD10+</t>
  </si>
  <si>
    <t>d75d9bc4-a681-43aa-843e-0c153015a833</t>
  </si>
  <si>
    <t>f928e938-082e-4d10-a74d-517f3c6219ea</t>
  </si>
  <si>
    <t>026</t>
  </si>
  <si>
    <t>052858A2 kidney | 026 | CD10+</t>
  </si>
  <si>
    <t>44538e11-abea-4b60-aa2a-39c901fdaee0</t>
  </si>
  <si>
    <t>8e9e08d0-e74e-46a9-82b3-eb4e7aa55220</t>
  </si>
  <si>
    <t>027</t>
  </si>
  <si>
    <t>052858A2 kidney | 027 | CD10+</t>
  </si>
  <si>
    <t>c7139af1-3f90-43f0-b1ff-e31fc812082b</t>
  </si>
  <si>
    <t>fbd7a5a3-a3eb-4295-a6c8-6a977b769ef5</t>
  </si>
  <si>
    <t>028</t>
  </si>
  <si>
    <t>052858A2 kidney | 028 | Geometric Segment</t>
  </si>
  <si>
    <t>451494ba-82a6-4a70-9b3f-db8adf249519</t>
  </si>
  <si>
    <t>5ad77ae2-2089-4cb1-b4ef-d3ffbedf02ed</t>
  </si>
  <si>
    <t>029</t>
  </si>
  <si>
    <t>052858A2 kidney | 029 | Geometric Segment</t>
  </si>
  <si>
    <t>ed080c33-f221-48f2-9307-15dacc6c496e</t>
  </si>
  <si>
    <t>7f469394-e2ca-4046-9c8f-3db0f0b4ba27</t>
  </si>
  <si>
    <t>030</t>
  </si>
  <si>
    <t>052858A2 kidney | 030 | Geometric Segment</t>
  </si>
  <si>
    <t>32dc0ad0-e20c-4ccd-a45f-f8b71ca7932d</t>
  </si>
  <si>
    <t>441f20bf-91cb-4e84-a9c8-d994312b6267</t>
  </si>
  <si>
    <t>031</t>
  </si>
  <si>
    <t>052858A2 kidney | 031 | Geometric Segment</t>
  </si>
  <si>
    <t>bac614e7-a020-41d5-8772-543a56eddcd9</t>
  </si>
  <si>
    <t>e121a7de-0ad2-4de4-a902-4e93e066b19b</t>
  </si>
  <si>
    <t>032</t>
  </si>
  <si>
    <t>052858A2 kidney | 032 | Geometric Segment</t>
  </si>
  <si>
    <t>1c7a55d6-e44f-4272-a267-d3d7fe5c81d2</t>
  </si>
  <si>
    <t>afed5e66-7e2f-41d0-a79a-2eeacc2bec2e</t>
  </si>
  <si>
    <t>033</t>
  </si>
  <si>
    <t>052858A2 kidney | 033 | Geometric Segment</t>
  </si>
  <si>
    <t>33e55ab4-ed61-4010-a724-f6cf51687289</t>
  </si>
  <si>
    <t>c341dc75-217b-491c-a8c9-55293e139dc7</t>
  </si>
  <si>
    <t>034</t>
  </si>
  <si>
    <t>052858A2 kidney | 034 | Geometric Segment</t>
  </si>
  <si>
    <t>d03d331b-c0b2-4bf8-87d8-f1d9cb07fe5c</t>
  </si>
  <si>
    <t>3ded754b-b644-4b13-98b2-c955dd1a0a2c</t>
  </si>
  <si>
    <t>035</t>
  </si>
  <si>
    <t>052858A2 kidney | 035 | Geometric Segment</t>
  </si>
  <si>
    <t>d51f10be-d5ba-4669-aeb1-64589b6ef033</t>
  </si>
  <si>
    <t>650b8760-8435-44bc-aaac-06d5cd0596a6</t>
  </si>
  <si>
    <t>036</t>
  </si>
  <si>
    <t>052858A2 kidney | 036 | Geometric Segment</t>
  </si>
  <si>
    <t>41748133-5f5e-48ce-8a46-b861f5c42430</t>
  </si>
  <si>
    <t>725f534e-8055-48a4-ba15-9af0be1ce5c7</t>
  </si>
  <si>
    <t>037</t>
  </si>
  <si>
    <t>052858A2 kidney | 037 | Geometric Segment</t>
  </si>
  <si>
    <t>Proximal convoluted tubule</t>
  </si>
  <si>
    <t>81a151b3-5c79-419c-84ef-fac3be319151</t>
  </si>
  <si>
    <t>df473f77-78fa-4f9e-9eef-bf2b84c3b270</t>
  </si>
  <si>
    <t>038</t>
  </si>
  <si>
    <t>052858A2 kidney | 038 | Geometric Segment</t>
  </si>
  <si>
    <t>1bba258a-7ab7-4bd6-9b18-4b7f7753cd0b</t>
  </si>
  <si>
    <t>fcb61a96-d3fd-4ba6-9642-e7e71d354473</t>
  </si>
  <si>
    <t>039</t>
  </si>
  <si>
    <t>052858A2 kidney | 039 | Geometric Segment</t>
  </si>
  <si>
    <t>72828ca2-93fc-4bfe-8191-0f4e78e4646a</t>
  </si>
  <si>
    <t>3e0f53f5-1a51-4a9e-810b-e7ba24448fb3</t>
  </si>
  <si>
    <t>040</t>
  </si>
  <si>
    <t>052858A2 kidney | 040 | Geometric Segment</t>
  </si>
  <si>
    <t>6ae1e6a0-2f5e-450b-8496-78fce8808891</t>
  </si>
  <si>
    <t>2053d3d5-c965-475b-bbc2-c22b4ddd4fa5</t>
  </si>
  <si>
    <t>041</t>
  </si>
  <si>
    <t>052858A2 kidney | 041 | Geometric Segment</t>
  </si>
  <si>
    <t>8b72782f-c089-44d5-82f6-e9d8edd54566</t>
  </si>
  <si>
    <t>4e0e2f53-525e-47ef-a12b-7b4faa4ad46b</t>
  </si>
  <si>
    <t>042</t>
  </si>
  <si>
    <t>052858A2 kidney | 042 | Geometric Segment</t>
  </si>
  <si>
    <t>afb468d4-b6f9-4705-9ec7-00418afe57bd</t>
  </si>
  <si>
    <t>f66d21c6-db39-41fb-a19d-f84bfee00361</t>
  </si>
  <si>
    <t>043</t>
  </si>
  <si>
    <t>052858A2 kidney | 043 | PanCK+</t>
  </si>
  <si>
    <t>True</t>
  </si>
  <si>
    <t>Distal convoluted tubule</t>
  </si>
  <si>
    <t>5167468b-7dfd-4a58-8ebb-e4c6de3631c0</t>
  </si>
  <si>
    <t>88001931-d4c1-4f81-b33a-e2a98380af1b</t>
  </si>
  <si>
    <t>044</t>
  </si>
  <si>
    <t>052858A2 kidney | 044 | PanCK+</t>
  </si>
  <si>
    <t>e51ca97a-f929-4574-bff2-7102be4713c5</t>
  </si>
  <si>
    <t>74ec3fb9-ea8d-4490-9a71-597bbbad68bf</t>
  </si>
  <si>
    <t>045</t>
  </si>
  <si>
    <t>052858A2 kidney | 045 | PanCK+</t>
  </si>
  <si>
    <t>4c9ef866-6824-438c-8a71-fc7e2d53e199</t>
  </si>
  <si>
    <t>8622abaf-a307-471d-93df-bb487d05b3ec</t>
  </si>
  <si>
    <t>046</t>
  </si>
  <si>
    <t>052858A2 kidney | 046 | PanCK+</t>
  </si>
  <si>
    <t>47ec40ac-9c23-4067-b72e-66537845dfca</t>
  </si>
  <si>
    <t>e7371094-83c7-4906-a3f2-c9eb71ec665f</t>
  </si>
  <si>
    <t>047</t>
  </si>
  <si>
    <t>052858A2 kidney | 047 | PanCK+</t>
  </si>
  <si>
    <t>79ff3952-98d6-4f6f-8e46-ab7dfb2d278c</t>
  </si>
  <si>
    <t>8faaf76d-21e4-4420-9255-59f89c100c19</t>
  </si>
  <si>
    <t>048</t>
  </si>
  <si>
    <t>052858A2 kidney | 048 | PanCK+</t>
  </si>
  <si>
    <t>7ee34bc0-46c9-42f1-b9fd-7d331202b4fa</t>
  </si>
  <si>
    <t>5498a3c3-dccf-45c8-bccf-ce56f3ce797d</t>
  </si>
  <si>
    <t>049</t>
  </si>
  <si>
    <t>052858A2 kidney | 049 | PanCK+</t>
  </si>
  <si>
    <t>Loop of Henle</t>
  </si>
  <si>
    <t>89f3d5ed-bbf8-4939-b5e7-3664777a45ab</t>
  </si>
  <si>
    <t>2ef41139-81b6-4aa8-b661-64ba3ca1be79</t>
  </si>
  <si>
    <t>050</t>
  </si>
  <si>
    <t>052858A2 kidney | 050 | PanCK+</t>
  </si>
  <si>
    <t>fc69519c-89f5-4ed8-9776-a25a8179d105</t>
  </si>
  <si>
    <t>980c0081-c138-4741-8b50-d85722ed9da4</t>
  </si>
  <si>
    <t>051</t>
  </si>
  <si>
    <t>052858A2 kidney | 051 | PanCK+</t>
  </si>
  <si>
    <t>9dae4aec-fdb7-44e4-acf7-e7daff0aa692</t>
  </si>
  <si>
    <t>0f32f2c5-fad3-4a01-bb22-0986d97d0ba0</t>
  </si>
  <si>
    <t>052</t>
  </si>
  <si>
    <t>052858A2 kidney | 052 | PanCK+</t>
  </si>
  <si>
    <t>f6c2f9a0-3a08-4795-8975-0674ac9674db</t>
  </si>
  <si>
    <t>9e3283ab-673c-4439-9687-96d351f33edb</t>
  </si>
  <si>
    <t>053</t>
  </si>
  <si>
    <t>052858A2 kidney | 053 | PanCK+</t>
  </si>
  <si>
    <t>51b160c3-be7a-4da0-8c11-932fe98815c6</t>
  </si>
  <si>
    <t>ba0693c8-3731-42d9-a28c-d963d5367e1d</t>
  </si>
  <si>
    <t>054</t>
  </si>
  <si>
    <t>052858A2 kidney | 054 | PanCK+</t>
  </si>
  <si>
    <t>d634b0b5-baf1-46c3-86dd-58eb109a7fb7</t>
  </si>
  <si>
    <t>a05ace6b-33bf-4d1b-97fa-a11d46017e2f</t>
  </si>
  <si>
    <t>055</t>
  </si>
  <si>
    <t>052858A2 kidney | 055 | PanCK+</t>
  </si>
  <si>
    <t>Collecting duct</t>
  </si>
  <si>
    <t>0706f9cc-3a6a-4a16-8e1d-be80fb76dcec</t>
  </si>
  <si>
    <t>e7e97134-0f99-45f4-8999-7c3f98aa0e0d</t>
  </si>
  <si>
    <t>056</t>
  </si>
  <si>
    <t>052858A2 kidney | 056 | PanCK+</t>
  </si>
  <si>
    <t>20637c87-b31d-47c9-8e16-59e6d0451f59</t>
  </si>
  <si>
    <t>212a6af8-1a04-42f0-b8bd-7dfa4c0eb7e0</t>
  </si>
  <si>
    <t>057</t>
  </si>
  <si>
    <t>052858A2 kidney | 057 | PanCK+</t>
  </si>
  <si>
    <t>f75e142e-c63d-45a9-9b89-18d94750980e</t>
  </si>
  <si>
    <t>69a11755-7ab0-4d31-9a13-a92dc6c225d6</t>
  </si>
  <si>
    <t>058</t>
  </si>
  <si>
    <t>052858A2 kidney | 058 | PanCK+</t>
  </si>
  <si>
    <t>15fa90e8-2dbd-47cd-9ba6-96497d7e5514</t>
  </si>
  <si>
    <t>d4457159-3fb6-4053-b269-b9beefe18390</t>
  </si>
  <si>
    <t>059</t>
  </si>
  <si>
    <t>052858A2 kidney | 059 | PanCK+</t>
  </si>
  <si>
    <t>1251b611-a372-4700-a008-49d47581f1c1</t>
  </si>
  <si>
    <t>71d3794a-960c-4bf6-bb08-16244763bd5d</t>
  </si>
  <si>
    <t>060</t>
  </si>
  <si>
    <t>052858A2 kidney | 060 | PanCK+</t>
  </si>
  <si>
    <t>64318e66-71e8-4e01-9c2b-af8e594da225</t>
  </si>
  <si>
    <t>a9384549-acff-4f35-bba3-33dc6b78288d</t>
  </si>
  <si>
    <t>hu_kidney_002</t>
  </si>
  <si>
    <t>051740A2_19Apr | 001 | Geometric Segment</t>
  </si>
  <si>
    <t>-</t>
  </si>
  <si>
    <t>7c7ee665-7120-47bf-b0b7-fc984b189474</t>
  </si>
  <si>
    <t>638fb814-86c1-4ff2-8e38-695f29019a16</t>
  </si>
  <si>
    <t>051740A2_19Apr | 002 | Geometric Segment</t>
  </si>
  <si>
    <t>f2c52520-03ec-4480-8696-d298751b7c43</t>
  </si>
  <si>
    <t>29c9caed-3c2b-443c-b26d-72c6ceeae3ed</t>
  </si>
  <si>
    <t>051740A2_19Apr | 003 | Geometric Segment</t>
  </si>
  <si>
    <t>1a540ce8-1c4a-4628-99e4-65fbdaf50e8a</t>
  </si>
  <si>
    <t>0fc32932-c3f1-497d-9073-fefa90a58559</t>
  </si>
  <si>
    <t>051740A2_19Apr | 004 | Geometric Segment</t>
  </si>
  <si>
    <t>4045edba-bbc9-4735-9394-212bf0b77bcc</t>
  </si>
  <si>
    <t>d8a55f98-fe7f-49b5-8edd-00be14a7c95c</t>
  </si>
  <si>
    <t>051740A2_19Apr | 005 | Geometric Segment</t>
  </si>
  <si>
    <t>d6e5990d-65b8-42fd-a45a-d4f038b29018</t>
  </si>
  <si>
    <t>3b40cefc-aba3-4f76-8cbf-5fdb0c9781b7</t>
  </si>
  <si>
    <t>051740A2_19Apr | 006 | Geometric Segment</t>
  </si>
  <si>
    <t>47e901b4-62e6-445e-99fc-cf4d4d30dcdb</t>
  </si>
  <si>
    <t>3bbb5942-d13a-47fe-afe1-efd253aaacc2</t>
  </si>
  <si>
    <t>051740A2_19Apr | 007 | CD10+</t>
  </si>
  <si>
    <t>5abd1685-a023-4d71-8780-96a5fad18fbd</t>
  </si>
  <si>
    <t>044c83f5-cd7c-4f37-a1cc-d5a620e0fc48</t>
  </si>
  <si>
    <t>051740A2_19Apr | 008 | CD10+</t>
  </si>
  <si>
    <t>69d9fe5d-5e83-4115-9f0f-2a91a8df4bb3</t>
  </si>
  <si>
    <t>5722ecb2-2309-4264-bedd-695d552a08a9</t>
  </si>
  <si>
    <t>051740A2_19Apr | 009 | CD10+</t>
  </si>
  <si>
    <t>a96cd2cd-be15-4dd2-9c45-0a7e31637df9</t>
  </si>
  <si>
    <t>f8ad9483-c25c-4717-adbf-89cb1024731f</t>
  </si>
  <si>
    <t>051740A2_19Apr | 010 | CD10+</t>
  </si>
  <si>
    <t>0dccad5d-b4f7-47bf-98ac-69e392094700</t>
  </si>
  <si>
    <t>cbea67c6-ab95-450c-b06c-c76d90cbe63a</t>
  </si>
  <si>
    <t>051740A2_19Apr | 011 | CD10+</t>
  </si>
  <si>
    <t>8746d292-53ce-4852-ac7a-3df8f2d118e6</t>
  </si>
  <si>
    <t>42da7954-2530-4c62-b167-03e8d68b9635</t>
  </si>
  <si>
    <t>051740A2_19Apr | 012 | CD10+</t>
  </si>
  <si>
    <t>86470161-8a63-48fe-aee1-4a094d8587fc</t>
  </si>
  <si>
    <t>b866d80c-9b97-41df-a957-277ec6c549bf</t>
  </si>
  <si>
    <t>051740A2_19Apr | 013 | Geometric Segment</t>
  </si>
  <si>
    <t>9dbcd6cf-d3c1-48ea-8b5b-748d5357f0bf</t>
  </si>
  <si>
    <t>c638742d-b3cf-48cb-843c-21c0f607e48e</t>
  </si>
  <si>
    <t>051740A2_19Apr | 014 | Geometric Segment</t>
  </si>
  <si>
    <t>4b18b95f-db75-48e0-b56b-7d6ff6539e9a</t>
  </si>
  <si>
    <t>fdb139f3-5deb-48f0-8505-9614216d7545</t>
  </si>
  <si>
    <t>051740A2_19Apr | 015 | Geometric Segment</t>
  </si>
  <si>
    <t>fef5c642-44e8-4a47-b02d-9d3301cc808e</t>
  </si>
  <si>
    <t>3a1da3a7-201c-4183-a75f-6413934f0744</t>
  </si>
  <si>
    <t>051740A2_19Apr | 016 | Geometric Segment</t>
  </si>
  <si>
    <t>5802c2df-ab81-43a5-9aa1-a46c458157d2</t>
  </si>
  <si>
    <t>287fca68-a885-411c-b5d8-e098572fecbb</t>
  </si>
  <si>
    <t>051740A2_19Apr | 017 | Geometric Segment</t>
  </si>
  <si>
    <t>046e6109-2c15-4c03-8a2b-395cf23f2a21</t>
  </si>
  <si>
    <t>a7a03fc0-de47-4ef8-8db2-cd9caf3b074f</t>
  </si>
  <si>
    <t>051740A2_19Apr | 018 | Geometric Segment</t>
  </si>
  <si>
    <t>277c2e28-dc56-475d-86b0-c94f59243dad</t>
  </si>
  <si>
    <t>40d5f8c1-aad4-4a44-a68c-a494a9e17603</t>
  </si>
  <si>
    <t>051740A2_19Apr | 019 | CD10+</t>
  </si>
  <si>
    <t>4ba5b1c5-9981-4ef8-8415-cef437a1f50b</t>
  </si>
  <si>
    <t>ee6718f4-a60d-4f41-862c-fdd633769697</t>
  </si>
  <si>
    <t>051740A2_19Apr | 020 | CD10+</t>
  </si>
  <si>
    <t>8f6b8fa8-bec6-484d-bdfb-feab1c8113d3</t>
  </si>
  <si>
    <t>f750150d-f0af-4097-99b3-cc6a210ce948</t>
  </si>
  <si>
    <t>051740A2_19Apr | 021 | CD10+</t>
  </si>
  <si>
    <t>17863566-984c-441a-90af-7eb3edbe94fc</t>
  </si>
  <si>
    <t>439fb36d-a694-4075-ac11-10888557d185</t>
  </si>
  <si>
    <t>051740A2_19Apr | 022 | CD10+</t>
  </si>
  <si>
    <t>5408ded2-8ed0-4b54-9daa-7436036b4e9b</t>
  </si>
  <si>
    <t>b7acdbec-7307-4f60-b7b2-af6773e81ebd</t>
  </si>
  <si>
    <t>051740A2_19Apr | 023 | CD10+</t>
  </si>
  <si>
    <t>be027a30-7dd4-41da-8169-05a973e6b585</t>
  </si>
  <si>
    <t>477ad48e-1a75-448d-9c3e-92ffecdd31ae</t>
  </si>
  <si>
    <t>051740A2_19Apr | 024 | CD10+</t>
  </si>
  <si>
    <t>3f36b1db-06c6-4a92-9f3e-2f71e27a5edd</t>
  </si>
  <si>
    <t>554e69cf-7544-485b-be95-6c23c6d61534</t>
  </si>
  <si>
    <t>051740A2_19Apr | 025 | Geometric Segment</t>
  </si>
  <si>
    <t>fab0ab04-a0fc-46c0-9b75-85aa923160e6</t>
  </si>
  <si>
    <t>d5927d2d-6e89-4ec6-bd08-dc8b8f0ff9f3</t>
  </si>
  <si>
    <t>051740A2_19Apr | 026 | Geometric Segment</t>
  </si>
  <si>
    <t>76434f1a-3bdd-4422-9e26-ab4681257552</t>
  </si>
  <si>
    <t>72a714ce-d212-4366-a234-cf9437c62f7b</t>
  </si>
  <si>
    <t>051740A2_19Apr | 027 | Geometric Segment</t>
  </si>
  <si>
    <t>c3477874-2fec-44ef-9e34-329eaba47071</t>
  </si>
  <si>
    <t>9a6ab2a9-0485-4d9f-8f43-daacb8b4959f</t>
  </si>
  <si>
    <t>051740A2_19Apr | 028 | Geometric Segment</t>
  </si>
  <si>
    <t>a1db26c3-7ef8-4244-9634-be4b64cc58ad</t>
  </si>
  <si>
    <t>66f8f93d-0d3d-47f2-b9e9-6ab7082a6a53</t>
  </si>
  <si>
    <t>051740A2_19Apr | 029 | Geometric Segment</t>
  </si>
  <si>
    <t>eea4f5ef-95e9-4427-bdd6-0c2a11a574e8</t>
  </si>
  <si>
    <t>b461b530-5945-4757-8b2f-736be673b579</t>
  </si>
  <si>
    <t>051740A2_19Apr | 030 | Geometric Segment</t>
  </si>
  <si>
    <t>c5a6bc07-7cbd-4f1c-b6f2-41576c4909a3</t>
  </si>
  <si>
    <t>4d3244c8-4bce-4fa8-95a1-c71f7c1ca1de</t>
  </si>
  <si>
    <t>051740A2_19Apr | 031 | PanCK+</t>
  </si>
  <si>
    <t>a688b5d0-bcf8-4698-bb41-dba464e5078a</t>
  </si>
  <si>
    <t>cd63b058-7a35-4e20-b018-b491325b9889</t>
  </si>
  <si>
    <t>051740A2_19Apr | 032 | PanCK+</t>
  </si>
  <si>
    <t>b68d7e58-3f8e-4bab-8f51-b5cac0e73fb3</t>
  </si>
  <si>
    <t>d56ea7b5-7f30-40d4-a7ca-daa07c02d0b7</t>
  </si>
  <si>
    <t>051740A2_19Apr | 033 | PanCK+</t>
  </si>
  <si>
    <t>97ff3204-0670-4edf-a157-a4270856bebd</t>
  </si>
  <si>
    <t>aa56aaa7-1c26-4ae5-810f-ecf2743e3a22</t>
  </si>
  <si>
    <t>051740A2_19Apr | 034 | PanCK+</t>
  </si>
  <si>
    <t>ec73d216-4d9a-4ce5-a9bf-0f6e5d98cb40</t>
  </si>
  <si>
    <t>0c09749f-2ca1-4574-9332-07566443ca0e</t>
  </si>
  <si>
    <t>051740A2_19Apr | 035 | PanCK+</t>
  </si>
  <si>
    <t>1a5528b4-215d-4a0d-8645-8e31079c0f75</t>
  </si>
  <si>
    <t>7a6b612a-fdfd-44fc-8647-f71ee58fb606</t>
  </si>
  <si>
    <t>051740A2_19Apr | 036 | PanCK+</t>
  </si>
  <si>
    <t>0c37a050-d4d8-40ce-b9c4-c32769f06c37</t>
  </si>
  <si>
    <t>681fc9d1-3374-4fb2-902f-1ecc5023f893</t>
  </si>
  <si>
    <t>051740A2_19Apr | 037 | PanCK+</t>
  </si>
  <si>
    <t>7c4f0b2f-88f7-4871-8f9d-a6db2fda5dde</t>
  </si>
  <si>
    <t>7dc86104-13b3-414d-84f0-28236a708fa4</t>
  </si>
  <si>
    <t>051740A2_19Apr | 038 | PanCK+</t>
  </si>
  <si>
    <t>a8be0b56-68fd-462b-a4db-44364cfea695</t>
  </si>
  <si>
    <t>74e0dfff-485e-4240-9697-f91dcffdcc53</t>
  </si>
  <si>
    <t>051740A2_19Apr | 039 | PanCK+</t>
  </si>
  <si>
    <t>cbe3bebb-20af-47c1-9ab9-e05d8a18c31c</t>
  </si>
  <si>
    <t>9b64aa7c-35d5-456e-8f71-4a99c7337745</t>
  </si>
  <si>
    <t>051740A2_19Apr | 040 | PanCK+</t>
  </si>
  <si>
    <t>297740f1-c70d-48b0-9d17-80742f610024</t>
  </si>
  <si>
    <t>0133c328-4504-42a0-b2ee-af831dbbf52d</t>
  </si>
  <si>
    <t>051740A2_19Apr | 041 | PanCK+</t>
  </si>
  <si>
    <t>82950cca-ce0c-4869-8fd4-7ce39ab15045</t>
  </si>
  <si>
    <t>ee3bd759-d060-4cba-8a6d-b1da791754da</t>
  </si>
  <si>
    <t>051740A2_19Apr | 042 | PanCK+</t>
  </si>
  <si>
    <t>9772b931-23a0-427b-b0c2-7a8d96025dc4</t>
  </si>
  <si>
    <t>55d2ab68-dbd9-4196-a7bd-be8d91ad79bf</t>
  </si>
  <si>
    <t>051740A2_19Apr | 043 | PanCK+</t>
  </si>
  <si>
    <t>f6a7fa2a-2962-477c-9829-f0cba5b225e0</t>
  </si>
  <si>
    <t>a9cbe316-f64a-4119-9e27-8ba03d2b86a5</t>
  </si>
  <si>
    <t>051740A2_19Apr | 044 | PanCK+</t>
  </si>
  <si>
    <t>ab91556e-f65a-4e9a-95b1-9c8354509a64</t>
  </si>
  <si>
    <t>69a28b17-d840-4ff2-85cd-915ea5e25c1b</t>
  </si>
  <si>
    <t>051740A2_19Apr | 045 | PanCK+</t>
  </si>
  <si>
    <t>c09b18d9-4a79-4147-b975-894a415cda8b</t>
  </si>
  <si>
    <t>e70e9b93-0e10-4ff6-8fbc-38ad626feaf0</t>
  </si>
  <si>
    <t>051740A2_19Apr | 046 | PanCK+</t>
  </si>
  <si>
    <t>085dddff-5ba3-450a-9792-b8e5e1545adb</t>
  </si>
  <si>
    <t>049b3308-e284-48b1-853c-6353072336bc</t>
  </si>
  <si>
    <t>051740A2_19Apr | 047 | PanCK+</t>
  </si>
  <si>
    <t>92c15b16-8f29-4eff-b12b-be462dc4efcc</t>
  </si>
  <si>
    <t>cd5a6b1d-a4f5-4869-9276-e2ad9ca42f03</t>
  </si>
  <si>
    <t>051740A2_19Apr | 048 | PanCK+</t>
  </si>
  <si>
    <t>cc624cc9-4268-4a56-a8c9-674801bba72d</t>
  </si>
  <si>
    <t>61ba3212-4d0b-4299-979d-1b4023d83781</t>
  </si>
  <si>
    <t>hu_kidney_003</t>
  </si>
  <si>
    <t>052070A3_19Apr | 001 | CD10+</t>
  </si>
  <si>
    <t>82292671-1ae0-4a85-8fcf-aebdc58dfa4b</t>
  </si>
  <si>
    <t>1da2a9cb-d806-424b-a363-8127a2453922</t>
  </si>
  <si>
    <t>052070A3_19Apr | 002 | CD10+</t>
  </si>
  <si>
    <t>401db85e-1b4d-47eb-b25a-0378bdc7f9b8</t>
  </si>
  <si>
    <t>eb2217b3-deb8-40c0-9218-bd9b3d385a84</t>
  </si>
  <si>
    <t>052070A3_19Apr | 003 | Geometric Segment</t>
  </si>
  <si>
    <t>01e4db8f-b503-4c2f-afb5-e153cbc11ed2</t>
  </si>
  <si>
    <t>3802ab48-62f9-4937-b9ea-c22185fec363</t>
  </si>
  <si>
    <t>052070A3_19Apr | 004 | Geometric Segment</t>
  </si>
  <si>
    <t>b3badcd3-ae18-4d8f-9197-1519db61508d</t>
  </si>
  <si>
    <t>259678d1-b1ef-4466-8fff-306b8dd74af1</t>
  </si>
  <si>
    <t>052070A3_19Apr | 005 | Geometric Segment</t>
  </si>
  <si>
    <t>1f03b466-c2da-4e2b-8600-820ca822e15d</t>
  </si>
  <si>
    <t>573d9d76-80f3-46e0-8824-2f23c8bf3878</t>
  </si>
  <si>
    <t>052070A3_19Apr | 006 | Geometric Segment</t>
  </si>
  <si>
    <t>82cdbf9a-9895-4148-8cb3-56fe1bb36294</t>
  </si>
  <si>
    <t>fbca1114-d030-47b6-8466-1c624a7223de</t>
  </si>
  <si>
    <t>052070A3_19Apr | 007 | CD10+</t>
  </si>
  <si>
    <t>1d30c2d5-a817-40bc-864f-57db56c69ec5</t>
  </si>
  <si>
    <t>59a8deed-3d89-4a1d-921a-09163e62fb0a</t>
  </si>
  <si>
    <t>052070A3_19Apr | 008 | Geometric Segment</t>
  </si>
  <si>
    <t>0a50a785-e20d-4dad-8d6a-e0cef185b605</t>
  </si>
  <si>
    <t>2082b003-e2e7-4f96-8244-aadb8effc4c5</t>
  </si>
  <si>
    <t>052070A3_19Apr | 009 | Geometric Segment</t>
  </si>
  <si>
    <t>b356061c-a3e5-487b-a742-11ac5e6b28c7</t>
  </si>
  <si>
    <t>73710f84-446e-40d8-add0-550a5fc02798</t>
  </si>
  <si>
    <t>052070A3_19Apr | 010 | CD10+</t>
  </si>
  <si>
    <t>0574b40b-ee38-4960-a7c3-0c44759f7314</t>
  </si>
  <si>
    <t>2625a02c-e977-4d98-b86e-d23e2398d520</t>
  </si>
  <si>
    <t>052070A3_19Apr | 011 | CD10+</t>
  </si>
  <si>
    <t>c5b58593-91c1-4e0b-a69a-a0716c55f3f4</t>
  </si>
  <si>
    <t>22013bcf-5d09-492a-888b-9b2a2885a866</t>
  </si>
  <si>
    <t>052070A3_19Apr | 012 | CD10+</t>
  </si>
  <si>
    <t>16abd554-f8bd-49c3-b72d-b3e552b24cc8</t>
  </si>
  <si>
    <t>3f4f4f8f-0e47-4c2c-8c2f-b4c803d4f972</t>
  </si>
  <si>
    <t>052070A3_19Apr | 013 | Geometric Segment</t>
  </si>
  <si>
    <t>8c3b44b8-2ae2-4e46-bc4f-bc11b8483771</t>
  </si>
  <si>
    <t>09a36459-4f17-49a3-8aa1-6a7053b60829</t>
  </si>
  <si>
    <t>052070A3_19Apr | 014 | Geometric Segment</t>
  </si>
  <si>
    <t>f39f5a49-b5e7-4199-af11-6c8373e1c73a</t>
  </si>
  <si>
    <t>31c92c58-abaa-416e-a394-c742ccb1229f</t>
  </si>
  <si>
    <t>052070A3_19Apr | 015 | Geometric Segment</t>
  </si>
  <si>
    <t>601bdb32-0259-4621-b879-19ccd57f1c31</t>
  </si>
  <si>
    <t>9a2dcda4-178c-4e35-8ecc-7cff4ed3cf06</t>
  </si>
  <si>
    <t>052070A3_19Apr | 016 | Geometric Segment</t>
  </si>
  <si>
    <t>cc49fbcb-dc03-40eb-a06c-a38e94d2dff2</t>
  </si>
  <si>
    <t>e667d703-59b6-4ede-9cbc-c9b40c488588</t>
  </si>
  <si>
    <t>052070A3_19Apr | 017 | Geometric Segment</t>
  </si>
  <si>
    <t>d5e2fa32-ed3d-4cd2-a836-71273dad7cf3</t>
  </si>
  <si>
    <t>5645cf73-b491-460f-8a1c-706583f987a6</t>
  </si>
  <si>
    <t>052070A3_19Apr | 018 | Geometric Segment</t>
  </si>
  <si>
    <t>7f117eef-da2f-4ab6-a105-0b2ac08ffe5e</t>
  </si>
  <si>
    <t>ff9a8c47-b858-40c5-91d4-90b7c0fd750c</t>
  </si>
  <si>
    <t>052070A3_19Apr | 019 | CD10+</t>
  </si>
  <si>
    <t>56e98cd8-e8b8-42e7-9d36-7465007f9cb7</t>
  </si>
  <si>
    <t>ce9ed696-35f3-4ed7-bec0-4f6cb6552640</t>
  </si>
  <si>
    <t>052070A3_19Apr | 020 | CD10+</t>
  </si>
  <si>
    <t>675389cb-9dd7-4095-9c71-79a731fd0297</t>
  </si>
  <si>
    <t>a425e267-ac21-4711-b476-a7c2785acccb</t>
  </si>
  <si>
    <t>052070A3_19Apr | 021 | CD10+</t>
  </si>
  <si>
    <t>40c53f99-58c6-4928-aa9f-4439b9e5807e</t>
  </si>
  <si>
    <t>a52d0502-45ff-41ef-b116-16a2c3e67916</t>
  </si>
  <si>
    <t>052070A3_19Apr | 022 | CD10+</t>
  </si>
  <si>
    <t>52c3f4cf-ad36-4f08-a983-e1381796f6c7</t>
  </si>
  <si>
    <t>6d42e3e7-d8fb-4c87-8d28-77b89173e9b0</t>
  </si>
  <si>
    <t>052070A3_19Apr | 023 | CD10+</t>
  </si>
  <si>
    <t>a3d7339a-4f6b-4339-8a57-9a91d8346413</t>
  </si>
  <si>
    <t>ff84dd2d-789a-40f2-b2da-4ecc666b2e47</t>
  </si>
  <si>
    <t>052070A3_19Apr | 024 | CD10+</t>
  </si>
  <si>
    <t>25e11c92-7046-47a2-88b7-4846e66b8165</t>
  </si>
  <si>
    <t>bc211483-8139-4d08-99d1-906142c681b2</t>
  </si>
  <si>
    <t>052070A3_19Apr | 025 | Geometric Segment</t>
  </si>
  <si>
    <t>124728cf-561a-4322-a785-d0ce642a29ae</t>
  </si>
  <si>
    <t>fe95251b-1d03-4540-828c-dd2834f94677</t>
  </si>
  <si>
    <t>052070A3_19Apr | 026 | Geometric Segment</t>
  </si>
  <si>
    <t>3039e8de-de38-4574-97dc-369200077117</t>
  </si>
  <si>
    <t>67c74042-3748-431b-8159-4cc4e558206d</t>
  </si>
  <si>
    <t>052070A3_19Apr | 027 | Geometric Segment</t>
  </si>
  <si>
    <t>de304d75-7dda-4630-ae70-44796ead64ac</t>
  </si>
  <si>
    <t>168310d6-c59c-4c0e-836c-c2e29da29628</t>
  </si>
  <si>
    <t>052070A3_19Apr | 028 | Geometric Segment</t>
  </si>
  <si>
    <t>56c439c2-cf39-42e1-9581-961dfeaae947</t>
  </si>
  <si>
    <t>b5ded99a-b79b-4174-ad50-406d0b36facb</t>
  </si>
  <si>
    <t>052070A3_19Apr | 029 | Geometric Segment</t>
  </si>
  <si>
    <t>50ed0a74-d4d6-430c-bb34-28ed5c7db568</t>
  </si>
  <si>
    <t>e63b5466-f573-4062-8f0c-3037018df0ea</t>
  </si>
  <si>
    <t>052070A3_19Apr | 030 | Geometric Segment</t>
  </si>
  <si>
    <t>dfd8e96a-4b28-44a2-ae49-8ca906150f2b</t>
  </si>
  <si>
    <t>9ec48c2e-32ef-47c4-85a1-3d4f33891382</t>
  </si>
  <si>
    <t>052070A3_19Apr | 031 | PanCK+</t>
  </si>
  <si>
    <t>0f12262f-46bc-40e2-9614-513b9d69e2a7</t>
  </si>
  <si>
    <t>600036a5-628e-4360-83c8-26c6c7a89675</t>
  </si>
  <si>
    <t>052070A3_19Apr | 032 | PanCK+</t>
  </si>
  <si>
    <t>947d6011-c804-456b-846a-e56f216fe187</t>
  </si>
  <si>
    <t>66a81fd4-36a7-4be9-aab3-059084a62eba</t>
  </si>
  <si>
    <t>052070A3_19Apr | 033 | PanCK+</t>
  </si>
  <si>
    <t>1882e98f-60ff-492a-8b3e-aad3cf06b022</t>
  </si>
  <si>
    <t>d574c5c9-45ba-4feb-a315-a2b3f7a1fc9d</t>
  </si>
  <si>
    <t>052070A3_19Apr | 034 | PanCK+</t>
  </si>
  <si>
    <t>c0b8a5eb-88fd-4acc-a19a-54f130848980</t>
  </si>
  <si>
    <t>862202a8-a56b-45af-968a-01e00b0f1bac</t>
  </si>
  <si>
    <t>052070A3_19Apr | 035 | PanCK+</t>
  </si>
  <si>
    <t>33fb1973-12ff-4210-bb3a-8ecca7b560d6</t>
  </si>
  <si>
    <t>18720197-e65b-4dc0-8513-6a4de87abd30</t>
  </si>
  <si>
    <t>052070A3_19Apr | 036 | PanCK+</t>
  </si>
  <si>
    <t>238b30b1-8d33-4ebd-9827-0b8da370dee5</t>
  </si>
  <si>
    <t>f965f47e-45b6-4cf1-85ed-57baafd52b44</t>
  </si>
  <si>
    <t>052070A3_19Apr | 037 | PanCK+</t>
  </si>
  <si>
    <t>48e4022d-a90c-4d2a-95b4-1ab55f78dc76</t>
  </si>
  <si>
    <t>98dfa493-479c-484e-b393-3fc868d4ac91</t>
  </si>
  <si>
    <t>052070A3_19Apr | 038 | PanCK+</t>
  </si>
  <si>
    <t>6cd2c1f6-2c87-4db1-bf72-8a4fc5e42602</t>
  </si>
  <si>
    <t>05551db7-e993-44f2-8bc6-f1daa686378b</t>
  </si>
  <si>
    <t>052070A3_19Apr | 039 | PanCK+</t>
  </si>
  <si>
    <t>9b92fa35-050b-4df0-b57e-66ee6c363a98</t>
  </si>
  <si>
    <t>b61ad77a-8816-4770-b7eb-e4f18ed2d2ee</t>
  </si>
  <si>
    <t>052070A3_19Apr | 040 | PanCK+</t>
  </si>
  <si>
    <t>14d2092d-a817-4bb0-b895-36e9504fcda4</t>
  </si>
  <si>
    <t>b9488db3-cb85-4772-8695-3f1ef796264b</t>
  </si>
  <si>
    <t>052070A3_19Apr | 041 | PanCK+</t>
  </si>
  <si>
    <t>b8df8f8e-7212-49c1-bc17-88fd7a5cf8f4</t>
  </si>
  <si>
    <t>67e70ffb-9030-4da8-a8a0-acd262c83e0d</t>
  </si>
  <si>
    <t>052070A3_19Apr | 042 | PanCK+</t>
  </si>
  <si>
    <t>68c9e593-4843-46e2-8717-a5bbf78fc831</t>
  </si>
  <si>
    <t>83391acd-18ac-4890-8fb0-c044352424f5</t>
  </si>
  <si>
    <t>052070A3_19Apr | 043 | PanCK+</t>
  </si>
  <si>
    <t>e80e0e6f-8996-4fd6-9fe4-6b3b072d40bb</t>
  </si>
  <si>
    <t>dd424b46-55fa-4a86-9191-d733a4826951</t>
  </si>
  <si>
    <t>052070A3_19Apr | 044 | PanCK+</t>
  </si>
  <si>
    <t>1b77aae3-95c7-4514-8bf0-4bf501fadb28</t>
  </si>
  <si>
    <t>5490dd3b-d70e-4663-98bc-679adc77065b</t>
  </si>
  <si>
    <t>052070A3_19Apr | 045 | PanCK+</t>
  </si>
  <si>
    <t>4dc0c8e1-44a4-49d7-bdc6-1eaca8fc1b04</t>
  </si>
  <si>
    <t>2bec3e1c-c1e5-4736-9712-54a1ba15f9ef</t>
  </si>
  <si>
    <t>052070A3_19Apr | 046 | PanCK+</t>
  </si>
  <si>
    <t>61f630fa-d4e3-4411-ae2d-484ddc0d6a3f</t>
  </si>
  <si>
    <t>918bdf18-fe71-4113-98fe-2976873a08cc</t>
  </si>
  <si>
    <t>052070A3_19Apr | 047 | PanCK+</t>
  </si>
  <si>
    <t>b6f68f6d-a024-49d1-a61f-fbb1544334e1</t>
  </si>
  <si>
    <t>ab7b077a-7308-47bd-9b60-9ed384b18fd3</t>
  </si>
  <si>
    <t>052070A3_19Apr | 048 | PanCK+</t>
  </si>
  <si>
    <t>0b4c2004-0c34-4b29-8857-65fb6daac0d3</t>
  </si>
  <si>
    <t>39c583a1-620e-4233-85f0-370e98080342</t>
  </si>
  <si>
    <t>hu_kidney_004</t>
  </si>
  <si>
    <t>053041A2 | 001 | Full ROI</t>
  </si>
  <si>
    <t>A01356:44:H2FCKDMXY</t>
  </si>
  <si>
    <t>"GeoMx_NGS_Pipeline_2.3.4"</t>
  </si>
  <si>
    <t>HWTA12002</t>
  </si>
  <si>
    <t>ed82e36b-49c2-4b00-b595-8f79f54d7c85</t>
  </si>
  <si>
    <t>518a4985-c6ad-4265-9d77-085ae58f6f12</t>
  </si>
  <si>
    <t>053041A2 | 002 | Full ROI</t>
  </si>
  <si>
    <t>a6e1d3ee-f722-441f-8a63-48664f2c0329</t>
  </si>
  <si>
    <t>bc6fa253-8946-49d8-974c-70156c043388</t>
  </si>
  <si>
    <t>053041A2 | 003 | Full ROI</t>
  </si>
  <si>
    <t>55b485dd-50b9-45e2-975c-dbeafca2e15b</t>
  </si>
  <si>
    <t>72875808-b730-467e-94bb-8c0737ad836c</t>
  </si>
  <si>
    <t>053041A2 | 004 | Full ROI</t>
  </si>
  <si>
    <t>4de7a5a1-60c2-4e30-9a6e-582eaa1d6205</t>
  </si>
  <si>
    <t>346b1bff-a340-469f-adbb-37ff2f52481f</t>
  </si>
  <si>
    <t>053041A2 | 005 | Full ROI</t>
  </si>
  <si>
    <t>e5e7a7f1-a932-49f8-9164-44478420a5b3</t>
  </si>
  <si>
    <t>fed14128-13b6-4967-8af3-e24be5240a0c</t>
  </si>
  <si>
    <t>053041A2 | 006 | Full ROI</t>
  </si>
  <si>
    <t>63a94538-5a14-412d-9b2c-d1169ff4291a</t>
  </si>
  <si>
    <t>1b470e83-7e16-4424-9688-5acbcc3bb419</t>
  </si>
  <si>
    <t>053041A2 | 007 | CD10+</t>
  </si>
  <si>
    <t>e8c81f58-8877-4f72-996d-62b80d449cd9</t>
  </si>
  <si>
    <t>61392666-d29e-4395-b191-e5b39ff91d7f</t>
  </si>
  <si>
    <t>053041A2 | 008 | CD10+</t>
  </si>
  <si>
    <t>a90b5301-d0b2-4a5c-8727-f7f1defbdc0b</t>
  </si>
  <si>
    <t>8d9dcc60-e9a2-4281-af74-8e43c730816e</t>
  </si>
  <si>
    <t>053041A2 | 009 | CD10+</t>
  </si>
  <si>
    <t>5e951a6c-f4d4-4778-98e4-9d25066a330d</t>
  </si>
  <si>
    <t>2d942e69-0c61-4f14-9ba2-e006c1b629c6</t>
  </si>
  <si>
    <t>053041A2 | 010 | CD10+</t>
  </si>
  <si>
    <t>f0e8ac5d-86b3-4048-b997-e51956495caf</t>
  </si>
  <si>
    <t>85ade5eb-4284-49b5-999d-7e95265f5f14</t>
  </si>
  <si>
    <t>053041A2 | 011 | CD10+</t>
  </si>
  <si>
    <t>7e5eea40-7693-4ce4-9201-192279eabbad</t>
  </si>
  <si>
    <t>68c6ed22-38fd-4818-861d-ba995d711fb2</t>
  </si>
  <si>
    <t>053041A2 | 012 | CD10+</t>
  </si>
  <si>
    <t>d471e274-3b9f-4edf-b24d-616265b8669b</t>
  </si>
  <si>
    <t>6766c5b1-5e2c-4b86-b431-c799c5aeb80f</t>
  </si>
  <si>
    <t>053041A2 | 013 | Full ROI</t>
  </si>
  <si>
    <t>36c4aea5-8b4a-4679-a59a-bda378f463c0</t>
  </si>
  <si>
    <t>0243a6f3-1962-468b-b5ce-0a267cdfce6e</t>
  </si>
  <si>
    <t>053041A2 | 014 | Full ROI</t>
  </si>
  <si>
    <t>ff8c226b-bb00-46ed-bd03-b9241a8fcce4</t>
  </si>
  <si>
    <t>94079866-3c4b-414c-b0c3-37a9b9bb6f6f</t>
  </si>
  <si>
    <t>053041A2 | 015 | Full ROI</t>
  </si>
  <si>
    <t>774304d4-fd29-4280-b0b7-4e8f95db0f28</t>
  </si>
  <si>
    <t>20c9675d-2d6a-4cbb-8653-37b2f8eeffe3</t>
  </si>
  <si>
    <t>053041A2 | 016 | Full ROI</t>
  </si>
  <si>
    <t>e1d4f1a3-dac2-4721-8e17-9c6208b7691d</t>
  </si>
  <si>
    <t>15d6e269-d3c8-4635-9125-02e0d785244e</t>
  </si>
  <si>
    <t>053041A2 | 017 | Full ROI</t>
  </si>
  <si>
    <t>dc30c983-4820-432a-b66c-7df864358b52</t>
  </si>
  <si>
    <t>b652c2e5-a792-4dd5-870a-5d363a0719ed</t>
  </si>
  <si>
    <t>053041A2 | 018 | Full ROI</t>
  </si>
  <si>
    <t>20765944-23e2-48fa-8115-af4801e633a4</t>
  </si>
  <si>
    <t>9fe791b6-917e-4505-bdf4-aef70329df9d</t>
  </si>
  <si>
    <t>053041A2 | 019 | CD10+</t>
  </si>
  <si>
    <t>8a38449b-50a2-4ceb-8afd-d3e4209b8155</t>
  </si>
  <si>
    <t>9d2c016e-d479-498c-8d3f-6c1dcb0c48ed</t>
  </si>
  <si>
    <t>053041A2 | 020 | CD10+</t>
  </si>
  <si>
    <t>bcc6496f-1905-4e4a-9597-7f746381b96f</t>
  </si>
  <si>
    <t>a6344d0d-4dfa-4617-8391-4a18b8860a7c</t>
  </si>
  <si>
    <t>053041A2 | 021 | CD10+</t>
  </si>
  <si>
    <t>Low Percent Aligned Reads,Low Percent Trimmed Reads,Low Percent Stitched Reads</t>
  </si>
  <si>
    <t>24123849-1fab-4df8-9de7-85c6ccfaea9b</t>
  </si>
  <si>
    <t>854fac0f-72c1-43af-beae-d5311917d8a5</t>
  </si>
  <si>
    <t>053041A2 | 022 | CD10+</t>
  </si>
  <si>
    <t>0310a17c-0e22-4401-bafb-3e6ca4ea79aa</t>
  </si>
  <si>
    <t>389e867f-1f73-4528-8094-15c83089a06f</t>
  </si>
  <si>
    <t>053041A2 | 023 | CD10+</t>
  </si>
  <si>
    <t>44c33352-14f7-4661-a242-8bf9cb40e8dd</t>
  </si>
  <si>
    <t>a3ba2fa1-e286-4efa-a28d-b6bb82bb010f</t>
  </si>
  <si>
    <t>053041A2 | 024 | CD10+</t>
  </si>
  <si>
    <t>e1d050c6-8465-40f0-b88e-ea56c00334e8</t>
  </si>
  <si>
    <t>c4283652-df8c-4be4-b656-0745f45f2c57</t>
  </si>
  <si>
    <t>053041A2 | 025 | Full ROI</t>
  </si>
  <si>
    <t>1272d2c5-76ea-4d6f-9fbb-0100ebf9ad08</t>
  </si>
  <si>
    <t>58ac4801-a63d-4880-a599-c29d3fee22e2</t>
  </si>
  <si>
    <t>053041A2 | 026 | Full ROI</t>
  </si>
  <si>
    <t>c18b9344-41a2-4a4d-a23f-01539182874b</t>
  </si>
  <si>
    <t>2db1c4f0-205c-4ad4-b43c-3b63a1d26c1e</t>
  </si>
  <si>
    <t>053041A2 | 027 | Full ROI</t>
  </si>
  <si>
    <t>94bbabdb-0c69-43aa-a745-101017aa65af</t>
  </si>
  <si>
    <t>86cb81c9-506a-49f6-af62-72f87c6bf099</t>
  </si>
  <si>
    <t>053041A2 | 028 | Full ROI</t>
  </si>
  <si>
    <t>789ed9ce-9888-4b67-9003-a95cdfe15f59</t>
  </si>
  <si>
    <t>decb3592-b912-495b-971b-ffe634d84c5f</t>
  </si>
  <si>
    <t>053041A2 | 029 | Full ROI</t>
  </si>
  <si>
    <t>9d9f299f-9cf3-41bc-b308-8e985b1b7809</t>
  </si>
  <si>
    <t>408f40ce-9f68-4c3b-8e63-4543a96f3cf2</t>
  </si>
  <si>
    <t>053041A2 | 030 | Full ROI</t>
  </si>
  <si>
    <t>e3acc353-4bf5-46c8-95b0-49d9f307154f</t>
  </si>
  <si>
    <t>1597ce0d-0d77-48e5-8033-d2102d30d7cb</t>
  </si>
  <si>
    <t>053041A2 | 031 | PanCK+</t>
  </si>
  <si>
    <t>df0ff468-4173-4eac-b694-a0f35341f5ec</t>
  </si>
  <si>
    <t>c58b6cd9-13fe-47f5-877c-a4a9791b08a9</t>
  </si>
  <si>
    <t>053041A2 | 032 | PanCK+</t>
  </si>
  <si>
    <t>33908c6f-bf96-4f67-8560-fdeac8fff9fe</t>
  </si>
  <si>
    <t>66a1ee56-51c9-4879-afde-e545d853f922</t>
  </si>
  <si>
    <t>053041A2 | 033 | PanCK+</t>
  </si>
  <si>
    <t>016cf37e-c287-4a27-85d8-a40adcdb927e</t>
  </si>
  <si>
    <t>aad0fcce-1ff8-487e-9eaf-fc0f5e54509f</t>
  </si>
  <si>
    <t>053041A2 | 034 | PanCK+</t>
  </si>
  <si>
    <t>7b3d6f91-0b11-40b7-9aa4-c7412de6fcb1</t>
  </si>
  <si>
    <t>634e1832-f92a-4acf-94ac-a730c5eca179</t>
  </si>
  <si>
    <t>053041A2 | 035 | PanCK+</t>
  </si>
  <si>
    <t>d74fc3c8-7715-4e73-8b24-da5c640ff4f1</t>
  </si>
  <si>
    <t>9075a1d7-14bc-4122-a754-7b23d27fbc21</t>
  </si>
  <si>
    <t>053041A2 | 036 | PanCK+</t>
  </si>
  <si>
    <t>591ac486-5ffe-4ffd-b4bd-cc727f0d6a4e</t>
  </si>
  <si>
    <t>488eca60-b122-40e4-8639-f59fe6a2e007</t>
  </si>
  <si>
    <t>053041A2 | 037 | PanCK+</t>
  </si>
  <si>
    <t>1a3ed741-0b63-4ff8-b3b6-fe7b73d62b38</t>
  </si>
  <si>
    <t>b706e749-a89d-42f7-beab-f2aaad1064e8</t>
  </si>
  <si>
    <t>053041A2 | 038 | PanCK+</t>
  </si>
  <si>
    <t>11494b5b-90d0-4563-8e75-e5f2dcf858f3</t>
  </si>
  <si>
    <t>62fa4db2-01f4-40c7-830a-ac665821cf21</t>
  </si>
  <si>
    <t>053041A2 | 039 | PanCK+</t>
  </si>
  <si>
    <t>0421dded-e997-4873-adf3-4c12b970bffc</t>
  </si>
  <si>
    <t>bfe994d9-b826-4431-a160-0fdb973f4380</t>
  </si>
  <si>
    <t>053041A2 | 040 | PanCK+</t>
  </si>
  <si>
    <t>0a9895d4-1658-4fa0-9593-5e6ac942e2bb</t>
  </si>
  <si>
    <t>a1ffad81-8d42-4d49-9500-5a3fc1032c3a</t>
  </si>
  <si>
    <t>053041A2 | 041 | PanCK+</t>
  </si>
  <si>
    <t>cd73e75a-66f4-4c28-8097-901cae58d7cc</t>
  </si>
  <si>
    <t>628ec952-64f5-4171-945f-b6ab41ec6abc</t>
  </si>
  <si>
    <t>053041A2 | 042 | PanCK+</t>
  </si>
  <si>
    <t>b14961ac-9d87-4ecf-a4ab-938bfc75eea0</t>
  </si>
  <si>
    <t>9f5ceea2-dde9-4f6e-83f4-7a07e3818405</t>
  </si>
  <si>
    <t>053041A2 | 043 | PanCK+</t>
  </si>
  <si>
    <t>d3fc3610-149b-4bde-be7d-2c73982228ed</t>
  </si>
  <si>
    <t>6c6caa87-7a0f-49c0-9cf5-53f9d3dc6b50</t>
  </si>
  <si>
    <t>053041A2 | 044 | PanCK+</t>
  </si>
  <si>
    <t>64000f32-10b7-4265-b4c9-76f308699a3c</t>
  </si>
  <si>
    <t>ec0c1d41-f7d2-43e0-82ec-8f094c50470e</t>
  </si>
  <si>
    <t>053041A2 | 045 | PanCK+</t>
  </si>
  <si>
    <t>80781b2b-7170-4110-a654-1914cccd8d16</t>
  </si>
  <si>
    <t>885c56b1-7696-459e-9084-e0bb52373cfa</t>
  </si>
  <si>
    <t>053041A2 | 046 | PanCK+</t>
  </si>
  <si>
    <t>e0735a81-1f6f-4bad-9418-6f5b36d03ea1</t>
  </si>
  <si>
    <t>a91a70c6-3811-439c-bdc4-88c858e59cdb</t>
  </si>
  <si>
    <t>053041A2 | 047 | PanCK+</t>
  </si>
  <si>
    <t>447530ed-b226-4d54-aca4-5aaf4ae02b03</t>
  </si>
  <si>
    <t>af31683e-5bbd-4092-9551-3522f6b0f3d5</t>
  </si>
  <si>
    <t>053041A2 | 048 | PanCK+</t>
  </si>
  <si>
    <t>196142a4-4117-49e1-bcfa-b0daf24cea98</t>
  </si>
  <si>
    <t>f5a541a3-555e-4393-ba7c-586db29cdc31</t>
  </si>
  <si>
    <t>nucl</t>
  </si>
  <si>
    <t>ANN1</t>
  </si>
  <si>
    <t>ANN2</t>
  </si>
  <si>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</si>
  <si>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</si>
  <si>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</si>
  <si>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</si>
  <si>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</si>
  <si>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</si>
  <si>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</si>
  <si>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</si>
  <si>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tags</t>
  </si>
  <si>
    <t>nuclei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</si>
</sst>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1" fillId="0" borderId="0" xfId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abSelected="1" workbookViewId="0">
      <selection activeCell="L2" sqref="L2"/>
    </sheetView>
  </sheetViews>
  <sheetFormatPr defaultRowHeight="15" x14ac:dyDescent="0.25"/>
  <cols>
    <col min="1" max="1" width="24.5703125" bestFit="1" customWidth="1"/>
    <col min="2" max="2" width="19.7109375" bestFit="1" customWidth="1"/>
    <col min="3" max="3" width="15.85546875" bestFit="1" customWidth="1"/>
    <col min="4" max="4" width="46.7109375" bestFit="1" customWidth="1"/>
    <col min="5" max="5" width="4" bestFit="1" customWidth="1"/>
    <col min="6" max="6" width="18.85546875" bestFit="1" customWidth="1"/>
    <col min="7" max="7" width="40.7109375" bestFit="1" customWidth="1"/>
    <col min="8" max="8" width="26.28515625" bestFit="1" customWidth="1"/>
    <col min="9" max="9" width="10" bestFit="1" customWidth="1"/>
    <col min="11" max="11" width="18.85546875" bestFit="1" customWidth="1"/>
  </cols>
  <sheetData>
    <row r="1" spans="1:12" x14ac:dyDescent="0.25">
      <c r="A1" t="s">
        <v>1039</v>
      </c>
      <c r="B1" t="s">
        <v>1041</v>
      </c>
      <c r="C1" t="s">
        <v>1042</v>
      </c>
      <c r="D1" t="s">
        <v>1043</v>
      </c>
      <c r="E1" t="s">
        <v>1044</v>
      </c>
      <c r="F1" t="s">
        <v>1045</v>
      </c>
      <c r="G1" t="s">
        <v>1047</v>
      </c>
      <c r="H1" t="s">
        <v>1046</v>
      </c>
      <c r="I1" t="s">
        <v>1048</v>
      </c>
      <c r="J1" t="s">
        <v>1037</v>
      </c>
      <c r="K1" t="s">
        <v>1038</v>
      </c>
      <c r="L1" t="s">
        <v>1040</v>
      </c>
    </row>
    <row r="2" spans="1:12" x14ac:dyDescent="0.25">
      <c r="A2" t="s">
        <v>0</v>
      </c>
      <c r="B2" t="s">
        <v>1</v>
      </c>
      <c r="L2" t="s">
        <v>1</v>
      </c>
    </row>
    <row r="3" spans="1:12" x14ac:dyDescent="0.25">
      <c r="A3" t="s">
        <v>2</v>
      </c>
      <c r="B3" t="s">
        <v>3</v>
      </c>
      <c r="C3" t="s">
        <v>4</v>
      </c>
      <c r="D3" t="str">
        <f>"001"</f>
        <v>001</v>
      </c>
      <c r="E3" t="s">
        <v>5</v>
      </c>
      <c r="F3" t="str">
        <f t="shared" ref="F3:F66" si="0">B3 &amp;" | "&amp;D3&amp;" | "&amp; E3</f>
        <v>051740A2_19Apr | 001 | Geometric Segment</v>
      </c>
      <c r="G3" t="s">
        <v>6</v>
      </c>
      <c r="H3">
        <v>29708.45</v>
      </c>
      <c r="I3">
        <f>VLOOKUP(F3,SegmentProperties!E:J,6,FALSE)</f>
        <v>181</v>
      </c>
      <c r="J3" t="s">
        <v>5</v>
      </c>
      <c r="K3" t="str">
        <f>VLOOKUP(F3,SegmentProperties!E:Y,21,FALSE)</f>
        <v>Juxtamedullary glomerulus</v>
      </c>
      <c r="L3" s="2" t="s">
        <v>596</v>
      </c>
    </row>
    <row r="4" spans="1:12" x14ac:dyDescent="0.25">
      <c r="A4" t="s">
        <v>7</v>
      </c>
      <c r="B4" t="s">
        <v>3</v>
      </c>
      <c r="C4" t="s">
        <v>4</v>
      </c>
      <c r="D4" t="str">
        <f>"002"</f>
        <v>002</v>
      </c>
      <c r="E4" t="s">
        <v>5</v>
      </c>
      <c r="F4" t="str">
        <f t="shared" si="0"/>
        <v>051740A2_19Apr | 002 | Geometric Segment</v>
      </c>
      <c r="G4" t="s">
        <v>6</v>
      </c>
      <c r="H4">
        <v>28970.39</v>
      </c>
      <c r="I4">
        <f>VLOOKUP(F4,SegmentProperties!E:J,6,FALSE)</f>
        <v>155</v>
      </c>
      <c r="J4" t="s">
        <v>5</v>
      </c>
      <c r="K4" t="str">
        <f>VLOOKUP(F4,SegmentProperties!E:Y,21,FALSE)</f>
        <v>Juxtamedullary glomerulus</v>
      </c>
      <c r="L4" s="2" t="s">
        <v>596</v>
      </c>
    </row>
    <row r="5" spans="1:12" x14ac:dyDescent="0.25">
      <c r="A5" t="s">
        <v>8</v>
      </c>
      <c r="B5" t="s">
        <v>3</v>
      </c>
      <c r="C5" t="s">
        <v>4</v>
      </c>
      <c r="D5" t="str">
        <f>"003"</f>
        <v>003</v>
      </c>
      <c r="E5" t="s">
        <v>5</v>
      </c>
      <c r="F5" t="str">
        <f t="shared" si="0"/>
        <v>051740A2_19Apr | 003 | Geometric Segment</v>
      </c>
      <c r="G5" t="s">
        <v>6</v>
      </c>
      <c r="H5">
        <v>21619.5</v>
      </c>
      <c r="I5">
        <f>VLOOKUP(F5,SegmentProperties!E:J,6,FALSE)</f>
        <v>119</v>
      </c>
      <c r="J5" t="s">
        <v>5</v>
      </c>
      <c r="K5" t="str">
        <f>VLOOKUP(F5,SegmentProperties!E:Y,21,FALSE)</f>
        <v>Juxtamedullary glomerulus</v>
      </c>
      <c r="L5" s="2" t="s">
        <v>596</v>
      </c>
    </row>
    <row r="6" spans="1:12" x14ac:dyDescent="0.25">
      <c r="A6" t="s">
        <v>9</v>
      </c>
      <c r="B6" t="s">
        <v>3</v>
      </c>
      <c r="C6" t="s">
        <v>4</v>
      </c>
      <c r="D6" t="str">
        <f>"004"</f>
        <v>004</v>
      </c>
      <c r="E6" t="s">
        <v>5</v>
      </c>
      <c r="F6" t="str">
        <f t="shared" si="0"/>
        <v>051740A2_19Apr | 004 | Geometric Segment</v>
      </c>
      <c r="G6" t="s">
        <v>6</v>
      </c>
      <c r="H6">
        <v>24905.279999999999</v>
      </c>
      <c r="I6">
        <f>VLOOKUP(F6,SegmentProperties!E:J,6,FALSE)</f>
        <v>164</v>
      </c>
      <c r="J6" t="s">
        <v>5</v>
      </c>
      <c r="K6" t="str">
        <f>VLOOKUP(F6,SegmentProperties!E:Y,21,FALSE)</f>
        <v>Juxtamedullary glomerulus</v>
      </c>
      <c r="L6" s="2" t="s">
        <v>596</v>
      </c>
    </row>
    <row r="7" spans="1:12" x14ac:dyDescent="0.25">
      <c r="A7" t="s">
        <v>10</v>
      </c>
      <c r="B7" t="s">
        <v>3</v>
      </c>
      <c r="C7" t="s">
        <v>4</v>
      </c>
      <c r="D7" t="str">
        <f>"005"</f>
        <v>005</v>
      </c>
      <c r="E7" t="s">
        <v>5</v>
      </c>
      <c r="F7" t="str">
        <f t="shared" si="0"/>
        <v>051740A2_19Apr | 005 | Geometric Segment</v>
      </c>
      <c r="G7" t="s">
        <v>6</v>
      </c>
      <c r="H7">
        <v>17536.060000000001</v>
      </c>
      <c r="I7">
        <f>VLOOKUP(F7,SegmentProperties!E:J,6,FALSE)</f>
        <v>119</v>
      </c>
      <c r="J7" t="s">
        <v>5</v>
      </c>
      <c r="K7" t="str">
        <f>VLOOKUP(F7,SegmentProperties!E:Y,21,FALSE)</f>
        <v>Juxtamedullary glomerulus</v>
      </c>
      <c r="L7" s="2" t="s">
        <v>596</v>
      </c>
    </row>
    <row r="8" spans="1:12" x14ac:dyDescent="0.25">
      <c r="A8" t="s">
        <v>11</v>
      </c>
      <c r="B8" t="s">
        <v>3</v>
      </c>
      <c r="C8" t="s">
        <v>4</v>
      </c>
      <c r="D8" t="str">
        <f>"006"</f>
        <v>006</v>
      </c>
      <c r="E8" t="s">
        <v>5</v>
      </c>
      <c r="F8" t="str">
        <f t="shared" si="0"/>
        <v>051740A2_19Apr | 006 | Geometric Segment</v>
      </c>
      <c r="G8" t="s">
        <v>6</v>
      </c>
      <c r="H8">
        <v>28562.400000000001</v>
      </c>
      <c r="I8">
        <f>VLOOKUP(F8,SegmentProperties!E:J,6,FALSE)</f>
        <v>173</v>
      </c>
      <c r="J8" t="s">
        <v>5</v>
      </c>
      <c r="K8" t="str">
        <f>VLOOKUP(F8,SegmentProperties!E:Y,21,FALSE)</f>
        <v>Juxtamedullary glomerulus</v>
      </c>
      <c r="L8" s="2" t="s">
        <v>596</v>
      </c>
    </row>
    <row r="9" spans="1:12" x14ac:dyDescent="0.25">
      <c r="A9" t="s">
        <v>12</v>
      </c>
      <c r="B9" t="s">
        <v>3</v>
      </c>
      <c r="C9" t="s">
        <v>4</v>
      </c>
      <c r="D9" t="str">
        <f>"007"</f>
        <v>007</v>
      </c>
      <c r="E9" t="s">
        <v>13</v>
      </c>
      <c r="F9" t="str">
        <f t="shared" si="0"/>
        <v>051740A2_19Apr | 007 | CD10+</v>
      </c>
      <c r="G9" t="s">
        <v>14</v>
      </c>
      <c r="H9">
        <v>6987.52</v>
      </c>
      <c r="I9">
        <f>VLOOKUP(F9,SegmentProperties!E:J,6,FALSE)</f>
        <v>44</v>
      </c>
      <c r="J9" t="s">
        <v>13</v>
      </c>
      <c r="K9" t="str">
        <f>VLOOKUP(F9,SegmentProperties!E:Y,21,FALSE)</f>
        <v>Juxtamedullary filtration membrane</v>
      </c>
      <c r="L9" s="2" t="s">
        <v>596</v>
      </c>
    </row>
    <row r="10" spans="1:12" x14ac:dyDescent="0.25">
      <c r="A10" t="s">
        <v>15</v>
      </c>
      <c r="B10" t="s">
        <v>3</v>
      </c>
      <c r="C10" t="s">
        <v>4</v>
      </c>
      <c r="D10" t="str">
        <f>"008"</f>
        <v>008</v>
      </c>
      <c r="E10" t="s">
        <v>13</v>
      </c>
      <c r="F10" t="str">
        <f t="shared" si="0"/>
        <v>051740A2_19Apr | 008 | CD10+</v>
      </c>
      <c r="G10" t="s">
        <v>14</v>
      </c>
      <c r="H10">
        <v>7114.54</v>
      </c>
      <c r="I10">
        <f>VLOOKUP(F10,SegmentProperties!E:J,6,FALSE)</f>
        <v>44</v>
      </c>
      <c r="J10" t="s">
        <v>13</v>
      </c>
      <c r="K10" t="str">
        <f>VLOOKUP(F10,SegmentProperties!E:Y,21,FALSE)</f>
        <v>Juxtamedullary filtration membrane</v>
      </c>
      <c r="L10" s="2" t="s">
        <v>596</v>
      </c>
    </row>
    <row r="11" spans="1:12" x14ac:dyDescent="0.25">
      <c r="A11" t="s">
        <v>16</v>
      </c>
      <c r="B11" t="s">
        <v>3</v>
      </c>
      <c r="C11" t="s">
        <v>4</v>
      </c>
      <c r="D11" t="str">
        <f>"009"</f>
        <v>009</v>
      </c>
      <c r="E11" t="s">
        <v>13</v>
      </c>
      <c r="F11" t="str">
        <f t="shared" si="0"/>
        <v>051740A2_19Apr | 009 | CD10+</v>
      </c>
      <c r="G11" t="s">
        <v>14</v>
      </c>
      <c r="H11">
        <v>11590.2</v>
      </c>
      <c r="I11">
        <f>VLOOKUP(F11,SegmentProperties!E:J,6,FALSE)</f>
        <v>75</v>
      </c>
      <c r="J11" t="s">
        <v>13</v>
      </c>
      <c r="K11" t="str">
        <f>VLOOKUP(F11,SegmentProperties!E:Y,21,FALSE)</f>
        <v>Juxtamedullary filtration membrane</v>
      </c>
      <c r="L11" s="2" t="s">
        <v>596</v>
      </c>
    </row>
    <row r="12" spans="1:12" x14ac:dyDescent="0.25">
      <c r="A12" t="s">
        <v>17</v>
      </c>
      <c r="B12" t="s">
        <v>3</v>
      </c>
      <c r="C12" t="s">
        <v>4</v>
      </c>
      <c r="D12" t="str">
        <f>"010"</f>
        <v>010</v>
      </c>
      <c r="E12" t="s">
        <v>13</v>
      </c>
      <c r="F12" t="str">
        <f t="shared" si="0"/>
        <v>051740A2_19Apr | 010 | CD10+</v>
      </c>
      <c r="G12" t="s">
        <v>14</v>
      </c>
      <c r="H12">
        <v>4204.08</v>
      </c>
      <c r="I12">
        <f>VLOOKUP(F12,SegmentProperties!E:J,6,FALSE)</f>
        <v>35</v>
      </c>
      <c r="J12" t="s">
        <v>13</v>
      </c>
      <c r="K12" t="str">
        <f>VLOOKUP(F12,SegmentProperties!E:Y,21,FALSE)</f>
        <v>Juxtamedullary filtration membrane</v>
      </c>
      <c r="L12" s="2" t="s">
        <v>596</v>
      </c>
    </row>
    <row r="13" spans="1:12" x14ac:dyDescent="0.25">
      <c r="A13" t="s">
        <v>18</v>
      </c>
      <c r="B13" t="s">
        <v>3</v>
      </c>
      <c r="C13" t="s">
        <v>4</v>
      </c>
      <c r="D13" t="str">
        <f>"011"</f>
        <v>011</v>
      </c>
      <c r="E13" t="s">
        <v>13</v>
      </c>
      <c r="F13" t="str">
        <f t="shared" si="0"/>
        <v>051740A2_19Apr | 011 | CD10+</v>
      </c>
      <c r="G13" t="s">
        <v>14</v>
      </c>
      <c r="H13">
        <v>13440.35</v>
      </c>
      <c r="I13">
        <f>VLOOKUP(F13,SegmentProperties!E:J,6,FALSE)</f>
        <v>85</v>
      </c>
      <c r="J13" t="s">
        <v>13</v>
      </c>
      <c r="K13" t="str">
        <f>VLOOKUP(F13,SegmentProperties!E:Y,21,FALSE)</f>
        <v>Juxtamedullary filtration membrane</v>
      </c>
      <c r="L13" s="2" t="s">
        <v>596</v>
      </c>
    </row>
    <row r="14" spans="1:12" x14ac:dyDescent="0.25">
      <c r="A14" t="s">
        <v>19</v>
      </c>
      <c r="B14" t="s">
        <v>3</v>
      </c>
      <c r="C14" t="s">
        <v>4</v>
      </c>
      <c r="D14" t="str">
        <f>"012"</f>
        <v>012</v>
      </c>
      <c r="E14" t="s">
        <v>13</v>
      </c>
      <c r="F14" t="str">
        <f t="shared" si="0"/>
        <v>051740A2_19Apr | 012 | CD10+</v>
      </c>
      <c r="G14" t="s">
        <v>14</v>
      </c>
      <c r="H14">
        <v>12754.57</v>
      </c>
      <c r="I14">
        <f>VLOOKUP(F14,SegmentProperties!E:J,6,FALSE)</f>
        <v>63</v>
      </c>
      <c r="J14" t="s">
        <v>13</v>
      </c>
      <c r="K14" t="str">
        <f>VLOOKUP(F14,SegmentProperties!E:Y,21,FALSE)</f>
        <v>Juxtamedullary filtration membrane</v>
      </c>
      <c r="L14" s="2" t="s">
        <v>596</v>
      </c>
    </row>
    <row r="15" spans="1:12" x14ac:dyDescent="0.25">
      <c r="A15" t="s">
        <v>20</v>
      </c>
      <c r="B15" t="s">
        <v>3</v>
      </c>
      <c r="C15" t="s">
        <v>4</v>
      </c>
      <c r="D15" t="str">
        <f>"013"</f>
        <v>013</v>
      </c>
      <c r="E15" t="s">
        <v>5</v>
      </c>
      <c r="F15" t="str">
        <f t="shared" si="0"/>
        <v>051740A2_19Apr | 013 | Geometric Segment</v>
      </c>
      <c r="G15" t="s">
        <v>6</v>
      </c>
      <c r="H15">
        <v>30234.69</v>
      </c>
      <c r="I15">
        <f>VLOOKUP(F15,SegmentProperties!E:J,6,FALSE)</f>
        <v>181</v>
      </c>
      <c r="J15" t="s">
        <v>5</v>
      </c>
      <c r="K15" t="str">
        <f>VLOOKUP(F15,SegmentProperties!E:Y,21,FALSE)</f>
        <v>Cortical glomerulus</v>
      </c>
      <c r="L15" s="2" t="s">
        <v>596</v>
      </c>
    </row>
    <row r="16" spans="1:12" x14ac:dyDescent="0.25">
      <c r="A16" t="s">
        <v>21</v>
      </c>
      <c r="B16" t="s">
        <v>3</v>
      </c>
      <c r="C16" t="s">
        <v>4</v>
      </c>
      <c r="D16" t="str">
        <f>"014"</f>
        <v>014</v>
      </c>
      <c r="E16" t="s">
        <v>5</v>
      </c>
      <c r="F16" t="str">
        <f t="shared" si="0"/>
        <v>051740A2_19Apr | 014 | Geometric Segment</v>
      </c>
      <c r="G16" t="s">
        <v>6</v>
      </c>
      <c r="H16">
        <v>29197.5</v>
      </c>
      <c r="I16">
        <f>VLOOKUP(F16,SegmentProperties!E:J,6,FALSE)</f>
        <v>184</v>
      </c>
      <c r="J16" t="s">
        <v>5</v>
      </c>
      <c r="K16" t="str">
        <f>VLOOKUP(F16,SegmentProperties!E:Y,21,FALSE)</f>
        <v>Cortical glomerulus</v>
      </c>
      <c r="L16" s="2" t="s">
        <v>596</v>
      </c>
    </row>
    <row r="17" spans="1:12" x14ac:dyDescent="0.25">
      <c r="A17" t="s">
        <v>22</v>
      </c>
      <c r="B17" t="s">
        <v>3</v>
      </c>
      <c r="C17" t="s">
        <v>4</v>
      </c>
      <c r="D17" t="str">
        <f>"015"</f>
        <v>015</v>
      </c>
      <c r="E17" t="s">
        <v>5</v>
      </c>
      <c r="F17" t="str">
        <f t="shared" si="0"/>
        <v>051740A2_19Apr | 015 | Geometric Segment</v>
      </c>
      <c r="G17" t="s">
        <v>6</v>
      </c>
      <c r="H17">
        <v>21128</v>
      </c>
      <c r="I17">
        <f>VLOOKUP(F17,SegmentProperties!E:J,6,FALSE)</f>
        <v>140</v>
      </c>
      <c r="J17" t="s">
        <v>5</v>
      </c>
      <c r="K17" t="str">
        <f>VLOOKUP(F17,SegmentProperties!E:Y,21,FALSE)</f>
        <v>Cortical glomerulus</v>
      </c>
      <c r="L17" s="2" t="s">
        <v>596</v>
      </c>
    </row>
    <row r="18" spans="1:12" x14ac:dyDescent="0.25">
      <c r="A18" t="s">
        <v>23</v>
      </c>
      <c r="B18" t="s">
        <v>3</v>
      </c>
      <c r="C18" t="s">
        <v>4</v>
      </c>
      <c r="D18" t="str">
        <f>"016"</f>
        <v>016</v>
      </c>
      <c r="E18" t="s">
        <v>5</v>
      </c>
      <c r="F18" t="str">
        <f t="shared" si="0"/>
        <v>051740A2_19Apr | 016 | Geometric Segment</v>
      </c>
      <c r="G18" t="s">
        <v>6</v>
      </c>
      <c r="H18">
        <v>23010.5</v>
      </c>
      <c r="I18">
        <f>VLOOKUP(F18,SegmentProperties!E:J,6,FALSE)</f>
        <v>141</v>
      </c>
      <c r="J18" t="s">
        <v>5</v>
      </c>
      <c r="K18" t="str">
        <f>VLOOKUP(F18,SegmentProperties!E:Y,21,FALSE)</f>
        <v>Cortical glomerulus</v>
      </c>
      <c r="L18" s="2" t="s">
        <v>596</v>
      </c>
    </row>
    <row r="19" spans="1:12" x14ac:dyDescent="0.25">
      <c r="A19" t="s">
        <v>24</v>
      </c>
      <c r="B19" t="s">
        <v>3</v>
      </c>
      <c r="C19" t="s">
        <v>4</v>
      </c>
      <c r="D19" t="str">
        <f>"017"</f>
        <v>017</v>
      </c>
      <c r="E19" t="s">
        <v>5</v>
      </c>
      <c r="F19" t="str">
        <f t="shared" si="0"/>
        <v>051740A2_19Apr | 017 | Geometric Segment</v>
      </c>
      <c r="G19" t="s">
        <v>6</v>
      </c>
      <c r="H19">
        <v>20342.61</v>
      </c>
      <c r="I19">
        <f>VLOOKUP(F19,SegmentProperties!E:J,6,FALSE)</f>
        <v>149</v>
      </c>
      <c r="J19" t="s">
        <v>5</v>
      </c>
      <c r="K19" t="str">
        <f>VLOOKUP(F19,SegmentProperties!E:Y,21,FALSE)</f>
        <v>Cortical glomerulus</v>
      </c>
      <c r="L19" s="2" t="s">
        <v>596</v>
      </c>
    </row>
    <row r="20" spans="1:12" x14ac:dyDescent="0.25">
      <c r="A20" t="s">
        <v>25</v>
      </c>
      <c r="B20" t="s">
        <v>3</v>
      </c>
      <c r="C20" t="s">
        <v>4</v>
      </c>
      <c r="D20" t="str">
        <f>"018"</f>
        <v>018</v>
      </c>
      <c r="E20" t="s">
        <v>5</v>
      </c>
      <c r="F20" t="str">
        <f t="shared" si="0"/>
        <v>051740A2_19Apr | 018 | Geometric Segment</v>
      </c>
      <c r="G20" t="s">
        <v>6</v>
      </c>
      <c r="H20">
        <v>25247.45</v>
      </c>
      <c r="I20">
        <f>VLOOKUP(F20,SegmentProperties!E:J,6,FALSE)</f>
        <v>160</v>
      </c>
      <c r="J20" t="s">
        <v>5</v>
      </c>
      <c r="K20" t="str">
        <f>VLOOKUP(F20,SegmentProperties!E:Y,21,FALSE)</f>
        <v>Cortical glomerulus</v>
      </c>
      <c r="L20" s="2" t="s">
        <v>596</v>
      </c>
    </row>
    <row r="21" spans="1:12" x14ac:dyDescent="0.25">
      <c r="A21" t="s">
        <v>26</v>
      </c>
      <c r="B21" t="s">
        <v>3</v>
      </c>
      <c r="C21" t="s">
        <v>4</v>
      </c>
      <c r="D21" t="str">
        <f>"019"</f>
        <v>019</v>
      </c>
      <c r="E21" t="s">
        <v>13</v>
      </c>
      <c r="F21" t="str">
        <f t="shared" si="0"/>
        <v>051740A2_19Apr | 019 | CD10+</v>
      </c>
      <c r="G21" t="s">
        <v>14</v>
      </c>
      <c r="H21">
        <v>8696.15</v>
      </c>
      <c r="I21">
        <f>VLOOKUP(F21,SegmentProperties!E:J,6,FALSE)</f>
        <v>54</v>
      </c>
      <c r="J21" t="s">
        <v>13</v>
      </c>
      <c r="K21" t="str">
        <f>VLOOKUP(F21,SegmentProperties!E:Y,21,FALSE)</f>
        <v>Cortical filtration membrane</v>
      </c>
      <c r="L21" s="2" t="s">
        <v>596</v>
      </c>
    </row>
    <row r="22" spans="1:12" x14ac:dyDescent="0.25">
      <c r="A22" t="s">
        <v>27</v>
      </c>
      <c r="B22" t="s">
        <v>3</v>
      </c>
      <c r="C22" t="s">
        <v>4</v>
      </c>
      <c r="D22" t="str">
        <f>"020"</f>
        <v>020</v>
      </c>
      <c r="E22" t="s">
        <v>13</v>
      </c>
      <c r="F22" t="str">
        <f t="shared" si="0"/>
        <v>051740A2_19Apr | 020 | CD10+</v>
      </c>
      <c r="G22" t="s">
        <v>14</v>
      </c>
      <c r="H22">
        <v>8730.26</v>
      </c>
      <c r="I22">
        <f>VLOOKUP(F22,SegmentProperties!E:J,6,FALSE)</f>
        <v>53</v>
      </c>
      <c r="J22" t="s">
        <v>13</v>
      </c>
      <c r="K22" t="str">
        <f>VLOOKUP(F22,SegmentProperties!E:Y,21,FALSE)</f>
        <v>Cortical filtration membrane</v>
      </c>
      <c r="L22" s="2" t="s">
        <v>596</v>
      </c>
    </row>
    <row r="23" spans="1:12" x14ac:dyDescent="0.25">
      <c r="A23" t="s">
        <v>28</v>
      </c>
      <c r="B23" t="s">
        <v>3</v>
      </c>
      <c r="C23" t="s">
        <v>4</v>
      </c>
      <c r="D23" t="str">
        <f>"021"</f>
        <v>021</v>
      </c>
      <c r="E23" t="s">
        <v>13</v>
      </c>
      <c r="F23" t="str">
        <f t="shared" si="0"/>
        <v>051740A2_19Apr | 021 | CD10+</v>
      </c>
      <c r="G23" t="s">
        <v>14</v>
      </c>
      <c r="H23">
        <v>7716.97</v>
      </c>
      <c r="I23">
        <f>VLOOKUP(F23,SegmentProperties!E:J,6,FALSE)</f>
        <v>58</v>
      </c>
      <c r="J23" t="s">
        <v>13</v>
      </c>
      <c r="K23" t="str">
        <f>VLOOKUP(F23,SegmentProperties!E:Y,21,FALSE)</f>
        <v>Cortical filtration membrane</v>
      </c>
      <c r="L23" s="2" t="s">
        <v>596</v>
      </c>
    </row>
    <row r="24" spans="1:12" x14ac:dyDescent="0.25">
      <c r="A24" t="s">
        <v>29</v>
      </c>
      <c r="B24" t="s">
        <v>3</v>
      </c>
      <c r="C24" t="s">
        <v>4</v>
      </c>
      <c r="D24" t="str">
        <f>"022"</f>
        <v>022</v>
      </c>
      <c r="E24" t="s">
        <v>13</v>
      </c>
      <c r="F24" t="str">
        <f t="shared" si="0"/>
        <v>051740A2_19Apr | 022 | CD10+</v>
      </c>
      <c r="G24" t="s">
        <v>14</v>
      </c>
      <c r="H24">
        <v>9123.59</v>
      </c>
      <c r="I24">
        <f>VLOOKUP(F24,SegmentProperties!E:J,6,FALSE)</f>
        <v>59</v>
      </c>
      <c r="J24" t="s">
        <v>13</v>
      </c>
      <c r="K24" t="str">
        <f>VLOOKUP(F24,SegmentProperties!E:Y,21,FALSE)</f>
        <v>Cortical filtration membrane</v>
      </c>
      <c r="L24" s="2" t="s">
        <v>596</v>
      </c>
    </row>
    <row r="25" spans="1:12" x14ac:dyDescent="0.25">
      <c r="A25" t="s">
        <v>30</v>
      </c>
      <c r="B25" t="s">
        <v>3</v>
      </c>
      <c r="C25" t="s">
        <v>4</v>
      </c>
      <c r="D25" t="str">
        <f>"023"</f>
        <v>023</v>
      </c>
      <c r="E25" t="s">
        <v>13</v>
      </c>
      <c r="F25" t="str">
        <f t="shared" si="0"/>
        <v>051740A2_19Apr | 023 | CD10+</v>
      </c>
      <c r="G25" t="s">
        <v>14</v>
      </c>
      <c r="H25">
        <v>8151.42</v>
      </c>
      <c r="I25">
        <f>VLOOKUP(F25,SegmentProperties!E:J,6,FALSE)</f>
        <v>43</v>
      </c>
      <c r="J25" t="s">
        <v>13</v>
      </c>
      <c r="K25" t="str">
        <f>VLOOKUP(F25,SegmentProperties!E:Y,21,FALSE)</f>
        <v>Cortical filtration membrane</v>
      </c>
      <c r="L25" s="2" t="s">
        <v>596</v>
      </c>
    </row>
    <row r="26" spans="1:12" x14ac:dyDescent="0.25">
      <c r="A26" t="s">
        <v>31</v>
      </c>
      <c r="B26" t="s">
        <v>3</v>
      </c>
      <c r="C26" t="s">
        <v>4</v>
      </c>
      <c r="D26" t="str">
        <f>"024"</f>
        <v>024</v>
      </c>
      <c r="E26" t="s">
        <v>13</v>
      </c>
      <c r="F26" t="str">
        <f t="shared" si="0"/>
        <v>051740A2_19Apr | 024 | CD10+</v>
      </c>
      <c r="G26" t="s">
        <v>14</v>
      </c>
      <c r="H26">
        <v>7910.93</v>
      </c>
      <c r="I26">
        <f>VLOOKUP(F26,SegmentProperties!E:J,6,FALSE)</f>
        <v>44</v>
      </c>
      <c r="J26" t="s">
        <v>13</v>
      </c>
      <c r="K26" t="str">
        <f>VLOOKUP(F26,SegmentProperties!E:Y,21,FALSE)</f>
        <v>Cortical filtration membrane</v>
      </c>
      <c r="L26" s="2" t="s">
        <v>596</v>
      </c>
    </row>
    <row r="27" spans="1:12" x14ac:dyDescent="0.25">
      <c r="A27" t="s">
        <v>32</v>
      </c>
      <c r="B27" t="s">
        <v>3</v>
      </c>
      <c r="C27" t="s">
        <v>4</v>
      </c>
      <c r="D27" t="str">
        <f>"025"</f>
        <v>025</v>
      </c>
      <c r="E27" t="s">
        <v>5</v>
      </c>
      <c r="F27" t="str">
        <f t="shared" si="0"/>
        <v>051740A2_19Apr | 025 | Geometric Segment</v>
      </c>
      <c r="G27" t="s">
        <v>6</v>
      </c>
      <c r="H27">
        <v>191920.37</v>
      </c>
      <c r="I27">
        <f>VLOOKUP(F27,SegmentProperties!E:J,6,FALSE)</f>
        <v>476</v>
      </c>
      <c r="J27" t="s">
        <v>5</v>
      </c>
      <c r="K27" t="str">
        <f>VLOOKUP(F27,SegmentProperties!E:Y,21,FALSE)</f>
        <v>Proximal convoluted tubule</v>
      </c>
      <c r="L27" s="2" t="s">
        <v>596</v>
      </c>
    </row>
    <row r="28" spans="1:12" x14ac:dyDescent="0.25">
      <c r="A28" t="s">
        <v>33</v>
      </c>
      <c r="B28" t="s">
        <v>3</v>
      </c>
      <c r="C28" t="s">
        <v>4</v>
      </c>
      <c r="D28" t="str">
        <f>"026"</f>
        <v>026</v>
      </c>
      <c r="E28" t="s">
        <v>5</v>
      </c>
      <c r="F28" t="str">
        <f t="shared" si="0"/>
        <v>051740A2_19Apr | 026 | Geometric Segment</v>
      </c>
      <c r="G28" t="s">
        <v>6</v>
      </c>
      <c r="H28">
        <v>153175.51</v>
      </c>
      <c r="I28">
        <f>VLOOKUP(F28,SegmentProperties!E:J,6,FALSE)</f>
        <v>394</v>
      </c>
      <c r="J28" t="s">
        <v>5</v>
      </c>
      <c r="K28" t="str">
        <f>VLOOKUP(F28,SegmentProperties!E:Y,21,FALSE)</f>
        <v>Proximal convoluted tubule</v>
      </c>
      <c r="L28" s="2" t="s">
        <v>596</v>
      </c>
    </row>
    <row r="29" spans="1:12" x14ac:dyDescent="0.25">
      <c r="A29" t="s">
        <v>34</v>
      </c>
      <c r="B29" t="s">
        <v>3</v>
      </c>
      <c r="C29" t="s">
        <v>4</v>
      </c>
      <c r="D29" t="str">
        <f>"027"</f>
        <v>027</v>
      </c>
      <c r="E29" t="s">
        <v>5</v>
      </c>
      <c r="F29" t="str">
        <f t="shared" si="0"/>
        <v>051740A2_19Apr | 027 | Geometric Segment</v>
      </c>
      <c r="G29" t="s">
        <v>6</v>
      </c>
      <c r="H29">
        <v>138190.51999999999</v>
      </c>
      <c r="I29">
        <f>VLOOKUP(F29,SegmentProperties!E:J,6,FALSE)</f>
        <v>382</v>
      </c>
      <c r="J29" t="s">
        <v>5</v>
      </c>
      <c r="K29" t="str">
        <f>VLOOKUP(F29,SegmentProperties!E:Y,21,FALSE)</f>
        <v>Proximal convoluted tubule</v>
      </c>
      <c r="L29" s="2" t="s">
        <v>596</v>
      </c>
    </row>
    <row r="30" spans="1:12" x14ac:dyDescent="0.25">
      <c r="A30" t="s">
        <v>35</v>
      </c>
      <c r="B30" t="s">
        <v>3</v>
      </c>
      <c r="C30" t="s">
        <v>4</v>
      </c>
      <c r="D30" t="str">
        <f>"028"</f>
        <v>028</v>
      </c>
      <c r="E30" t="s">
        <v>5</v>
      </c>
      <c r="F30" t="str">
        <f t="shared" si="0"/>
        <v>051740A2_19Apr | 028 | Geometric Segment</v>
      </c>
      <c r="G30" t="s">
        <v>6</v>
      </c>
      <c r="H30">
        <v>193870.93</v>
      </c>
      <c r="I30">
        <f>VLOOKUP(F30,SegmentProperties!E:J,6,FALSE)</f>
        <v>488</v>
      </c>
      <c r="J30" t="s">
        <v>5</v>
      </c>
      <c r="K30" t="str">
        <f>VLOOKUP(F30,SegmentProperties!E:Y,21,FALSE)</f>
        <v>Proximal convoluted tubule</v>
      </c>
      <c r="L30" s="2" t="s">
        <v>596</v>
      </c>
    </row>
    <row r="31" spans="1:12" x14ac:dyDescent="0.25">
      <c r="A31" t="s">
        <v>36</v>
      </c>
      <c r="B31" t="s">
        <v>3</v>
      </c>
      <c r="C31" t="s">
        <v>4</v>
      </c>
      <c r="D31" t="str">
        <f>"029"</f>
        <v>029</v>
      </c>
      <c r="E31" t="s">
        <v>5</v>
      </c>
      <c r="F31" t="str">
        <f t="shared" si="0"/>
        <v>051740A2_19Apr | 029 | Geometric Segment</v>
      </c>
      <c r="G31" t="s">
        <v>6</v>
      </c>
      <c r="H31">
        <v>183661.53</v>
      </c>
      <c r="I31">
        <f>VLOOKUP(F31,SegmentProperties!E:J,6,FALSE)</f>
        <v>475</v>
      </c>
      <c r="J31" t="s">
        <v>5</v>
      </c>
      <c r="K31" t="str">
        <f>VLOOKUP(F31,SegmentProperties!E:Y,21,FALSE)</f>
        <v>Proximal convoluted tubule</v>
      </c>
      <c r="L31" s="2" t="s">
        <v>596</v>
      </c>
    </row>
    <row r="32" spans="1:12" x14ac:dyDescent="0.25">
      <c r="A32" t="s">
        <v>37</v>
      </c>
      <c r="B32" t="s">
        <v>3</v>
      </c>
      <c r="C32" t="s">
        <v>4</v>
      </c>
      <c r="D32" t="str">
        <f>"030"</f>
        <v>030</v>
      </c>
      <c r="E32" t="s">
        <v>5</v>
      </c>
      <c r="F32" t="str">
        <f t="shared" si="0"/>
        <v>051740A2_19Apr | 030 | Geometric Segment</v>
      </c>
      <c r="G32" t="s">
        <v>6</v>
      </c>
      <c r="H32">
        <v>154727</v>
      </c>
      <c r="I32">
        <f>VLOOKUP(F32,SegmentProperties!E:J,6,FALSE)</f>
        <v>437</v>
      </c>
      <c r="J32" t="s">
        <v>5</v>
      </c>
      <c r="K32" t="str">
        <f>VLOOKUP(F32,SegmentProperties!E:Y,21,FALSE)</f>
        <v>Proximal convoluted tubule</v>
      </c>
      <c r="L32" s="2" t="s">
        <v>596</v>
      </c>
    </row>
    <row r="33" spans="1:12" x14ac:dyDescent="0.25">
      <c r="A33" t="s">
        <v>38</v>
      </c>
      <c r="B33" t="s">
        <v>3</v>
      </c>
      <c r="C33" t="s">
        <v>4</v>
      </c>
      <c r="D33" t="str">
        <f>"031"</f>
        <v>031</v>
      </c>
      <c r="E33" t="s">
        <v>39</v>
      </c>
      <c r="F33" t="str">
        <f t="shared" si="0"/>
        <v>051740A2_19Apr | 031 | PanCK+</v>
      </c>
      <c r="G33" t="s">
        <v>40</v>
      </c>
      <c r="H33">
        <v>58121.67</v>
      </c>
      <c r="I33">
        <f>VLOOKUP(F33,SegmentProperties!E:J,6,FALSE)</f>
        <v>426</v>
      </c>
      <c r="J33" t="s">
        <v>39</v>
      </c>
      <c r="K33" t="str">
        <f>VLOOKUP(F33,SegmentProperties!E:Y,21,FALSE)</f>
        <v>Distal convoluted tubule</v>
      </c>
      <c r="L33" s="2" t="s">
        <v>596</v>
      </c>
    </row>
    <row r="34" spans="1:12" x14ac:dyDescent="0.25">
      <c r="A34" t="s">
        <v>41</v>
      </c>
      <c r="B34" t="s">
        <v>3</v>
      </c>
      <c r="C34" t="s">
        <v>4</v>
      </c>
      <c r="D34" t="str">
        <f>"032"</f>
        <v>032</v>
      </c>
      <c r="E34" t="s">
        <v>39</v>
      </c>
      <c r="F34" t="str">
        <f t="shared" si="0"/>
        <v>051740A2_19Apr | 032 | PanCK+</v>
      </c>
      <c r="G34" t="s">
        <v>40</v>
      </c>
      <c r="H34">
        <v>78110.48</v>
      </c>
      <c r="I34">
        <f>VLOOKUP(F34,SegmentProperties!E:J,6,FALSE)</f>
        <v>498</v>
      </c>
      <c r="J34" t="s">
        <v>39</v>
      </c>
      <c r="K34" t="str">
        <f>VLOOKUP(F34,SegmentProperties!E:Y,21,FALSE)</f>
        <v>Distal convoluted tubule</v>
      </c>
      <c r="L34" s="2" t="s">
        <v>596</v>
      </c>
    </row>
    <row r="35" spans="1:12" x14ac:dyDescent="0.25">
      <c r="A35" t="s">
        <v>42</v>
      </c>
      <c r="B35" t="s">
        <v>3</v>
      </c>
      <c r="C35" t="s">
        <v>4</v>
      </c>
      <c r="D35" t="str">
        <f>"033"</f>
        <v>033</v>
      </c>
      <c r="E35" t="s">
        <v>39</v>
      </c>
      <c r="F35" t="str">
        <f t="shared" si="0"/>
        <v>051740A2_19Apr | 033 | PanCK+</v>
      </c>
      <c r="G35" t="s">
        <v>40</v>
      </c>
      <c r="H35">
        <v>64223.41</v>
      </c>
      <c r="I35">
        <f>VLOOKUP(F35,SegmentProperties!E:J,6,FALSE)</f>
        <v>466</v>
      </c>
      <c r="J35" t="s">
        <v>39</v>
      </c>
      <c r="K35" t="str">
        <f>VLOOKUP(F35,SegmentProperties!E:Y,21,FALSE)</f>
        <v>Distal convoluted tubule</v>
      </c>
      <c r="L35" s="2" t="s">
        <v>596</v>
      </c>
    </row>
    <row r="36" spans="1:12" x14ac:dyDescent="0.25">
      <c r="A36" t="s">
        <v>43</v>
      </c>
      <c r="B36" t="s">
        <v>3</v>
      </c>
      <c r="C36" t="s">
        <v>4</v>
      </c>
      <c r="D36" t="str">
        <f>"034"</f>
        <v>034</v>
      </c>
      <c r="E36" t="s">
        <v>39</v>
      </c>
      <c r="F36" t="str">
        <f t="shared" si="0"/>
        <v>051740A2_19Apr | 034 | PanCK+</v>
      </c>
      <c r="G36" t="s">
        <v>40</v>
      </c>
      <c r="H36">
        <v>117984.65</v>
      </c>
      <c r="I36">
        <f>VLOOKUP(F36,SegmentProperties!E:J,6,FALSE)</f>
        <v>712</v>
      </c>
      <c r="J36" t="s">
        <v>39</v>
      </c>
      <c r="K36" t="str">
        <f>VLOOKUP(F36,SegmentProperties!E:Y,21,FALSE)</f>
        <v>Distal convoluted tubule</v>
      </c>
      <c r="L36" s="2" t="s">
        <v>596</v>
      </c>
    </row>
    <row r="37" spans="1:12" x14ac:dyDescent="0.25">
      <c r="A37" t="s">
        <v>44</v>
      </c>
      <c r="B37" t="s">
        <v>3</v>
      </c>
      <c r="C37" t="s">
        <v>4</v>
      </c>
      <c r="D37" t="str">
        <f>"035"</f>
        <v>035</v>
      </c>
      <c r="E37" t="s">
        <v>39</v>
      </c>
      <c r="F37" t="str">
        <f t="shared" si="0"/>
        <v>051740A2_19Apr | 035 | PanCK+</v>
      </c>
      <c r="G37" t="s">
        <v>40</v>
      </c>
      <c r="H37">
        <v>87485.88</v>
      </c>
      <c r="I37">
        <f>VLOOKUP(F37,SegmentProperties!E:J,6,FALSE)</f>
        <v>649</v>
      </c>
      <c r="J37" t="s">
        <v>39</v>
      </c>
      <c r="K37" t="str">
        <f>VLOOKUP(F37,SegmentProperties!E:Y,21,FALSE)</f>
        <v>Distal convoluted tubule</v>
      </c>
      <c r="L37" s="2" t="s">
        <v>596</v>
      </c>
    </row>
    <row r="38" spans="1:12" x14ac:dyDescent="0.25">
      <c r="A38" t="s">
        <v>45</v>
      </c>
      <c r="B38" t="s">
        <v>3</v>
      </c>
      <c r="C38" t="s">
        <v>4</v>
      </c>
      <c r="D38" t="str">
        <f>"036"</f>
        <v>036</v>
      </c>
      <c r="E38" t="s">
        <v>39</v>
      </c>
      <c r="F38" t="str">
        <f t="shared" si="0"/>
        <v>051740A2_19Apr | 036 | PanCK+</v>
      </c>
      <c r="G38" t="s">
        <v>40</v>
      </c>
      <c r="H38">
        <v>73770.289999999994</v>
      </c>
      <c r="I38">
        <f>VLOOKUP(F38,SegmentProperties!E:J,6,FALSE)</f>
        <v>432</v>
      </c>
      <c r="J38" t="s">
        <v>39</v>
      </c>
      <c r="K38" t="str">
        <f>VLOOKUP(F38,SegmentProperties!E:Y,21,FALSE)</f>
        <v>Distal convoluted tubule</v>
      </c>
      <c r="L38" s="2" t="s">
        <v>596</v>
      </c>
    </row>
    <row r="39" spans="1:12" x14ac:dyDescent="0.25">
      <c r="A39" t="s">
        <v>46</v>
      </c>
      <c r="B39" t="s">
        <v>3</v>
      </c>
      <c r="C39" t="s">
        <v>4</v>
      </c>
      <c r="D39" t="str">
        <f>"037"</f>
        <v>037</v>
      </c>
      <c r="E39" t="s">
        <v>39</v>
      </c>
      <c r="F39" t="str">
        <f t="shared" si="0"/>
        <v>051740A2_19Apr | 037 | PanCK+</v>
      </c>
      <c r="G39" t="s">
        <v>40</v>
      </c>
      <c r="H39">
        <v>168143.29</v>
      </c>
      <c r="I39">
        <f>VLOOKUP(F39,SegmentProperties!E:J,6,FALSE)</f>
        <v>804</v>
      </c>
      <c r="J39" t="s">
        <v>39</v>
      </c>
      <c r="K39" t="str">
        <f>VLOOKUP(F39,SegmentProperties!E:Y,21,FALSE)</f>
        <v>Collecting duct</v>
      </c>
      <c r="L39" s="2" t="s">
        <v>596</v>
      </c>
    </row>
    <row r="40" spans="1:12" x14ac:dyDescent="0.25">
      <c r="A40" t="s">
        <v>47</v>
      </c>
      <c r="B40" t="s">
        <v>3</v>
      </c>
      <c r="C40" t="s">
        <v>4</v>
      </c>
      <c r="D40" t="str">
        <f>"038"</f>
        <v>038</v>
      </c>
      <c r="E40" t="s">
        <v>39</v>
      </c>
      <c r="F40" t="str">
        <f t="shared" si="0"/>
        <v>051740A2_19Apr | 038 | PanCK+</v>
      </c>
      <c r="G40" t="s">
        <v>40</v>
      </c>
      <c r="H40">
        <v>148251.85999999999</v>
      </c>
      <c r="I40">
        <f>VLOOKUP(F40,SegmentProperties!E:J,6,FALSE)</f>
        <v>808</v>
      </c>
      <c r="J40" t="s">
        <v>39</v>
      </c>
      <c r="K40" t="str">
        <f>VLOOKUP(F40,SegmentProperties!E:Y,21,FALSE)</f>
        <v>Collecting duct</v>
      </c>
      <c r="L40" s="2" t="s">
        <v>596</v>
      </c>
    </row>
    <row r="41" spans="1:12" x14ac:dyDescent="0.25">
      <c r="A41" t="s">
        <v>48</v>
      </c>
      <c r="B41" t="s">
        <v>3</v>
      </c>
      <c r="C41" t="s">
        <v>4</v>
      </c>
      <c r="D41" t="str">
        <f>"039"</f>
        <v>039</v>
      </c>
      <c r="E41" t="s">
        <v>39</v>
      </c>
      <c r="F41" t="str">
        <f t="shared" si="0"/>
        <v>051740A2_19Apr | 039 | PanCK+</v>
      </c>
      <c r="G41" t="s">
        <v>40</v>
      </c>
      <c r="H41">
        <v>170542.16</v>
      </c>
      <c r="I41">
        <f>VLOOKUP(F41,SegmentProperties!E:J,6,FALSE)</f>
        <v>931</v>
      </c>
      <c r="J41" t="s">
        <v>39</v>
      </c>
      <c r="K41" t="str">
        <f>VLOOKUP(F41,SegmentProperties!E:Y,21,FALSE)</f>
        <v>Collecting duct</v>
      </c>
      <c r="L41" s="2" t="s">
        <v>596</v>
      </c>
    </row>
    <row r="42" spans="1:12" x14ac:dyDescent="0.25">
      <c r="A42" t="s">
        <v>49</v>
      </c>
      <c r="B42" t="s">
        <v>3</v>
      </c>
      <c r="C42" t="s">
        <v>4</v>
      </c>
      <c r="D42" t="str">
        <f>"040"</f>
        <v>040</v>
      </c>
      <c r="E42" t="s">
        <v>39</v>
      </c>
      <c r="F42" t="str">
        <f t="shared" si="0"/>
        <v>051740A2_19Apr | 040 | PanCK+</v>
      </c>
      <c r="G42" t="s">
        <v>40</v>
      </c>
      <c r="H42">
        <v>158242.75</v>
      </c>
      <c r="I42">
        <f>VLOOKUP(F42,SegmentProperties!E:J,6,FALSE)</f>
        <v>895</v>
      </c>
      <c r="J42" t="s">
        <v>39</v>
      </c>
      <c r="K42" t="str">
        <f>VLOOKUP(F42,SegmentProperties!E:Y,21,FALSE)</f>
        <v>Collecting duct</v>
      </c>
      <c r="L42" s="2" t="s">
        <v>596</v>
      </c>
    </row>
    <row r="43" spans="1:12" x14ac:dyDescent="0.25">
      <c r="A43" t="s">
        <v>50</v>
      </c>
      <c r="B43" t="s">
        <v>3</v>
      </c>
      <c r="C43" t="s">
        <v>4</v>
      </c>
      <c r="D43" t="str">
        <f>"041"</f>
        <v>041</v>
      </c>
      <c r="E43" t="s">
        <v>39</v>
      </c>
      <c r="F43" t="str">
        <f t="shared" si="0"/>
        <v>051740A2_19Apr | 041 | PanCK+</v>
      </c>
      <c r="G43" t="s">
        <v>40</v>
      </c>
      <c r="H43">
        <v>151239.45000000001</v>
      </c>
      <c r="I43">
        <f>VLOOKUP(F43,SegmentProperties!E:J,6,FALSE)</f>
        <v>896</v>
      </c>
      <c r="J43" t="s">
        <v>39</v>
      </c>
      <c r="K43" t="str">
        <f>VLOOKUP(F43,SegmentProperties!E:Y,21,FALSE)</f>
        <v>Collecting duct</v>
      </c>
      <c r="L43" s="2" t="s">
        <v>596</v>
      </c>
    </row>
    <row r="44" spans="1:12" x14ac:dyDescent="0.25">
      <c r="A44" t="s">
        <v>51</v>
      </c>
      <c r="B44" t="s">
        <v>3</v>
      </c>
      <c r="C44" t="s">
        <v>4</v>
      </c>
      <c r="D44" t="str">
        <f>"042"</f>
        <v>042</v>
      </c>
      <c r="E44" t="s">
        <v>39</v>
      </c>
      <c r="F44" t="str">
        <f t="shared" si="0"/>
        <v>051740A2_19Apr | 042 | PanCK+</v>
      </c>
      <c r="G44" t="s">
        <v>40</v>
      </c>
      <c r="H44">
        <v>179103.64</v>
      </c>
      <c r="I44">
        <f>VLOOKUP(F44,SegmentProperties!E:J,6,FALSE)</f>
        <v>1077</v>
      </c>
      <c r="J44" t="s">
        <v>39</v>
      </c>
      <c r="K44" t="str">
        <f>VLOOKUP(F44,SegmentProperties!E:Y,21,FALSE)</f>
        <v>Collecting duct</v>
      </c>
      <c r="L44" s="2" t="s">
        <v>596</v>
      </c>
    </row>
    <row r="45" spans="1:12" x14ac:dyDescent="0.25">
      <c r="A45" t="s">
        <v>52</v>
      </c>
      <c r="B45" t="s">
        <v>3</v>
      </c>
      <c r="C45" t="s">
        <v>4</v>
      </c>
      <c r="D45" t="str">
        <f>"043"</f>
        <v>043</v>
      </c>
      <c r="E45" t="s">
        <v>39</v>
      </c>
      <c r="F45" t="str">
        <f t="shared" si="0"/>
        <v>051740A2_19Apr | 043 | PanCK+</v>
      </c>
      <c r="G45" t="s">
        <v>40</v>
      </c>
      <c r="H45">
        <v>61712.97</v>
      </c>
      <c r="I45">
        <f>VLOOKUP(F45,SegmentProperties!E:J,6,FALSE)</f>
        <v>354</v>
      </c>
      <c r="J45" t="s">
        <v>39</v>
      </c>
      <c r="K45" t="str">
        <f>VLOOKUP(F45,SegmentProperties!E:Y,21,FALSE)</f>
        <v>Loop of Henle</v>
      </c>
      <c r="L45" s="2" t="s">
        <v>596</v>
      </c>
    </row>
    <row r="46" spans="1:12" x14ac:dyDescent="0.25">
      <c r="A46" t="s">
        <v>53</v>
      </c>
      <c r="B46" t="s">
        <v>3</v>
      </c>
      <c r="C46" t="s">
        <v>4</v>
      </c>
      <c r="D46" t="str">
        <f>"044"</f>
        <v>044</v>
      </c>
      <c r="E46" t="s">
        <v>39</v>
      </c>
      <c r="F46" t="str">
        <f t="shared" si="0"/>
        <v>051740A2_19Apr | 044 | PanCK+</v>
      </c>
      <c r="G46" t="s">
        <v>40</v>
      </c>
      <c r="H46">
        <v>71377.95</v>
      </c>
      <c r="I46">
        <f>VLOOKUP(F46,SegmentProperties!E:J,6,FALSE)</f>
        <v>397</v>
      </c>
      <c r="J46" t="s">
        <v>39</v>
      </c>
      <c r="K46" t="str">
        <f>VLOOKUP(F46,SegmentProperties!E:Y,21,FALSE)</f>
        <v>Loop of Henle</v>
      </c>
      <c r="L46" s="2" t="s">
        <v>596</v>
      </c>
    </row>
    <row r="47" spans="1:12" x14ac:dyDescent="0.25">
      <c r="A47" t="s">
        <v>54</v>
      </c>
      <c r="B47" t="s">
        <v>3</v>
      </c>
      <c r="C47" t="s">
        <v>4</v>
      </c>
      <c r="D47" t="str">
        <f>"045"</f>
        <v>045</v>
      </c>
      <c r="E47" t="s">
        <v>39</v>
      </c>
      <c r="F47" t="str">
        <f t="shared" si="0"/>
        <v>051740A2_19Apr | 045 | PanCK+</v>
      </c>
      <c r="G47" t="s">
        <v>40</v>
      </c>
      <c r="H47">
        <v>70645.320000000007</v>
      </c>
      <c r="I47">
        <f>VLOOKUP(F47,SegmentProperties!E:J,6,FALSE)</f>
        <v>575</v>
      </c>
      <c r="J47" t="s">
        <v>39</v>
      </c>
      <c r="K47" t="str">
        <f>VLOOKUP(F47,SegmentProperties!E:Y,21,FALSE)</f>
        <v>Loop of Henle</v>
      </c>
      <c r="L47" s="2" t="s">
        <v>596</v>
      </c>
    </row>
    <row r="48" spans="1:12" x14ac:dyDescent="0.25">
      <c r="A48" t="s">
        <v>55</v>
      </c>
      <c r="B48" t="s">
        <v>3</v>
      </c>
      <c r="C48" t="s">
        <v>4</v>
      </c>
      <c r="D48" t="str">
        <f>"046"</f>
        <v>046</v>
      </c>
      <c r="E48" t="s">
        <v>39</v>
      </c>
      <c r="F48" t="str">
        <f t="shared" si="0"/>
        <v>051740A2_19Apr | 046 | PanCK+</v>
      </c>
      <c r="G48" t="s">
        <v>40</v>
      </c>
      <c r="H48">
        <v>68908.160000000003</v>
      </c>
      <c r="I48">
        <f>VLOOKUP(F48,SegmentProperties!E:J,6,FALSE)</f>
        <v>495</v>
      </c>
      <c r="J48" t="s">
        <v>39</v>
      </c>
      <c r="K48" t="str">
        <f>VLOOKUP(F48,SegmentProperties!E:Y,21,FALSE)</f>
        <v>Loop of Henle</v>
      </c>
      <c r="L48" s="2" t="s">
        <v>596</v>
      </c>
    </row>
    <row r="49" spans="1:12" x14ac:dyDescent="0.25">
      <c r="A49" t="s">
        <v>56</v>
      </c>
      <c r="B49" t="s">
        <v>3</v>
      </c>
      <c r="C49" t="s">
        <v>4</v>
      </c>
      <c r="D49" t="str">
        <f>"047"</f>
        <v>047</v>
      </c>
      <c r="E49" t="s">
        <v>39</v>
      </c>
      <c r="F49" t="str">
        <f t="shared" si="0"/>
        <v>051740A2_19Apr | 047 | PanCK+</v>
      </c>
      <c r="G49" t="s">
        <v>40</v>
      </c>
      <c r="H49">
        <v>69582.78</v>
      </c>
      <c r="I49">
        <f>VLOOKUP(F49,SegmentProperties!E:J,6,FALSE)</f>
        <v>642</v>
      </c>
      <c r="J49" t="s">
        <v>39</v>
      </c>
      <c r="K49" t="str">
        <f>VLOOKUP(F49,SegmentProperties!E:Y,21,FALSE)</f>
        <v>Loop of Henle</v>
      </c>
      <c r="L49" s="2" t="s">
        <v>596</v>
      </c>
    </row>
    <row r="50" spans="1:12" x14ac:dyDescent="0.25">
      <c r="A50" t="s">
        <v>57</v>
      </c>
      <c r="B50" t="s">
        <v>3</v>
      </c>
      <c r="C50" t="s">
        <v>4</v>
      </c>
      <c r="D50" t="str">
        <f>"048"</f>
        <v>048</v>
      </c>
      <c r="E50" t="s">
        <v>39</v>
      </c>
      <c r="F50" t="str">
        <f t="shared" si="0"/>
        <v>051740A2_19Apr | 048 | PanCK+</v>
      </c>
      <c r="G50" t="s">
        <v>40</v>
      </c>
      <c r="H50">
        <v>84092.2</v>
      </c>
      <c r="I50">
        <f>VLOOKUP(F50,SegmentProperties!E:J,6,FALSE)</f>
        <v>489</v>
      </c>
      <c r="J50" t="s">
        <v>39</v>
      </c>
      <c r="K50" t="str">
        <f>VLOOKUP(F50,SegmentProperties!E:Y,21,FALSE)</f>
        <v>Loop of Henle</v>
      </c>
      <c r="L50" s="2" t="s">
        <v>596</v>
      </c>
    </row>
    <row r="51" spans="1:12" x14ac:dyDescent="0.25">
      <c r="A51" t="s">
        <v>78</v>
      </c>
      <c r="B51" t="s">
        <v>79</v>
      </c>
      <c r="C51" t="s">
        <v>4</v>
      </c>
      <c r="D51" t="str">
        <f>"001"</f>
        <v>001</v>
      </c>
      <c r="E51" t="s">
        <v>13</v>
      </c>
      <c r="F51" t="str">
        <f t="shared" si="0"/>
        <v>052070A3_19Apr | 001 | CD10+</v>
      </c>
      <c r="G51" t="s">
        <v>14</v>
      </c>
      <c r="H51">
        <v>8323.2199999999993</v>
      </c>
      <c r="I51">
        <f>VLOOKUP(F51,SegmentProperties!E:J,6,FALSE)</f>
        <v>60</v>
      </c>
      <c r="J51" t="s">
        <v>13</v>
      </c>
      <c r="K51" t="str">
        <f>VLOOKUP(F51,SegmentProperties!E:Y,21,FALSE)</f>
        <v>Juxtamedullary filtration membrane</v>
      </c>
      <c r="L51" s="2" t="s">
        <v>742</v>
      </c>
    </row>
    <row r="52" spans="1:12" x14ac:dyDescent="0.25">
      <c r="A52" t="s">
        <v>80</v>
      </c>
      <c r="B52" t="s">
        <v>79</v>
      </c>
      <c r="C52" t="s">
        <v>4</v>
      </c>
      <c r="D52" t="str">
        <f>"002"</f>
        <v>002</v>
      </c>
      <c r="E52" t="s">
        <v>13</v>
      </c>
      <c r="F52" t="str">
        <f t="shared" si="0"/>
        <v>052070A3_19Apr | 002 | CD10+</v>
      </c>
      <c r="G52" t="s">
        <v>14</v>
      </c>
      <c r="H52">
        <v>10803.38</v>
      </c>
      <c r="I52">
        <f>VLOOKUP(F52,SegmentProperties!E:J,6,FALSE)</f>
        <v>60</v>
      </c>
      <c r="J52" t="s">
        <v>13</v>
      </c>
      <c r="K52" t="str">
        <f>VLOOKUP(F52,SegmentProperties!E:Y,21,FALSE)</f>
        <v>Juxtamedullary filtration membrane</v>
      </c>
      <c r="L52" s="2" t="s">
        <v>742</v>
      </c>
    </row>
    <row r="53" spans="1:12" x14ac:dyDescent="0.25">
      <c r="A53" t="s">
        <v>81</v>
      </c>
      <c r="B53" t="s">
        <v>79</v>
      </c>
      <c r="C53" t="s">
        <v>4</v>
      </c>
      <c r="D53" t="str">
        <f>"003"</f>
        <v>003</v>
      </c>
      <c r="E53" t="s">
        <v>5</v>
      </c>
      <c r="F53" t="str">
        <f t="shared" si="0"/>
        <v>052070A3_19Apr | 003 | Geometric Segment</v>
      </c>
      <c r="G53" t="s">
        <v>6</v>
      </c>
      <c r="H53">
        <v>16553.37</v>
      </c>
      <c r="I53">
        <f>VLOOKUP(F53,SegmentProperties!E:J,6,FALSE)</f>
        <v>114</v>
      </c>
      <c r="J53" t="s">
        <v>5</v>
      </c>
      <c r="K53" t="str">
        <f>VLOOKUP(F53,SegmentProperties!E:Y,21,FALSE)</f>
        <v>Cortical glomerulus</v>
      </c>
      <c r="L53" s="2" t="s">
        <v>742</v>
      </c>
    </row>
    <row r="54" spans="1:12" x14ac:dyDescent="0.25">
      <c r="A54" t="s">
        <v>82</v>
      </c>
      <c r="B54" t="s">
        <v>79</v>
      </c>
      <c r="C54" t="s">
        <v>4</v>
      </c>
      <c r="D54" t="str">
        <f>"004"</f>
        <v>004</v>
      </c>
      <c r="E54" t="s">
        <v>5</v>
      </c>
      <c r="F54" t="str">
        <f t="shared" si="0"/>
        <v>052070A3_19Apr | 004 | Geometric Segment</v>
      </c>
      <c r="G54" t="s">
        <v>6</v>
      </c>
      <c r="H54">
        <v>18123.189999999999</v>
      </c>
      <c r="I54">
        <f>VLOOKUP(F54,SegmentProperties!E:J,6,FALSE)</f>
        <v>112</v>
      </c>
      <c r="J54" t="s">
        <v>5</v>
      </c>
      <c r="K54" t="str">
        <f>VLOOKUP(F54,SegmentProperties!E:Y,21,FALSE)</f>
        <v>Cortical glomerulus</v>
      </c>
      <c r="L54" s="2" t="s">
        <v>742</v>
      </c>
    </row>
    <row r="55" spans="1:12" x14ac:dyDescent="0.25">
      <c r="A55" t="s">
        <v>83</v>
      </c>
      <c r="B55" t="s">
        <v>79</v>
      </c>
      <c r="C55" t="s">
        <v>4</v>
      </c>
      <c r="D55" t="str">
        <f>"005"</f>
        <v>005</v>
      </c>
      <c r="E55" t="s">
        <v>5</v>
      </c>
      <c r="F55" t="str">
        <f t="shared" si="0"/>
        <v>052070A3_19Apr | 005 | Geometric Segment</v>
      </c>
      <c r="G55" t="s">
        <v>6</v>
      </c>
      <c r="H55">
        <v>14453.32</v>
      </c>
      <c r="I55">
        <f>VLOOKUP(F55,SegmentProperties!E:J,6,FALSE)</f>
        <v>100</v>
      </c>
      <c r="J55" t="s">
        <v>5</v>
      </c>
      <c r="K55" t="str">
        <f>VLOOKUP(F55,SegmentProperties!E:Y,21,FALSE)</f>
        <v>Juxtamedullary glomerulus</v>
      </c>
      <c r="L55" s="2" t="s">
        <v>742</v>
      </c>
    </row>
    <row r="56" spans="1:12" x14ac:dyDescent="0.25">
      <c r="A56" t="s">
        <v>84</v>
      </c>
      <c r="B56" t="s">
        <v>79</v>
      </c>
      <c r="C56" t="s">
        <v>4</v>
      </c>
      <c r="D56" t="str">
        <f>"006"</f>
        <v>006</v>
      </c>
      <c r="E56" t="s">
        <v>5</v>
      </c>
      <c r="F56" t="str">
        <f t="shared" si="0"/>
        <v>052070A3_19Apr | 006 | Geometric Segment</v>
      </c>
      <c r="G56" t="s">
        <v>6</v>
      </c>
      <c r="H56">
        <v>15460.56</v>
      </c>
      <c r="I56">
        <f>VLOOKUP(F56,SegmentProperties!E:J,6,FALSE)</f>
        <v>87</v>
      </c>
      <c r="J56" t="s">
        <v>5</v>
      </c>
      <c r="K56" t="str">
        <f>VLOOKUP(F56,SegmentProperties!E:Y,21,FALSE)</f>
        <v>Juxtamedullary glomerulus</v>
      </c>
      <c r="L56" s="2" t="s">
        <v>742</v>
      </c>
    </row>
    <row r="57" spans="1:12" x14ac:dyDescent="0.25">
      <c r="A57" t="s">
        <v>85</v>
      </c>
      <c r="B57" t="s">
        <v>79</v>
      </c>
      <c r="C57" t="s">
        <v>4</v>
      </c>
      <c r="D57" t="str">
        <f>"007"</f>
        <v>007</v>
      </c>
      <c r="E57" t="s">
        <v>13</v>
      </c>
      <c r="F57" t="str">
        <f t="shared" si="0"/>
        <v>052070A3_19Apr | 007 | CD10+</v>
      </c>
      <c r="G57" t="s">
        <v>14</v>
      </c>
      <c r="H57">
        <v>5680.51</v>
      </c>
      <c r="I57">
        <f>VLOOKUP(F57,SegmentProperties!E:J,6,FALSE)</f>
        <v>48</v>
      </c>
      <c r="J57" t="s">
        <v>13</v>
      </c>
      <c r="K57" t="str">
        <f>VLOOKUP(F57,SegmentProperties!E:Y,21,FALSE)</f>
        <v>Juxtamedullary filtration membrane</v>
      </c>
      <c r="L57" s="2" t="s">
        <v>742</v>
      </c>
    </row>
    <row r="58" spans="1:12" x14ac:dyDescent="0.25">
      <c r="A58" t="s">
        <v>86</v>
      </c>
      <c r="B58" t="s">
        <v>79</v>
      </c>
      <c r="C58" t="s">
        <v>4</v>
      </c>
      <c r="D58" t="str">
        <f>"008"</f>
        <v>008</v>
      </c>
      <c r="E58" t="s">
        <v>5</v>
      </c>
      <c r="F58" t="str">
        <f t="shared" si="0"/>
        <v>052070A3_19Apr | 008 | Geometric Segment</v>
      </c>
      <c r="G58" t="s">
        <v>6</v>
      </c>
      <c r="H58">
        <v>10583.28</v>
      </c>
      <c r="I58">
        <f>VLOOKUP(F58,SegmentProperties!E:J,6,FALSE)</f>
        <v>67</v>
      </c>
      <c r="J58" t="s">
        <v>5</v>
      </c>
      <c r="K58" t="str">
        <f>VLOOKUP(F58,SegmentProperties!E:Y,21,FALSE)</f>
        <v>Cortical glomerulus</v>
      </c>
      <c r="L58" s="2" t="s">
        <v>742</v>
      </c>
    </row>
    <row r="59" spans="1:12" x14ac:dyDescent="0.25">
      <c r="A59" t="s">
        <v>87</v>
      </c>
      <c r="B59" t="s">
        <v>79</v>
      </c>
      <c r="C59" t="s">
        <v>4</v>
      </c>
      <c r="D59" t="str">
        <f>"009"</f>
        <v>009</v>
      </c>
      <c r="E59" t="s">
        <v>5</v>
      </c>
      <c r="F59" t="str">
        <f t="shared" si="0"/>
        <v>052070A3_19Apr | 009 | Geometric Segment</v>
      </c>
      <c r="G59" t="s">
        <v>6</v>
      </c>
      <c r="H59">
        <v>13799.58</v>
      </c>
      <c r="I59">
        <f>VLOOKUP(F59,SegmentProperties!E:J,6,FALSE)</f>
        <v>89</v>
      </c>
      <c r="J59" t="s">
        <v>5</v>
      </c>
      <c r="K59" t="str">
        <f>VLOOKUP(F59,SegmentProperties!E:Y,21,FALSE)</f>
        <v>Juxtamedullary glomerulus</v>
      </c>
      <c r="L59" s="2" t="s">
        <v>742</v>
      </c>
    </row>
    <row r="60" spans="1:12" x14ac:dyDescent="0.25">
      <c r="A60" t="s">
        <v>88</v>
      </c>
      <c r="B60" t="s">
        <v>79</v>
      </c>
      <c r="C60" t="s">
        <v>4</v>
      </c>
      <c r="D60" t="str">
        <f>"010"</f>
        <v>010</v>
      </c>
      <c r="E60" t="s">
        <v>13</v>
      </c>
      <c r="F60" t="str">
        <f t="shared" si="0"/>
        <v>052070A3_19Apr | 010 | CD10+</v>
      </c>
      <c r="G60" t="s">
        <v>14</v>
      </c>
      <c r="H60">
        <v>11301.89</v>
      </c>
      <c r="I60">
        <f>VLOOKUP(F60,SegmentProperties!E:J,6,FALSE)</f>
        <v>65</v>
      </c>
      <c r="J60" t="s">
        <v>13</v>
      </c>
      <c r="K60" t="str">
        <f>VLOOKUP(F60,SegmentProperties!E:Y,21,FALSE)</f>
        <v>Juxtamedullary filtration membrane</v>
      </c>
      <c r="L60" s="2" t="s">
        <v>742</v>
      </c>
    </row>
    <row r="61" spans="1:12" x14ac:dyDescent="0.25">
      <c r="A61" t="s">
        <v>89</v>
      </c>
      <c r="B61" t="s">
        <v>79</v>
      </c>
      <c r="C61" t="s">
        <v>4</v>
      </c>
      <c r="D61" t="str">
        <f>"011"</f>
        <v>011</v>
      </c>
      <c r="E61" t="s">
        <v>13</v>
      </c>
      <c r="F61" t="str">
        <f t="shared" si="0"/>
        <v>052070A3_19Apr | 011 | CD10+</v>
      </c>
      <c r="G61" t="s">
        <v>14</v>
      </c>
      <c r="H61">
        <v>9286.31</v>
      </c>
      <c r="I61">
        <f>VLOOKUP(F61,SegmentProperties!E:J,6,FALSE)</f>
        <v>53</v>
      </c>
      <c r="J61" t="s">
        <v>13</v>
      </c>
      <c r="K61" t="str">
        <f>VLOOKUP(F61,SegmentProperties!E:Y,21,FALSE)</f>
        <v>Juxtamedullary filtration membrane</v>
      </c>
      <c r="L61" s="2" t="s">
        <v>742</v>
      </c>
    </row>
    <row r="62" spans="1:12" x14ac:dyDescent="0.25">
      <c r="A62" t="s">
        <v>90</v>
      </c>
      <c r="B62" t="s">
        <v>79</v>
      </c>
      <c r="C62" t="s">
        <v>4</v>
      </c>
      <c r="D62" t="str">
        <f>"012"</f>
        <v>012</v>
      </c>
      <c r="E62" t="s">
        <v>13</v>
      </c>
      <c r="F62" t="str">
        <f t="shared" si="0"/>
        <v>052070A3_19Apr | 012 | CD10+</v>
      </c>
      <c r="G62" t="s">
        <v>14</v>
      </c>
      <c r="H62">
        <v>7912.2</v>
      </c>
      <c r="I62">
        <f>VLOOKUP(F62,SegmentProperties!E:J,6,FALSE)</f>
        <v>50</v>
      </c>
      <c r="J62" t="s">
        <v>13</v>
      </c>
      <c r="K62" t="str">
        <f>VLOOKUP(F62,SegmentProperties!E:Y,21,FALSE)</f>
        <v>Juxtamedullary filtration membrane</v>
      </c>
      <c r="L62" s="2" t="s">
        <v>742</v>
      </c>
    </row>
    <row r="63" spans="1:12" x14ac:dyDescent="0.25">
      <c r="A63" t="s">
        <v>91</v>
      </c>
      <c r="B63" t="s">
        <v>79</v>
      </c>
      <c r="C63" t="s">
        <v>4</v>
      </c>
      <c r="D63" t="str">
        <f>"013"</f>
        <v>013</v>
      </c>
      <c r="E63" t="s">
        <v>5</v>
      </c>
      <c r="F63" t="str">
        <f t="shared" si="0"/>
        <v>052070A3_19Apr | 013 | Geometric Segment</v>
      </c>
      <c r="G63" t="s">
        <v>6</v>
      </c>
      <c r="H63">
        <v>24904.33</v>
      </c>
      <c r="I63">
        <f>VLOOKUP(F63,SegmentProperties!E:J,6,FALSE)</f>
        <v>136</v>
      </c>
      <c r="J63" t="s">
        <v>5</v>
      </c>
      <c r="K63" t="str">
        <f>VLOOKUP(F63,SegmentProperties!E:Y,21,FALSE)</f>
        <v>Cortical glomerulus</v>
      </c>
      <c r="L63" s="2" t="s">
        <v>742</v>
      </c>
    </row>
    <row r="64" spans="1:12" x14ac:dyDescent="0.25">
      <c r="A64" t="s">
        <v>92</v>
      </c>
      <c r="B64" t="s">
        <v>79</v>
      </c>
      <c r="C64" t="s">
        <v>4</v>
      </c>
      <c r="D64" t="str">
        <f>"014"</f>
        <v>014</v>
      </c>
      <c r="E64" t="s">
        <v>5</v>
      </c>
      <c r="F64" t="str">
        <f t="shared" si="0"/>
        <v>052070A3_19Apr | 014 | Geometric Segment</v>
      </c>
      <c r="G64" t="s">
        <v>6</v>
      </c>
      <c r="H64">
        <v>15746.31</v>
      </c>
      <c r="I64">
        <f>VLOOKUP(F64,SegmentProperties!E:J,6,FALSE)</f>
        <v>101</v>
      </c>
      <c r="J64" t="s">
        <v>5</v>
      </c>
      <c r="K64" t="str">
        <f>VLOOKUP(F64,SegmentProperties!E:Y,21,FALSE)</f>
        <v>Cortical glomerulus</v>
      </c>
      <c r="L64" s="2" t="s">
        <v>742</v>
      </c>
    </row>
    <row r="65" spans="1:12" x14ac:dyDescent="0.25">
      <c r="A65" t="s">
        <v>93</v>
      </c>
      <c r="B65" t="s">
        <v>79</v>
      </c>
      <c r="C65" t="s">
        <v>4</v>
      </c>
      <c r="D65" t="str">
        <f>"015"</f>
        <v>015</v>
      </c>
      <c r="E65" t="s">
        <v>5</v>
      </c>
      <c r="F65" t="str">
        <f t="shared" si="0"/>
        <v>052070A3_19Apr | 015 | Geometric Segment</v>
      </c>
      <c r="G65" t="s">
        <v>6</v>
      </c>
      <c r="H65">
        <v>20138.93</v>
      </c>
      <c r="I65">
        <f>VLOOKUP(F65,SegmentProperties!E:J,6,FALSE)</f>
        <v>128</v>
      </c>
      <c r="J65" t="s">
        <v>5</v>
      </c>
      <c r="K65" t="str">
        <f>VLOOKUP(F65,SegmentProperties!E:Y,21,FALSE)</f>
        <v>Cortical glomerulus</v>
      </c>
      <c r="L65" s="2" t="s">
        <v>742</v>
      </c>
    </row>
    <row r="66" spans="1:12" x14ac:dyDescent="0.25">
      <c r="A66" t="s">
        <v>94</v>
      </c>
      <c r="B66" t="s">
        <v>79</v>
      </c>
      <c r="C66" t="s">
        <v>4</v>
      </c>
      <c r="D66" t="str">
        <f>"016"</f>
        <v>016</v>
      </c>
      <c r="E66" t="s">
        <v>5</v>
      </c>
      <c r="F66" t="str">
        <f t="shared" si="0"/>
        <v>052070A3_19Apr | 016 | Geometric Segment</v>
      </c>
      <c r="G66" t="s">
        <v>6</v>
      </c>
      <c r="H66">
        <v>18684.82</v>
      </c>
      <c r="I66">
        <f>VLOOKUP(F66,SegmentProperties!E:J,6,FALSE)</f>
        <v>110</v>
      </c>
      <c r="J66" t="s">
        <v>5</v>
      </c>
      <c r="K66" t="str">
        <f>VLOOKUP(F66,SegmentProperties!E:Y,21,FALSE)</f>
        <v>Cortical glomerulus</v>
      </c>
      <c r="L66" s="2" t="s">
        <v>742</v>
      </c>
    </row>
    <row r="67" spans="1:12" x14ac:dyDescent="0.25">
      <c r="A67" t="s">
        <v>95</v>
      </c>
      <c r="B67" t="s">
        <v>79</v>
      </c>
      <c r="C67" t="s">
        <v>4</v>
      </c>
      <c r="D67" t="str">
        <f>"017"</f>
        <v>017</v>
      </c>
      <c r="E67" t="s">
        <v>5</v>
      </c>
      <c r="F67" t="str">
        <f t="shared" ref="F67:F130" si="1">B67 &amp;" | "&amp;D67&amp;" | "&amp; E67</f>
        <v>052070A3_19Apr | 017 | Geometric Segment</v>
      </c>
      <c r="G67" t="s">
        <v>6</v>
      </c>
      <c r="H67">
        <v>18509.990000000002</v>
      </c>
      <c r="I67">
        <f>VLOOKUP(F67,SegmentProperties!E:J,6,FALSE)</f>
        <v>111</v>
      </c>
      <c r="J67" t="s">
        <v>5</v>
      </c>
      <c r="K67" t="str">
        <f>VLOOKUP(F67,SegmentProperties!E:Y,21,FALSE)</f>
        <v>Cortical glomerulus</v>
      </c>
      <c r="L67" s="2" t="s">
        <v>742</v>
      </c>
    </row>
    <row r="68" spans="1:12" x14ac:dyDescent="0.25">
      <c r="A68" t="s">
        <v>96</v>
      </c>
      <c r="B68" t="s">
        <v>79</v>
      </c>
      <c r="C68" t="s">
        <v>4</v>
      </c>
      <c r="D68" t="str">
        <f>"018"</f>
        <v>018</v>
      </c>
      <c r="E68" t="s">
        <v>5</v>
      </c>
      <c r="F68" t="str">
        <f t="shared" si="1"/>
        <v>052070A3_19Apr | 018 | Geometric Segment</v>
      </c>
      <c r="G68" t="s">
        <v>6</v>
      </c>
      <c r="H68">
        <v>25290.799999999999</v>
      </c>
      <c r="I68">
        <f>VLOOKUP(F68,SegmentProperties!E:J,6,FALSE)</f>
        <v>166</v>
      </c>
      <c r="J68" t="s">
        <v>5</v>
      </c>
      <c r="K68" t="str">
        <f>VLOOKUP(F68,SegmentProperties!E:Y,21,FALSE)</f>
        <v>Cortical glomerulus</v>
      </c>
      <c r="L68" s="2" t="s">
        <v>742</v>
      </c>
    </row>
    <row r="69" spans="1:12" x14ac:dyDescent="0.25">
      <c r="A69" t="s">
        <v>97</v>
      </c>
      <c r="B69" t="s">
        <v>79</v>
      </c>
      <c r="C69" t="s">
        <v>4</v>
      </c>
      <c r="D69" t="str">
        <f>"019"</f>
        <v>019</v>
      </c>
      <c r="E69" t="s">
        <v>13</v>
      </c>
      <c r="F69" t="str">
        <f t="shared" si="1"/>
        <v>052070A3_19Apr | 019 | CD10+</v>
      </c>
      <c r="G69" t="s">
        <v>14</v>
      </c>
      <c r="H69">
        <v>8700.94</v>
      </c>
      <c r="I69">
        <f>VLOOKUP(F69,SegmentProperties!E:J,6,FALSE)</f>
        <v>39</v>
      </c>
      <c r="J69" t="s">
        <v>13</v>
      </c>
      <c r="K69" t="str">
        <f>VLOOKUP(F69,SegmentProperties!E:Y,21,FALSE)</f>
        <v>Cortical filtration membrane</v>
      </c>
      <c r="L69" s="2" t="s">
        <v>742</v>
      </c>
    </row>
    <row r="70" spans="1:12" x14ac:dyDescent="0.25">
      <c r="A70" t="s">
        <v>98</v>
      </c>
      <c r="B70" t="s">
        <v>79</v>
      </c>
      <c r="C70" t="s">
        <v>4</v>
      </c>
      <c r="D70" t="str">
        <f>"020"</f>
        <v>020</v>
      </c>
      <c r="E70" t="s">
        <v>13</v>
      </c>
      <c r="F70" t="str">
        <f t="shared" si="1"/>
        <v>052070A3_19Apr | 020 | CD10+</v>
      </c>
      <c r="G70" t="s">
        <v>14</v>
      </c>
      <c r="H70">
        <v>10190.59</v>
      </c>
      <c r="I70">
        <f>VLOOKUP(F70,SegmentProperties!E:J,6,FALSE)</f>
        <v>66</v>
      </c>
      <c r="J70" t="s">
        <v>13</v>
      </c>
      <c r="K70" t="str">
        <f>VLOOKUP(F70,SegmentProperties!E:Y,21,FALSE)</f>
        <v>Cortical filtration membrane</v>
      </c>
      <c r="L70" s="2" t="s">
        <v>742</v>
      </c>
    </row>
    <row r="71" spans="1:12" x14ac:dyDescent="0.25">
      <c r="A71" t="s">
        <v>99</v>
      </c>
      <c r="B71" t="s">
        <v>79</v>
      </c>
      <c r="C71" t="s">
        <v>4</v>
      </c>
      <c r="D71" t="str">
        <f>"021"</f>
        <v>021</v>
      </c>
      <c r="E71" t="s">
        <v>13</v>
      </c>
      <c r="F71" t="str">
        <f t="shared" si="1"/>
        <v>052070A3_19Apr | 021 | CD10+</v>
      </c>
      <c r="G71" t="s">
        <v>14</v>
      </c>
      <c r="H71">
        <v>7633.94</v>
      </c>
      <c r="I71">
        <f>VLOOKUP(F71,SegmentProperties!E:J,6,FALSE)</f>
        <v>61</v>
      </c>
      <c r="J71" t="s">
        <v>13</v>
      </c>
      <c r="K71" t="str">
        <f>VLOOKUP(F71,SegmentProperties!E:Y,21,FALSE)</f>
        <v>Cortical filtration membrane</v>
      </c>
      <c r="L71" s="2" t="s">
        <v>742</v>
      </c>
    </row>
    <row r="72" spans="1:12" x14ac:dyDescent="0.25">
      <c r="A72" t="s">
        <v>100</v>
      </c>
      <c r="B72" t="s">
        <v>79</v>
      </c>
      <c r="C72" t="s">
        <v>4</v>
      </c>
      <c r="D72" t="str">
        <f>"022"</f>
        <v>022</v>
      </c>
      <c r="E72" t="s">
        <v>13</v>
      </c>
      <c r="F72" t="str">
        <f t="shared" si="1"/>
        <v>052070A3_19Apr | 022 | CD10+</v>
      </c>
      <c r="G72" t="s">
        <v>14</v>
      </c>
      <c r="H72">
        <v>10345.98</v>
      </c>
      <c r="I72">
        <f>VLOOKUP(F72,SegmentProperties!E:J,6,FALSE)</f>
        <v>52</v>
      </c>
      <c r="J72" t="s">
        <v>13</v>
      </c>
      <c r="K72" t="str">
        <f>VLOOKUP(F72,SegmentProperties!E:Y,21,FALSE)</f>
        <v>Cortical filtration membrane</v>
      </c>
      <c r="L72" s="2" t="s">
        <v>742</v>
      </c>
    </row>
    <row r="73" spans="1:12" x14ac:dyDescent="0.25">
      <c r="A73" t="s">
        <v>101</v>
      </c>
      <c r="B73" t="s">
        <v>79</v>
      </c>
      <c r="C73" t="s">
        <v>4</v>
      </c>
      <c r="D73" t="str">
        <f>"023"</f>
        <v>023</v>
      </c>
      <c r="E73" t="s">
        <v>13</v>
      </c>
      <c r="F73" t="str">
        <f t="shared" si="1"/>
        <v>052070A3_19Apr | 023 | CD10+</v>
      </c>
      <c r="G73" t="s">
        <v>14</v>
      </c>
      <c r="H73">
        <v>9293</v>
      </c>
      <c r="I73">
        <f>VLOOKUP(F73,SegmentProperties!E:J,6,FALSE)</f>
        <v>51</v>
      </c>
      <c r="J73" t="s">
        <v>13</v>
      </c>
      <c r="K73" t="str">
        <f>VLOOKUP(F73,SegmentProperties!E:Y,21,FALSE)</f>
        <v>Cortical filtration membrane</v>
      </c>
      <c r="L73" s="2" t="s">
        <v>742</v>
      </c>
    </row>
    <row r="74" spans="1:12" x14ac:dyDescent="0.25">
      <c r="A74" t="s">
        <v>102</v>
      </c>
      <c r="B74" t="s">
        <v>79</v>
      </c>
      <c r="C74" t="s">
        <v>4</v>
      </c>
      <c r="D74" t="str">
        <f>"024"</f>
        <v>024</v>
      </c>
      <c r="E74" t="s">
        <v>13</v>
      </c>
      <c r="F74" t="str">
        <f t="shared" si="1"/>
        <v>052070A3_19Apr | 024 | CD10+</v>
      </c>
      <c r="G74" t="s">
        <v>14</v>
      </c>
      <c r="H74">
        <v>7981.69</v>
      </c>
      <c r="I74">
        <f>VLOOKUP(F74,SegmentProperties!E:J,6,FALSE)</f>
        <v>45</v>
      </c>
      <c r="J74" t="s">
        <v>13</v>
      </c>
      <c r="K74" t="str">
        <f>VLOOKUP(F74,SegmentProperties!E:Y,21,FALSE)</f>
        <v>Cortical filtration membrane</v>
      </c>
      <c r="L74" s="2" t="s">
        <v>742</v>
      </c>
    </row>
    <row r="75" spans="1:12" x14ac:dyDescent="0.25">
      <c r="A75" t="s">
        <v>103</v>
      </c>
      <c r="B75" t="s">
        <v>79</v>
      </c>
      <c r="C75" t="s">
        <v>4</v>
      </c>
      <c r="D75" t="str">
        <f>"025"</f>
        <v>025</v>
      </c>
      <c r="E75" t="s">
        <v>5</v>
      </c>
      <c r="F75" t="str">
        <f t="shared" si="1"/>
        <v>052070A3_19Apr | 025 | Geometric Segment</v>
      </c>
      <c r="G75" t="s">
        <v>6</v>
      </c>
      <c r="H75">
        <v>143849.82999999999</v>
      </c>
      <c r="I75">
        <f>VLOOKUP(F75,SegmentProperties!E:J,6,FALSE)</f>
        <v>291</v>
      </c>
      <c r="J75" t="s">
        <v>5</v>
      </c>
      <c r="K75" t="str">
        <f>VLOOKUP(F75,SegmentProperties!E:Y,21,FALSE)</f>
        <v>Proximal convoluted tubule</v>
      </c>
      <c r="L75" s="2" t="s">
        <v>742</v>
      </c>
    </row>
    <row r="76" spans="1:12" x14ac:dyDescent="0.25">
      <c r="A76" t="s">
        <v>104</v>
      </c>
      <c r="B76" t="s">
        <v>79</v>
      </c>
      <c r="C76" t="s">
        <v>4</v>
      </c>
      <c r="D76" t="str">
        <f>"026"</f>
        <v>026</v>
      </c>
      <c r="E76" t="s">
        <v>5</v>
      </c>
      <c r="F76" t="str">
        <f t="shared" si="1"/>
        <v>052070A3_19Apr | 026 | Geometric Segment</v>
      </c>
      <c r="G76" t="s">
        <v>6</v>
      </c>
      <c r="H76">
        <v>197171.05</v>
      </c>
      <c r="I76">
        <f>VLOOKUP(F76,SegmentProperties!E:J,6,FALSE)</f>
        <v>518</v>
      </c>
      <c r="J76" t="s">
        <v>5</v>
      </c>
      <c r="K76" t="str">
        <f>VLOOKUP(F76,SegmentProperties!E:Y,21,FALSE)</f>
        <v>Proximal convoluted tubule</v>
      </c>
      <c r="L76" s="2" t="s">
        <v>742</v>
      </c>
    </row>
    <row r="77" spans="1:12" x14ac:dyDescent="0.25">
      <c r="A77" t="s">
        <v>105</v>
      </c>
      <c r="B77" t="s">
        <v>79</v>
      </c>
      <c r="C77" t="s">
        <v>4</v>
      </c>
      <c r="D77" t="str">
        <f>"027"</f>
        <v>027</v>
      </c>
      <c r="E77" t="s">
        <v>5</v>
      </c>
      <c r="F77" t="str">
        <f t="shared" si="1"/>
        <v>052070A3_19Apr | 027 | Geometric Segment</v>
      </c>
      <c r="G77" t="s">
        <v>6</v>
      </c>
      <c r="H77">
        <v>187374.43</v>
      </c>
      <c r="I77">
        <f>VLOOKUP(F77,SegmentProperties!E:J,6,FALSE)</f>
        <v>662</v>
      </c>
      <c r="J77" t="s">
        <v>5</v>
      </c>
      <c r="K77" t="str">
        <f>VLOOKUP(F77,SegmentProperties!E:Y,21,FALSE)</f>
        <v>Proximal convoluted tubule</v>
      </c>
      <c r="L77" s="2" t="s">
        <v>742</v>
      </c>
    </row>
    <row r="78" spans="1:12" x14ac:dyDescent="0.25">
      <c r="A78" t="s">
        <v>106</v>
      </c>
      <c r="B78" t="s">
        <v>79</v>
      </c>
      <c r="C78" t="s">
        <v>4</v>
      </c>
      <c r="D78" t="str">
        <f>"028"</f>
        <v>028</v>
      </c>
      <c r="E78" t="s">
        <v>5</v>
      </c>
      <c r="F78" t="str">
        <f t="shared" si="1"/>
        <v>052070A3_19Apr | 028 | Geometric Segment</v>
      </c>
      <c r="G78" t="s">
        <v>6</v>
      </c>
      <c r="H78">
        <v>171493.77</v>
      </c>
      <c r="I78">
        <f>VLOOKUP(F78,SegmentProperties!E:J,6,FALSE)</f>
        <v>716</v>
      </c>
      <c r="J78" t="s">
        <v>5</v>
      </c>
      <c r="K78" t="str">
        <f>VLOOKUP(F78,SegmentProperties!E:Y,21,FALSE)</f>
        <v>Proximal convoluted tubule</v>
      </c>
      <c r="L78" s="2" t="s">
        <v>742</v>
      </c>
    </row>
    <row r="79" spans="1:12" x14ac:dyDescent="0.25">
      <c r="A79" t="s">
        <v>107</v>
      </c>
      <c r="B79" t="s">
        <v>79</v>
      </c>
      <c r="C79" t="s">
        <v>4</v>
      </c>
      <c r="D79" t="str">
        <f>"029"</f>
        <v>029</v>
      </c>
      <c r="E79" t="s">
        <v>5</v>
      </c>
      <c r="F79" t="str">
        <f t="shared" si="1"/>
        <v>052070A3_19Apr | 029 | Geometric Segment</v>
      </c>
      <c r="G79" t="s">
        <v>6</v>
      </c>
      <c r="H79">
        <v>128072.92</v>
      </c>
      <c r="I79">
        <f>VLOOKUP(F79,SegmentProperties!E:J,6,FALSE)</f>
        <v>475</v>
      </c>
      <c r="J79" t="s">
        <v>5</v>
      </c>
      <c r="K79" t="str">
        <f>VLOOKUP(F79,SegmentProperties!E:Y,21,FALSE)</f>
        <v>Proximal convoluted tubule</v>
      </c>
      <c r="L79" s="2" t="s">
        <v>742</v>
      </c>
    </row>
    <row r="80" spans="1:12" x14ac:dyDescent="0.25">
      <c r="A80" t="s">
        <v>108</v>
      </c>
      <c r="B80" t="s">
        <v>1</v>
      </c>
      <c r="F80" t="str">
        <f t="shared" si="1"/>
        <v xml:space="preserve">No Template Control |  | </v>
      </c>
      <c r="L80" t="s">
        <v>1</v>
      </c>
    </row>
    <row r="81" spans="1:12" x14ac:dyDescent="0.25">
      <c r="A81" t="s">
        <v>109</v>
      </c>
      <c r="B81" t="s">
        <v>110</v>
      </c>
      <c r="C81" t="s">
        <v>4</v>
      </c>
      <c r="D81" t="str">
        <f>"001"</f>
        <v>001</v>
      </c>
      <c r="E81" t="s">
        <v>111</v>
      </c>
      <c r="F81" t="str">
        <f t="shared" si="1"/>
        <v>053041A2 | 001 | Full ROI</v>
      </c>
      <c r="G81" t="s">
        <v>112</v>
      </c>
      <c r="H81">
        <v>22781.49</v>
      </c>
      <c r="I81">
        <f>VLOOKUP(F81,SegmentProperties!E:J,6,FALSE)</f>
        <v>135</v>
      </c>
      <c r="J81" t="s">
        <v>111</v>
      </c>
      <c r="K81" t="str">
        <f>VLOOKUP(F81,SegmentProperties!E:Y,21,FALSE)</f>
        <v>Cortical glomerulus</v>
      </c>
      <c r="L81" s="2" t="s">
        <v>887</v>
      </c>
    </row>
    <row r="82" spans="1:12" x14ac:dyDescent="0.25">
      <c r="A82" t="s">
        <v>113</v>
      </c>
      <c r="B82" t="s">
        <v>110</v>
      </c>
      <c r="C82" t="s">
        <v>4</v>
      </c>
      <c r="D82" t="str">
        <f>"002"</f>
        <v>002</v>
      </c>
      <c r="E82" t="s">
        <v>111</v>
      </c>
      <c r="F82" t="str">
        <f t="shared" si="1"/>
        <v>053041A2 | 002 | Full ROI</v>
      </c>
      <c r="G82" t="s">
        <v>112</v>
      </c>
      <c r="H82">
        <v>27027.17</v>
      </c>
      <c r="I82">
        <f>VLOOKUP(F82,SegmentProperties!E:J,6,FALSE)</f>
        <v>147</v>
      </c>
      <c r="J82" t="s">
        <v>111</v>
      </c>
      <c r="K82" t="str">
        <f>VLOOKUP(F82,SegmentProperties!E:Y,21,FALSE)</f>
        <v>Cortical glomerulus</v>
      </c>
      <c r="L82" s="2" t="s">
        <v>887</v>
      </c>
    </row>
    <row r="83" spans="1:12" x14ac:dyDescent="0.25">
      <c r="A83" t="s">
        <v>114</v>
      </c>
      <c r="B83" t="s">
        <v>110</v>
      </c>
      <c r="C83" t="s">
        <v>4</v>
      </c>
      <c r="D83" t="str">
        <f>"003"</f>
        <v>003</v>
      </c>
      <c r="E83" t="s">
        <v>111</v>
      </c>
      <c r="F83" t="str">
        <f t="shared" si="1"/>
        <v>053041A2 | 003 | Full ROI</v>
      </c>
      <c r="G83" t="s">
        <v>112</v>
      </c>
      <c r="H83">
        <v>20916.990000000002</v>
      </c>
      <c r="I83">
        <f>VLOOKUP(F83,SegmentProperties!E:J,6,FALSE)</f>
        <v>123</v>
      </c>
      <c r="J83" t="s">
        <v>111</v>
      </c>
      <c r="K83" t="str">
        <f>VLOOKUP(F83,SegmentProperties!E:Y,21,FALSE)</f>
        <v>Cortical glomerulus</v>
      </c>
      <c r="L83" s="2" t="s">
        <v>887</v>
      </c>
    </row>
    <row r="84" spans="1:12" x14ac:dyDescent="0.25">
      <c r="A84" t="s">
        <v>115</v>
      </c>
      <c r="B84" t="s">
        <v>110</v>
      </c>
      <c r="C84" t="s">
        <v>4</v>
      </c>
      <c r="D84" t="str">
        <f>"004"</f>
        <v>004</v>
      </c>
      <c r="E84" t="s">
        <v>111</v>
      </c>
      <c r="F84" t="str">
        <f t="shared" si="1"/>
        <v>053041A2 | 004 | Full ROI</v>
      </c>
      <c r="G84" t="s">
        <v>112</v>
      </c>
      <c r="H84">
        <v>19392.27</v>
      </c>
      <c r="I84">
        <f>VLOOKUP(F84,SegmentProperties!E:J,6,FALSE)</f>
        <v>102</v>
      </c>
      <c r="J84" t="s">
        <v>111</v>
      </c>
      <c r="K84" t="str">
        <f>VLOOKUP(F84,SegmentProperties!E:Y,21,FALSE)</f>
        <v>Cortical glomerulus</v>
      </c>
      <c r="L84" s="2" t="s">
        <v>887</v>
      </c>
    </row>
    <row r="85" spans="1:12" x14ac:dyDescent="0.25">
      <c r="A85" t="s">
        <v>116</v>
      </c>
      <c r="B85" t="s">
        <v>110</v>
      </c>
      <c r="C85" t="s">
        <v>4</v>
      </c>
      <c r="D85" t="str">
        <f>"005"</f>
        <v>005</v>
      </c>
      <c r="E85" t="s">
        <v>111</v>
      </c>
      <c r="F85" t="str">
        <f t="shared" si="1"/>
        <v>053041A2 | 005 | Full ROI</v>
      </c>
      <c r="G85" t="s">
        <v>112</v>
      </c>
      <c r="H85">
        <v>21436.86</v>
      </c>
      <c r="I85">
        <f>VLOOKUP(F85,SegmentProperties!E:J,6,FALSE)</f>
        <v>118</v>
      </c>
      <c r="J85" t="s">
        <v>111</v>
      </c>
      <c r="K85" t="str">
        <f>VLOOKUP(F85,SegmentProperties!E:Y,21,FALSE)</f>
        <v>Cortical glomerulus</v>
      </c>
      <c r="L85" s="2" t="s">
        <v>887</v>
      </c>
    </row>
    <row r="86" spans="1:12" x14ac:dyDescent="0.25">
      <c r="A86" t="s">
        <v>117</v>
      </c>
      <c r="B86" t="s">
        <v>110</v>
      </c>
      <c r="C86" t="s">
        <v>4</v>
      </c>
      <c r="D86" t="str">
        <f>"006"</f>
        <v>006</v>
      </c>
      <c r="E86" t="s">
        <v>111</v>
      </c>
      <c r="F86" t="str">
        <f t="shared" si="1"/>
        <v>053041A2 | 006 | Full ROI</v>
      </c>
      <c r="G86" t="s">
        <v>112</v>
      </c>
      <c r="H86">
        <v>24940.66</v>
      </c>
      <c r="I86">
        <f>VLOOKUP(F86,SegmentProperties!E:J,6,FALSE)</f>
        <v>134</v>
      </c>
      <c r="J86" t="s">
        <v>111</v>
      </c>
      <c r="K86" t="str">
        <f>VLOOKUP(F86,SegmentProperties!E:Y,21,FALSE)</f>
        <v>Cortical glomerulus</v>
      </c>
      <c r="L86" s="2" t="s">
        <v>887</v>
      </c>
    </row>
    <row r="87" spans="1:12" x14ac:dyDescent="0.25">
      <c r="A87" t="s">
        <v>118</v>
      </c>
      <c r="B87" t="s">
        <v>110</v>
      </c>
      <c r="C87" t="s">
        <v>4</v>
      </c>
      <c r="D87" t="str">
        <f>"007"</f>
        <v>007</v>
      </c>
      <c r="E87" t="s">
        <v>13</v>
      </c>
      <c r="F87" t="str">
        <f t="shared" si="1"/>
        <v>053041A2 | 007 | CD10+</v>
      </c>
      <c r="G87" t="s">
        <v>14</v>
      </c>
      <c r="H87">
        <v>7555.53</v>
      </c>
      <c r="I87">
        <f>VLOOKUP(F87,SegmentProperties!E:J,6,FALSE)</f>
        <v>38</v>
      </c>
      <c r="J87" t="s">
        <v>13</v>
      </c>
      <c r="K87" t="str">
        <f>VLOOKUP(F87,SegmentProperties!E:Y,21,FALSE)</f>
        <v>Cortical filtration membrane</v>
      </c>
      <c r="L87" s="2" t="s">
        <v>887</v>
      </c>
    </row>
    <row r="88" spans="1:12" x14ac:dyDescent="0.25">
      <c r="A88" t="s">
        <v>119</v>
      </c>
      <c r="B88" t="s">
        <v>110</v>
      </c>
      <c r="C88" t="s">
        <v>4</v>
      </c>
      <c r="D88" t="str">
        <f>"008"</f>
        <v>008</v>
      </c>
      <c r="E88" t="s">
        <v>13</v>
      </c>
      <c r="F88" t="str">
        <f t="shared" si="1"/>
        <v>053041A2 | 008 | CD10+</v>
      </c>
      <c r="G88" t="s">
        <v>14</v>
      </c>
      <c r="H88">
        <v>9446.48</v>
      </c>
      <c r="I88">
        <f>VLOOKUP(F88,SegmentProperties!E:J,6,FALSE)</f>
        <v>48</v>
      </c>
      <c r="J88" t="s">
        <v>13</v>
      </c>
      <c r="K88" t="str">
        <f>VLOOKUP(F88,SegmentProperties!E:Y,21,FALSE)</f>
        <v>Cortical filtration membrane</v>
      </c>
      <c r="L88" s="2" t="s">
        <v>887</v>
      </c>
    </row>
    <row r="89" spans="1:12" x14ac:dyDescent="0.25">
      <c r="A89" t="s">
        <v>120</v>
      </c>
      <c r="B89" t="s">
        <v>110</v>
      </c>
      <c r="C89" t="s">
        <v>4</v>
      </c>
      <c r="D89" t="str">
        <f>"009"</f>
        <v>009</v>
      </c>
      <c r="E89" t="s">
        <v>13</v>
      </c>
      <c r="F89" t="str">
        <f t="shared" si="1"/>
        <v>053041A2 | 009 | CD10+</v>
      </c>
      <c r="G89" t="s">
        <v>14</v>
      </c>
      <c r="H89">
        <v>8089.58</v>
      </c>
      <c r="I89">
        <f>VLOOKUP(F89,SegmentProperties!E:J,6,FALSE)</f>
        <v>45</v>
      </c>
      <c r="J89" t="s">
        <v>13</v>
      </c>
      <c r="K89" t="str">
        <f>VLOOKUP(F89,SegmentProperties!E:Y,21,FALSE)</f>
        <v>Cortical filtration membrane</v>
      </c>
      <c r="L89" s="2" t="s">
        <v>887</v>
      </c>
    </row>
    <row r="90" spans="1:12" x14ac:dyDescent="0.25">
      <c r="A90" t="s">
        <v>121</v>
      </c>
      <c r="B90" t="s">
        <v>110</v>
      </c>
      <c r="C90" t="s">
        <v>4</v>
      </c>
      <c r="D90" t="str">
        <f>"010"</f>
        <v>010</v>
      </c>
      <c r="E90" t="s">
        <v>13</v>
      </c>
      <c r="F90" t="str">
        <f t="shared" si="1"/>
        <v>053041A2 | 010 | CD10+</v>
      </c>
      <c r="G90" t="s">
        <v>14</v>
      </c>
      <c r="H90">
        <v>10286.049999999999</v>
      </c>
      <c r="I90">
        <f>VLOOKUP(F90,SegmentProperties!E:J,6,FALSE)</f>
        <v>55</v>
      </c>
      <c r="J90" t="s">
        <v>13</v>
      </c>
      <c r="K90" t="str">
        <f>VLOOKUP(F90,SegmentProperties!E:Y,21,FALSE)</f>
        <v>Cortical filtration membrane</v>
      </c>
      <c r="L90" s="2" t="s">
        <v>887</v>
      </c>
    </row>
    <row r="91" spans="1:12" x14ac:dyDescent="0.25">
      <c r="A91" t="s">
        <v>122</v>
      </c>
      <c r="B91" t="s">
        <v>110</v>
      </c>
      <c r="C91" t="s">
        <v>4</v>
      </c>
      <c r="D91" t="str">
        <f>"011"</f>
        <v>011</v>
      </c>
      <c r="E91" t="s">
        <v>13</v>
      </c>
      <c r="F91" t="str">
        <f t="shared" si="1"/>
        <v>053041A2 | 011 | CD10+</v>
      </c>
      <c r="G91" t="s">
        <v>14</v>
      </c>
      <c r="H91">
        <v>10166.049999999999</v>
      </c>
      <c r="I91">
        <f>VLOOKUP(F91,SegmentProperties!E:J,6,FALSE)</f>
        <v>61</v>
      </c>
      <c r="J91" t="s">
        <v>13</v>
      </c>
      <c r="K91" t="str">
        <f>VLOOKUP(F91,SegmentProperties!E:Y,21,FALSE)</f>
        <v>Cortical filtration membrane</v>
      </c>
      <c r="L91" s="2" t="s">
        <v>887</v>
      </c>
    </row>
    <row r="92" spans="1:12" x14ac:dyDescent="0.25">
      <c r="A92" t="s">
        <v>123</v>
      </c>
      <c r="B92" t="s">
        <v>110</v>
      </c>
      <c r="C92" t="s">
        <v>4</v>
      </c>
      <c r="D92" t="str">
        <f>"012"</f>
        <v>012</v>
      </c>
      <c r="E92" t="s">
        <v>13</v>
      </c>
      <c r="F92" t="str">
        <f t="shared" si="1"/>
        <v>053041A2 | 012 | CD10+</v>
      </c>
      <c r="G92" t="s">
        <v>14</v>
      </c>
      <c r="H92">
        <v>11281.81</v>
      </c>
      <c r="I92">
        <f>VLOOKUP(F92,SegmentProperties!E:J,6,FALSE)</f>
        <v>58</v>
      </c>
      <c r="J92" t="s">
        <v>13</v>
      </c>
      <c r="K92" t="str">
        <f>VLOOKUP(F92,SegmentProperties!E:Y,21,FALSE)</f>
        <v>Cortical filtration membrane</v>
      </c>
      <c r="L92" s="2" t="s">
        <v>887</v>
      </c>
    </row>
    <row r="93" spans="1:12" x14ac:dyDescent="0.25">
      <c r="A93" t="s">
        <v>124</v>
      </c>
      <c r="B93" t="s">
        <v>110</v>
      </c>
      <c r="C93" t="s">
        <v>4</v>
      </c>
      <c r="D93" t="str">
        <f>"013"</f>
        <v>013</v>
      </c>
      <c r="E93" t="s">
        <v>111</v>
      </c>
      <c r="F93" t="str">
        <f t="shared" si="1"/>
        <v>053041A2 | 013 | Full ROI</v>
      </c>
      <c r="G93" t="s">
        <v>112</v>
      </c>
      <c r="H93">
        <v>15629.33</v>
      </c>
      <c r="I93">
        <f>VLOOKUP(F93,SegmentProperties!E:J,6,FALSE)</f>
        <v>82</v>
      </c>
      <c r="J93" t="s">
        <v>111</v>
      </c>
      <c r="K93" t="str">
        <f>VLOOKUP(F93,SegmentProperties!E:Y,21,FALSE)</f>
        <v>Juxtamedullary glomerulus</v>
      </c>
      <c r="L93" s="2" t="s">
        <v>887</v>
      </c>
    </row>
    <row r="94" spans="1:12" x14ac:dyDescent="0.25">
      <c r="A94" t="s">
        <v>125</v>
      </c>
      <c r="B94" t="s">
        <v>110</v>
      </c>
      <c r="C94" t="s">
        <v>4</v>
      </c>
      <c r="D94" t="str">
        <f>"014"</f>
        <v>014</v>
      </c>
      <c r="E94" t="s">
        <v>111</v>
      </c>
      <c r="F94" t="str">
        <f t="shared" si="1"/>
        <v>053041A2 | 014 | Full ROI</v>
      </c>
      <c r="G94" t="s">
        <v>112</v>
      </c>
      <c r="H94">
        <v>25871.24</v>
      </c>
      <c r="I94">
        <f>VLOOKUP(F94,SegmentProperties!E:J,6,FALSE)</f>
        <v>133</v>
      </c>
      <c r="J94" t="s">
        <v>111</v>
      </c>
      <c r="K94" t="str">
        <f>VLOOKUP(F94,SegmentProperties!E:Y,21,FALSE)</f>
        <v>Juxtamedullary glomerulus</v>
      </c>
      <c r="L94" s="2" t="s">
        <v>887</v>
      </c>
    </row>
    <row r="95" spans="1:12" x14ac:dyDescent="0.25">
      <c r="A95" t="s">
        <v>126</v>
      </c>
      <c r="B95" t="s">
        <v>110</v>
      </c>
      <c r="C95" t="s">
        <v>4</v>
      </c>
      <c r="D95" t="str">
        <f>"015"</f>
        <v>015</v>
      </c>
      <c r="E95" t="s">
        <v>111</v>
      </c>
      <c r="F95" t="str">
        <f t="shared" si="1"/>
        <v>053041A2 | 015 | Full ROI</v>
      </c>
      <c r="G95" t="s">
        <v>112</v>
      </c>
      <c r="H95">
        <v>20000.12</v>
      </c>
      <c r="I95">
        <f>VLOOKUP(F95,SegmentProperties!E:J,6,FALSE)</f>
        <v>91</v>
      </c>
      <c r="J95" t="s">
        <v>111</v>
      </c>
      <c r="K95" t="str">
        <f>VLOOKUP(F95,SegmentProperties!E:Y,21,FALSE)</f>
        <v>Juxtamedullary glomerulus</v>
      </c>
      <c r="L95" s="2" t="s">
        <v>887</v>
      </c>
    </row>
    <row r="96" spans="1:12" x14ac:dyDescent="0.25">
      <c r="A96" t="s">
        <v>127</v>
      </c>
      <c r="B96" t="s">
        <v>110</v>
      </c>
      <c r="C96" t="s">
        <v>4</v>
      </c>
      <c r="D96" t="str">
        <f>"016"</f>
        <v>016</v>
      </c>
      <c r="E96" t="s">
        <v>111</v>
      </c>
      <c r="F96" t="str">
        <f t="shared" si="1"/>
        <v>053041A2 | 016 | Full ROI</v>
      </c>
      <c r="G96" t="s">
        <v>112</v>
      </c>
      <c r="H96">
        <v>19083.89</v>
      </c>
      <c r="I96">
        <f>VLOOKUP(F96,SegmentProperties!E:J,6,FALSE)</f>
        <v>108</v>
      </c>
      <c r="J96" t="s">
        <v>111</v>
      </c>
      <c r="K96" t="str">
        <f>VLOOKUP(F96,SegmentProperties!E:Y,21,FALSE)</f>
        <v>Juxtamedullary glomerulus</v>
      </c>
      <c r="L96" s="2" t="s">
        <v>887</v>
      </c>
    </row>
    <row r="97" spans="1:12" x14ac:dyDescent="0.25">
      <c r="A97" t="s">
        <v>128</v>
      </c>
      <c r="B97" t="s">
        <v>110</v>
      </c>
      <c r="C97" t="s">
        <v>4</v>
      </c>
      <c r="D97" t="str">
        <f>"017"</f>
        <v>017</v>
      </c>
      <c r="E97" t="s">
        <v>111</v>
      </c>
      <c r="F97" t="str">
        <f t="shared" si="1"/>
        <v>053041A2 | 017 | Full ROI</v>
      </c>
      <c r="G97" t="s">
        <v>112</v>
      </c>
      <c r="H97">
        <v>21400.52</v>
      </c>
      <c r="I97">
        <f>VLOOKUP(F97,SegmentProperties!E:J,6,FALSE)</f>
        <v>112</v>
      </c>
      <c r="J97" t="s">
        <v>111</v>
      </c>
      <c r="K97" t="str">
        <f>VLOOKUP(F97,SegmentProperties!E:Y,21,FALSE)</f>
        <v>Juxtamedullary glomerulus</v>
      </c>
      <c r="L97" s="2" t="s">
        <v>887</v>
      </c>
    </row>
    <row r="98" spans="1:12" x14ac:dyDescent="0.25">
      <c r="A98" t="s">
        <v>129</v>
      </c>
      <c r="B98" t="s">
        <v>110</v>
      </c>
      <c r="C98" t="s">
        <v>4</v>
      </c>
      <c r="D98" t="str">
        <f>"018"</f>
        <v>018</v>
      </c>
      <c r="E98" t="s">
        <v>111</v>
      </c>
      <c r="F98" t="str">
        <f t="shared" si="1"/>
        <v>053041A2 | 018 | Full ROI</v>
      </c>
      <c r="G98" t="s">
        <v>112</v>
      </c>
      <c r="H98">
        <v>24574.43</v>
      </c>
      <c r="I98">
        <f>VLOOKUP(F98,SegmentProperties!E:J,6,FALSE)</f>
        <v>126</v>
      </c>
      <c r="J98" t="s">
        <v>111</v>
      </c>
      <c r="K98" t="str">
        <f>VLOOKUP(F98,SegmentProperties!E:Y,21,FALSE)</f>
        <v>Juxtamedullary glomerulus</v>
      </c>
      <c r="L98" s="2" t="s">
        <v>887</v>
      </c>
    </row>
    <row r="99" spans="1:12" x14ac:dyDescent="0.25">
      <c r="A99" t="s">
        <v>130</v>
      </c>
      <c r="B99" t="s">
        <v>110</v>
      </c>
      <c r="C99" t="s">
        <v>4</v>
      </c>
      <c r="D99" t="str">
        <f>"019"</f>
        <v>019</v>
      </c>
      <c r="E99" t="s">
        <v>13</v>
      </c>
      <c r="F99" t="str">
        <f t="shared" si="1"/>
        <v>053041A2 | 019 | CD10+</v>
      </c>
      <c r="G99" t="s">
        <v>14</v>
      </c>
      <c r="H99">
        <v>10640.18</v>
      </c>
      <c r="I99">
        <f>VLOOKUP(F99,SegmentProperties!E:J,6,FALSE)</f>
        <v>49</v>
      </c>
      <c r="J99" t="s">
        <v>13</v>
      </c>
      <c r="K99" t="str">
        <f>VLOOKUP(F99,SegmentProperties!E:Y,21,FALSE)</f>
        <v>Juxtamedullary filtration membrane</v>
      </c>
      <c r="L99" s="2" t="s">
        <v>887</v>
      </c>
    </row>
    <row r="100" spans="1:12" x14ac:dyDescent="0.25">
      <c r="A100" t="s">
        <v>131</v>
      </c>
      <c r="B100" t="s">
        <v>110</v>
      </c>
      <c r="C100" t="s">
        <v>4</v>
      </c>
      <c r="D100" t="str">
        <f>"020"</f>
        <v>020</v>
      </c>
      <c r="E100" t="s">
        <v>13</v>
      </c>
      <c r="F100" t="str">
        <f t="shared" si="1"/>
        <v>053041A2 | 020 | CD10+</v>
      </c>
      <c r="G100" t="s">
        <v>14</v>
      </c>
      <c r="H100">
        <v>10884.82</v>
      </c>
      <c r="I100">
        <f>VLOOKUP(F100,SegmentProperties!E:J,6,FALSE)</f>
        <v>58</v>
      </c>
      <c r="J100" t="s">
        <v>13</v>
      </c>
      <c r="K100" t="str">
        <f>VLOOKUP(F100,SegmentProperties!E:Y,21,FALSE)</f>
        <v>Juxtamedullary filtration membrane</v>
      </c>
      <c r="L100" s="2" t="s">
        <v>887</v>
      </c>
    </row>
    <row r="101" spans="1:12" x14ac:dyDescent="0.25">
      <c r="A101" t="s">
        <v>132</v>
      </c>
      <c r="B101" t="s">
        <v>110</v>
      </c>
      <c r="C101" t="s">
        <v>4</v>
      </c>
      <c r="D101" t="str">
        <f>"021"</f>
        <v>021</v>
      </c>
      <c r="E101" t="s">
        <v>13</v>
      </c>
      <c r="F101" t="str">
        <f t="shared" si="1"/>
        <v>053041A2 | 021 | CD10+</v>
      </c>
      <c r="G101" t="s">
        <v>14</v>
      </c>
      <c r="H101">
        <v>10451.799999999999</v>
      </c>
      <c r="I101">
        <f>VLOOKUP(F101,SegmentProperties!E:J,6,FALSE)</f>
        <v>57</v>
      </c>
      <c r="J101" t="s">
        <v>13</v>
      </c>
      <c r="K101" t="str">
        <f>VLOOKUP(F101,SegmentProperties!E:Y,21,FALSE)</f>
        <v>Juxtamedullary filtration membrane</v>
      </c>
      <c r="L101" s="2" t="s">
        <v>887</v>
      </c>
    </row>
    <row r="102" spans="1:12" x14ac:dyDescent="0.25">
      <c r="A102" t="s">
        <v>133</v>
      </c>
      <c r="B102" t="s">
        <v>110</v>
      </c>
      <c r="C102" t="s">
        <v>4</v>
      </c>
      <c r="D102" t="str">
        <f>"022"</f>
        <v>022</v>
      </c>
      <c r="E102" t="s">
        <v>13</v>
      </c>
      <c r="F102" t="str">
        <f t="shared" si="1"/>
        <v>053041A2 | 022 | CD10+</v>
      </c>
      <c r="G102" t="s">
        <v>14</v>
      </c>
      <c r="H102">
        <v>10903.3</v>
      </c>
      <c r="I102">
        <f>VLOOKUP(F102,SegmentProperties!E:J,6,FALSE)</f>
        <v>39</v>
      </c>
      <c r="J102" t="s">
        <v>13</v>
      </c>
      <c r="K102" t="str">
        <f>VLOOKUP(F102,SegmentProperties!E:Y,21,FALSE)</f>
        <v>Juxtamedullary filtration membrane</v>
      </c>
      <c r="L102" s="2" t="s">
        <v>887</v>
      </c>
    </row>
    <row r="103" spans="1:12" x14ac:dyDescent="0.25">
      <c r="A103" t="s">
        <v>134</v>
      </c>
      <c r="B103" t="s">
        <v>110</v>
      </c>
      <c r="C103" t="s">
        <v>4</v>
      </c>
      <c r="D103" t="str">
        <f>"023"</f>
        <v>023</v>
      </c>
      <c r="E103" t="s">
        <v>13</v>
      </c>
      <c r="F103" t="str">
        <f t="shared" si="1"/>
        <v>053041A2 | 023 | CD10+</v>
      </c>
      <c r="G103" t="s">
        <v>14</v>
      </c>
      <c r="H103">
        <v>11001.48</v>
      </c>
      <c r="I103">
        <f>VLOOKUP(F103,SegmentProperties!E:J,6,FALSE)</f>
        <v>47</v>
      </c>
      <c r="J103" t="s">
        <v>13</v>
      </c>
      <c r="K103" t="str">
        <f>VLOOKUP(F103,SegmentProperties!E:Y,21,FALSE)</f>
        <v>Juxtamedullary filtration membrane</v>
      </c>
      <c r="L103" s="2" t="s">
        <v>887</v>
      </c>
    </row>
    <row r="104" spans="1:12" x14ac:dyDescent="0.25">
      <c r="A104" t="s">
        <v>135</v>
      </c>
      <c r="B104" t="s">
        <v>110</v>
      </c>
      <c r="C104" t="s">
        <v>4</v>
      </c>
      <c r="D104" t="str">
        <f>"024"</f>
        <v>024</v>
      </c>
      <c r="E104" t="s">
        <v>13</v>
      </c>
      <c r="F104" t="str">
        <f t="shared" si="1"/>
        <v>053041A2 | 024 | CD10+</v>
      </c>
      <c r="G104" t="s">
        <v>14</v>
      </c>
      <c r="H104">
        <v>10415.94</v>
      </c>
      <c r="I104">
        <f>VLOOKUP(F104,SegmentProperties!E:J,6,FALSE)</f>
        <v>51</v>
      </c>
      <c r="J104" t="s">
        <v>13</v>
      </c>
      <c r="K104" t="str">
        <f>VLOOKUP(F104,SegmentProperties!E:Y,21,FALSE)</f>
        <v>Juxtamedullary filtration membrane</v>
      </c>
      <c r="L104" s="2" t="s">
        <v>887</v>
      </c>
    </row>
    <row r="105" spans="1:12" x14ac:dyDescent="0.25">
      <c r="A105" t="s">
        <v>136</v>
      </c>
      <c r="B105" t="s">
        <v>110</v>
      </c>
      <c r="C105" t="s">
        <v>4</v>
      </c>
      <c r="D105" t="str">
        <f>"025"</f>
        <v>025</v>
      </c>
      <c r="E105" t="s">
        <v>111</v>
      </c>
      <c r="F105" t="str">
        <f t="shared" si="1"/>
        <v>053041A2 | 025 | Full ROI</v>
      </c>
      <c r="G105" t="s">
        <v>112</v>
      </c>
      <c r="H105">
        <v>210621.76</v>
      </c>
      <c r="I105">
        <f>VLOOKUP(F105,SegmentProperties!E:J,6,FALSE)</f>
        <v>603</v>
      </c>
      <c r="J105" t="s">
        <v>111</v>
      </c>
      <c r="K105" t="str">
        <f>VLOOKUP(F105,SegmentProperties!E:Y,21,FALSE)</f>
        <v>Proximal convoluted tubule</v>
      </c>
      <c r="L105" s="2" t="s">
        <v>887</v>
      </c>
    </row>
    <row r="106" spans="1:12" x14ac:dyDescent="0.25">
      <c r="A106" t="s">
        <v>137</v>
      </c>
      <c r="B106" t="s">
        <v>110</v>
      </c>
      <c r="C106" t="s">
        <v>4</v>
      </c>
      <c r="D106" t="str">
        <f>"026"</f>
        <v>026</v>
      </c>
      <c r="E106" t="s">
        <v>111</v>
      </c>
      <c r="F106" t="str">
        <f t="shared" si="1"/>
        <v>053041A2 | 026 | Full ROI</v>
      </c>
      <c r="G106" t="s">
        <v>112</v>
      </c>
      <c r="H106">
        <v>171085.94</v>
      </c>
      <c r="I106">
        <f>VLOOKUP(F106,SegmentProperties!E:J,6,FALSE)</f>
        <v>553</v>
      </c>
      <c r="J106" t="s">
        <v>111</v>
      </c>
      <c r="K106" t="str">
        <f>VLOOKUP(F106,SegmentProperties!E:Y,21,FALSE)</f>
        <v>Proximal convoluted tubule</v>
      </c>
      <c r="L106" s="2" t="s">
        <v>887</v>
      </c>
    </row>
    <row r="107" spans="1:12" x14ac:dyDescent="0.25">
      <c r="A107" t="s">
        <v>138</v>
      </c>
      <c r="B107" t="s">
        <v>110</v>
      </c>
      <c r="C107" t="s">
        <v>4</v>
      </c>
      <c r="D107" t="str">
        <f>"027"</f>
        <v>027</v>
      </c>
      <c r="E107" t="s">
        <v>111</v>
      </c>
      <c r="F107" t="str">
        <f t="shared" si="1"/>
        <v>053041A2 | 027 | Full ROI</v>
      </c>
      <c r="G107" t="s">
        <v>112</v>
      </c>
      <c r="H107">
        <v>247109.43</v>
      </c>
      <c r="I107">
        <f>VLOOKUP(F107,SegmentProperties!E:J,6,FALSE)</f>
        <v>808</v>
      </c>
      <c r="J107" t="s">
        <v>111</v>
      </c>
      <c r="K107" t="str">
        <f>VLOOKUP(F107,SegmentProperties!E:Y,21,FALSE)</f>
        <v>Proximal convoluted tubule</v>
      </c>
      <c r="L107" s="2" t="s">
        <v>887</v>
      </c>
    </row>
    <row r="108" spans="1:12" x14ac:dyDescent="0.25">
      <c r="A108" t="s">
        <v>139</v>
      </c>
      <c r="B108" t="s">
        <v>110</v>
      </c>
      <c r="C108" t="s">
        <v>4</v>
      </c>
      <c r="D108" t="str">
        <f>"028"</f>
        <v>028</v>
      </c>
      <c r="E108" t="s">
        <v>111</v>
      </c>
      <c r="F108" t="str">
        <f t="shared" si="1"/>
        <v>053041A2 | 028 | Full ROI</v>
      </c>
      <c r="G108" t="s">
        <v>112</v>
      </c>
      <c r="H108">
        <v>217120.01</v>
      </c>
      <c r="I108">
        <f>VLOOKUP(F108,SegmentProperties!E:J,6,FALSE)</f>
        <v>721</v>
      </c>
      <c r="J108" t="s">
        <v>111</v>
      </c>
      <c r="K108" t="str">
        <f>VLOOKUP(F108,SegmentProperties!E:Y,21,FALSE)</f>
        <v>Proximal convoluted tubule</v>
      </c>
      <c r="L108" s="2" t="s">
        <v>887</v>
      </c>
    </row>
    <row r="109" spans="1:12" x14ac:dyDescent="0.25">
      <c r="A109" t="s">
        <v>140</v>
      </c>
      <c r="B109" t="s">
        <v>110</v>
      </c>
      <c r="C109" t="s">
        <v>4</v>
      </c>
      <c r="D109" t="str">
        <f>"029"</f>
        <v>029</v>
      </c>
      <c r="E109" t="s">
        <v>111</v>
      </c>
      <c r="F109" t="str">
        <f t="shared" si="1"/>
        <v>053041A2 | 029 | Full ROI</v>
      </c>
      <c r="G109" t="s">
        <v>112</v>
      </c>
      <c r="H109">
        <v>109080.36</v>
      </c>
      <c r="I109">
        <f>VLOOKUP(F109,SegmentProperties!E:J,6,FALSE)</f>
        <v>365</v>
      </c>
      <c r="J109" t="s">
        <v>111</v>
      </c>
      <c r="K109" t="str">
        <f>VLOOKUP(F109,SegmentProperties!E:Y,21,FALSE)</f>
        <v>Proximal convoluted tubule</v>
      </c>
      <c r="L109" s="2" t="s">
        <v>887</v>
      </c>
    </row>
    <row r="110" spans="1:12" x14ac:dyDescent="0.25">
      <c r="A110" t="s">
        <v>141</v>
      </c>
      <c r="B110" t="s">
        <v>110</v>
      </c>
      <c r="C110" t="s">
        <v>4</v>
      </c>
      <c r="D110" t="str">
        <f>"030"</f>
        <v>030</v>
      </c>
      <c r="E110" t="s">
        <v>111</v>
      </c>
      <c r="F110" t="str">
        <f t="shared" si="1"/>
        <v>053041A2 | 030 | Full ROI</v>
      </c>
      <c r="G110" t="s">
        <v>112</v>
      </c>
      <c r="H110">
        <v>176541.1</v>
      </c>
      <c r="I110">
        <f>VLOOKUP(F110,SegmentProperties!E:J,6,FALSE)</f>
        <v>543</v>
      </c>
      <c r="J110" t="s">
        <v>111</v>
      </c>
      <c r="K110" t="str">
        <f>VLOOKUP(F110,SegmentProperties!E:Y,21,FALSE)</f>
        <v>Proximal convoluted tubule</v>
      </c>
      <c r="L110" s="2" t="s">
        <v>887</v>
      </c>
    </row>
    <row r="111" spans="1:12" x14ac:dyDescent="0.25">
      <c r="A111" t="s">
        <v>142</v>
      </c>
      <c r="B111" t="s">
        <v>110</v>
      </c>
      <c r="C111" t="s">
        <v>4</v>
      </c>
      <c r="D111" t="str">
        <f>"031"</f>
        <v>031</v>
      </c>
      <c r="E111" t="s">
        <v>39</v>
      </c>
      <c r="F111" t="str">
        <f t="shared" si="1"/>
        <v>053041A2 | 031 | PanCK+</v>
      </c>
      <c r="G111" t="s">
        <v>40</v>
      </c>
      <c r="H111">
        <v>61155.33</v>
      </c>
      <c r="I111">
        <f>VLOOKUP(F111,SegmentProperties!E:J,6,FALSE)</f>
        <v>383</v>
      </c>
      <c r="J111" t="s">
        <v>39</v>
      </c>
      <c r="K111" t="str">
        <f>VLOOKUP(F111,SegmentProperties!E:Y,21,FALSE)</f>
        <v>Distal convoluted tubule</v>
      </c>
      <c r="L111" s="2" t="s">
        <v>887</v>
      </c>
    </row>
    <row r="112" spans="1:12" x14ac:dyDescent="0.25">
      <c r="A112" t="s">
        <v>143</v>
      </c>
      <c r="B112" t="s">
        <v>110</v>
      </c>
      <c r="C112" t="s">
        <v>4</v>
      </c>
      <c r="D112" t="str">
        <f>"032"</f>
        <v>032</v>
      </c>
      <c r="E112" t="s">
        <v>39</v>
      </c>
      <c r="F112" t="str">
        <f t="shared" si="1"/>
        <v>053041A2 | 032 | PanCK+</v>
      </c>
      <c r="G112" t="s">
        <v>40</v>
      </c>
      <c r="H112">
        <v>56567.48</v>
      </c>
      <c r="I112">
        <f>VLOOKUP(F112,SegmentProperties!E:J,6,FALSE)</f>
        <v>436</v>
      </c>
      <c r="J112" t="s">
        <v>39</v>
      </c>
      <c r="K112" t="str">
        <f>VLOOKUP(F112,SegmentProperties!E:Y,21,FALSE)</f>
        <v>Distal convoluted tubule</v>
      </c>
      <c r="L112" s="2" t="s">
        <v>887</v>
      </c>
    </row>
    <row r="113" spans="1:12" x14ac:dyDescent="0.25">
      <c r="A113" t="s">
        <v>144</v>
      </c>
      <c r="B113" t="s">
        <v>110</v>
      </c>
      <c r="C113" t="s">
        <v>4</v>
      </c>
      <c r="D113" t="str">
        <f>"033"</f>
        <v>033</v>
      </c>
      <c r="E113" t="s">
        <v>39</v>
      </c>
      <c r="F113" t="str">
        <f t="shared" si="1"/>
        <v>053041A2 | 033 | PanCK+</v>
      </c>
      <c r="G113" t="s">
        <v>40</v>
      </c>
      <c r="H113">
        <v>38985.19</v>
      </c>
      <c r="I113">
        <f>VLOOKUP(F113,SegmentProperties!E:J,6,FALSE)</f>
        <v>326</v>
      </c>
      <c r="J113" t="s">
        <v>39</v>
      </c>
      <c r="K113" t="str">
        <f>VLOOKUP(F113,SegmentProperties!E:Y,21,FALSE)</f>
        <v>Distal convoluted tubule</v>
      </c>
      <c r="L113" s="2" t="s">
        <v>887</v>
      </c>
    </row>
    <row r="114" spans="1:12" x14ac:dyDescent="0.25">
      <c r="A114" t="s">
        <v>145</v>
      </c>
      <c r="B114" t="s">
        <v>110</v>
      </c>
      <c r="C114" t="s">
        <v>4</v>
      </c>
      <c r="D114" t="str">
        <f>"034"</f>
        <v>034</v>
      </c>
      <c r="E114" t="s">
        <v>39</v>
      </c>
      <c r="F114" t="str">
        <f t="shared" si="1"/>
        <v>053041A2 | 034 | PanCK+</v>
      </c>
      <c r="G114" t="s">
        <v>40</v>
      </c>
      <c r="H114">
        <v>52642.13</v>
      </c>
      <c r="I114">
        <f>VLOOKUP(F114,SegmentProperties!E:J,6,FALSE)</f>
        <v>426</v>
      </c>
      <c r="J114" t="s">
        <v>39</v>
      </c>
      <c r="K114" t="str">
        <f>VLOOKUP(F114,SegmentProperties!E:Y,21,FALSE)</f>
        <v>Distal convoluted tubule</v>
      </c>
      <c r="L114" s="2" t="s">
        <v>887</v>
      </c>
    </row>
    <row r="115" spans="1:12" x14ac:dyDescent="0.25">
      <c r="A115" t="s">
        <v>146</v>
      </c>
      <c r="B115" t="s">
        <v>110</v>
      </c>
      <c r="C115" t="s">
        <v>4</v>
      </c>
      <c r="D115" t="str">
        <f>"035"</f>
        <v>035</v>
      </c>
      <c r="E115" t="s">
        <v>39</v>
      </c>
      <c r="F115" t="str">
        <f t="shared" si="1"/>
        <v>053041A2 | 035 | PanCK+</v>
      </c>
      <c r="G115" t="s">
        <v>40</v>
      </c>
      <c r="H115">
        <v>39000.18</v>
      </c>
      <c r="I115">
        <f>VLOOKUP(F115,SegmentProperties!E:J,6,FALSE)</f>
        <v>318</v>
      </c>
      <c r="J115" t="s">
        <v>39</v>
      </c>
      <c r="K115" t="str">
        <f>VLOOKUP(F115,SegmentProperties!E:Y,21,FALSE)</f>
        <v>Distal convoluted tubule</v>
      </c>
      <c r="L115" s="2" t="s">
        <v>887</v>
      </c>
    </row>
    <row r="116" spans="1:12" x14ac:dyDescent="0.25">
      <c r="A116" t="s">
        <v>147</v>
      </c>
      <c r="B116" t="s">
        <v>110</v>
      </c>
      <c r="C116" t="s">
        <v>4</v>
      </c>
      <c r="D116" t="str">
        <f>"036"</f>
        <v>036</v>
      </c>
      <c r="E116" t="s">
        <v>39</v>
      </c>
      <c r="F116" t="str">
        <f t="shared" si="1"/>
        <v>053041A2 | 036 | PanCK+</v>
      </c>
      <c r="G116" t="s">
        <v>40</v>
      </c>
      <c r="H116">
        <v>33468.36</v>
      </c>
      <c r="I116">
        <f>VLOOKUP(F116,SegmentProperties!E:J,6,FALSE)</f>
        <v>265</v>
      </c>
      <c r="J116" t="s">
        <v>39</v>
      </c>
      <c r="K116" t="str">
        <f>VLOOKUP(F116,SegmentProperties!E:Y,21,FALSE)</f>
        <v>Distal convoluted tubule</v>
      </c>
      <c r="L116" s="2" t="s">
        <v>887</v>
      </c>
    </row>
    <row r="117" spans="1:12" x14ac:dyDescent="0.25">
      <c r="A117" t="s">
        <v>148</v>
      </c>
      <c r="B117" t="s">
        <v>110</v>
      </c>
      <c r="C117" t="s">
        <v>4</v>
      </c>
      <c r="D117" t="str">
        <f>"037"</f>
        <v>037</v>
      </c>
      <c r="E117" t="s">
        <v>39</v>
      </c>
      <c r="F117" t="str">
        <f t="shared" si="1"/>
        <v>053041A2 | 037 | PanCK+</v>
      </c>
      <c r="G117" t="s">
        <v>40</v>
      </c>
      <c r="H117">
        <v>136129.68</v>
      </c>
      <c r="I117">
        <f>VLOOKUP(F117,SegmentProperties!E:J,6,FALSE)</f>
        <v>997</v>
      </c>
      <c r="J117" t="s">
        <v>39</v>
      </c>
      <c r="K117" t="str">
        <f>VLOOKUP(F117,SegmentProperties!E:Y,21,FALSE)</f>
        <v>Collecting duct</v>
      </c>
      <c r="L117" s="2" t="s">
        <v>887</v>
      </c>
    </row>
    <row r="118" spans="1:12" x14ac:dyDescent="0.25">
      <c r="A118" t="s">
        <v>149</v>
      </c>
      <c r="B118" t="s">
        <v>110</v>
      </c>
      <c r="C118" t="s">
        <v>4</v>
      </c>
      <c r="D118" t="str">
        <f>"038"</f>
        <v>038</v>
      </c>
      <c r="E118" t="s">
        <v>39</v>
      </c>
      <c r="F118" t="str">
        <f t="shared" si="1"/>
        <v>053041A2 | 038 | PanCK+</v>
      </c>
      <c r="G118" t="s">
        <v>40</v>
      </c>
      <c r="H118">
        <v>122070</v>
      </c>
      <c r="I118">
        <f>VLOOKUP(F118,SegmentProperties!E:J,6,FALSE)</f>
        <v>807</v>
      </c>
      <c r="J118" t="s">
        <v>39</v>
      </c>
      <c r="K118" t="str">
        <f>VLOOKUP(F118,SegmentProperties!E:Y,21,FALSE)</f>
        <v>Collecting duct</v>
      </c>
      <c r="L118" s="2" t="s">
        <v>887</v>
      </c>
    </row>
    <row r="119" spans="1:12" x14ac:dyDescent="0.25">
      <c r="A119" t="s">
        <v>150</v>
      </c>
      <c r="B119" t="s">
        <v>110</v>
      </c>
      <c r="C119" t="s">
        <v>4</v>
      </c>
      <c r="D119" t="str">
        <f>"039"</f>
        <v>039</v>
      </c>
      <c r="E119" t="s">
        <v>39</v>
      </c>
      <c r="F119" t="str">
        <f t="shared" si="1"/>
        <v>053041A2 | 039 | PanCK+</v>
      </c>
      <c r="G119" t="s">
        <v>40</v>
      </c>
      <c r="H119">
        <v>125988.49</v>
      </c>
      <c r="I119">
        <f>VLOOKUP(F119,SegmentProperties!E:J,6,FALSE)</f>
        <v>836</v>
      </c>
      <c r="J119" t="s">
        <v>39</v>
      </c>
      <c r="K119" t="str">
        <f>VLOOKUP(F119,SegmentProperties!E:Y,21,FALSE)</f>
        <v>Collecting duct</v>
      </c>
      <c r="L119" s="2" t="s">
        <v>887</v>
      </c>
    </row>
    <row r="120" spans="1:12" x14ac:dyDescent="0.25">
      <c r="A120" t="s">
        <v>151</v>
      </c>
      <c r="B120" t="s">
        <v>110</v>
      </c>
      <c r="C120" t="s">
        <v>4</v>
      </c>
      <c r="D120" t="str">
        <f>"040"</f>
        <v>040</v>
      </c>
      <c r="E120" t="s">
        <v>39</v>
      </c>
      <c r="F120" t="str">
        <f t="shared" si="1"/>
        <v>053041A2 | 040 | PanCK+</v>
      </c>
      <c r="G120" t="s">
        <v>40</v>
      </c>
      <c r="H120">
        <v>101081.78</v>
      </c>
      <c r="I120">
        <f>VLOOKUP(F120,SegmentProperties!E:J,6,FALSE)</f>
        <v>841</v>
      </c>
      <c r="J120" t="s">
        <v>39</v>
      </c>
      <c r="K120" t="str">
        <f>VLOOKUP(F120,SegmentProperties!E:Y,21,FALSE)</f>
        <v>Collecting duct</v>
      </c>
      <c r="L120" s="2" t="s">
        <v>887</v>
      </c>
    </row>
    <row r="121" spans="1:12" x14ac:dyDescent="0.25">
      <c r="A121" t="s">
        <v>152</v>
      </c>
      <c r="B121" t="s">
        <v>110</v>
      </c>
      <c r="C121" t="s">
        <v>4</v>
      </c>
      <c r="D121" t="str">
        <f>"041"</f>
        <v>041</v>
      </c>
      <c r="E121" t="s">
        <v>39</v>
      </c>
      <c r="F121" t="str">
        <f t="shared" si="1"/>
        <v>053041A2 | 041 | PanCK+</v>
      </c>
      <c r="G121" t="s">
        <v>40</v>
      </c>
      <c r="H121">
        <v>104463.5</v>
      </c>
      <c r="I121">
        <f>VLOOKUP(F121,SegmentProperties!E:J,6,FALSE)</f>
        <v>684</v>
      </c>
      <c r="J121" t="s">
        <v>39</v>
      </c>
      <c r="K121" t="str">
        <f>VLOOKUP(F121,SegmentProperties!E:Y,21,FALSE)</f>
        <v>Collecting duct</v>
      </c>
      <c r="L121" s="2" t="s">
        <v>887</v>
      </c>
    </row>
    <row r="122" spans="1:12" x14ac:dyDescent="0.25">
      <c r="A122" t="s">
        <v>153</v>
      </c>
      <c r="B122" t="s">
        <v>110</v>
      </c>
      <c r="C122" t="s">
        <v>4</v>
      </c>
      <c r="D122" t="str">
        <f>"042"</f>
        <v>042</v>
      </c>
      <c r="E122" t="s">
        <v>39</v>
      </c>
      <c r="F122" t="str">
        <f t="shared" si="1"/>
        <v>053041A2 | 042 | PanCK+</v>
      </c>
      <c r="G122" t="s">
        <v>40</v>
      </c>
      <c r="H122">
        <v>89881.4</v>
      </c>
      <c r="I122">
        <f>VLOOKUP(F122,SegmentProperties!E:J,6,FALSE)</f>
        <v>592</v>
      </c>
      <c r="J122" t="s">
        <v>39</v>
      </c>
      <c r="K122" t="str">
        <f>VLOOKUP(F122,SegmentProperties!E:Y,21,FALSE)</f>
        <v>Collecting duct</v>
      </c>
      <c r="L122" s="2" t="s">
        <v>887</v>
      </c>
    </row>
    <row r="123" spans="1:12" x14ac:dyDescent="0.25">
      <c r="A123" t="s">
        <v>154</v>
      </c>
      <c r="B123" t="s">
        <v>110</v>
      </c>
      <c r="C123" t="s">
        <v>4</v>
      </c>
      <c r="D123" t="str">
        <f>"043"</f>
        <v>043</v>
      </c>
      <c r="E123" t="s">
        <v>39</v>
      </c>
      <c r="F123" t="str">
        <f t="shared" si="1"/>
        <v>053041A2 | 043 | PanCK+</v>
      </c>
      <c r="G123" t="s">
        <v>40</v>
      </c>
      <c r="H123">
        <v>56309.61</v>
      </c>
      <c r="I123">
        <f>VLOOKUP(F123,SegmentProperties!E:J,6,FALSE)</f>
        <v>436</v>
      </c>
      <c r="J123" t="s">
        <v>39</v>
      </c>
      <c r="K123" t="str">
        <f>VLOOKUP(F123,SegmentProperties!E:Y,21,FALSE)</f>
        <v>Loop of Henle</v>
      </c>
      <c r="L123" s="2" t="s">
        <v>887</v>
      </c>
    </row>
    <row r="124" spans="1:12" x14ac:dyDescent="0.25">
      <c r="A124" t="s">
        <v>155</v>
      </c>
      <c r="B124" t="s">
        <v>110</v>
      </c>
      <c r="C124" t="s">
        <v>4</v>
      </c>
      <c r="D124" t="str">
        <f>"044"</f>
        <v>044</v>
      </c>
      <c r="E124" t="s">
        <v>39</v>
      </c>
      <c r="F124" t="str">
        <f t="shared" si="1"/>
        <v>053041A2 | 044 | PanCK+</v>
      </c>
      <c r="G124" t="s">
        <v>40</v>
      </c>
      <c r="H124">
        <v>78673.38</v>
      </c>
      <c r="I124">
        <f>VLOOKUP(F124,SegmentProperties!E:J,6,FALSE)</f>
        <v>620</v>
      </c>
      <c r="J124" t="s">
        <v>39</v>
      </c>
      <c r="K124" t="str">
        <f>VLOOKUP(F124,SegmentProperties!E:Y,21,FALSE)</f>
        <v>Loop of Henle</v>
      </c>
      <c r="L124" s="2" t="s">
        <v>887</v>
      </c>
    </row>
    <row r="125" spans="1:12" x14ac:dyDescent="0.25">
      <c r="A125" t="s">
        <v>156</v>
      </c>
      <c r="B125" t="s">
        <v>110</v>
      </c>
      <c r="C125" t="s">
        <v>4</v>
      </c>
      <c r="D125" t="str">
        <f>"045"</f>
        <v>045</v>
      </c>
      <c r="E125" t="s">
        <v>39</v>
      </c>
      <c r="F125" t="str">
        <f t="shared" si="1"/>
        <v>053041A2 | 045 | PanCK+</v>
      </c>
      <c r="G125" t="s">
        <v>40</v>
      </c>
      <c r="H125">
        <v>74495.429999999993</v>
      </c>
      <c r="I125">
        <f>VLOOKUP(F125,SegmentProperties!E:J,6,FALSE)</f>
        <v>561</v>
      </c>
      <c r="J125" t="s">
        <v>39</v>
      </c>
      <c r="K125" t="str">
        <f>VLOOKUP(F125,SegmentProperties!E:Y,21,FALSE)</f>
        <v>Loop of Henle</v>
      </c>
      <c r="L125" s="2" t="s">
        <v>887</v>
      </c>
    </row>
    <row r="126" spans="1:12" x14ac:dyDescent="0.25">
      <c r="A126" t="s">
        <v>157</v>
      </c>
      <c r="B126" t="s">
        <v>110</v>
      </c>
      <c r="C126" t="s">
        <v>4</v>
      </c>
      <c r="D126" t="str">
        <f>"046"</f>
        <v>046</v>
      </c>
      <c r="E126" t="s">
        <v>39</v>
      </c>
      <c r="F126" t="str">
        <f t="shared" si="1"/>
        <v>053041A2 | 046 | PanCK+</v>
      </c>
      <c r="G126" t="s">
        <v>40</v>
      </c>
      <c r="H126">
        <v>50294.1</v>
      </c>
      <c r="I126">
        <f>VLOOKUP(F126,SegmentProperties!E:J,6,FALSE)</f>
        <v>388</v>
      </c>
      <c r="J126" t="s">
        <v>39</v>
      </c>
      <c r="K126" t="str">
        <f>VLOOKUP(F126,SegmentProperties!E:Y,21,FALSE)</f>
        <v>Loop of Henle</v>
      </c>
      <c r="L126" s="2" t="s">
        <v>887</v>
      </c>
    </row>
    <row r="127" spans="1:12" x14ac:dyDescent="0.25">
      <c r="A127" t="s">
        <v>158</v>
      </c>
      <c r="B127" t="s">
        <v>110</v>
      </c>
      <c r="C127" t="s">
        <v>4</v>
      </c>
      <c r="D127" t="str">
        <f>"047"</f>
        <v>047</v>
      </c>
      <c r="E127" t="s">
        <v>39</v>
      </c>
      <c r="F127" t="str">
        <f t="shared" si="1"/>
        <v>053041A2 | 047 | PanCK+</v>
      </c>
      <c r="G127" t="s">
        <v>40</v>
      </c>
      <c r="H127">
        <v>98746.01</v>
      </c>
      <c r="I127">
        <f>VLOOKUP(F127,SegmentProperties!E:J,6,FALSE)</f>
        <v>721</v>
      </c>
      <c r="J127" t="s">
        <v>39</v>
      </c>
      <c r="K127" t="str">
        <f>VLOOKUP(F127,SegmentProperties!E:Y,21,FALSE)</f>
        <v>Loop of Henle</v>
      </c>
      <c r="L127" s="2" t="s">
        <v>887</v>
      </c>
    </row>
    <row r="128" spans="1:12" x14ac:dyDescent="0.25">
      <c r="A128" t="s">
        <v>159</v>
      </c>
      <c r="B128" t="s">
        <v>110</v>
      </c>
      <c r="C128" t="s">
        <v>4</v>
      </c>
      <c r="D128" t="str">
        <f>"048"</f>
        <v>048</v>
      </c>
      <c r="E128" t="s">
        <v>39</v>
      </c>
      <c r="F128" t="str">
        <f t="shared" si="1"/>
        <v>053041A2 | 048 | PanCK+</v>
      </c>
      <c r="G128" t="s">
        <v>40</v>
      </c>
      <c r="H128">
        <v>34840.720000000001</v>
      </c>
      <c r="I128">
        <f>VLOOKUP(F128,SegmentProperties!E:J,6,FALSE)</f>
        <v>288</v>
      </c>
      <c r="J128" t="s">
        <v>39</v>
      </c>
      <c r="K128" t="str">
        <f>VLOOKUP(F128,SegmentProperties!E:Y,21,FALSE)</f>
        <v>Loop of Henle</v>
      </c>
      <c r="L128" s="2" t="s">
        <v>887</v>
      </c>
    </row>
    <row r="129" spans="1:12" x14ac:dyDescent="0.25">
      <c r="A129" t="s">
        <v>203</v>
      </c>
      <c r="B129" t="s">
        <v>1</v>
      </c>
      <c r="F129" t="str">
        <f t="shared" si="1"/>
        <v xml:space="preserve">No Template Control |  | </v>
      </c>
      <c r="L129" t="s">
        <v>1</v>
      </c>
    </row>
    <row r="130" spans="1:12" x14ac:dyDescent="0.25">
      <c r="A130" t="s">
        <v>204</v>
      </c>
      <c r="B130" t="s">
        <v>79</v>
      </c>
      <c r="C130" t="s">
        <v>4</v>
      </c>
      <c r="D130" t="str">
        <f>"030"</f>
        <v>030</v>
      </c>
      <c r="E130" t="s">
        <v>5</v>
      </c>
      <c r="F130" t="str">
        <f t="shared" si="1"/>
        <v>052070A3_19Apr | 030 | Geometric Segment</v>
      </c>
      <c r="G130" t="s">
        <v>6</v>
      </c>
      <c r="H130">
        <v>130402.15</v>
      </c>
      <c r="I130">
        <f>VLOOKUP(F130,SegmentProperties!E:J,6,FALSE)</f>
        <v>454</v>
      </c>
      <c r="J130" t="s">
        <v>5</v>
      </c>
      <c r="K130" t="str">
        <f>VLOOKUP(F130,SegmentProperties!E:Y,21,FALSE)</f>
        <v>Proximal convoluted tubule</v>
      </c>
      <c r="L130" s="2" t="s">
        <v>742</v>
      </c>
    </row>
    <row r="131" spans="1:12" x14ac:dyDescent="0.25">
      <c r="A131" t="s">
        <v>205</v>
      </c>
      <c r="B131" t="s">
        <v>79</v>
      </c>
      <c r="C131" t="s">
        <v>4</v>
      </c>
      <c r="D131" t="str">
        <f>"031"</f>
        <v>031</v>
      </c>
      <c r="E131" t="s">
        <v>39</v>
      </c>
      <c r="F131" t="str">
        <f t="shared" ref="F131:F194" si="2">B131 &amp;" | "&amp;D131&amp;" | "&amp; E131</f>
        <v>052070A3_19Apr | 031 | PanCK+</v>
      </c>
      <c r="G131" t="s">
        <v>40</v>
      </c>
      <c r="H131">
        <v>54561.61</v>
      </c>
      <c r="I131">
        <f>VLOOKUP(F131,SegmentProperties!E:J,6,FALSE)</f>
        <v>382</v>
      </c>
      <c r="J131" t="s">
        <v>39</v>
      </c>
      <c r="K131" t="str">
        <f>VLOOKUP(F131,SegmentProperties!E:Y,21,FALSE)</f>
        <v>Distal convoluted tubule</v>
      </c>
      <c r="L131" s="2" t="s">
        <v>742</v>
      </c>
    </row>
    <row r="132" spans="1:12" x14ac:dyDescent="0.25">
      <c r="A132" t="s">
        <v>206</v>
      </c>
      <c r="B132" t="s">
        <v>79</v>
      </c>
      <c r="C132" t="s">
        <v>4</v>
      </c>
      <c r="D132" t="str">
        <f>"032"</f>
        <v>032</v>
      </c>
      <c r="E132" t="s">
        <v>39</v>
      </c>
      <c r="F132" t="str">
        <f t="shared" si="2"/>
        <v>052070A3_19Apr | 032 | PanCK+</v>
      </c>
      <c r="G132" t="s">
        <v>40</v>
      </c>
      <c r="H132">
        <v>85703.93</v>
      </c>
      <c r="I132">
        <f>VLOOKUP(F132,SegmentProperties!E:J,6,FALSE)</f>
        <v>593</v>
      </c>
      <c r="J132" t="s">
        <v>39</v>
      </c>
      <c r="K132" t="str">
        <f>VLOOKUP(F132,SegmentProperties!E:Y,21,FALSE)</f>
        <v>Distal convoluted tubule</v>
      </c>
      <c r="L132" s="2" t="s">
        <v>742</v>
      </c>
    </row>
    <row r="133" spans="1:12" x14ac:dyDescent="0.25">
      <c r="A133" t="s">
        <v>207</v>
      </c>
      <c r="B133" t="s">
        <v>79</v>
      </c>
      <c r="C133" t="s">
        <v>4</v>
      </c>
      <c r="D133" t="str">
        <f>"033"</f>
        <v>033</v>
      </c>
      <c r="E133" t="s">
        <v>39</v>
      </c>
      <c r="F133" t="str">
        <f t="shared" si="2"/>
        <v>052070A3_19Apr | 033 | PanCK+</v>
      </c>
      <c r="G133" t="s">
        <v>40</v>
      </c>
      <c r="H133">
        <v>62890.89</v>
      </c>
      <c r="I133">
        <f>VLOOKUP(F133,SegmentProperties!E:J,6,FALSE)</f>
        <v>373</v>
      </c>
      <c r="J133" t="s">
        <v>39</v>
      </c>
      <c r="K133" t="str">
        <f>VLOOKUP(F133,SegmentProperties!E:Y,21,FALSE)</f>
        <v>Distal convoluted tubule</v>
      </c>
      <c r="L133" s="2" t="s">
        <v>742</v>
      </c>
    </row>
    <row r="134" spans="1:12" x14ac:dyDescent="0.25">
      <c r="A134" t="s">
        <v>208</v>
      </c>
      <c r="B134" t="s">
        <v>79</v>
      </c>
      <c r="C134" t="s">
        <v>4</v>
      </c>
      <c r="D134" t="str">
        <f>"034"</f>
        <v>034</v>
      </c>
      <c r="E134" t="s">
        <v>39</v>
      </c>
      <c r="F134" t="str">
        <f t="shared" si="2"/>
        <v>052070A3_19Apr | 034 | PanCK+</v>
      </c>
      <c r="G134" t="s">
        <v>40</v>
      </c>
      <c r="H134">
        <v>52333.59</v>
      </c>
      <c r="I134">
        <f>VLOOKUP(F134,SegmentProperties!E:J,6,FALSE)</f>
        <v>359</v>
      </c>
      <c r="J134" t="s">
        <v>39</v>
      </c>
      <c r="K134" t="str">
        <f>VLOOKUP(F134,SegmentProperties!E:Y,21,FALSE)</f>
        <v>Distal convoluted tubule</v>
      </c>
      <c r="L134" s="2" t="s">
        <v>742</v>
      </c>
    </row>
    <row r="135" spans="1:12" x14ac:dyDescent="0.25">
      <c r="A135" t="s">
        <v>209</v>
      </c>
      <c r="B135" t="s">
        <v>79</v>
      </c>
      <c r="C135" t="s">
        <v>4</v>
      </c>
      <c r="D135" t="str">
        <f>"035"</f>
        <v>035</v>
      </c>
      <c r="E135" t="s">
        <v>39</v>
      </c>
      <c r="F135" t="str">
        <f t="shared" si="2"/>
        <v>052070A3_19Apr | 035 | PanCK+</v>
      </c>
      <c r="G135" t="s">
        <v>40</v>
      </c>
      <c r="H135">
        <v>65036.68</v>
      </c>
      <c r="I135">
        <f>VLOOKUP(F135,SegmentProperties!E:J,6,FALSE)</f>
        <v>442</v>
      </c>
      <c r="J135" t="s">
        <v>39</v>
      </c>
      <c r="K135" t="str">
        <f>VLOOKUP(F135,SegmentProperties!E:Y,21,FALSE)</f>
        <v>Distal convoluted tubule</v>
      </c>
      <c r="L135" s="2" t="s">
        <v>742</v>
      </c>
    </row>
    <row r="136" spans="1:12" x14ac:dyDescent="0.25">
      <c r="A136" t="s">
        <v>210</v>
      </c>
      <c r="B136" t="s">
        <v>79</v>
      </c>
      <c r="C136" t="s">
        <v>4</v>
      </c>
      <c r="D136" t="str">
        <f>"036"</f>
        <v>036</v>
      </c>
      <c r="E136" t="s">
        <v>39</v>
      </c>
      <c r="F136" t="str">
        <f t="shared" si="2"/>
        <v>052070A3_19Apr | 036 | PanCK+</v>
      </c>
      <c r="G136" t="s">
        <v>40</v>
      </c>
      <c r="H136">
        <v>84350.54</v>
      </c>
      <c r="I136">
        <f>VLOOKUP(F136,SegmentProperties!E:J,6,FALSE)</f>
        <v>567</v>
      </c>
      <c r="J136" t="s">
        <v>39</v>
      </c>
      <c r="K136" t="str">
        <f>VLOOKUP(F136,SegmentProperties!E:Y,21,FALSE)</f>
        <v>Distal convoluted tubule</v>
      </c>
      <c r="L136" s="2" t="s">
        <v>742</v>
      </c>
    </row>
    <row r="137" spans="1:12" x14ac:dyDescent="0.25">
      <c r="A137" t="s">
        <v>211</v>
      </c>
      <c r="B137" t="s">
        <v>79</v>
      </c>
      <c r="C137" t="s">
        <v>4</v>
      </c>
      <c r="D137" t="str">
        <f>"037"</f>
        <v>037</v>
      </c>
      <c r="E137" t="s">
        <v>39</v>
      </c>
      <c r="F137" t="str">
        <f t="shared" si="2"/>
        <v>052070A3_19Apr | 037 | PanCK+</v>
      </c>
      <c r="G137" t="s">
        <v>40</v>
      </c>
      <c r="H137">
        <v>79285.69</v>
      </c>
      <c r="I137">
        <f>VLOOKUP(F137,SegmentProperties!E:J,6,FALSE)</f>
        <v>587</v>
      </c>
      <c r="J137" t="s">
        <v>39</v>
      </c>
      <c r="K137" t="str">
        <f>VLOOKUP(F137,SegmentProperties!E:Y,21,FALSE)</f>
        <v>Collecting duct</v>
      </c>
      <c r="L137" s="2" t="s">
        <v>742</v>
      </c>
    </row>
    <row r="138" spans="1:12" x14ac:dyDescent="0.25">
      <c r="A138" t="s">
        <v>212</v>
      </c>
      <c r="B138" t="s">
        <v>79</v>
      </c>
      <c r="C138" t="s">
        <v>4</v>
      </c>
      <c r="D138" t="str">
        <f>"038"</f>
        <v>038</v>
      </c>
      <c r="E138" t="s">
        <v>39</v>
      </c>
      <c r="F138" t="str">
        <f t="shared" si="2"/>
        <v>052070A3_19Apr | 038 | PanCK+</v>
      </c>
      <c r="G138" t="s">
        <v>40</v>
      </c>
      <c r="H138">
        <v>42074.47</v>
      </c>
      <c r="I138">
        <f>VLOOKUP(F138,SegmentProperties!E:J,6,FALSE)</f>
        <v>275</v>
      </c>
      <c r="J138" t="s">
        <v>39</v>
      </c>
      <c r="K138" t="str">
        <f>VLOOKUP(F138,SegmentProperties!E:Y,21,FALSE)</f>
        <v>Collecting duct</v>
      </c>
      <c r="L138" s="2" t="s">
        <v>742</v>
      </c>
    </row>
    <row r="139" spans="1:12" x14ac:dyDescent="0.25">
      <c r="A139" t="s">
        <v>213</v>
      </c>
      <c r="B139" t="s">
        <v>79</v>
      </c>
      <c r="C139" t="s">
        <v>4</v>
      </c>
      <c r="D139" t="str">
        <f>"039"</f>
        <v>039</v>
      </c>
      <c r="E139" t="s">
        <v>39</v>
      </c>
      <c r="F139" t="str">
        <f t="shared" si="2"/>
        <v>052070A3_19Apr | 039 | PanCK+</v>
      </c>
      <c r="G139" t="s">
        <v>40</v>
      </c>
      <c r="H139">
        <v>58839.33</v>
      </c>
      <c r="I139">
        <f>VLOOKUP(F139,SegmentProperties!E:J,6,FALSE)</f>
        <v>484</v>
      </c>
      <c r="J139" t="s">
        <v>39</v>
      </c>
      <c r="K139" t="str">
        <f>VLOOKUP(F139,SegmentProperties!E:Y,21,FALSE)</f>
        <v>Collecting duct</v>
      </c>
      <c r="L139" s="2" t="s">
        <v>742</v>
      </c>
    </row>
    <row r="140" spans="1:12" x14ac:dyDescent="0.25">
      <c r="A140" t="s">
        <v>214</v>
      </c>
      <c r="B140" t="s">
        <v>79</v>
      </c>
      <c r="C140" t="s">
        <v>4</v>
      </c>
      <c r="D140" t="str">
        <f>"040"</f>
        <v>040</v>
      </c>
      <c r="E140" t="s">
        <v>39</v>
      </c>
      <c r="F140" t="str">
        <f t="shared" si="2"/>
        <v>052070A3_19Apr | 040 | PanCK+</v>
      </c>
      <c r="G140" t="s">
        <v>40</v>
      </c>
      <c r="H140">
        <v>130037.83</v>
      </c>
      <c r="I140">
        <f>VLOOKUP(F140,SegmentProperties!E:J,6,FALSE)</f>
        <v>971</v>
      </c>
      <c r="J140" t="s">
        <v>39</v>
      </c>
      <c r="K140" t="str">
        <f>VLOOKUP(F140,SegmentProperties!E:Y,21,FALSE)</f>
        <v>Collecting duct</v>
      </c>
      <c r="L140" s="2" t="s">
        <v>742</v>
      </c>
    </row>
    <row r="141" spans="1:12" x14ac:dyDescent="0.25">
      <c r="A141" t="s">
        <v>215</v>
      </c>
      <c r="B141" t="s">
        <v>79</v>
      </c>
      <c r="C141" t="s">
        <v>4</v>
      </c>
      <c r="D141" t="str">
        <f>"041"</f>
        <v>041</v>
      </c>
      <c r="E141" t="s">
        <v>39</v>
      </c>
      <c r="F141" t="str">
        <f t="shared" si="2"/>
        <v>052070A3_19Apr | 041 | PanCK+</v>
      </c>
      <c r="G141" t="s">
        <v>40</v>
      </c>
      <c r="H141">
        <v>122819.21</v>
      </c>
      <c r="I141">
        <f>VLOOKUP(F141,SegmentProperties!E:J,6,FALSE)</f>
        <v>931</v>
      </c>
      <c r="J141" t="s">
        <v>39</v>
      </c>
      <c r="K141" t="str">
        <f>VLOOKUP(F141,SegmentProperties!E:Y,21,FALSE)</f>
        <v>Collecting duct</v>
      </c>
      <c r="L141" s="2" t="s">
        <v>742</v>
      </c>
    </row>
    <row r="142" spans="1:12" x14ac:dyDescent="0.25">
      <c r="A142" t="s">
        <v>216</v>
      </c>
      <c r="B142" t="s">
        <v>79</v>
      </c>
      <c r="C142" t="s">
        <v>4</v>
      </c>
      <c r="D142" t="str">
        <f>"042"</f>
        <v>042</v>
      </c>
      <c r="E142" t="s">
        <v>39</v>
      </c>
      <c r="F142" t="str">
        <f t="shared" si="2"/>
        <v>052070A3_19Apr | 042 | PanCK+</v>
      </c>
      <c r="G142" t="s">
        <v>40</v>
      </c>
      <c r="H142">
        <v>134957.49</v>
      </c>
      <c r="I142">
        <f>VLOOKUP(F142,SegmentProperties!E:J,6,FALSE)</f>
        <v>869</v>
      </c>
      <c r="J142" t="s">
        <v>39</v>
      </c>
      <c r="K142" t="str">
        <f>VLOOKUP(F142,SegmentProperties!E:Y,21,FALSE)</f>
        <v>Collecting duct</v>
      </c>
      <c r="L142" s="2" t="s">
        <v>742</v>
      </c>
    </row>
    <row r="143" spans="1:12" x14ac:dyDescent="0.25">
      <c r="A143" t="s">
        <v>217</v>
      </c>
      <c r="B143" t="s">
        <v>79</v>
      </c>
      <c r="C143" t="s">
        <v>4</v>
      </c>
      <c r="D143" t="str">
        <f>"043"</f>
        <v>043</v>
      </c>
      <c r="E143" t="s">
        <v>39</v>
      </c>
      <c r="F143" t="str">
        <f t="shared" si="2"/>
        <v>052070A3_19Apr | 043 | PanCK+</v>
      </c>
      <c r="G143" t="s">
        <v>40</v>
      </c>
      <c r="H143">
        <v>90575.63</v>
      </c>
      <c r="I143">
        <f>VLOOKUP(F143,SegmentProperties!E:J,6,FALSE)</f>
        <v>602</v>
      </c>
      <c r="J143" t="s">
        <v>39</v>
      </c>
      <c r="K143" t="str">
        <f>VLOOKUP(F143,SegmentProperties!E:Y,21,FALSE)</f>
        <v>Loop of Henle</v>
      </c>
      <c r="L143" s="2" t="s">
        <v>742</v>
      </c>
    </row>
    <row r="144" spans="1:12" x14ac:dyDescent="0.25">
      <c r="A144" t="s">
        <v>218</v>
      </c>
      <c r="B144" t="s">
        <v>79</v>
      </c>
      <c r="C144" t="s">
        <v>4</v>
      </c>
      <c r="D144" t="str">
        <f>"044"</f>
        <v>044</v>
      </c>
      <c r="E144" t="s">
        <v>39</v>
      </c>
      <c r="F144" t="str">
        <f t="shared" si="2"/>
        <v>052070A3_19Apr | 044 | PanCK+</v>
      </c>
      <c r="G144" t="s">
        <v>40</v>
      </c>
      <c r="H144">
        <v>60777.93</v>
      </c>
      <c r="I144">
        <f>VLOOKUP(F144,SegmentProperties!E:J,6,FALSE)</f>
        <v>502</v>
      </c>
      <c r="J144" t="s">
        <v>39</v>
      </c>
      <c r="K144" t="str">
        <f>VLOOKUP(F144,SegmentProperties!E:Y,21,FALSE)</f>
        <v>Loop of Henle</v>
      </c>
      <c r="L144" s="2" t="s">
        <v>742</v>
      </c>
    </row>
    <row r="145" spans="1:12" x14ac:dyDescent="0.25">
      <c r="A145" t="s">
        <v>219</v>
      </c>
      <c r="B145" t="s">
        <v>79</v>
      </c>
      <c r="C145" t="s">
        <v>4</v>
      </c>
      <c r="D145" t="str">
        <f>"045"</f>
        <v>045</v>
      </c>
      <c r="E145" t="s">
        <v>39</v>
      </c>
      <c r="F145" t="str">
        <f t="shared" si="2"/>
        <v>052070A3_19Apr | 045 | PanCK+</v>
      </c>
      <c r="G145" t="s">
        <v>40</v>
      </c>
      <c r="H145">
        <v>93882.29</v>
      </c>
      <c r="I145">
        <f>VLOOKUP(F145,SegmentProperties!E:J,6,FALSE)</f>
        <v>643</v>
      </c>
      <c r="J145" t="s">
        <v>39</v>
      </c>
      <c r="K145" t="str">
        <f>VLOOKUP(F145,SegmentProperties!E:Y,21,FALSE)</f>
        <v>Loop of Henle</v>
      </c>
      <c r="L145" s="2" t="s">
        <v>742</v>
      </c>
    </row>
    <row r="146" spans="1:12" x14ac:dyDescent="0.25">
      <c r="A146" t="s">
        <v>220</v>
      </c>
      <c r="B146" t="s">
        <v>79</v>
      </c>
      <c r="C146" t="s">
        <v>4</v>
      </c>
      <c r="D146" t="str">
        <f>"046"</f>
        <v>046</v>
      </c>
      <c r="E146" t="s">
        <v>39</v>
      </c>
      <c r="F146" t="str">
        <f t="shared" si="2"/>
        <v>052070A3_19Apr | 046 | PanCK+</v>
      </c>
      <c r="G146" t="s">
        <v>40</v>
      </c>
      <c r="H146">
        <v>69096.850000000006</v>
      </c>
      <c r="I146">
        <f>VLOOKUP(F146,SegmentProperties!E:J,6,FALSE)</f>
        <v>560</v>
      </c>
      <c r="J146" t="s">
        <v>39</v>
      </c>
      <c r="K146" t="str">
        <f>VLOOKUP(F146,SegmentProperties!E:Y,21,FALSE)</f>
        <v>Loop of Henle</v>
      </c>
      <c r="L146" s="2" t="s">
        <v>742</v>
      </c>
    </row>
    <row r="147" spans="1:12" x14ac:dyDescent="0.25">
      <c r="A147" t="s">
        <v>221</v>
      </c>
      <c r="B147" t="s">
        <v>79</v>
      </c>
      <c r="C147" t="s">
        <v>4</v>
      </c>
      <c r="D147" t="str">
        <f>"047"</f>
        <v>047</v>
      </c>
      <c r="E147" t="s">
        <v>39</v>
      </c>
      <c r="F147" t="str">
        <f t="shared" si="2"/>
        <v>052070A3_19Apr | 047 | PanCK+</v>
      </c>
      <c r="G147" t="s">
        <v>40</v>
      </c>
      <c r="H147">
        <v>98415.95</v>
      </c>
      <c r="I147">
        <f>VLOOKUP(F147,SegmentProperties!E:J,6,FALSE)</f>
        <v>689</v>
      </c>
      <c r="J147" t="s">
        <v>39</v>
      </c>
      <c r="K147" t="str">
        <f>VLOOKUP(F147,SegmentProperties!E:Y,21,FALSE)</f>
        <v>Loop of Henle</v>
      </c>
      <c r="L147" s="2" t="s">
        <v>742</v>
      </c>
    </row>
    <row r="148" spans="1:12" x14ac:dyDescent="0.25">
      <c r="A148" t="s">
        <v>222</v>
      </c>
      <c r="B148" t="s">
        <v>79</v>
      </c>
      <c r="C148" t="s">
        <v>4</v>
      </c>
      <c r="D148" t="str">
        <f>"048"</f>
        <v>048</v>
      </c>
      <c r="E148" t="s">
        <v>39</v>
      </c>
      <c r="F148" t="str">
        <f t="shared" si="2"/>
        <v>052070A3_19Apr | 048 | PanCK+</v>
      </c>
      <c r="G148" t="s">
        <v>40</v>
      </c>
      <c r="H148">
        <v>67343.28</v>
      </c>
      <c r="I148">
        <f>VLOOKUP(F148,SegmentProperties!E:J,6,FALSE)</f>
        <v>482</v>
      </c>
      <c r="J148" t="s">
        <v>39</v>
      </c>
      <c r="K148" t="str">
        <f>VLOOKUP(F148,SegmentProperties!E:Y,21,FALSE)</f>
        <v>Loop of Henle</v>
      </c>
      <c r="L148" s="2" t="s">
        <v>742</v>
      </c>
    </row>
    <row r="149" spans="1:12" x14ac:dyDescent="0.25">
      <c r="A149" t="s">
        <v>237</v>
      </c>
      <c r="B149" t="s">
        <v>1</v>
      </c>
      <c r="F149" t="str">
        <f t="shared" si="2"/>
        <v xml:space="preserve">No Template Control |  | </v>
      </c>
      <c r="L149" t="s">
        <v>1</v>
      </c>
    </row>
    <row r="150" spans="1:12" x14ac:dyDescent="0.25">
      <c r="A150" t="s">
        <v>252</v>
      </c>
      <c r="B150" t="s">
        <v>253</v>
      </c>
      <c r="C150" t="s">
        <v>4</v>
      </c>
      <c r="D150" t="str">
        <f>"001"</f>
        <v>001</v>
      </c>
      <c r="E150" t="s">
        <v>5</v>
      </c>
      <c r="F150" t="str">
        <f t="shared" si="2"/>
        <v>052858A2 kidney | 001 | Geometric Segment</v>
      </c>
      <c r="G150" t="s">
        <v>6</v>
      </c>
      <c r="H150">
        <v>21757.360000000001</v>
      </c>
      <c r="I150">
        <f>VLOOKUP(F150,SegmentProperties!E:J,6,FALSE)</f>
        <v>132</v>
      </c>
      <c r="J150" t="s">
        <v>5</v>
      </c>
      <c r="K150" t="str">
        <f>VLOOKUP(F150,SegmentProperties!E:Y,21,FALSE)</f>
        <v>Cortical glomerulus</v>
      </c>
      <c r="L150" s="2" t="s">
        <v>342</v>
      </c>
    </row>
    <row r="151" spans="1:12" x14ac:dyDescent="0.25">
      <c r="A151" t="s">
        <v>254</v>
      </c>
      <c r="B151" t="s">
        <v>253</v>
      </c>
      <c r="C151" t="s">
        <v>4</v>
      </c>
      <c r="D151" t="str">
        <f>"002"</f>
        <v>002</v>
      </c>
      <c r="E151" t="s">
        <v>5</v>
      </c>
      <c r="F151" t="str">
        <f t="shared" si="2"/>
        <v>052858A2 kidney | 002 | Geometric Segment</v>
      </c>
      <c r="G151" t="s">
        <v>6</v>
      </c>
      <c r="H151">
        <v>25277.58</v>
      </c>
      <c r="I151">
        <f>VLOOKUP(F151,SegmentProperties!E:J,6,FALSE)</f>
        <v>135</v>
      </c>
      <c r="J151" t="s">
        <v>5</v>
      </c>
      <c r="K151" t="str">
        <f>VLOOKUP(F151,SegmentProperties!E:Y,21,FALSE)</f>
        <v>Cortical glomerulus</v>
      </c>
      <c r="L151" s="2" t="s">
        <v>342</v>
      </c>
    </row>
    <row r="152" spans="1:12" x14ac:dyDescent="0.25">
      <c r="A152" t="s">
        <v>255</v>
      </c>
      <c r="B152" t="s">
        <v>253</v>
      </c>
      <c r="C152" t="s">
        <v>4</v>
      </c>
      <c r="D152" t="str">
        <f>"003"</f>
        <v>003</v>
      </c>
      <c r="E152" t="s">
        <v>5</v>
      </c>
      <c r="F152" t="str">
        <f t="shared" si="2"/>
        <v>052858A2 kidney | 003 | Geometric Segment</v>
      </c>
      <c r="G152" t="s">
        <v>6</v>
      </c>
      <c r="H152">
        <v>27699.72</v>
      </c>
      <c r="I152">
        <f>VLOOKUP(F152,SegmentProperties!E:J,6,FALSE)</f>
        <v>122</v>
      </c>
      <c r="J152" t="s">
        <v>5</v>
      </c>
      <c r="K152" t="str">
        <f>VLOOKUP(F152,SegmentProperties!E:Y,21,FALSE)</f>
        <v>Cortical glomerulus</v>
      </c>
      <c r="L152" s="2" t="s">
        <v>342</v>
      </c>
    </row>
    <row r="153" spans="1:12" x14ac:dyDescent="0.25">
      <c r="A153" t="s">
        <v>256</v>
      </c>
      <c r="B153" t="s">
        <v>253</v>
      </c>
      <c r="C153" t="s">
        <v>4</v>
      </c>
      <c r="D153" t="str">
        <f>"004"</f>
        <v>004</v>
      </c>
      <c r="E153" t="s">
        <v>5</v>
      </c>
      <c r="F153" t="str">
        <f t="shared" si="2"/>
        <v>052858A2 kidney | 004 | Geometric Segment</v>
      </c>
      <c r="G153" t="s">
        <v>6</v>
      </c>
      <c r="H153">
        <v>24616.5</v>
      </c>
      <c r="I153">
        <f>VLOOKUP(F153,SegmentProperties!E:J,6,FALSE)</f>
        <v>141</v>
      </c>
      <c r="J153" t="s">
        <v>5</v>
      </c>
      <c r="K153" t="str">
        <f>VLOOKUP(F153,SegmentProperties!E:Y,21,FALSE)</f>
        <v>Cortical glomerulus</v>
      </c>
      <c r="L153" s="2" t="s">
        <v>342</v>
      </c>
    </row>
    <row r="154" spans="1:12" x14ac:dyDescent="0.25">
      <c r="A154" t="s">
        <v>257</v>
      </c>
      <c r="B154" t="s">
        <v>253</v>
      </c>
      <c r="C154" t="s">
        <v>4</v>
      </c>
      <c r="D154" t="str">
        <f>"005"</f>
        <v>005</v>
      </c>
      <c r="E154" t="s">
        <v>5</v>
      </c>
      <c r="F154" t="str">
        <f t="shared" si="2"/>
        <v>052858A2 kidney | 005 | Geometric Segment</v>
      </c>
      <c r="G154" t="s">
        <v>6</v>
      </c>
      <c r="H154">
        <v>21635.759999999998</v>
      </c>
      <c r="I154">
        <f>VLOOKUP(F154,SegmentProperties!E:J,6,FALSE)</f>
        <v>138</v>
      </c>
      <c r="J154" t="s">
        <v>5</v>
      </c>
      <c r="K154" t="str">
        <f>VLOOKUP(F154,SegmentProperties!E:Y,21,FALSE)</f>
        <v>Cortical glomerulus</v>
      </c>
      <c r="L154" s="2" t="s">
        <v>342</v>
      </c>
    </row>
    <row r="155" spans="1:12" x14ac:dyDescent="0.25">
      <c r="A155" t="s">
        <v>258</v>
      </c>
      <c r="B155" t="s">
        <v>253</v>
      </c>
      <c r="C155" t="s">
        <v>4</v>
      </c>
      <c r="D155" t="str">
        <f>"006"</f>
        <v>006</v>
      </c>
      <c r="E155" t="s">
        <v>5</v>
      </c>
      <c r="F155" t="str">
        <f t="shared" si="2"/>
        <v>052858A2 kidney | 006 | Geometric Segment</v>
      </c>
      <c r="G155" t="s">
        <v>6</v>
      </c>
      <c r="H155">
        <v>36361.61</v>
      </c>
      <c r="I155">
        <f>VLOOKUP(F155,SegmentProperties!E:J,6,FALSE)</f>
        <v>176</v>
      </c>
      <c r="J155" t="s">
        <v>5</v>
      </c>
      <c r="K155" t="str">
        <f>VLOOKUP(F155,SegmentProperties!E:Y,21,FALSE)</f>
        <v>Cortical glomerulus</v>
      </c>
      <c r="L155" s="2" t="s">
        <v>342</v>
      </c>
    </row>
    <row r="156" spans="1:12" x14ac:dyDescent="0.25">
      <c r="A156" t="s">
        <v>259</v>
      </c>
      <c r="B156" t="s">
        <v>253</v>
      </c>
      <c r="C156" t="s">
        <v>4</v>
      </c>
      <c r="D156" t="str">
        <f>"007"</f>
        <v>007</v>
      </c>
      <c r="E156" t="s">
        <v>13</v>
      </c>
      <c r="F156" t="str">
        <f t="shared" si="2"/>
        <v>052858A2 kidney | 007 | CD10+</v>
      </c>
      <c r="G156" t="s">
        <v>14</v>
      </c>
      <c r="H156">
        <v>26708.74</v>
      </c>
      <c r="I156">
        <f>VLOOKUP(F156,SegmentProperties!E:J,6,FALSE)</f>
        <v>104</v>
      </c>
      <c r="J156" t="s">
        <v>13</v>
      </c>
      <c r="K156" t="str">
        <f>VLOOKUP(F156,SegmentProperties!E:Y,21,FALSE)</f>
        <v>Cortical filtration membrane</v>
      </c>
      <c r="L156" s="2" t="s">
        <v>342</v>
      </c>
    </row>
    <row r="157" spans="1:12" x14ac:dyDescent="0.25">
      <c r="A157" t="s">
        <v>260</v>
      </c>
      <c r="B157" t="s">
        <v>253</v>
      </c>
      <c r="C157" t="s">
        <v>4</v>
      </c>
      <c r="D157" t="str">
        <f>"008"</f>
        <v>008</v>
      </c>
      <c r="E157" t="s">
        <v>13</v>
      </c>
      <c r="F157" t="str">
        <f t="shared" si="2"/>
        <v>052858A2 kidney | 008 | CD10+</v>
      </c>
      <c r="G157" t="s">
        <v>14</v>
      </c>
      <c r="H157">
        <v>32147.96</v>
      </c>
      <c r="I157">
        <f>VLOOKUP(F157,SegmentProperties!E:J,6,FALSE)</f>
        <v>153</v>
      </c>
      <c r="J157" t="s">
        <v>13</v>
      </c>
      <c r="K157" t="str">
        <f>VLOOKUP(F157,SegmentProperties!E:Y,21,FALSE)</f>
        <v>Cortical filtration membrane</v>
      </c>
      <c r="L157" s="2" t="s">
        <v>342</v>
      </c>
    </row>
    <row r="158" spans="1:12" x14ac:dyDescent="0.25">
      <c r="A158" t="s">
        <v>261</v>
      </c>
      <c r="B158" t="s">
        <v>253</v>
      </c>
      <c r="C158" t="s">
        <v>4</v>
      </c>
      <c r="D158" t="str">
        <f>"009"</f>
        <v>009</v>
      </c>
      <c r="E158" t="s">
        <v>13</v>
      </c>
      <c r="F158" t="str">
        <f t="shared" si="2"/>
        <v>052858A2 kidney | 009 | CD10+</v>
      </c>
      <c r="G158" t="s">
        <v>14</v>
      </c>
      <c r="H158">
        <v>32247.25</v>
      </c>
      <c r="I158">
        <f>VLOOKUP(F158,SegmentProperties!E:J,6,FALSE)</f>
        <v>157</v>
      </c>
      <c r="J158" t="s">
        <v>13</v>
      </c>
      <c r="K158" t="str">
        <f>VLOOKUP(F158,SegmentProperties!E:Y,21,FALSE)</f>
        <v>Cortical filtration membrane</v>
      </c>
      <c r="L158" s="2" t="s">
        <v>342</v>
      </c>
    </row>
    <row r="159" spans="1:12" x14ac:dyDescent="0.25">
      <c r="A159" t="s">
        <v>262</v>
      </c>
      <c r="B159" t="s">
        <v>253</v>
      </c>
      <c r="C159" t="s">
        <v>4</v>
      </c>
      <c r="D159" t="str">
        <f>"010"</f>
        <v>010</v>
      </c>
      <c r="E159" t="s">
        <v>13</v>
      </c>
      <c r="F159" t="str">
        <f t="shared" si="2"/>
        <v>052858A2 kidney | 010 | CD10+</v>
      </c>
      <c r="G159" t="s">
        <v>14</v>
      </c>
      <c r="H159">
        <v>30604.44</v>
      </c>
      <c r="I159">
        <f>VLOOKUP(F159,SegmentProperties!E:J,6,FALSE)</f>
        <v>187</v>
      </c>
      <c r="J159" t="s">
        <v>13</v>
      </c>
      <c r="K159" t="str">
        <f>VLOOKUP(F159,SegmentProperties!E:Y,21,FALSE)</f>
        <v>Cortical filtration membrane</v>
      </c>
      <c r="L159" s="2" t="s">
        <v>342</v>
      </c>
    </row>
    <row r="160" spans="1:12" x14ac:dyDescent="0.25">
      <c r="A160" t="s">
        <v>263</v>
      </c>
      <c r="B160" t="s">
        <v>253</v>
      </c>
      <c r="C160" t="s">
        <v>4</v>
      </c>
      <c r="D160" t="str">
        <f>"011"</f>
        <v>011</v>
      </c>
      <c r="E160" t="s">
        <v>5</v>
      </c>
      <c r="F160" t="str">
        <f t="shared" si="2"/>
        <v>052858A2 kidney | 011 | Geometric Segment</v>
      </c>
      <c r="G160" t="s">
        <v>6</v>
      </c>
      <c r="H160">
        <v>58948.5</v>
      </c>
      <c r="I160">
        <f>VLOOKUP(F160,SegmentProperties!E:J,6,FALSE)</f>
        <v>312</v>
      </c>
      <c r="J160" t="s">
        <v>5</v>
      </c>
      <c r="K160" t="str">
        <f>VLOOKUP(F160,SegmentProperties!E:Y,21,FALSE)</f>
        <v>Cortical glomerulus</v>
      </c>
      <c r="L160" s="2" t="s">
        <v>342</v>
      </c>
    </row>
    <row r="161" spans="1:12" x14ac:dyDescent="0.25">
      <c r="A161" t="s">
        <v>264</v>
      </c>
      <c r="B161" t="s">
        <v>253</v>
      </c>
      <c r="C161" t="s">
        <v>4</v>
      </c>
      <c r="D161" t="str">
        <f>"012"</f>
        <v>012</v>
      </c>
      <c r="E161" t="s">
        <v>5</v>
      </c>
      <c r="F161" t="str">
        <f t="shared" si="2"/>
        <v>052858A2 kidney | 012 | Geometric Segment</v>
      </c>
      <c r="G161" t="s">
        <v>6</v>
      </c>
      <c r="H161">
        <v>70620.45</v>
      </c>
      <c r="I161">
        <f>VLOOKUP(F161,SegmentProperties!E:J,6,FALSE)</f>
        <v>401</v>
      </c>
      <c r="J161" t="s">
        <v>5</v>
      </c>
      <c r="K161" t="str">
        <f>VLOOKUP(F161,SegmentProperties!E:Y,21,FALSE)</f>
        <v>Cortical glomerulus</v>
      </c>
      <c r="L161" s="2" t="s">
        <v>342</v>
      </c>
    </row>
    <row r="162" spans="1:12" x14ac:dyDescent="0.25">
      <c r="A162" t="s">
        <v>265</v>
      </c>
      <c r="B162" t="s">
        <v>253</v>
      </c>
      <c r="C162" t="s">
        <v>4</v>
      </c>
      <c r="D162" t="str">
        <f>"013"</f>
        <v>013</v>
      </c>
      <c r="E162" t="s">
        <v>13</v>
      </c>
      <c r="F162" t="str">
        <f t="shared" si="2"/>
        <v>052858A2 kidney | 013 | CD10+</v>
      </c>
      <c r="G162" t="s">
        <v>14</v>
      </c>
      <c r="H162">
        <v>36564.33</v>
      </c>
      <c r="I162">
        <f>VLOOKUP(F162,SegmentProperties!E:J,6,FALSE)</f>
        <v>171</v>
      </c>
      <c r="J162" t="s">
        <v>13</v>
      </c>
      <c r="K162" t="str">
        <f>VLOOKUP(F162,SegmentProperties!E:Y,21,FALSE)</f>
        <v>Cortical filtration membrane</v>
      </c>
      <c r="L162" s="2" t="s">
        <v>342</v>
      </c>
    </row>
    <row r="163" spans="1:12" x14ac:dyDescent="0.25">
      <c r="A163" t="s">
        <v>266</v>
      </c>
      <c r="B163" t="s">
        <v>253</v>
      </c>
      <c r="C163" t="s">
        <v>4</v>
      </c>
      <c r="D163" t="str">
        <f>"014"</f>
        <v>014</v>
      </c>
      <c r="E163" t="s">
        <v>5</v>
      </c>
      <c r="F163" t="str">
        <f t="shared" si="2"/>
        <v>052858A2 kidney | 014 | Geometric Segment</v>
      </c>
      <c r="G163" t="s">
        <v>6</v>
      </c>
      <c r="H163">
        <v>63473.4</v>
      </c>
      <c r="I163">
        <f>VLOOKUP(F163,SegmentProperties!E:J,6,FALSE)</f>
        <v>353</v>
      </c>
      <c r="J163" t="s">
        <v>5</v>
      </c>
      <c r="K163" t="str">
        <f>VLOOKUP(F163,SegmentProperties!E:Y,21,FALSE)</f>
        <v>Cortical glomerulus</v>
      </c>
      <c r="L163" s="2" t="s">
        <v>342</v>
      </c>
    </row>
    <row r="164" spans="1:12" x14ac:dyDescent="0.25">
      <c r="A164" t="s">
        <v>267</v>
      </c>
      <c r="B164" t="s">
        <v>253</v>
      </c>
      <c r="C164" t="s">
        <v>4</v>
      </c>
      <c r="D164" t="str">
        <f>"015"</f>
        <v>015</v>
      </c>
      <c r="E164" t="s">
        <v>5</v>
      </c>
      <c r="F164" t="str">
        <f t="shared" si="2"/>
        <v>052858A2 kidney | 015 | Geometric Segment</v>
      </c>
      <c r="G164" t="s">
        <v>6</v>
      </c>
      <c r="H164">
        <v>61900.39</v>
      </c>
      <c r="I164">
        <f>VLOOKUP(F164,SegmentProperties!E:J,6,FALSE)</f>
        <v>395</v>
      </c>
      <c r="J164" t="s">
        <v>5</v>
      </c>
      <c r="K164" t="str">
        <f>VLOOKUP(F164,SegmentProperties!E:Y,21,FALSE)</f>
        <v>Cortical glomerulus</v>
      </c>
      <c r="L164" s="2" t="s">
        <v>342</v>
      </c>
    </row>
    <row r="165" spans="1:12" x14ac:dyDescent="0.25">
      <c r="A165" t="s">
        <v>268</v>
      </c>
      <c r="B165" t="s">
        <v>253</v>
      </c>
      <c r="C165" t="s">
        <v>4</v>
      </c>
      <c r="D165" t="str">
        <f>"016"</f>
        <v>016</v>
      </c>
      <c r="E165" t="s">
        <v>5</v>
      </c>
      <c r="F165" t="str">
        <f t="shared" si="2"/>
        <v>052858A2 kidney | 016 | Geometric Segment</v>
      </c>
      <c r="G165" t="s">
        <v>6</v>
      </c>
      <c r="H165">
        <v>59838.27</v>
      </c>
      <c r="I165">
        <f>VLOOKUP(F165,SegmentProperties!E:J,6,FALSE)</f>
        <v>346</v>
      </c>
      <c r="J165" t="s">
        <v>5</v>
      </c>
      <c r="K165" t="str">
        <f>VLOOKUP(F165,SegmentProperties!E:Y,21,FALSE)</f>
        <v>Cortical glomerulus</v>
      </c>
      <c r="L165" s="2" t="s">
        <v>342</v>
      </c>
    </row>
    <row r="166" spans="1:12" x14ac:dyDescent="0.25">
      <c r="A166" t="s">
        <v>269</v>
      </c>
      <c r="B166" t="s">
        <v>253</v>
      </c>
      <c r="C166" t="s">
        <v>4</v>
      </c>
      <c r="D166" t="str">
        <f>"017"</f>
        <v>017</v>
      </c>
      <c r="E166" t="s">
        <v>13</v>
      </c>
      <c r="F166" t="str">
        <f t="shared" si="2"/>
        <v>052858A2 kidney | 017 | CD10+</v>
      </c>
      <c r="G166" t="s">
        <v>14</v>
      </c>
      <c r="H166">
        <v>25097.01</v>
      </c>
      <c r="I166">
        <f>VLOOKUP(F166,SegmentProperties!E:J,6,FALSE)</f>
        <v>123</v>
      </c>
      <c r="J166" t="s">
        <v>13</v>
      </c>
      <c r="K166" t="str">
        <f>VLOOKUP(F166,SegmentProperties!E:Y,21,FALSE)</f>
        <v>Cortical filtration membrane</v>
      </c>
      <c r="L166" s="2" t="s">
        <v>342</v>
      </c>
    </row>
    <row r="167" spans="1:12" x14ac:dyDescent="0.25">
      <c r="A167" t="s">
        <v>270</v>
      </c>
      <c r="B167" t="s">
        <v>253</v>
      </c>
      <c r="C167" t="s">
        <v>4</v>
      </c>
      <c r="D167" t="str">
        <f>"018"</f>
        <v>018</v>
      </c>
      <c r="E167" t="s">
        <v>5</v>
      </c>
      <c r="F167" t="str">
        <f t="shared" si="2"/>
        <v>052858A2 kidney | 018 | Geometric Segment</v>
      </c>
      <c r="G167" t="s">
        <v>6</v>
      </c>
      <c r="H167">
        <v>60688.37</v>
      </c>
      <c r="I167">
        <f>VLOOKUP(F167,SegmentProperties!E:J,6,FALSE)</f>
        <v>333</v>
      </c>
      <c r="J167" t="s">
        <v>5</v>
      </c>
      <c r="K167" t="str">
        <f>VLOOKUP(F167,SegmentProperties!E:Y,21,FALSE)</f>
        <v>Cortical glomerulus</v>
      </c>
      <c r="L167" s="2" t="s">
        <v>342</v>
      </c>
    </row>
    <row r="168" spans="1:12" x14ac:dyDescent="0.25">
      <c r="A168" t="s">
        <v>271</v>
      </c>
      <c r="B168" t="s">
        <v>253</v>
      </c>
      <c r="C168" t="s">
        <v>4</v>
      </c>
      <c r="D168" t="str">
        <f>"019"</f>
        <v>019</v>
      </c>
      <c r="E168" t="s">
        <v>13</v>
      </c>
      <c r="F168" t="str">
        <f t="shared" si="2"/>
        <v>052858A2 kidney | 019 | CD10+</v>
      </c>
      <c r="G168" t="s">
        <v>14</v>
      </c>
      <c r="H168">
        <v>54898.05</v>
      </c>
      <c r="I168">
        <f>VLOOKUP(F168,SegmentProperties!E:J,6,FALSE)</f>
        <v>315</v>
      </c>
      <c r="J168" t="s">
        <v>13</v>
      </c>
      <c r="K168" t="str">
        <f>VLOOKUP(F168,SegmentProperties!E:Y,21,FALSE)</f>
        <v>Juxtamedullary filtration membrane</v>
      </c>
      <c r="L168" s="2" t="s">
        <v>342</v>
      </c>
    </row>
    <row r="169" spans="1:12" x14ac:dyDescent="0.25">
      <c r="A169" t="s">
        <v>272</v>
      </c>
      <c r="B169" t="s">
        <v>253</v>
      </c>
      <c r="C169" t="s">
        <v>4</v>
      </c>
      <c r="D169" t="str">
        <f>"020"</f>
        <v>020</v>
      </c>
      <c r="E169" t="s">
        <v>13</v>
      </c>
      <c r="F169" t="str">
        <f t="shared" si="2"/>
        <v>052858A2 kidney | 020 | CD10+</v>
      </c>
      <c r="G169" t="s">
        <v>14</v>
      </c>
      <c r="H169">
        <v>36436.83</v>
      </c>
      <c r="I169">
        <f>VLOOKUP(F169,SegmentProperties!E:J,6,FALSE)</f>
        <v>156</v>
      </c>
      <c r="J169" t="s">
        <v>13</v>
      </c>
      <c r="K169" t="str">
        <f>VLOOKUP(F169,SegmentProperties!E:Y,21,FALSE)</f>
        <v>Juxtamedullary filtration membrane</v>
      </c>
      <c r="L169" s="2" t="s">
        <v>342</v>
      </c>
    </row>
    <row r="170" spans="1:12" x14ac:dyDescent="0.25">
      <c r="A170" t="s">
        <v>273</v>
      </c>
      <c r="B170" t="s">
        <v>253</v>
      </c>
      <c r="C170" t="s">
        <v>4</v>
      </c>
      <c r="D170" t="str">
        <f>"021"</f>
        <v>021</v>
      </c>
      <c r="E170" t="s">
        <v>5</v>
      </c>
      <c r="F170" t="str">
        <f t="shared" si="2"/>
        <v>052858A2 kidney | 021 | Geometric Segment</v>
      </c>
      <c r="G170" t="s">
        <v>6</v>
      </c>
      <c r="H170">
        <v>52868.6</v>
      </c>
      <c r="I170">
        <f>VLOOKUP(F170,SegmentProperties!E:J,6,FALSE)</f>
        <v>325</v>
      </c>
      <c r="J170" t="s">
        <v>5</v>
      </c>
      <c r="K170" t="str">
        <f>VLOOKUP(F170,SegmentProperties!E:Y,21,FALSE)</f>
        <v>Juxtamedullary glomerulus</v>
      </c>
      <c r="L170" s="2" t="s">
        <v>342</v>
      </c>
    </row>
    <row r="171" spans="1:12" x14ac:dyDescent="0.25">
      <c r="A171" t="s">
        <v>274</v>
      </c>
      <c r="B171" t="s">
        <v>253</v>
      </c>
      <c r="C171" t="s">
        <v>4</v>
      </c>
      <c r="D171" t="str">
        <f>"022"</f>
        <v>022</v>
      </c>
      <c r="E171" t="s">
        <v>5</v>
      </c>
      <c r="F171" t="str">
        <f t="shared" si="2"/>
        <v>052858A2 kidney | 022 | Geometric Segment</v>
      </c>
      <c r="G171" t="s">
        <v>6</v>
      </c>
      <c r="H171">
        <v>71645.38</v>
      </c>
      <c r="I171">
        <f>VLOOKUP(F171,SegmentProperties!E:J,6,FALSE)</f>
        <v>392</v>
      </c>
      <c r="J171" t="s">
        <v>5</v>
      </c>
      <c r="K171" t="str">
        <f>VLOOKUP(F171,SegmentProperties!E:Y,21,FALSE)</f>
        <v>Juxtamedullary glomerulus</v>
      </c>
      <c r="L171" s="2" t="s">
        <v>342</v>
      </c>
    </row>
    <row r="172" spans="1:12" x14ac:dyDescent="0.25">
      <c r="A172" t="s">
        <v>275</v>
      </c>
      <c r="B172" t="s">
        <v>253</v>
      </c>
      <c r="C172" t="s">
        <v>4</v>
      </c>
      <c r="D172" t="str">
        <f>"023"</f>
        <v>023</v>
      </c>
      <c r="E172" t="s">
        <v>13</v>
      </c>
      <c r="F172" t="str">
        <f t="shared" si="2"/>
        <v>052858A2 kidney | 023 | CD10+</v>
      </c>
      <c r="G172" t="s">
        <v>14</v>
      </c>
      <c r="H172">
        <v>25204.11</v>
      </c>
      <c r="I172">
        <f>VLOOKUP(F172,SegmentProperties!E:J,6,FALSE)</f>
        <v>109</v>
      </c>
      <c r="J172" t="s">
        <v>13</v>
      </c>
      <c r="K172" t="str">
        <f>VLOOKUP(F172,SegmentProperties!E:Y,21,FALSE)</f>
        <v>Juxtamedullary filtration membrane</v>
      </c>
      <c r="L172" s="2" t="s">
        <v>342</v>
      </c>
    </row>
    <row r="173" spans="1:12" x14ac:dyDescent="0.25">
      <c r="A173" t="s">
        <v>276</v>
      </c>
      <c r="B173" t="s">
        <v>253</v>
      </c>
      <c r="C173" t="s">
        <v>4</v>
      </c>
      <c r="D173" t="str">
        <f>"024"</f>
        <v>024</v>
      </c>
      <c r="E173" t="s">
        <v>5</v>
      </c>
      <c r="F173" t="str">
        <f t="shared" si="2"/>
        <v>052858A2 kidney | 024 | Geometric Segment</v>
      </c>
      <c r="G173" t="s">
        <v>6</v>
      </c>
      <c r="H173">
        <v>50777.95</v>
      </c>
      <c r="I173">
        <f>VLOOKUP(F173,SegmentProperties!E:J,6,FALSE)</f>
        <v>327</v>
      </c>
      <c r="J173" t="s">
        <v>5</v>
      </c>
      <c r="K173" t="str">
        <f>VLOOKUP(F173,SegmentProperties!E:Y,21,FALSE)</f>
        <v>Juxtamedullary glomerulus</v>
      </c>
      <c r="L173" s="2" t="s">
        <v>342</v>
      </c>
    </row>
    <row r="174" spans="1:12" x14ac:dyDescent="0.25">
      <c r="A174" t="s">
        <v>277</v>
      </c>
      <c r="B174" t="s">
        <v>253</v>
      </c>
      <c r="C174" t="s">
        <v>4</v>
      </c>
      <c r="D174" t="str">
        <f>"025"</f>
        <v>025</v>
      </c>
      <c r="E174" t="s">
        <v>13</v>
      </c>
      <c r="F174" t="str">
        <f t="shared" si="2"/>
        <v>052858A2 kidney | 025 | CD10+</v>
      </c>
      <c r="G174" t="s">
        <v>14</v>
      </c>
      <c r="H174">
        <v>33054.15</v>
      </c>
      <c r="I174">
        <f>VLOOKUP(F174,SegmentProperties!E:J,6,FALSE)</f>
        <v>173</v>
      </c>
      <c r="J174" t="s">
        <v>13</v>
      </c>
      <c r="K174" t="str">
        <f>VLOOKUP(F174,SegmentProperties!E:Y,21,FALSE)</f>
        <v>Juxtamedullary filtration membrane</v>
      </c>
      <c r="L174" s="2" t="s">
        <v>342</v>
      </c>
    </row>
    <row r="175" spans="1:12" x14ac:dyDescent="0.25">
      <c r="A175" t="s">
        <v>278</v>
      </c>
      <c r="B175" t="s">
        <v>253</v>
      </c>
      <c r="C175" t="s">
        <v>4</v>
      </c>
      <c r="D175" t="str">
        <f>"026"</f>
        <v>026</v>
      </c>
      <c r="E175" t="s">
        <v>13</v>
      </c>
      <c r="F175" t="str">
        <f t="shared" si="2"/>
        <v>052858A2 kidney | 026 | CD10+</v>
      </c>
      <c r="G175" t="s">
        <v>14</v>
      </c>
      <c r="H175">
        <v>40518.199999999997</v>
      </c>
      <c r="I175">
        <f>VLOOKUP(F175,SegmentProperties!E:J,6,FALSE)</f>
        <v>249</v>
      </c>
      <c r="J175" t="s">
        <v>13</v>
      </c>
      <c r="K175" t="str">
        <f>VLOOKUP(F175,SegmentProperties!E:Y,21,FALSE)</f>
        <v>Juxtamedullary filtration membrane</v>
      </c>
      <c r="L175" s="2" t="s">
        <v>342</v>
      </c>
    </row>
    <row r="176" spans="1:12" x14ac:dyDescent="0.25">
      <c r="A176" t="s">
        <v>279</v>
      </c>
      <c r="B176" t="s">
        <v>253</v>
      </c>
      <c r="C176" t="s">
        <v>4</v>
      </c>
      <c r="D176" t="str">
        <f>"027"</f>
        <v>027</v>
      </c>
      <c r="E176" t="s">
        <v>13</v>
      </c>
      <c r="F176" t="str">
        <f t="shared" si="2"/>
        <v>052858A2 kidney | 027 | CD10+</v>
      </c>
      <c r="G176" t="s">
        <v>14</v>
      </c>
      <c r="H176">
        <v>42584.94</v>
      </c>
      <c r="I176">
        <f>VLOOKUP(F176,SegmentProperties!E:J,6,FALSE)</f>
        <v>206</v>
      </c>
      <c r="J176" t="s">
        <v>13</v>
      </c>
      <c r="K176" t="str">
        <f>VLOOKUP(F176,SegmentProperties!E:Y,21,FALSE)</f>
        <v>Juxtamedullary filtration membrane</v>
      </c>
      <c r="L176" s="2" t="s">
        <v>342</v>
      </c>
    </row>
    <row r="177" spans="1:12" x14ac:dyDescent="0.25">
      <c r="A177" t="s">
        <v>280</v>
      </c>
      <c r="B177" t="s">
        <v>253</v>
      </c>
      <c r="C177" t="s">
        <v>4</v>
      </c>
      <c r="D177" t="str">
        <f>"028"</f>
        <v>028</v>
      </c>
      <c r="E177" t="s">
        <v>5</v>
      </c>
      <c r="F177" t="str">
        <f t="shared" si="2"/>
        <v>052858A2 kidney | 028 | Geometric Segment</v>
      </c>
      <c r="G177" t="s">
        <v>6</v>
      </c>
      <c r="H177">
        <v>23640.82</v>
      </c>
      <c r="I177">
        <f>VLOOKUP(F177,SegmentProperties!E:J,6,FALSE)</f>
        <v>113</v>
      </c>
      <c r="J177" t="s">
        <v>5</v>
      </c>
      <c r="K177" t="str">
        <f>VLOOKUP(F177,SegmentProperties!E:Y,21,FALSE)</f>
        <v>Juxtamedullary glomerulus</v>
      </c>
      <c r="L177" s="2" t="s">
        <v>342</v>
      </c>
    </row>
    <row r="178" spans="1:12" x14ac:dyDescent="0.25">
      <c r="A178" t="s">
        <v>281</v>
      </c>
      <c r="B178" t="s">
        <v>253</v>
      </c>
      <c r="C178" t="s">
        <v>4</v>
      </c>
      <c r="D178" t="str">
        <f>"029"</f>
        <v>029</v>
      </c>
      <c r="E178" t="s">
        <v>5</v>
      </c>
      <c r="F178" t="str">
        <f t="shared" si="2"/>
        <v>052858A2 kidney | 029 | Geometric Segment</v>
      </c>
      <c r="G178" t="s">
        <v>6</v>
      </c>
      <c r="H178">
        <v>32666.720000000001</v>
      </c>
      <c r="I178">
        <f>VLOOKUP(F178,SegmentProperties!E:J,6,FALSE)</f>
        <v>179</v>
      </c>
      <c r="J178" t="s">
        <v>5</v>
      </c>
      <c r="K178" t="str">
        <f>VLOOKUP(F178,SegmentProperties!E:Y,21,FALSE)</f>
        <v>Juxtamedullary glomerulus</v>
      </c>
      <c r="L178" s="2" t="s">
        <v>342</v>
      </c>
    </row>
    <row r="179" spans="1:12" x14ac:dyDescent="0.25">
      <c r="A179" t="s">
        <v>282</v>
      </c>
      <c r="B179" t="s">
        <v>253</v>
      </c>
      <c r="C179" t="s">
        <v>4</v>
      </c>
      <c r="D179" t="str">
        <f>"030"</f>
        <v>030</v>
      </c>
      <c r="E179" t="s">
        <v>5</v>
      </c>
      <c r="F179" t="str">
        <f t="shared" si="2"/>
        <v>052858A2 kidney | 030 | Geometric Segment</v>
      </c>
      <c r="G179" t="s">
        <v>6</v>
      </c>
      <c r="H179">
        <v>29578.080000000002</v>
      </c>
      <c r="I179">
        <f>VLOOKUP(F179,SegmentProperties!E:J,6,FALSE)</f>
        <v>160</v>
      </c>
      <c r="J179" t="s">
        <v>5</v>
      </c>
      <c r="K179" t="str">
        <f>VLOOKUP(F179,SegmentProperties!E:Y,21,FALSE)</f>
        <v>Juxtamedullary glomerulus</v>
      </c>
      <c r="L179" s="2" t="s">
        <v>342</v>
      </c>
    </row>
    <row r="180" spans="1:12" x14ac:dyDescent="0.25">
      <c r="A180" t="s">
        <v>283</v>
      </c>
      <c r="B180" t="s">
        <v>253</v>
      </c>
      <c r="C180" t="s">
        <v>4</v>
      </c>
      <c r="D180" t="str">
        <f>"031"</f>
        <v>031</v>
      </c>
      <c r="E180" t="s">
        <v>5</v>
      </c>
      <c r="F180" t="str">
        <f t="shared" si="2"/>
        <v>052858A2 kidney | 031 | Geometric Segment</v>
      </c>
      <c r="G180" t="s">
        <v>6</v>
      </c>
      <c r="H180">
        <v>32020.62</v>
      </c>
      <c r="I180">
        <f>VLOOKUP(F180,SegmentProperties!E:J,6,FALSE)</f>
        <v>173</v>
      </c>
      <c r="J180" t="s">
        <v>5</v>
      </c>
      <c r="K180" t="str">
        <f>VLOOKUP(F180,SegmentProperties!E:Y,21,FALSE)</f>
        <v>Juxtamedullary glomerulus</v>
      </c>
      <c r="L180" s="2" t="s">
        <v>342</v>
      </c>
    </row>
    <row r="181" spans="1:12" x14ac:dyDescent="0.25">
      <c r="A181" t="s">
        <v>284</v>
      </c>
      <c r="B181" t="s">
        <v>253</v>
      </c>
      <c r="C181" t="s">
        <v>4</v>
      </c>
      <c r="D181" t="str">
        <f>"032"</f>
        <v>032</v>
      </c>
      <c r="E181" t="s">
        <v>5</v>
      </c>
      <c r="F181" t="str">
        <f t="shared" si="2"/>
        <v>052858A2 kidney | 032 | Geometric Segment</v>
      </c>
      <c r="G181" t="s">
        <v>6</v>
      </c>
      <c r="H181">
        <v>44189.18</v>
      </c>
      <c r="I181">
        <f>VLOOKUP(F181,SegmentProperties!E:J,6,FALSE)</f>
        <v>256</v>
      </c>
      <c r="J181" t="s">
        <v>5</v>
      </c>
      <c r="K181" t="str">
        <f>VLOOKUP(F181,SegmentProperties!E:Y,21,FALSE)</f>
        <v>Juxtamedullary glomerulus</v>
      </c>
      <c r="L181" s="2" t="s">
        <v>342</v>
      </c>
    </row>
    <row r="182" spans="1:12" x14ac:dyDescent="0.25">
      <c r="A182" t="s">
        <v>285</v>
      </c>
      <c r="B182" t="s">
        <v>253</v>
      </c>
      <c r="C182" t="s">
        <v>4</v>
      </c>
      <c r="D182" t="str">
        <f>"033"</f>
        <v>033</v>
      </c>
      <c r="E182" t="s">
        <v>5</v>
      </c>
      <c r="F182" t="str">
        <f t="shared" si="2"/>
        <v>052858A2 kidney | 033 | Geometric Segment</v>
      </c>
      <c r="G182" t="s">
        <v>6</v>
      </c>
      <c r="H182">
        <v>45775.89</v>
      </c>
      <c r="I182">
        <f>VLOOKUP(F182,SegmentProperties!E:J,6,FALSE)</f>
        <v>249</v>
      </c>
      <c r="J182" t="s">
        <v>5</v>
      </c>
      <c r="K182" t="str">
        <f>VLOOKUP(F182,SegmentProperties!E:Y,21,FALSE)</f>
        <v>Juxtamedullary glomerulus</v>
      </c>
      <c r="L182" s="2" t="s">
        <v>342</v>
      </c>
    </row>
    <row r="183" spans="1:12" x14ac:dyDescent="0.25">
      <c r="A183" t="s">
        <v>286</v>
      </c>
      <c r="B183" t="s">
        <v>253</v>
      </c>
      <c r="C183" t="s">
        <v>4</v>
      </c>
      <c r="D183" t="str">
        <f>"034"</f>
        <v>034</v>
      </c>
      <c r="E183" t="s">
        <v>5</v>
      </c>
      <c r="F183" t="str">
        <f t="shared" si="2"/>
        <v>052858A2 kidney | 034 | Geometric Segment</v>
      </c>
      <c r="G183" t="s">
        <v>6</v>
      </c>
      <c r="H183">
        <v>33220.22</v>
      </c>
      <c r="I183">
        <f>VLOOKUP(F183,SegmentProperties!E:J,6,FALSE)</f>
        <v>186</v>
      </c>
      <c r="J183" t="s">
        <v>5</v>
      </c>
      <c r="K183" t="str">
        <f>VLOOKUP(F183,SegmentProperties!E:Y,21,FALSE)</f>
        <v>Juxtamedullary glomerulus</v>
      </c>
      <c r="L183" s="2" t="s">
        <v>342</v>
      </c>
    </row>
    <row r="184" spans="1:12" x14ac:dyDescent="0.25">
      <c r="A184" t="s">
        <v>287</v>
      </c>
      <c r="B184" t="s">
        <v>253</v>
      </c>
      <c r="C184" t="s">
        <v>4</v>
      </c>
      <c r="D184" t="str">
        <f>"035"</f>
        <v>035</v>
      </c>
      <c r="E184" t="s">
        <v>5</v>
      </c>
      <c r="F184" t="str">
        <f t="shared" si="2"/>
        <v>052858A2 kidney | 035 | Geometric Segment</v>
      </c>
      <c r="G184" t="s">
        <v>6</v>
      </c>
      <c r="H184">
        <v>19515.47</v>
      </c>
      <c r="I184">
        <f>VLOOKUP(F184,SegmentProperties!E:J,6,FALSE)</f>
        <v>120</v>
      </c>
      <c r="J184" t="s">
        <v>5</v>
      </c>
      <c r="K184" t="str">
        <f>VLOOKUP(F184,SegmentProperties!E:Y,21,FALSE)</f>
        <v>Juxtamedullary glomerulus</v>
      </c>
      <c r="L184" s="2" t="s">
        <v>342</v>
      </c>
    </row>
    <row r="185" spans="1:12" x14ac:dyDescent="0.25">
      <c r="A185" t="s">
        <v>288</v>
      </c>
      <c r="B185" t="s">
        <v>253</v>
      </c>
      <c r="C185" t="s">
        <v>4</v>
      </c>
      <c r="D185" t="str">
        <f>"036"</f>
        <v>036</v>
      </c>
      <c r="E185" t="s">
        <v>5</v>
      </c>
      <c r="F185" t="str">
        <f t="shared" si="2"/>
        <v>052858A2 kidney | 036 | Geometric Segment</v>
      </c>
      <c r="G185" t="s">
        <v>6</v>
      </c>
      <c r="H185">
        <v>56927.02</v>
      </c>
      <c r="I185">
        <f>VLOOKUP(F185,SegmentProperties!E:J,6,FALSE)</f>
        <v>301</v>
      </c>
      <c r="J185" t="s">
        <v>5</v>
      </c>
      <c r="K185" t="str">
        <f>VLOOKUP(F185,SegmentProperties!E:Y,21,FALSE)</f>
        <v>Juxtamedullary glomerulus</v>
      </c>
      <c r="L185" s="2" t="s">
        <v>342</v>
      </c>
    </row>
    <row r="186" spans="1:12" x14ac:dyDescent="0.25">
      <c r="A186" t="s">
        <v>289</v>
      </c>
      <c r="B186" t="s">
        <v>253</v>
      </c>
      <c r="C186" t="s">
        <v>4</v>
      </c>
      <c r="D186" t="str">
        <f>"037"</f>
        <v>037</v>
      </c>
      <c r="E186" t="s">
        <v>5</v>
      </c>
      <c r="F186" t="str">
        <f t="shared" si="2"/>
        <v>052858A2 kidney | 037 | Geometric Segment</v>
      </c>
      <c r="G186" t="s">
        <v>6</v>
      </c>
      <c r="H186">
        <v>428109.45</v>
      </c>
      <c r="I186">
        <f>VLOOKUP(F186,SegmentProperties!E:J,6,FALSE)</f>
        <v>1805</v>
      </c>
      <c r="J186" t="s">
        <v>5</v>
      </c>
      <c r="K186" t="str">
        <f>VLOOKUP(F186,SegmentProperties!E:Y,21,FALSE)</f>
        <v>Proximal convoluted tubule</v>
      </c>
      <c r="L186" s="2" t="s">
        <v>342</v>
      </c>
    </row>
    <row r="187" spans="1:12" x14ac:dyDescent="0.25">
      <c r="A187" t="s">
        <v>290</v>
      </c>
      <c r="B187" t="s">
        <v>253</v>
      </c>
      <c r="C187" t="s">
        <v>4</v>
      </c>
      <c r="D187" t="str">
        <f>"038"</f>
        <v>038</v>
      </c>
      <c r="E187" t="s">
        <v>5</v>
      </c>
      <c r="F187" t="str">
        <f t="shared" si="2"/>
        <v>052858A2 kidney | 038 | Geometric Segment</v>
      </c>
      <c r="G187" t="s">
        <v>6</v>
      </c>
      <c r="H187">
        <v>308583.34999999998</v>
      </c>
      <c r="I187">
        <f>VLOOKUP(F187,SegmentProperties!E:J,6,FALSE)</f>
        <v>1071</v>
      </c>
      <c r="J187" t="s">
        <v>5</v>
      </c>
      <c r="K187" t="str">
        <f>VLOOKUP(F187,SegmentProperties!E:Y,21,FALSE)</f>
        <v>Proximal convoluted tubule</v>
      </c>
      <c r="L187" s="2" t="s">
        <v>342</v>
      </c>
    </row>
    <row r="188" spans="1:12" x14ac:dyDescent="0.25">
      <c r="A188" t="s">
        <v>291</v>
      </c>
      <c r="B188" t="s">
        <v>253</v>
      </c>
      <c r="C188" t="s">
        <v>4</v>
      </c>
      <c r="D188" t="str">
        <f>"039"</f>
        <v>039</v>
      </c>
      <c r="E188" t="s">
        <v>5</v>
      </c>
      <c r="F188" t="str">
        <f t="shared" si="2"/>
        <v>052858A2 kidney | 039 | Geometric Segment</v>
      </c>
      <c r="G188" t="s">
        <v>6</v>
      </c>
      <c r="H188">
        <v>219156.63</v>
      </c>
      <c r="I188">
        <f>VLOOKUP(F188,SegmentProperties!E:J,6,FALSE)</f>
        <v>843</v>
      </c>
      <c r="J188" t="s">
        <v>5</v>
      </c>
      <c r="K188" t="str">
        <f>VLOOKUP(F188,SegmentProperties!E:Y,21,FALSE)</f>
        <v>Proximal convoluted tubule</v>
      </c>
      <c r="L188" s="2" t="s">
        <v>342</v>
      </c>
    </row>
    <row r="189" spans="1:12" x14ac:dyDescent="0.25">
      <c r="A189" t="s">
        <v>292</v>
      </c>
      <c r="B189" t="s">
        <v>253</v>
      </c>
      <c r="C189" t="s">
        <v>4</v>
      </c>
      <c r="D189" t="str">
        <f>"040"</f>
        <v>040</v>
      </c>
      <c r="E189" t="s">
        <v>5</v>
      </c>
      <c r="F189" t="str">
        <f t="shared" si="2"/>
        <v>052858A2 kidney | 040 | Geometric Segment</v>
      </c>
      <c r="G189" t="s">
        <v>6</v>
      </c>
      <c r="H189">
        <v>285607.90999999997</v>
      </c>
      <c r="I189">
        <f>VLOOKUP(F189,SegmentProperties!E:J,6,FALSE)</f>
        <v>881</v>
      </c>
      <c r="J189" t="s">
        <v>5</v>
      </c>
      <c r="K189" t="str">
        <f>VLOOKUP(F189,SegmentProperties!E:Y,21,FALSE)</f>
        <v>Proximal convoluted tubule</v>
      </c>
      <c r="L189" s="2" t="s">
        <v>342</v>
      </c>
    </row>
    <row r="190" spans="1:12" x14ac:dyDescent="0.25">
      <c r="A190" t="s">
        <v>293</v>
      </c>
      <c r="B190" t="s">
        <v>253</v>
      </c>
      <c r="C190" t="s">
        <v>4</v>
      </c>
      <c r="D190" t="str">
        <f>"041"</f>
        <v>041</v>
      </c>
      <c r="E190" t="s">
        <v>5</v>
      </c>
      <c r="F190" t="str">
        <f t="shared" si="2"/>
        <v>052858A2 kidney | 041 | Geometric Segment</v>
      </c>
      <c r="G190" t="s">
        <v>6</v>
      </c>
      <c r="H190">
        <v>180416.71</v>
      </c>
      <c r="I190">
        <f>VLOOKUP(F190,SegmentProperties!E:J,6,FALSE)</f>
        <v>550</v>
      </c>
      <c r="J190" t="s">
        <v>5</v>
      </c>
      <c r="K190" t="str">
        <f>VLOOKUP(F190,SegmentProperties!E:Y,21,FALSE)</f>
        <v>Proximal convoluted tubule</v>
      </c>
      <c r="L190" s="2" t="s">
        <v>342</v>
      </c>
    </row>
    <row r="191" spans="1:12" x14ac:dyDescent="0.25">
      <c r="A191" t="s">
        <v>294</v>
      </c>
      <c r="B191" t="s">
        <v>253</v>
      </c>
      <c r="C191" t="s">
        <v>4</v>
      </c>
      <c r="D191" t="str">
        <f>"042"</f>
        <v>042</v>
      </c>
      <c r="E191" t="s">
        <v>5</v>
      </c>
      <c r="F191" t="str">
        <f t="shared" si="2"/>
        <v>052858A2 kidney | 042 | Geometric Segment</v>
      </c>
      <c r="G191" t="s">
        <v>6</v>
      </c>
      <c r="H191">
        <v>138755.66</v>
      </c>
      <c r="I191">
        <f>VLOOKUP(F191,SegmentProperties!E:J,6,FALSE)</f>
        <v>433</v>
      </c>
      <c r="J191" t="s">
        <v>5</v>
      </c>
      <c r="K191" t="str">
        <f>VLOOKUP(F191,SegmentProperties!E:Y,21,FALSE)</f>
        <v>Proximal convoluted tubule</v>
      </c>
      <c r="L191" s="2" t="s">
        <v>342</v>
      </c>
    </row>
    <row r="192" spans="1:12" x14ac:dyDescent="0.25">
      <c r="A192" t="s">
        <v>295</v>
      </c>
      <c r="B192" t="s">
        <v>253</v>
      </c>
      <c r="C192" t="s">
        <v>4</v>
      </c>
      <c r="D192" t="str">
        <f>"043"</f>
        <v>043</v>
      </c>
      <c r="E192" t="s">
        <v>39</v>
      </c>
      <c r="F192" t="str">
        <f t="shared" si="2"/>
        <v>052858A2 kidney | 043 | PanCK+</v>
      </c>
      <c r="G192" t="s">
        <v>40</v>
      </c>
      <c r="H192">
        <v>47764.7</v>
      </c>
      <c r="I192">
        <f>VLOOKUP(F192,SegmentProperties!E:J,6,FALSE)</f>
        <v>431</v>
      </c>
      <c r="J192" t="s">
        <v>39</v>
      </c>
      <c r="K192" t="str">
        <f>VLOOKUP(F192,SegmentProperties!E:Y,21,FALSE)</f>
        <v>Distal convoluted tubule</v>
      </c>
      <c r="L192" s="2" t="s">
        <v>342</v>
      </c>
    </row>
    <row r="193" spans="1:12" x14ac:dyDescent="0.25">
      <c r="A193" t="s">
        <v>296</v>
      </c>
      <c r="B193" t="s">
        <v>253</v>
      </c>
      <c r="C193" t="s">
        <v>4</v>
      </c>
      <c r="D193" t="str">
        <f>"044"</f>
        <v>044</v>
      </c>
      <c r="E193" t="s">
        <v>39</v>
      </c>
      <c r="F193" t="str">
        <f t="shared" si="2"/>
        <v>052858A2 kidney | 044 | PanCK+</v>
      </c>
      <c r="G193" t="s">
        <v>40</v>
      </c>
      <c r="H193">
        <v>62882.61</v>
      </c>
      <c r="I193">
        <f>VLOOKUP(F193,SegmentProperties!E:J,6,FALSE)</f>
        <v>526</v>
      </c>
      <c r="J193" t="s">
        <v>39</v>
      </c>
      <c r="K193" t="str">
        <f>VLOOKUP(F193,SegmentProperties!E:Y,21,FALSE)</f>
        <v>Distal convoluted tubule</v>
      </c>
      <c r="L193" s="2" t="s">
        <v>342</v>
      </c>
    </row>
    <row r="194" spans="1:12" x14ac:dyDescent="0.25">
      <c r="A194" t="s">
        <v>297</v>
      </c>
      <c r="B194" t="s">
        <v>253</v>
      </c>
      <c r="C194" t="s">
        <v>4</v>
      </c>
      <c r="D194" t="str">
        <f>"045"</f>
        <v>045</v>
      </c>
      <c r="E194" t="s">
        <v>39</v>
      </c>
      <c r="F194" t="str">
        <f t="shared" si="2"/>
        <v>052858A2 kidney | 045 | PanCK+</v>
      </c>
      <c r="G194" t="s">
        <v>40</v>
      </c>
      <c r="H194">
        <v>84516.93</v>
      </c>
      <c r="I194">
        <f>VLOOKUP(F194,SegmentProperties!E:J,6,FALSE)</f>
        <v>803</v>
      </c>
      <c r="J194" t="s">
        <v>39</v>
      </c>
      <c r="K194" t="str">
        <f>VLOOKUP(F194,SegmentProperties!E:Y,21,FALSE)</f>
        <v>Distal convoluted tubule</v>
      </c>
      <c r="L194" s="2" t="s">
        <v>342</v>
      </c>
    </row>
    <row r="195" spans="1:12" x14ac:dyDescent="0.25">
      <c r="A195" t="s">
        <v>298</v>
      </c>
      <c r="B195" t="s">
        <v>253</v>
      </c>
      <c r="C195" t="s">
        <v>4</v>
      </c>
      <c r="D195" t="str">
        <f>"046"</f>
        <v>046</v>
      </c>
      <c r="E195" t="s">
        <v>39</v>
      </c>
      <c r="F195" t="str">
        <f t="shared" ref="F195:F258" si="3">B195 &amp;" | "&amp;D195&amp;" | "&amp; E195</f>
        <v>052858A2 kidney | 046 | PanCK+</v>
      </c>
      <c r="G195" t="s">
        <v>40</v>
      </c>
      <c r="H195">
        <v>91575.21</v>
      </c>
      <c r="I195">
        <f>VLOOKUP(F195,SegmentProperties!E:J,6,FALSE)</f>
        <v>823</v>
      </c>
      <c r="J195" t="s">
        <v>39</v>
      </c>
      <c r="K195" t="str">
        <f>VLOOKUP(F195,SegmentProperties!E:Y,21,FALSE)</f>
        <v>Distal convoluted tubule</v>
      </c>
      <c r="L195" s="2" t="s">
        <v>342</v>
      </c>
    </row>
    <row r="196" spans="1:12" x14ac:dyDescent="0.25">
      <c r="A196" t="s">
        <v>299</v>
      </c>
      <c r="B196" t="s">
        <v>253</v>
      </c>
      <c r="C196" t="s">
        <v>4</v>
      </c>
      <c r="D196" t="str">
        <f>"047"</f>
        <v>047</v>
      </c>
      <c r="E196" t="s">
        <v>39</v>
      </c>
      <c r="F196" t="str">
        <f t="shared" si="3"/>
        <v>052858A2 kidney | 047 | PanCK+</v>
      </c>
      <c r="G196" t="s">
        <v>40</v>
      </c>
      <c r="H196">
        <v>70272.7</v>
      </c>
      <c r="I196">
        <f>VLOOKUP(F196,SegmentProperties!E:J,6,FALSE)</f>
        <v>609</v>
      </c>
      <c r="J196" t="s">
        <v>39</v>
      </c>
      <c r="K196" t="str">
        <f>VLOOKUP(F196,SegmentProperties!E:Y,21,FALSE)</f>
        <v>Distal convoluted tubule</v>
      </c>
      <c r="L196" s="2" t="s">
        <v>342</v>
      </c>
    </row>
    <row r="197" spans="1:12" x14ac:dyDescent="0.25">
      <c r="A197" t="s">
        <v>300</v>
      </c>
      <c r="B197" t="s">
        <v>253</v>
      </c>
      <c r="C197" t="s">
        <v>4</v>
      </c>
      <c r="D197" t="str">
        <f>"048"</f>
        <v>048</v>
      </c>
      <c r="E197" t="s">
        <v>39</v>
      </c>
      <c r="F197" t="str">
        <f t="shared" si="3"/>
        <v>052858A2 kidney | 048 | PanCK+</v>
      </c>
      <c r="G197" t="s">
        <v>40</v>
      </c>
      <c r="H197">
        <v>63108.12</v>
      </c>
      <c r="I197">
        <f>VLOOKUP(F197,SegmentProperties!E:J,6,FALSE)</f>
        <v>531</v>
      </c>
      <c r="J197" t="s">
        <v>39</v>
      </c>
      <c r="K197" t="str">
        <f>VLOOKUP(F197,SegmentProperties!E:Y,21,FALSE)</f>
        <v>Distal convoluted tubule</v>
      </c>
      <c r="L197" s="2" t="s">
        <v>342</v>
      </c>
    </row>
    <row r="198" spans="1:12" x14ac:dyDescent="0.25">
      <c r="A198" t="s">
        <v>301</v>
      </c>
      <c r="B198" t="s">
        <v>253</v>
      </c>
      <c r="C198" t="s">
        <v>4</v>
      </c>
      <c r="D198" t="str">
        <f>"049"</f>
        <v>049</v>
      </c>
      <c r="E198" t="s">
        <v>39</v>
      </c>
      <c r="F198" t="str">
        <f t="shared" si="3"/>
        <v>052858A2 kidney | 049 | PanCK+</v>
      </c>
      <c r="G198" t="s">
        <v>40</v>
      </c>
      <c r="H198">
        <v>69994.44</v>
      </c>
      <c r="I198">
        <f>VLOOKUP(F198,SegmentProperties!E:J,6,FALSE)</f>
        <v>605</v>
      </c>
      <c r="J198" t="s">
        <v>39</v>
      </c>
      <c r="K198" t="str">
        <f>VLOOKUP(F198,SegmentProperties!E:Y,21,FALSE)</f>
        <v>Loop of Henle</v>
      </c>
      <c r="L198" s="2" t="s">
        <v>342</v>
      </c>
    </row>
    <row r="199" spans="1:12" x14ac:dyDescent="0.25">
      <c r="A199" t="s">
        <v>302</v>
      </c>
      <c r="B199" t="s">
        <v>253</v>
      </c>
      <c r="C199" t="s">
        <v>4</v>
      </c>
      <c r="D199" t="str">
        <f>"050"</f>
        <v>050</v>
      </c>
      <c r="E199" t="s">
        <v>39</v>
      </c>
      <c r="F199" t="str">
        <f t="shared" si="3"/>
        <v>052858A2 kidney | 050 | PanCK+</v>
      </c>
      <c r="G199" t="s">
        <v>40</v>
      </c>
      <c r="H199">
        <v>74410.649999999994</v>
      </c>
      <c r="I199">
        <f>VLOOKUP(F199,SegmentProperties!E:J,6,FALSE)</f>
        <v>584</v>
      </c>
      <c r="J199" t="s">
        <v>39</v>
      </c>
      <c r="K199" t="str">
        <f>VLOOKUP(F199,SegmentProperties!E:Y,21,FALSE)</f>
        <v>Loop of Henle</v>
      </c>
      <c r="L199" s="2" t="s">
        <v>342</v>
      </c>
    </row>
    <row r="200" spans="1:12" x14ac:dyDescent="0.25">
      <c r="A200" t="s">
        <v>303</v>
      </c>
      <c r="B200" t="s">
        <v>253</v>
      </c>
      <c r="C200" t="s">
        <v>4</v>
      </c>
      <c r="D200" t="str">
        <f>"051"</f>
        <v>051</v>
      </c>
      <c r="E200" t="s">
        <v>39</v>
      </c>
      <c r="F200" t="str">
        <f t="shared" si="3"/>
        <v>052858A2 kidney | 051 | PanCK+</v>
      </c>
      <c r="G200" t="s">
        <v>40</v>
      </c>
      <c r="H200">
        <v>59591.57</v>
      </c>
      <c r="I200">
        <f>VLOOKUP(F200,SegmentProperties!E:J,6,FALSE)</f>
        <v>539</v>
      </c>
      <c r="J200" t="s">
        <v>39</v>
      </c>
      <c r="K200" t="str">
        <f>VLOOKUP(F200,SegmentProperties!E:Y,21,FALSE)</f>
        <v>Loop of Henle</v>
      </c>
      <c r="L200" s="2" t="s">
        <v>342</v>
      </c>
    </row>
    <row r="201" spans="1:12" x14ac:dyDescent="0.25">
      <c r="A201" t="s">
        <v>304</v>
      </c>
      <c r="B201" t="s">
        <v>253</v>
      </c>
      <c r="C201" t="s">
        <v>4</v>
      </c>
      <c r="D201" t="str">
        <f>"052"</f>
        <v>052</v>
      </c>
      <c r="E201" t="s">
        <v>39</v>
      </c>
      <c r="F201" t="str">
        <f t="shared" si="3"/>
        <v>052858A2 kidney | 052 | PanCK+</v>
      </c>
      <c r="G201" t="s">
        <v>40</v>
      </c>
      <c r="H201">
        <v>52338.37</v>
      </c>
      <c r="I201">
        <f>VLOOKUP(F201,SegmentProperties!E:J,6,FALSE)</f>
        <v>511</v>
      </c>
      <c r="J201" t="s">
        <v>39</v>
      </c>
      <c r="K201" t="str">
        <f>VLOOKUP(F201,SegmentProperties!E:Y,21,FALSE)</f>
        <v>Loop of Henle</v>
      </c>
      <c r="L201" s="2" t="s">
        <v>342</v>
      </c>
    </row>
    <row r="202" spans="1:12" x14ac:dyDescent="0.25">
      <c r="A202" t="s">
        <v>305</v>
      </c>
      <c r="B202" t="s">
        <v>253</v>
      </c>
      <c r="C202" t="s">
        <v>4</v>
      </c>
      <c r="D202" t="str">
        <f>"053"</f>
        <v>053</v>
      </c>
      <c r="E202" t="s">
        <v>39</v>
      </c>
      <c r="F202" t="str">
        <f t="shared" si="3"/>
        <v>052858A2 kidney | 053 | PanCK+</v>
      </c>
      <c r="G202" t="s">
        <v>40</v>
      </c>
      <c r="H202">
        <v>48308</v>
      </c>
      <c r="I202">
        <f>VLOOKUP(F202,SegmentProperties!E:J,6,FALSE)</f>
        <v>433</v>
      </c>
      <c r="J202" t="s">
        <v>39</v>
      </c>
      <c r="K202" t="str">
        <f>VLOOKUP(F202,SegmentProperties!E:Y,21,FALSE)</f>
        <v>Loop of Henle</v>
      </c>
      <c r="L202" s="2" t="s">
        <v>342</v>
      </c>
    </row>
    <row r="203" spans="1:12" x14ac:dyDescent="0.25">
      <c r="A203" t="s">
        <v>306</v>
      </c>
      <c r="B203" t="s">
        <v>253</v>
      </c>
      <c r="C203" t="s">
        <v>4</v>
      </c>
      <c r="D203" t="str">
        <f>"054"</f>
        <v>054</v>
      </c>
      <c r="E203" t="s">
        <v>39</v>
      </c>
      <c r="F203" t="str">
        <f t="shared" si="3"/>
        <v>052858A2 kidney | 054 | PanCK+</v>
      </c>
      <c r="G203" t="s">
        <v>40</v>
      </c>
      <c r="H203">
        <v>68678.02</v>
      </c>
      <c r="I203">
        <f>VLOOKUP(F203,SegmentProperties!E:J,6,FALSE)</f>
        <v>596</v>
      </c>
      <c r="J203" t="s">
        <v>39</v>
      </c>
      <c r="K203" t="str">
        <f>VLOOKUP(F203,SegmentProperties!E:Y,21,FALSE)</f>
        <v>Loop of Henle</v>
      </c>
      <c r="L203" s="2" t="s">
        <v>342</v>
      </c>
    </row>
    <row r="204" spans="1:12" x14ac:dyDescent="0.25">
      <c r="A204" t="s">
        <v>307</v>
      </c>
      <c r="B204" t="s">
        <v>253</v>
      </c>
      <c r="C204" t="s">
        <v>4</v>
      </c>
      <c r="D204" t="str">
        <f>"055"</f>
        <v>055</v>
      </c>
      <c r="E204" t="s">
        <v>39</v>
      </c>
      <c r="F204" t="str">
        <f t="shared" si="3"/>
        <v>052858A2 kidney | 055 | PanCK+</v>
      </c>
      <c r="G204" t="s">
        <v>40</v>
      </c>
      <c r="H204">
        <v>82340.22</v>
      </c>
      <c r="I204">
        <f>VLOOKUP(F204,SegmentProperties!E:J,6,FALSE)</f>
        <v>616</v>
      </c>
      <c r="J204" t="s">
        <v>39</v>
      </c>
      <c r="K204" t="str">
        <f>VLOOKUP(F204,SegmentProperties!E:Y,21,FALSE)</f>
        <v>Collecting duct</v>
      </c>
      <c r="L204" s="2" t="s">
        <v>342</v>
      </c>
    </row>
    <row r="205" spans="1:12" x14ac:dyDescent="0.25">
      <c r="A205" t="s">
        <v>308</v>
      </c>
      <c r="B205" t="s">
        <v>253</v>
      </c>
      <c r="C205" t="s">
        <v>4</v>
      </c>
      <c r="D205" t="str">
        <f>"056"</f>
        <v>056</v>
      </c>
      <c r="E205" t="s">
        <v>39</v>
      </c>
      <c r="F205" t="str">
        <f t="shared" si="3"/>
        <v>052858A2 kidney | 056 | PanCK+</v>
      </c>
      <c r="G205" t="s">
        <v>40</v>
      </c>
      <c r="H205">
        <v>94555</v>
      </c>
      <c r="I205">
        <f>VLOOKUP(F205,SegmentProperties!E:J,6,FALSE)</f>
        <v>780</v>
      </c>
      <c r="J205" t="s">
        <v>39</v>
      </c>
      <c r="K205" t="str">
        <f>VLOOKUP(F205,SegmentProperties!E:Y,21,FALSE)</f>
        <v>Collecting duct</v>
      </c>
      <c r="L205" s="2" t="s">
        <v>342</v>
      </c>
    </row>
    <row r="206" spans="1:12" x14ac:dyDescent="0.25">
      <c r="A206" t="s">
        <v>309</v>
      </c>
      <c r="B206" t="s">
        <v>253</v>
      </c>
      <c r="C206" t="s">
        <v>4</v>
      </c>
      <c r="D206" t="str">
        <f>"057"</f>
        <v>057</v>
      </c>
      <c r="E206" t="s">
        <v>39</v>
      </c>
      <c r="F206" t="str">
        <f t="shared" si="3"/>
        <v>052858A2 kidney | 057 | PanCK+</v>
      </c>
      <c r="G206" t="s">
        <v>40</v>
      </c>
      <c r="H206">
        <v>103023.73</v>
      </c>
      <c r="I206">
        <f>VLOOKUP(F206,SegmentProperties!E:J,6,FALSE)</f>
        <v>786</v>
      </c>
      <c r="J206" t="s">
        <v>39</v>
      </c>
      <c r="K206" t="str">
        <f>VLOOKUP(F206,SegmentProperties!E:Y,21,FALSE)</f>
        <v>Collecting duct</v>
      </c>
      <c r="L206" s="2" t="s">
        <v>342</v>
      </c>
    </row>
    <row r="207" spans="1:12" x14ac:dyDescent="0.25">
      <c r="A207" t="s">
        <v>310</v>
      </c>
      <c r="B207" t="s">
        <v>253</v>
      </c>
      <c r="C207" t="s">
        <v>4</v>
      </c>
      <c r="D207" t="str">
        <f>"058"</f>
        <v>058</v>
      </c>
      <c r="E207" t="s">
        <v>39</v>
      </c>
      <c r="F207" t="str">
        <f t="shared" si="3"/>
        <v>052858A2 kidney | 058 | PanCK+</v>
      </c>
      <c r="G207" t="s">
        <v>40</v>
      </c>
      <c r="H207">
        <v>105963.67</v>
      </c>
      <c r="I207">
        <f>VLOOKUP(F207,SegmentProperties!E:J,6,FALSE)</f>
        <v>772</v>
      </c>
      <c r="J207" t="s">
        <v>39</v>
      </c>
      <c r="K207" t="str">
        <f>VLOOKUP(F207,SegmentProperties!E:Y,21,FALSE)</f>
        <v>Collecting duct</v>
      </c>
      <c r="L207" s="2" t="s">
        <v>342</v>
      </c>
    </row>
    <row r="208" spans="1:12" x14ac:dyDescent="0.25">
      <c r="A208" t="s">
        <v>311</v>
      </c>
      <c r="B208" t="s">
        <v>253</v>
      </c>
      <c r="C208" t="s">
        <v>4</v>
      </c>
      <c r="D208" t="str">
        <f>"059"</f>
        <v>059</v>
      </c>
      <c r="E208" t="s">
        <v>39</v>
      </c>
      <c r="F208" t="str">
        <f t="shared" si="3"/>
        <v>052858A2 kidney | 059 | PanCK+</v>
      </c>
      <c r="G208" t="s">
        <v>40</v>
      </c>
      <c r="H208">
        <v>79448.73</v>
      </c>
      <c r="I208">
        <f>VLOOKUP(F208,SegmentProperties!E:J,6,FALSE)</f>
        <v>595</v>
      </c>
      <c r="J208" t="s">
        <v>39</v>
      </c>
      <c r="K208" t="str">
        <f>VLOOKUP(F208,SegmentProperties!E:Y,21,FALSE)</f>
        <v>Collecting duct</v>
      </c>
      <c r="L208" s="2" t="s">
        <v>342</v>
      </c>
    </row>
    <row r="209" spans="1:12" x14ac:dyDescent="0.25">
      <c r="A209" t="s">
        <v>312</v>
      </c>
      <c r="B209" t="s">
        <v>253</v>
      </c>
      <c r="C209" t="s">
        <v>4</v>
      </c>
      <c r="D209" t="str">
        <f>"060"</f>
        <v>060</v>
      </c>
      <c r="E209" t="s">
        <v>39</v>
      </c>
      <c r="F209" t="str">
        <f t="shared" si="3"/>
        <v>052858A2 kidney | 060 | PanCK+</v>
      </c>
      <c r="G209" t="s">
        <v>40</v>
      </c>
      <c r="H209">
        <v>82484.77</v>
      </c>
      <c r="I209">
        <f>VLOOKUP(F209,SegmentProperties!E:J,6,FALSE)</f>
        <v>562</v>
      </c>
      <c r="J209" t="s">
        <v>39</v>
      </c>
      <c r="K209" t="str">
        <f>VLOOKUP(F209,SegmentProperties!E:Y,21,FALSE)</f>
        <v>Collecting duct</v>
      </c>
      <c r="L209" s="2" t="s">
        <v>342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"/>
  <sheetViews>
    <sheetView topLeftCell="A40" workbookViewId="0">
      <selection activeCell="B155" sqref="B155"/>
    </sheetView>
  </sheetViews>
  <sheetFormatPr defaultRowHeight="15" x14ac:dyDescent="0.25"/>
  <cols>
    <col min="1" max="1" width="24.5703125" bestFit="1" customWidth="1"/>
    <col min="2" max="2" width="19.7109375" bestFit="1" customWidth="1"/>
    <col min="3" max="3" width="15.85546875" bestFit="1" customWidth="1"/>
    <col min="4" max="4" width="46.7109375" bestFit="1" customWidth="1"/>
    <col min="5" max="5" width="4" bestFit="1" customWidth="1"/>
    <col min="6" max="6" width="18.85546875" bestFit="1" customWidth="1"/>
    <col min="7" max="7" width="40.7109375" bestFit="1" customWidth="1"/>
    <col min="8" max="8" width="26.28515625" bestFit="1" customWidth="1"/>
    <col min="9" max="9" width="10" bestFit="1" customWidth="1"/>
  </cols>
  <sheetData>
    <row r="1" spans="1:12" x14ac:dyDescent="0.25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  <c r="I1" t="s">
        <v>1047</v>
      </c>
      <c r="J1" t="s">
        <v>1036</v>
      </c>
      <c r="K1" t="s">
        <v>1037</v>
      </c>
      <c r="L1" t="s">
        <v>1038</v>
      </c>
    </row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B3" t="s">
        <v>3</v>
      </c>
      <c r="C3" t="s">
        <v>3</v>
      </c>
      <c r="D3" t="s">
        <v>4</v>
      </c>
      <c r="E3" t="str">
        <f>"001"</f>
        <v>001</v>
      </c>
      <c r="F3" t="s">
        <v>5</v>
      </c>
      <c r="G3" t="str">
        <f>B3 &amp;" | "&amp;E3&amp;" | "&amp; F3</f>
        <v>051740A2_19Apr | 001 | Geometric Segment</v>
      </c>
      <c r="H3" t="s">
        <v>6</v>
      </c>
      <c r="I3">
        <v>29708.45</v>
      </c>
      <c r="J3">
        <f>VLOOKUP(G3,SegmentProperties!E:J,6,FALSE)</f>
        <v>181</v>
      </c>
      <c r="K3" t="s">
        <v>5</v>
      </c>
    </row>
    <row r="4" spans="1:12" x14ac:dyDescent="0.25">
      <c r="A4" t="s">
        <v>7</v>
      </c>
      <c r="B4" t="s">
        <v>3</v>
      </c>
      <c r="C4" t="s">
        <v>3</v>
      </c>
      <c r="D4" t="s">
        <v>4</v>
      </c>
      <c r="E4" t="str">
        <f>"002"</f>
        <v>002</v>
      </c>
      <c r="F4" t="s">
        <v>5</v>
      </c>
      <c r="G4" t="str">
        <f t="shared" ref="G4:G67" si="0">B4 &amp;" | "&amp;E4&amp;" | "&amp; F4</f>
        <v>051740A2_19Apr | 002 | Geometric Segment</v>
      </c>
      <c r="H4" t="s">
        <v>6</v>
      </c>
      <c r="I4">
        <v>28970.39</v>
      </c>
      <c r="J4">
        <f>VLOOKUP(G4,SegmentProperties!E:J,6,FALSE)</f>
        <v>155</v>
      </c>
      <c r="K4" t="s">
        <v>5</v>
      </c>
    </row>
    <row r="5" spans="1:12" x14ac:dyDescent="0.25">
      <c r="A5" t="s">
        <v>8</v>
      </c>
      <c r="B5" t="s">
        <v>3</v>
      </c>
      <c r="C5" t="s">
        <v>3</v>
      </c>
      <c r="D5" t="s">
        <v>4</v>
      </c>
      <c r="E5" t="str">
        <f>"003"</f>
        <v>003</v>
      </c>
      <c r="F5" t="s">
        <v>5</v>
      </c>
      <c r="G5" t="str">
        <f t="shared" si="0"/>
        <v>051740A2_19Apr | 003 | Geometric Segment</v>
      </c>
      <c r="H5" t="s">
        <v>6</v>
      </c>
      <c r="I5">
        <v>21619.5</v>
      </c>
      <c r="J5">
        <f>VLOOKUP(G5,SegmentProperties!E:J,6,FALSE)</f>
        <v>119</v>
      </c>
      <c r="K5" t="s">
        <v>5</v>
      </c>
    </row>
    <row r="6" spans="1:12" x14ac:dyDescent="0.25">
      <c r="A6" t="s">
        <v>9</v>
      </c>
      <c r="B6" t="s">
        <v>3</v>
      </c>
      <c r="C6" t="s">
        <v>3</v>
      </c>
      <c r="D6" t="s">
        <v>4</v>
      </c>
      <c r="E6" t="str">
        <f>"004"</f>
        <v>004</v>
      </c>
      <c r="F6" t="s">
        <v>5</v>
      </c>
      <c r="G6" t="str">
        <f t="shared" si="0"/>
        <v>051740A2_19Apr | 004 | Geometric Segment</v>
      </c>
      <c r="H6" t="s">
        <v>6</v>
      </c>
      <c r="I6">
        <v>24905.279999999999</v>
      </c>
      <c r="J6">
        <f>VLOOKUP(G6,SegmentProperties!E:J,6,FALSE)</f>
        <v>164</v>
      </c>
      <c r="K6" t="s">
        <v>5</v>
      </c>
    </row>
    <row r="7" spans="1:12" x14ac:dyDescent="0.25">
      <c r="A7" t="s">
        <v>10</v>
      </c>
      <c r="B7" t="s">
        <v>3</v>
      </c>
      <c r="C7" t="s">
        <v>3</v>
      </c>
      <c r="D7" t="s">
        <v>4</v>
      </c>
      <c r="E7" t="str">
        <f>"005"</f>
        <v>005</v>
      </c>
      <c r="F7" t="s">
        <v>5</v>
      </c>
      <c r="G7" t="str">
        <f t="shared" si="0"/>
        <v>051740A2_19Apr | 005 | Geometric Segment</v>
      </c>
      <c r="H7" t="s">
        <v>6</v>
      </c>
      <c r="I7">
        <v>17536.060000000001</v>
      </c>
      <c r="J7">
        <f>VLOOKUP(G7,SegmentProperties!E:J,6,FALSE)</f>
        <v>119</v>
      </c>
      <c r="K7" t="s">
        <v>5</v>
      </c>
    </row>
    <row r="8" spans="1:12" x14ac:dyDescent="0.25">
      <c r="A8" t="s">
        <v>11</v>
      </c>
      <c r="B8" t="s">
        <v>3</v>
      </c>
      <c r="C8" t="s">
        <v>3</v>
      </c>
      <c r="D8" t="s">
        <v>4</v>
      </c>
      <c r="E8" t="str">
        <f>"006"</f>
        <v>006</v>
      </c>
      <c r="F8" t="s">
        <v>5</v>
      </c>
      <c r="G8" t="str">
        <f t="shared" si="0"/>
        <v>051740A2_19Apr | 006 | Geometric Segment</v>
      </c>
      <c r="H8" t="s">
        <v>6</v>
      </c>
      <c r="I8">
        <v>28562.400000000001</v>
      </c>
      <c r="J8">
        <f>VLOOKUP(G8,SegmentProperties!E:J,6,FALSE)</f>
        <v>173</v>
      </c>
      <c r="K8" t="s">
        <v>5</v>
      </c>
    </row>
    <row r="9" spans="1:12" x14ac:dyDescent="0.25">
      <c r="A9" t="s">
        <v>12</v>
      </c>
      <c r="B9" t="s">
        <v>3</v>
      </c>
      <c r="C9" t="s">
        <v>3</v>
      </c>
      <c r="D9" t="s">
        <v>4</v>
      </c>
      <c r="E9" t="str">
        <f>"007"</f>
        <v>007</v>
      </c>
      <c r="F9" t="s">
        <v>13</v>
      </c>
      <c r="G9" t="str">
        <f t="shared" si="0"/>
        <v>051740A2_19Apr | 007 | CD10+</v>
      </c>
      <c r="H9" t="s">
        <v>14</v>
      </c>
      <c r="I9">
        <v>6987.52</v>
      </c>
      <c r="J9">
        <f>VLOOKUP(G9,SegmentProperties!E:J,6,FALSE)</f>
        <v>44</v>
      </c>
      <c r="K9" t="s">
        <v>13</v>
      </c>
    </row>
    <row r="10" spans="1:12" x14ac:dyDescent="0.25">
      <c r="A10" t="s">
        <v>15</v>
      </c>
      <c r="B10" t="s">
        <v>3</v>
      </c>
      <c r="C10" t="s">
        <v>3</v>
      </c>
      <c r="D10" t="s">
        <v>4</v>
      </c>
      <c r="E10" t="str">
        <f>"008"</f>
        <v>008</v>
      </c>
      <c r="F10" t="s">
        <v>13</v>
      </c>
      <c r="G10" t="str">
        <f t="shared" si="0"/>
        <v>051740A2_19Apr | 008 | CD10+</v>
      </c>
      <c r="H10" t="s">
        <v>14</v>
      </c>
      <c r="I10">
        <v>7114.54</v>
      </c>
      <c r="J10">
        <f>VLOOKUP(G10,SegmentProperties!E:J,6,FALSE)</f>
        <v>44</v>
      </c>
      <c r="K10" t="s">
        <v>13</v>
      </c>
    </row>
    <row r="11" spans="1:12" x14ac:dyDescent="0.25">
      <c r="A11" t="s">
        <v>16</v>
      </c>
      <c r="B11" t="s">
        <v>3</v>
      </c>
      <c r="C11" t="s">
        <v>3</v>
      </c>
      <c r="D11" t="s">
        <v>4</v>
      </c>
      <c r="E11" t="str">
        <f>"009"</f>
        <v>009</v>
      </c>
      <c r="F11" t="s">
        <v>13</v>
      </c>
      <c r="G11" t="str">
        <f t="shared" si="0"/>
        <v>051740A2_19Apr | 009 | CD10+</v>
      </c>
      <c r="H11" t="s">
        <v>14</v>
      </c>
      <c r="I11">
        <v>11590.2</v>
      </c>
      <c r="J11">
        <f>VLOOKUP(G11,SegmentProperties!E:J,6,FALSE)</f>
        <v>75</v>
      </c>
      <c r="K11" t="s">
        <v>13</v>
      </c>
    </row>
    <row r="12" spans="1:12" x14ac:dyDescent="0.25">
      <c r="A12" t="s">
        <v>17</v>
      </c>
      <c r="B12" t="s">
        <v>3</v>
      </c>
      <c r="C12" t="s">
        <v>3</v>
      </c>
      <c r="D12" t="s">
        <v>4</v>
      </c>
      <c r="E12" t="str">
        <f>"010"</f>
        <v>010</v>
      </c>
      <c r="F12" t="s">
        <v>13</v>
      </c>
      <c r="G12" t="str">
        <f t="shared" si="0"/>
        <v>051740A2_19Apr | 010 | CD10+</v>
      </c>
      <c r="H12" t="s">
        <v>14</v>
      </c>
      <c r="I12">
        <v>4204.08</v>
      </c>
      <c r="J12">
        <f>VLOOKUP(G12,SegmentProperties!E:J,6,FALSE)</f>
        <v>35</v>
      </c>
      <c r="K12" t="s">
        <v>13</v>
      </c>
    </row>
    <row r="13" spans="1:12" x14ac:dyDescent="0.25">
      <c r="A13" t="s">
        <v>18</v>
      </c>
      <c r="B13" t="s">
        <v>3</v>
      </c>
      <c r="C13" t="s">
        <v>3</v>
      </c>
      <c r="D13" t="s">
        <v>4</v>
      </c>
      <c r="E13" t="str">
        <f>"011"</f>
        <v>011</v>
      </c>
      <c r="F13" t="s">
        <v>13</v>
      </c>
      <c r="G13" t="str">
        <f t="shared" si="0"/>
        <v>051740A2_19Apr | 011 | CD10+</v>
      </c>
      <c r="H13" t="s">
        <v>14</v>
      </c>
      <c r="I13">
        <v>13440.35</v>
      </c>
      <c r="J13">
        <f>VLOOKUP(G13,SegmentProperties!E:J,6,FALSE)</f>
        <v>85</v>
      </c>
      <c r="K13" t="s">
        <v>13</v>
      </c>
    </row>
    <row r="14" spans="1:12" x14ac:dyDescent="0.25">
      <c r="A14" t="s">
        <v>19</v>
      </c>
      <c r="B14" t="s">
        <v>3</v>
      </c>
      <c r="C14" t="s">
        <v>3</v>
      </c>
      <c r="D14" t="s">
        <v>4</v>
      </c>
      <c r="E14" t="str">
        <f>"012"</f>
        <v>012</v>
      </c>
      <c r="F14" t="s">
        <v>13</v>
      </c>
      <c r="G14" t="str">
        <f t="shared" si="0"/>
        <v>051740A2_19Apr | 012 | CD10+</v>
      </c>
      <c r="H14" t="s">
        <v>14</v>
      </c>
      <c r="I14">
        <v>12754.57</v>
      </c>
      <c r="J14">
        <f>VLOOKUP(G14,SegmentProperties!E:J,6,FALSE)</f>
        <v>63</v>
      </c>
      <c r="K14" t="s">
        <v>13</v>
      </c>
    </row>
    <row r="15" spans="1:12" x14ac:dyDescent="0.25">
      <c r="A15" t="s">
        <v>20</v>
      </c>
      <c r="B15" t="s">
        <v>3</v>
      </c>
      <c r="C15" t="s">
        <v>3</v>
      </c>
      <c r="D15" t="s">
        <v>4</v>
      </c>
      <c r="E15" t="str">
        <f>"013"</f>
        <v>013</v>
      </c>
      <c r="F15" t="s">
        <v>5</v>
      </c>
      <c r="G15" t="str">
        <f t="shared" si="0"/>
        <v>051740A2_19Apr | 013 | Geometric Segment</v>
      </c>
      <c r="H15" t="s">
        <v>6</v>
      </c>
      <c r="I15">
        <v>30234.69</v>
      </c>
      <c r="J15">
        <f>VLOOKUP(G15,SegmentProperties!E:J,6,FALSE)</f>
        <v>181</v>
      </c>
      <c r="K15" t="s">
        <v>5</v>
      </c>
    </row>
    <row r="16" spans="1:12" x14ac:dyDescent="0.25">
      <c r="A16" t="s">
        <v>21</v>
      </c>
      <c r="B16" t="s">
        <v>3</v>
      </c>
      <c r="C16" t="s">
        <v>3</v>
      </c>
      <c r="D16" t="s">
        <v>4</v>
      </c>
      <c r="E16" t="str">
        <f>"014"</f>
        <v>014</v>
      </c>
      <c r="F16" t="s">
        <v>5</v>
      </c>
      <c r="G16" t="str">
        <f t="shared" si="0"/>
        <v>051740A2_19Apr | 014 | Geometric Segment</v>
      </c>
      <c r="H16" t="s">
        <v>6</v>
      </c>
      <c r="I16">
        <v>29197.5</v>
      </c>
      <c r="J16">
        <f>VLOOKUP(G16,SegmentProperties!E:J,6,FALSE)</f>
        <v>184</v>
      </c>
      <c r="K16" t="s">
        <v>5</v>
      </c>
    </row>
    <row r="17" spans="1:11" x14ac:dyDescent="0.25">
      <c r="A17" t="s">
        <v>22</v>
      </c>
      <c r="B17" t="s">
        <v>3</v>
      </c>
      <c r="C17" t="s">
        <v>3</v>
      </c>
      <c r="D17" t="s">
        <v>4</v>
      </c>
      <c r="E17" t="str">
        <f>"015"</f>
        <v>015</v>
      </c>
      <c r="F17" t="s">
        <v>5</v>
      </c>
      <c r="G17" t="str">
        <f t="shared" si="0"/>
        <v>051740A2_19Apr | 015 | Geometric Segment</v>
      </c>
      <c r="H17" t="s">
        <v>6</v>
      </c>
      <c r="I17">
        <v>21128</v>
      </c>
      <c r="J17">
        <f>VLOOKUP(G17,SegmentProperties!E:J,6,FALSE)</f>
        <v>140</v>
      </c>
      <c r="K17" t="s">
        <v>5</v>
      </c>
    </row>
    <row r="18" spans="1:11" x14ac:dyDescent="0.25">
      <c r="A18" t="s">
        <v>23</v>
      </c>
      <c r="B18" t="s">
        <v>3</v>
      </c>
      <c r="C18" t="s">
        <v>3</v>
      </c>
      <c r="D18" t="s">
        <v>4</v>
      </c>
      <c r="E18" t="str">
        <f>"016"</f>
        <v>016</v>
      </c>
      <c r="F18" t="s">
        <v>5</v>
      </c>
      <c r="G18" t="str">
        <f t="shared" si="0"/>
        <v>051740A2_19Apr | 016 | Geometric Segment</v>
      </c>
      <c r="H18" t="s">
        <v>6</v>
      </c>
      <c r="I18">
        <v>23010.5</v>
      </c>
      <c r="J18">
        <f>VLOOKUP(G18,SegmentProperties!E:J,6,FALSE)</f>
        <v>141</v>
      </c>
      <c r="K18" t="s">
        <v>5</v>
      </c>
    </row>
    <row r="19" spans="1:11" x14ac:dyDescent="0.25">
      <c r="A19" t="s">
        <v>24</v>
      </c>
      <c r="B19" t="s">
        <v>3</v>
      </c>
      <c r="C19" t="s">
        <v>3</v>
      </c>
      <c r="D19" t="s">
        <v>4</v>
      </c>
      <c r="E19" t="str">
        <f>"017"</f>
        <v>017</v>
      </c>
      <c r="F19" t="s">
        <v>5</v>
      </c>
      <c r="G19" t="str">
        <f t="shared" si="0"/>
        <v>051740A2_19Apr | 017 | Geometric Segment</v>
      </c>
      <c r="H19" t="s">
        <v>6</v>
      </c>
      <c r="I19">
        <v>20342.61</v>
      </c>
      <c r="J19">
        <f>VLOOKUP(G19,SegmentProperties!E:J,6,FALSE)</f>
        <v>149</v>
      </c>
      <c r="K19" t="s">
        <v>5</v>
      </c>
    </row>
    <row r="20" spans="1:11" x14ac:dyDescent="0.25">
      <c r="A20" t="s">
        <v>25</v>
      </c>
      <c r="B20" t="s">
        <v>3</v>
      </c>
      <c r="C20" t="s">
        <v>3</v>
      </c>
      <c r="D20" t="s">
        <v>4</v>
      </c>
      <c r="E20" t="str">
        <f>"018"</f>
        <v>018</v>
      </c>
      <c r="F20" t="s">
        <v>5</v>
      </c>
      <c r="G20" t="str">
        <f t="shared" si="0"/>
        <v>051740A2_19Apr | 018 | Geometric Segment</v>
      </c>
      <c r="H20" t="s">
        <v>6</v>
      </c>
      <c r="I20">
        <v>25247.45</v>
      </c>
      <c r="J20">
        <f>VLOOKUP(G20,SegmentProperties!E:J,6,FALSE)</f>
        <v>160</v>
      </c>
      <c r="K20" t="s">
        <v>5</v>
      </c>
    </row>
    <row r="21" spans="1:11" x14ac:dyDescent="0.25">
      <c r="A21" t="s">
        <v>26</v>
      </c>
      <c r="B21" t="s">
        <v>3</v>
      </c>
      <c r="C21" t="s">
        <v>3</v>
      </c>
      <c r="D21" t="s">
        <v>4</v>
      </c>
      <c r="E21" t="str">
        <f>"019"</f>
        <v>019</v>
      </c>
      <c r="F21" t="s">
        <v>13</v>
      </c>
      <c r="G21" t="str">
        <f t="shared" si="0"/>
        <v>051740A2_19Apr | 019 | CD10+</v>
      </c>
      <c r="H21" t="s">
        <v>14</v>
      </c>
      <c r="I21">
        <v>8696.15</v>
      </c>
      <c r="J21">
        <f>VLOOKUP(G21,SegmentProperties!E:J,6,FALSE)</f>
        <v>54</v>
      </c>
      <c r="K21" t="s">
        <v>13</v>
      </c>
    </row>
    <row r="22" spans="1:11" x14ac:dyDescent="0.25">
      <c r="A22" t="s">
        <v>27</v>
      </c>
      <c r="B22" t="s">
        <v>3</v>
      </c>
      <c r="C22" t="s">
        <v>3</v>
      </c>
      <c r="D22" t="s">
        <v>4</v>
      </c>
      <c r="E22" t="str">
        <f>"020"</f>
        <v>020</v>
      </c>
      <c r="F22" t="s">
        <v>13</v>
      </c>
      <c r="G22" t="str">
        <f t="shared" si="0"/>
        <v>051740A2_19Apr | 020 | CD10+</v>
      </c>
      <c r="H22" t="s">
        <v>14</v>
      </c>
      <c r="I22">
        <v>8730.26</v>
      </c>
      <c r="J22">
        <f>VLOOKUP(G22,SegmentProperties!E:J,6,FALSE)</f>
        <v>53</v>
      </c>
      <c r="K22" t="s">
        <v>13</v>
      </c>
    </row>
    <row r="23" spans="1:11" x14ac:dyDescent="0.25">
      <c r="A23" t="s">
        <v>28</v>
      </c>
      <c r="B23" t="s">
        <v>3</v>
      </c>
      <c r="C23" t="s">
        <v>3</v>
      </c>
      <c r="D23" t="s">
        <v>4</v>
      </c>
      <c r="E23" t="str">
        <f>"021"</f>
        <v>021</v>
      </c>
      <c r="F23" t="s">
        <v>13</v>
      </c>
      <c r="G23" t="str">
        <f t="shared" si="0"/>
        <v>051740A2_19Apr | 021 | CD10+</v>
      </c>
      <c r="H23" t="s">
        <v>14</v>
      </c>
      <c r="I23">
        <v>7716.97</v>
      </c>
      <c r="J23">
        <f>VLOOKUP(G23,SegmentProperties!E:J,6,FALSE)</f>
        <v>58</v>
      </c>
      <c r="K23" t="s">
        <v>13</v>
      </c>
    </row>
    <row r="24" spans="1:11" x14ac:dyDescent="0.25">
      <c r="A24" t="s">
        <v>29</v>
      </c>
      <c r="B24" t="s">
        <v>3</v>
      </c>
      <c r="C24" t="s">
        <v>3</v>
      </c>
      <c r="D24" t="s">
        <v>4</v>
      </c>
      <c r="E24" t="str">
        <f>"022"</f>
        <v>022</v>
      </c>
      <c r="F24" t="s">
        <v>13</v>
      </c>
      <c r="G24" t="str">
        <f t="shared" si="0"/>
        <v>051740A2_19Apr | 022 | CD10+</v>
      </c>
      <c r="H24" t="s">
        <v>14</v>
      </c>
      <c r="I24">
        <v>9123.59</v>
      </c>
      <c r="J24">
        <f>VLOOKUP(G24,SegmentProperties!E:J,6,FALSE)</f>
        <v>59</v>
      </c>
      <c r="K24" t="s">
        <v>13</v>
      </c>
    </row>
    <row r="25" spans="1:11" x14ac:dyDescent="0.25">
      <c r="A25" t="s">
        <v>30</v>
      </c>
      <c r="B25" t="s">
        <v>3</v>
      </c>
      <c r="C25" t="s">
        <v>3</v>
      </c>
      <c r="D25" t="s">
        <v>4</v>
      </c>
      <c r="E25" t="str">
        <f>"023"</f>
        <v>023</v>
      </c>
      <c r="F25" t="s">
        <v>13</v>
      </c>
      <c r="G25" t="str">
        <f t="shared" si="0"/>
        <v>051740A2_19Apr | 023 | CD10+</v>
      </c>
      <c r="H25" t="s">
        <v>14</v>
      </c>
      <c r="I25">
        <v>8151.42</v>
      </c>
      <c r="J25">
        <f>VLOOKUP(G25,SegmentProperties!E:J,6,FALSE)</f>
        <v>43</v>
      </c>
      <c r="K25" t="s">
        <v>13</v>
      </c>
    </row>
    <row r="26" spans="1:11" x14ac:dyDescent="0.25">
      <c r="A26" t="s">
        <v>31</v>
      </c>
      <c r="B26" t="s">
        <v>3</v>
      </c>
      <c r="C26" t="s">
        <v>3</v>
      </c>
      <c r="D26" t="s">
        <v>4</v>
      </c>
      <c r="E26" t="str">
        <f>"024"</f>
        <v>024</v>
      </c>
      <c r="F26" t="s">
        <v>13</v>
      </c>
      <c r="G26" t="str">
        <f t="shared" si="0"/>
        <v>051740A2_19Apr | 024 | CD10+</v>
      </c>
      <c r="H26" t="s">
        <v>14</v>
      </c>
      <c r="I26">
        <v>7910.93</v>
      </c>
      <c r="J26">
        <f>VLOOKUP(G26,SegmentProperties!E:J,6,FALSE)</f>
        <v>44</v>
      </c>
      <c r="K26" t="s">
        <v>13</v>
      </c>
    </row>
    <row r="27" spans="1:11" x14ac:dyDescent="0.25">
      <c r="A27" t="s">
        <v>32</v>
      </c>
      <c r="B27" t="s">
        <v>3</v>
      </c>
      <c r="C27" t="s">
        <v>3</v>
      </c>
      <c r="D27" t="s">
        <v>4</v>
      </c>
      <c r="E27" t="str">
        <f>"025"</f>
        <v>025</v>
      </c>
      <c r="F27" t="s">
        <v>5</v>
      </c>
      <c r="G27" t="str">
        <f t="shared" si="0"/>
        <v>051740A2_19Apr | 025 | Geometric Segment</v>
      </c>
      <c r="H27" t="s">
        <v>6</v>
      </c>
      <c r="I27">
        <v>191920.37</v>
      </c>
      <c r="J27">
        <f>VLOOKUP(G27,SegmentProperties!E:J,6,FALSE)</f>
        <v>476</v>
      </c>
      <c r="K27" t="s">
        <v>5</v>
      </c>
    </row>
    <row r="28" spans="1:11" x14ac:dyDescent="0.25">
      <c r="A28" t="s">
        <v>33</v>
      </c>
      <c r="B28" t="s">
        <v>3</v>
      </c>
      <c r="C28" t="s">
        <v>3</v>
      </c>
      <c r="D28" t="s">
        <v>4</v>
      </c>
      <c r="E28" t="str">
        <f>"026"</f>
        <v>026</v>
      </c>
      <c r="F28" t="s">
        <v>5</v>
      </c>
      <c r="G28" t="str">
        <f t="shared" si="0"/>
        <v>051740A2_19Apr | 026 | Geometric Segment</v>
      </c>
      <c r="H28" t="s">
        <v>6</v>
      </c>
      <c r="I28">
        <v>153175.51</v>
      </c>
      <c r="J28">
        <f>VLOOKUP(G28,SegmentProperties!E:J,6,FALSE)</f>
        <v>394</v>
      </c>
      <c r="K28" t="s">
        <v>5</v>
      </c>
    </row>
    <row r="29" spans="1:11" x14ac:dyDescent="0.25">
      <c r="A29" t="s">
        <v>34</v>
      </c>
      <c r="B29" t="s">
        <v>3</v>
      </c>
      <c r="C29" t="s">
        <v>3</v>
      </c>
      <c r="D29" t="s">
        <v>4</v>
      </c>
      <c r="E29" t="str">
        <f>"027"</f>
        <v>027</v>
      </c>
      <c r="F29" t="s">
        <v>5</v>
      </c>
      <c r="G29" t="str">
        <f t="shared" si="0"/>
        <v>051740A2_19Apr | 027 | Geometric Segment</v>
      </c>
      <c r="H29" t="s">
        <v>6</v>
      </c>
      <c r="I29">
        <v>138190.51999999999</v>
      </c>
      <c r="J29">
        <f>VLOOKUP(G29,SegmentProperties!E:J,6,FALSE)</f>
        <v>382</v>
      </c>
      <c r="K29" t="s">
        <v>5</v>
      </c>
    </row>
    <row r="30" spans="1:11" x14ac:dyDescent="0.25">
      <c r="A30" t="s">
        <v>35</v>
      </c>
      <c r="B30" t="s">
        <v>3</v>
      </c>
      <c r="C30" t="s">
        <v>3</v>
      </c>
      <c r="D30" t="s">
        <v>4</v>
      </c>
      <c r="E30" t="str">
        <f>"028"</f>
        <v>028</v>
      </c>
      <c r="F30" t="s">
        <v>5</v>
      </c>
      <c r="G30" t="str">
        <f t="shared" si="0"/>
        <v>051740A2_19Apr | 028 | Geometric Segment</v>
      </c>
      <c r="H30" t="s">
        <v>6</v>
      </c>
      <c r="I30">
        <v>193870.93</v>
      </c>
      <c r="J30">
        <f>VLOOKUP(G30,SegmentProperties!E:J,6,FALSE)</f>
        <v>488</v>
      </c>
      <c r="K30" t="s">
        <v>5</v>
      </c>
    </row>
    <row r="31" spans="1:11" x14ac:dyDescent="0.25">
      <c r="A31" t="s">
        <v>36</v>
      </c>
      <c r="B31" t="s">
        <v>3</v>
      </c>
      <c r="C31" t="s">
        <v>3</v>
      </c>
      <c r="D31" t="s">
        <v>4</v>
      </c>
      <c r="E31" t="str">
        <f>"029"</f>
        <v>029</v>
      </c>
      <c r="F31" t="s">
        <v>5</v>
      </c>
      <c r="G31" t="str">
        <f t="shared" si="0"/>
        <v>051740A2_19Apr | 029 | Geometric Segment</v>
      </c>
      <c r="H31" t="s">
        <v>6</v>
      </c>
      <c r="I31">
        <v>183661.53</v>
      </c>
      <c r="J31">
        <f>VLOOKUP(G31,SegmentProperties!E:J,6,FALSE)</f>
        <v>475</v>
      </c>
      <c r="K31" t="s">
        <v>5</v>
      </c>
    </row>
    <row r="32" spans="1:11" x14ac:dyDescent="0.25">
      <c r="A32" t="s">
        <v>37</v>
      </c>
      <c r="B32" t="s">
        <v>3</v>
      </c>
      <c r="C32" t="s">
        <v>3</v>
      </c>
      <c r="D32" t="s">
        <v>4</v>
      </c>
      <c r="E32" t="str">
        <f>"030"</f>
        <v>030</v>
      </c>
      <c r="F32" t="s">
        <v>5</v>
      </c>
      <c r="G32" t="str">
        <f t="shared" si="0"/>
        <v>051740A2_19Apr | 030 | Geometric Segment</v>
      </c>
      <c r="H32" t="s">
        <v>6</v>
      </c>
      <c r="I32">
        <v>154727</v>
      </c>
      <c r="J32">
        <f>VLOOKUP(G32,SegmentProperties!E:J,6,FALSE)</f>
        <v>437</v>
      </c>
      <c r="K32" t="s">
        <v>5</v>
      </c>
    </row>
    <row r="33" spans="1:11" x14ac:dyDescent="0.25">
      <c r="A33" t="s">
        <v>38</v>
      </c>
      <c r="B33" t="s">
        <v>3</v>
      </c>
      <c r="C33" t="s">
        <v>3</v>
      </c>
      <c r="D33" t="s">
        <v>4</v>
      </c>
      <c r="E33" t="str">
        <f>"031"</f>
        <v>031</v>
      </c>
      <c r="F33" t="s">
        <v>39</v>
      </c>
      <c r="G33" t="str">
        <f t="shared" si="0"/>
        <v>051740A2_19Apr | 031 | PanCK+</v>
      </c>
      <c r="H33" t="s">
        <v>40</v>
      </c>
      <c r="I33">
        <v>58121.67</v>
      </c>
      <c r="J33">
        <f>VLOOKUP(G33,SegmentProperties!E:J,6,FALSE)</f>
        <v>426</v>
      </c>
      <c r="K33" t="s">
        <v>39</v>
      </c>
    </row>
    <row r="34" spans="1:11" x14ac:dyDescent="0.25">
      <c r="A34" t="s">
        <v>41</v>
      </c>
      <c r="B34" t="s">
        <v>3</v>
      </c>
      <c r="C34" t="s">
        <v>3</v>
      </c>
      <c r="D34" t="s">
        <v>4</v>
      </c>
      <c r="E34" t="str">
        <f>"032"</f>
        <v>032</v>
      </c>
      <c r="F34" t="s">
        <v>39</v>
      </c>
      <c r="G34" t="str">
        <f t="shared" si="0"/>
        <v>051740A2_19Apr | 032 | PanCK+</v>
      </c>
      <c r="H34" t="s">
        <v>40</v>
      </c>
      <c r="I34">
        <v>78110.48</v>
      </c>
      <c r="J34">
        <f>VLOOKUP(G34,SegmentProperties!E:J,6,FALSE)</f>
        <v>498</v>
      </c>
      <c r="K34" t="s">
        <v>39</v>
      </c>
    </row>
    <row r="35" spans="1:11" x14ac:dyDescent="0.25">
      <c r="A35" t="s">
        <v>42</v>
      </c>
      <c r="B35" t="s">
        <v>3</v>
      </c>
      <c r="C35" t="s">
        <v>3</v>
      </c>
      <c r="D35" t="s">
        <v>4</v>
      </c>
      <c r="E35" t="str">
        <f>"033"</f>
        <v>033</v>
      </c>
      <c r="F35" t="s">
        <v>39</v>
      </c>
      <c r="G35" t="str">
        <f t="shared" si="0"/>
        <v>051740A2_19Apr | 033 | PanCK+</v>
      </c>
      <c r="H35" t="s">
        <v>40</v>
      </c>
      <c r="I35">
        <v>64223.41</v>
      </c>
      <c r="J35">
        <f>VLOOKUP(G35,SegmentProperties!E:J,6,FALSE)</f>
        <v>466</v>
      </c>
      <c r="K35" t="s">
        <v>39</v>
      </c>
    </row>
    <row r="36" spans="1:11" x14ac:dyDescent="0.25">
      <c r="A36" t="s">
        <v>43</v>
      </c>
      <c r="B36" t="s">
        <v>3</v>
      </c>
      <c r="C36" t="s">
        <v>3</v>
      </c>
      <c r="D36" t="s">
        <v>4</v>
      </c>
      <c r="E36" t="str">
        <f>"034"</f>
        <v>034</v>
      </c>
      <c r="F36" t="s">
        <v>39</v>
      </c>
      <c r="G36" t="str">
        <f t="shared" si="0"/>
        <v>051740A2_19Apr | 034 | PanCK+</v>
      </c>
      <c r="H36" t="s">
        <v>40</v>
      </c>
      <c r="I36">
        <v>117984.65</v>
      </c>
      <c r="J36">
        <f>VLOOKUP(G36,SegmentProperties!E:J,6,FALSE)</f>
        <v>712</v>
      </c>
      <c r="K36" t="s">
        <v>39</v>
      </c>
    </row>
    <row r="37" spans="1:11" x14ac:dyDescent="0.25">
      <c r="A37" t="s">
        <v>44</v>
      </c>
      <c r="B37" t="s">
        <v>3</v>
      </c>
      <c r="C37" t="s">
        <v>3</v>
      </c>
      <c r="D37" t="s">
        <v>4</v>
      </c>
      <c r="E37" t="str">
        <f>"035"</f>
        <v>035</v>
      </c>
      <c r="F37" t="s">
        <v>39</v>
      </c>
      <c r="G37" t="str">
        <f t="shared" si="0"/>
        <v>051740A2_19Apr | 035 | PanCK+</v>
      </c>
      <c r="H37" t="s">
        <v>40</v>
      </c>
      <c r="I37">
        <v>87485.88</v>
      </c>
      <c r="J37">
        <f>VLOOKUP(G37,SegmentProperties!E:J,6,FALSE)</f>
        <v>649</v>
      </c>
      <c r="K37" t="s">
        <v>39</v>
      </c>
    </row>
    <row r="38" spans="1:11" x14ac:dyDescent="0.25">
      <c r="A38" t="s">
        <v>45</v>
      </c>
      <c r="B38" t="s">
        <v>3</v>
      </c>
      <c r="C38" t="s">
        <v>3</v>
      </c>
      <c r="D38" t="s">
        <v>4</v>
      </c>
      <c r="E38" t="str">
        <f>"036"</f>
        <v>036</v>
      </c>
      <c r="F38" t="s">
        <v>39</v>
      </c>
      <c r="G38" t="str">
        <f t="shared" si="0"/>
        <v>051740A2_19Apr | 036 | PanCK+</v>
      </c>
      <c r="H38" t="s">
        <v>40</v>
      </c>
      <c r="I38">
        <v>73770.289999999994</v>
      </c>
      <c r="J38">
        <f>VLOOKUP(G38,SegmentProperties!E:J,6,FALSE)</f>
        <v>432</v>
      </c>
      <c r="K38" t="s">
        <v>39</v>
      </c>
    </row>
    <row r="39" spans="1:11" x14ac:dyDescent="0.25">
      <c r="A39" t="s">
        <v>46</v>
      </c>
      <c r="B39" t="s">
        <v>3</v>
      </c>
      <c r="C39" t="s">
        <v>3</v>
      </c>
      <c r="D39" t="s">
        <v>4</v>
      </c>
      <c r="E39" t="str">
        <f>"037"</f>
        <v>037</v>
      </c>
      <c r="F39" t="s">
        <v>39</v>
      </c>
      <c r="G39" t="str">
        <f t="shared" si="0"/>
        <v>051740A2_19Apr | 037 | PanCK+</v>
      </c>
      <c r="H39" t="s">
        <v>40</v>
      </c>
      <c r="I39">
        <v>168143.29</v>
      </c>
      <c r="J39">
        <f>VLOOKUP(G39,SegmentProperties!E:J,6,FALSE)</f>
        <v>804</v>
      </c>
      <c r="K39" t="s">
        <v>39</v>
      </c>
    </row>
    <row r="40" spans="1:11" x14ac:dyDescent="0.25">
      <c r="A40" t="s">
        <v>47</v>
      </c>
      <c r="B40" t="s">
        <v>3</v>
      </c>
      <c r="C40" t="s">
        <v>3</v>
      </c>
      <c r="D40" t="s">
        <v>4</v>
      </c>
      <c r="E40" t="str">
        <f>"038"</f>
        <v>038</v>
      </c>
      <c r="F40" t="s">
        <v>39</v>
      </c>
      <c r="G40" t="str">
        <f t="shared" si="0"/>
        <v>051740A2_19Apr | 038 | PanCK+</v>
      </c>
      <c r="H40" t="s">
        <v>40</v>
      </c>
      <c r="I40">
        <v>148251.85999999999</v>
      </c>
      <c r="J40">
        <f>VLOOKUP(G40,SegmentProperties!E:J,6,FALSE)</f>
        <v>808</v>
      </c>
      <c r="K40" t="s">
        <v>39</v>
      </c>
    </row>
    <row r="41" spans="1:11" x14ac:dyDescent="0.25">
      <c r="A41" t="s">
        <v>48</v>
      </c>
      <c r="B41" t="s">
        <v>3</v>
      </c>
      <c r="C41" t="s">
        <v>3</v>
      </c>
      <c r="D41" t="s">
        <v>4</v>
      </c>
      <c r="E41" t="str">
        <f>"039"</f>
        <v>039</v>
      </c>
      <c r="F41" t="s">
        <v>39</v>
      </c>
      <c r="G41" t="str">
        <f t="shared" si="0"/>
        <v>051740A2_19Apr | 039 | PanCK+</v>
      </c>
      <c r="H41" t="s">
        <v>40</v>
      </c>
      <c r="I41">
        <v>170542.16</v>
      </c>
      <c r="J41">
        <f>VLOOKUP(G41,SegmentProperties!E:J,6,FALSE)</f>
        <v>931</v>
      </c>
      <c r="K41" t="s">
        <v>39</v>
      </c>
    </row>
    <row r="42" spans="1:11" x14ac:dyDescent="0.25">
      <c r="A42" t="s">
        <v>49</v>
      </c>
      <c r="B42" t="s">
        <v>3</v>
      </c>
      <c r="C42" t="s">
        <v>3</v>
      </c>
      <c r="D42" t="s">
        <v>4</v>
      </c>
      <c r="E42" t="str">
        <f>"040"</f>
        <v>040</v>
      </c>
      <c r="F42" t="s">
        <v>39</v>
      </c>
      <c r="G42" t="str">
        <f t="shared" si="0"/>
        <v>051740A2_19Apr | 040 | PanCK+</v>
      </c>
      <c r="H42" t="s">
        <v>40</v>
      </c>
      <c r="I42">
        <v>158242.75</v>
      </c>
      <c r="J42">
        <f>VLOOKUP(G42,SegmentProperties!E:J,6,FALSE)</f>
        <v>895</v>
      </c>
      <c r="K42" t="s">
        <v>39</v>
      </c>
    </row>
    <row r="43" spans="1:11" x14ac:dyDescent="0.25">
      <c r="A43" t="s">
        <v>50</v>
      </c>
      <c r="B43" t="s">
        <v>3</v>
      </c>
      <c r="C43" t="s">
        <v>3</v>
      </c>
      <c r="D43" t="s">
        <v>4</v>
      </c>
      <c r="E43" t="str">
        <f>"041"</f>
        <v>041</v>
      </c>
      <c r="F43" t="s">
        <v>39</v>
      </c>
      <c r="G43" t="str">
        <f t="shared" si="0"/>
        <v>051740A2_19Apr | 041 | PanCK+</v>
      </c>
      <c r="H43" t="s">
        <v>40</v>
      </c>
      <c r="I43">
        <v>151239.45000000001</v>
      </c>
      <c r="J43">
        <f>VLOOKUP(G43,SegmentProperties!E:J,6,FALSE)</f>
        <v>896</v>
      </c>
      <c r="K43" t="s">
        <v>39</v>
      </c>
    </row>
    <row r="44" spans="1:11" x14ac:dyDescent="0.25">
      <c r="A44" t="s">
        <v>51</v>
      </c>
      <c r="B44" t="s">
        <v>3</v>
      </c>
      <c r="C44" t="s">
        <v>3</v>
      </c>
      <c r="D44" t="s">
        <v>4</v>
      </c>
      <c r="E44" t="str">
        <f>"042"</f>
        <v>042</v>
      </c>
      <c r="F44" t="s">
        <v>39</v>
      </c>
      <c r="G44" t="str">
        <f t="shared" si="0"/>
        <v>051740A2_19Apr | 042 | PanCK+</v>
      </c>
      <c r="H44" t="s">
        <v>40</v>
      </c>
      <c r="I44">
        <v>179103.64</v>
      </c>
      <c r="J44">
        <f>VLOOKUP(G44,SegmentProperties!E:J,6,FALSE)</f>
        <v>1077</v>
      </c>
      <c r="K44" t="s">
        <v>39</v>
      </c>
    </row>
    <row r="45" spans="1:11" x14ac:dyDescent="0.25">
      <c r="A45" t="s">
        <v>52</v>
      </c>
      <c r="B45" t="s">
        <v>3</v>
      </c>
      <c r="C45" t="s">
        <v>3</v>
      </c>
      <c r="D45" t="s">
        <v>4</v>
      </c>
      <c r="E45" t="str">
        <f>"043"</f>
        <v>043</v>
      </c>
      <c r="F45" t="s">
        <v>39</v>
      </c>
      <c r="G45" t="str">
        <f t="shared" si="0"/>
        <v>051740A2_19Apr | 043 | PanCK+</v>
      </c>
      <c r="H45" t="s">
        <v>40</v>
      </c>
      <c r="I45">
        <v>61712.97</v>
      </c>
      <c r="J45">
        <f>VLOOKUP(G45,SegmentProperties!E:J,6,FALSE)</f>
        <v>354</v>
      </c>
      <c r="K45" t="s">
        <v>39</v>
      </c>
    </row>
    <row r="46" spans="1:11" x14ac:dyDescent="0.25">
      <c r="A46" t="s">
        <v>53</v>
      </c>
      <c r="B46" t="s">
        <v>3</v>
      </c>
      <c r="C46" t="s">
        <v>3</v>
      </c>
      <c r="D46" t="s">
        <v>4</v>
      </c>
      <c r="E46" t="str">
        <f>"044"</f>
        <v>044</v>
      </c>
      <c r="F46" t="s">
        <v>39</v>
      </c>
      <c r="G46" t="str">
        <f t="shared" si="0"/>
        <v>051740A2_19Apr | 044 | PanCK+</v>
      </c>
      <c r="H46" t="s">
        <v>40</v>
      </c>
      <c r="I46">
        <v>71377.95</v>
      </c>
      <c r="J46">
        <f>VLOOKUP(G46,SegmentProperties!E:J,6,FALSE)</f>
        <v>397</v>
      </c>
      <c r="K46" t="s">
        <v>39</v>
      </c>
    </row>
    <row r="47" spans="1:11" x14ac:dyDescent="0.25">
      <c r="A47" t="s">
        <v>54</v>
      </c>
      <c r="B47" t="s">
        <v>3</v>
      </c>
      <c r="C47" t="s">
        <v>3</v>
      </c>
      <c r="D47" t="s">
        <v>4</v>
      </c>
      <c r="E47" t="str">
        <f>"045"</f>
        <v>045</v>
      </c>
      <c r="F47" t="s">
        <v>39</v>
      </c>
      <c r="G47" t="str">
        <f t="shared" si="0"/>
        <v>051740A2_19Apr | 045 | PanCK+</v>
      </c>
      <c r="H47" t="s">
        <v>40</v>
      </c>
      <c r="I47">
        <v>70645.320000000007</v>
      </c>
      <c r="J47">
        <f>VLOOKUP(G47,SegmentProperties!E:J,6,FALSE)</f>
        <v>575</v>
      </c>
      <c r="K47" t="s">
        <v>39</v>
      </c>
    </row>
    <row r="48" spans="1:11" x14ac:dyDescent="0.25">
      <c r="A48" t="s">
        <v>55</v>
      </c>
      <c r="B48" t="s">
        <v>3</v>
      </c>
      <c r="C48" t="s">
        <v>3</v>
      </c>
      <c r="D48" t="s">
        <v>4</v>
      </c>
      <c r="E48" t="str">
        <f>"046"</f>
        <v>046</v>
      </c>
      <c r="F48" t="s">
        <v>39</v>
      </c>
      <c r="G48" t="str">
        <f t="shared" si="0"/>
        <v>051740A2_19Apr | 046 | PanCK+</v>
      </c>
      <c r="H48" t="s">
        <v>40</v>
      </c>
      <c r="I48">
        <v>68908.160000000003</v>
      </c>
      <c r="J48">
        <f>VLOOKUP(G48,SegmentProperties!E:J,6,FALSE)</f>
        <v>495</v>
      </c>
      <c r="K48" t="s">
        <v>39</v>
      </c>
    </row>
    <row r="49" spans="1:11" x14ac:dyDescent="0.25">
      <c r="A49" t="s">
        <v>56</v>
      </c>
      <c r="B49" t="s">
        <v>3</v>
      </c>
      <c r="C49" t="s">
        <v>3</v>
      </c>
      <c r="D49" t="s">
        <v>4</v>
      </c>
      <c r="E49" t="str">
        <f>"047"</f>
        <v>047</v>
      </c>
      <c r="F49" t="s">
        <v>39</v>
      </c>
      <c r="G49" t="str">
        <f t="shared" si="0"/>
        <v>051740A2_19Apr | 047 | PanCK+</v>
      </c>
      <c r="H49" t="s">
        <v>40</v>
      </c>
      <c r="I49">
        <v>69582.78</v>
      </c>
      <c r="J49">
        <f>VLOOKUP(G49,SegmentProperties!E:J,6,FALSE)</f>
        <v>642</v>
      </c>
      <c r="K49" t="s">
        <v>39</v>
      </c>
    </row>
    <row r="50" spans="1:11" x14ac:dyDescent="0.25">
      <c r="A50" t="s">
        <v>57</v>
      </c>
      <c r="B50" t="s">
        <v>3</v>
      </c>
      <c r="C50" t="s">
        <v>3</v>
      </c>
      <c r="D50" t="s">
        <v>4</v>
      </c>
      <c r="E50" t="str">
        <f>"048"</f>
        <v>048</v>
      </c>
      <c r="F50" t="s">
        <v>39</v>
      </c>
      <c r="G50" t="str">
        <f t="shared" si="0"/>
        <v>051740A2_19Apr | 048 | PanCK+</v>
      </c>
      <c r="H50" t="s">
        <v>40</v>
      </c>
      <c r="I50">
        <v>84092.2</v>
      </c>
      <c r="J50">
        <f>VLOOKUP(G50,SegmentProperties!E:J,6,FALSE)</f>
        <v>489</v>
      </c>
      <c r="K50" t="s">
        <v>39</v>
      </c>
    </row>
    <row r="51" spans="1:11" x14ac:dyDescent="0.25">
      <c r="A51" t="s">
        <v>58</v>
      </c>
      <c r="B51" t="s">
        <v>3</v>
      </c>
      <c r="C51" t="s">
        <v>3</v>
      </c>
      <c r="D51" t="s">
        <v>4</v>
      </c>
      <c r="E51" t="str">
        <f>"049"</f>
        <v>049</v>
      </c>
      <c r="F51" t="s">
        <v>59</v>
      </c>
      <c r="G51" t="str">
        <f t="shared" si="0"/>
        <v>051740A2_19Apr | 049 | MUC1</v>
      </c>
      <c r="H51" t="s">
        <v>60</v>
      </c>
      <c r="I51">
        <v>78528.19</v>
      </c>
      <c r="J51" t="e">
        <f>VLOOKUP(G51,SegmentProperties!E:J,6,FALSE)</f>
        <v>#N/A</v>
      </c>
      <c r="K51" t="s">
        <v>59</v>
      </c>
    </row>
    <row r="52" spans="1:11" x14ac:dyDescent="0.25">
      <c r="A52" t="s">
        <v>61</v>
      </c>
      <c r="B52" t="s">
        <v>3</v>
      </c>
      <c r="C52" t="s">
        <v>3</v>
      </c>
      <c r="D52" t="s">
        <v>4</v>
      </c>
      <c r="E52" t="str">
        <f>"050"</f>
        <v>050</v>
      </c>
      <c r="F52" t="s">
        <v>59</v>
      </c>
      <c r="G52" t="str">
        <f t="shared" si="0"/>
        <v>051740A2_19Apr | 050 | MUC1</v>
      </c>
      <c r="H52" t="s">
        <v>60</v>
      </c>
      <c r="I52">
        <v>76360.41</v>
      </c>
      <c r="J52" t="e">
        <f>VLOOKUP(G52,SegmentProperties!E:J,6,FALSE)</f>
        <v>#N/A</v>
      </c>
      <c r="K52" t="s">
        <v>59</v>
      </c>
    </row>
    <row r="53" spans="1:11" x14ac:dyDescent="0.25">
      <c r="A53" t="s">
        <v>62</v>
      </c>
      <c r="B53" t="s">
        <v>3</v>
      </c>
      <c r="C53" t="s">
        <v>3</v>
      </c>
      <c r="D53" t="s">
        <v>4</v>
      </c>
      <c r="E53" t="str">
        <f>"051"</f>
        <v>051</v>
      </c>
      <c r="F53" t="s">
        <v>59</v>
      </c>
      <c r="G53" t="str">
        <f t="shared" si="0"/>
        <v>051740A2_19Apr | 051 | MUC1</v>
      </c>
      <c r="H53" t="s">
        <v>60</v>
      </c>
      <c r="I53">
        <v>81165.649999999994</v>
      </c>
      <c r="J53" t="e">
        <f>VLOOKUP(G53,SegmentProperties!E:J,6,FALSE)</f>
        <v>#N/A</v>
      </c>
      <c r="K53" t="s">
        <v>59</v>
      </c>
    </row>
    <row r="54" spans="1:11" x14ac:dyDescent="0.25">
      <c r="A54" t="s">
        <v>63</v>
      </c>
      <c r="B54" t="s">
        <v>3</v>
      </c>
      <c r="C54" t="s">
        <v>3</v>
      </c>
      <c r="D54" t="s">
        <v>4</v>
      </c>
      <c r="E54" t="str">
        <f>"052"</f>
        <v>052</v>
      </c>
      <c r="F54" t="s">
        <v>59</v>
      </c>
      <c r="G54" t="str">
        <f t="shared" si="0"/>
        <v>051740A2_19Apr | 052 | MUC1</v>
      </c>
      <c r="H54" t="s">
        <v>60</v>
      </c>
      <c r="I54">
        <v>83425.39</v>
      </c>
      <c r="J54" t="e">
        <f>VLOOKUP(G54,SegmentProperties!E:J,6,FALSE)</f>
        <v>#N/A</v>
      </c>
      <c r="K54" t="s">
        <v>59</v>
      </c>
    </row>
    <row r="55" spans="1:11" x14ac:dyDescent="0.25">
      <c r="A55" t="s">
        <v>64</v>
      </c>
      <c r="B55" t="s">
        <v>3</v>
      </c>
      <c r="C55" t="s">
        <v>3</v>
      </c>
      <c r="D55" t="s">
        <v>4</v>
      </c>
      <c r="E55" t="str">
        <f>"053"</f>
        <v>053</v>
      </c>
      <c r="F55" t="s">
        <v>59</v>
      </c>
      <c r="G55" t="str">
        <f t="shared" si="0"/>
        <v>051740A2_19Apr | 053 | MUC1</v>
      </c>
      <c r="H55" t="s">
        <v>60</v>
      </c>
      <c r="I55">
        <v>88582.68</v>
      </c>
      <c r="J55" t="e">
        <f>VLOOKUP(G55,SegmentProperties!E:J,6,FALSE)</f>
        <v>#N/A</v>
      </c>
      <c r="K55" t="s">
        <v>59</v>
      </c>
    </row>
    <row r="56" spans="1:11" x14ac:dyDescent="0.25">
      <c r="A56" t="s">
        <v>65</v>
      </c>
      <c r="B56" t="s">
        <v>3</v>
      </c>
      <c r="C56" t="s">
        <v>3</v>
      </c>
      <c r="D56" t="s">
        <v>4</v>
      </c>
      <c r="E56" t="str">
        <f>"054"</f>
        <v>054</v>
      </c>
      <c r="F56" t="s">
        <v>59</v>
      </c>
      <c r="G56" t="str">
        <f t="shared" si="0"/>
        <v>051740A2_19Apr | 054 | MUC1</v>
      </c>
      <c r="H56" t="s">
        <v>60</v>
      </c>
      <c r="I56">
        <v>81717.87</v>
      </c>
      <c r="J56" t="e">
        <f>VLOOKUP(G56,SegmentProperties!E:J,6,FALSE)</f>
        <v>#N/A</v>
      </c>
      <c r="K56" t="s">
        <v>59</v>
      </c>
    </row>
    <row r="57" spans="1:11" x14ac:dyDescent="0.25">
      <c r="A57" t="s">
        <v>66</v>
      </c>
      <c r="B57" t="s">
        <v>3</v>
      </c>
      <c r="C57" t="s">
        <v>3</v>
      </c>
      <c r="D57" t="s">
        <v>4</v>
      </c>
      <c r="E57" t="str">
        <f>"055"</f>
        <v>055</v>
      </c>
      <c r="F57" t="s">
        <v>59</v>
      </c>
      <c r="G57" t="str">
        <f t="shared" si="0"/>
        <v>051740A2_19Apr | 055 | MUC1</v>
      </c>
      <c r="H57" t="s">
        <v>60</v>
      </c>
      <c r="I57">
        <v>157073.60000000001</v>
      </c>
      <c r="J57" t="e">
        <f>VLOOKUP(G57,SegmentProperties!E:J,6,FALSE)</f>
        <v>#N/A</v>
      </c>
      <c r="K57" t="s">
        <v>59</v>
      </c>
    </row>
    <row r="58" spans="1:11" x14ac:dyDescent="0.25">
      <c r="A58" t="s">
        <v>67</v>
      </c>
      <c r="B58" t="s">
        <v>3</v>
      </c>
      <c r="C58" t="s">
        <v>3</v>
      </c>
      <c r="D58" t="s">
        <v>4</v>
      </c>
      <c r="E58" t="str">
        <f>"056"</f>
        <v>056</v>
      </c>
      <c r="F58" t="s">
        <v>59</v>
      </c>
      <c r="G58" t="str">
        <f t="shared" si="0"/>
        <v>051740A2_19Apr | 056 | MUC1</v>
      </c>
      <c r="H58" t="s">
        <v>60</v>
      </c>
      <c r="I58">
        <v>185815.45</v>
      </c>
      <c r="J58" t="e">
        <f>VLOOKUP(G58,SegmentProperties!E:J,6,FALSE)</f>
        <v>#N/A</v>
      </c>
      <c r="K58" t="s">
        <v>59</v>
      </c>
    </row>
    <row r="59" spans="1:11" x14ac:dyDescent="0.25">
      <c r="A59" t="s">
        <v>68</v>
      </c>
      <c r="B59" t="s">
        <v>3</v>
      </c>
      <c r="C59" t="s">
        <v>3</v>
      </c>
      <c r="D59" t="s">
        <v>4</v>
      </c>
      <c r="E59" t="str">
        <f>"057"</f>
        <v>057</v>
      </c>
      <c r="F59" t="s">
        <v>59</v>
      </c>
      <c r="G59" t="str">
        <f t="shared" si="0"/>
        <v>051740A2_19Apr | 057 | MUC1</v>
      </c>
      <c r="H59" t="s">
        <v>60</v>
      </c>
      <c r="I59">
        <v>95290.02</v>
      </c>
      <c r="J59" t="e">
        <f>VLOOKUP(G59,SegmentProperties!E:J,6,FALSE)</f>
        <v>#N/A</v>
      </c>
      <c r="K59" t="s">
        <v>59</v>
      </c>
    </row>
    <row r="60" spans="1:11" x14ac:dyDescent="0.25">
      <c r="A60" t="s">
        <v>69</v>
      </c>
      <c r="B60" t="s">
        <v>3</v>
      </c>
      <c r="C60" t="s">
        <v>3</v>
      </c>
      <c r="D60" t="s">
        <v>4</v>
      </c>
      <c r="E60" t="str">
        <f>"058"</f>
        <v>058</v>
      </c>
      <c r="F60" t="s">
        <v>59</v>
      </c>
      <c r="G60" t="str">
        <f t="shared" si="0"/>
        <v>051740A2_19Apr | 058 | MUC1</v>
      </c>
      <c r="H60" t="s">
        <v>60</v>
      </c>
      <c r="I60">
        <v>143850.63</v>
      </c>
      <c r="J60" t="e">
        <f>VLOOKUP(G60,SegmentProperties!E:J,6,FALSE)</f>
        <v>#N/A</v>
      </c>
      <c r="K60" t="s">
        <v>59</v>
      </c>
    </row>
    <row r="61" spans="1:11" x14ac:dyDescent="0.25">
      <c r="A61" t="s">
        <v>70</v>
      </c>
      <c r="B61" t="s">
        <v>3</v>
      </c>
      <c r="C61" t="s">
        <v>3</v>
      </c>
      <c r="D61" t="s">
        <v>4</v>
      </c>
      <c r="E61" t="str">
        <f>"059"</f>
        <v>059</v>
      </c>
      <c r="F61" t="s">
        <v>59</v>
      </c>
      <c r="G61" t="str">
        <f t="shared" si="0"/>
        <v>051740A2_19Apr | 059 | MUC1</v>
      </c>
      <c r="H61" t="s">
        <v>60</v>
      </c>
      <c r="I61">
        <v>151546.72</v>
      </c>
      <c r="J61" t="e">
        <f>VLOOKUP(G61,SegmentProperties!E:J,6,FALSE)</f>
        <v>#N/A</v>
      </c>
      <c r="K61" t="s">
        <v>59</v>
      </c>
    </row>
    <row r="62" spans="1:11" x14ac:dyDescent="0.25">
      <c r="A62" t="s">
        <v>71</v>
      </c>
      <c r="B62" t="s">
        <v>3</v>
      </c>
      <c r="C62" t="s">
        <v>3</v>
      </c>
      <c r="D62" t="s">
        <v>4</v>
      </c>
      <c r="E62" t="str">
        <f>"060"</f>
        <v>060</v>
      </c>
      <c r="F62" t="s">
        <v>59</v>
      </c>
      <c r="G62" t="str">
        <f t="shared" si="0"/>
        <v>051740A2_19Apr | 060 | MUC1</v>
      </c>
      <c r="H62" t="s">
        <v>60</v>
      </c>
      <c r="I62">
        <v>154232.63</v>
      </c>
      <c r="J62" t="e">
        <f>VLOOKUP(G62,SegmentProperties!E:J,6,FALSE)</f>
        <v>#N/A</v>
      </c>
      <c r="K62" t="s">
        <v>59</v>
      </c>
    </row>
    <row r="63" spans="1:11" x14ac:dyDescent="0.25">
      <c r="A63" t="s">
        <v>72</v>
      </c>
      <c r="B63" t="s">
        <v>3</v>
      </c>
      <c r="C63" t="s">
        <v>3</v>
      </c>
      <c r="D63" t="s">
        <v>4</v>
      </c>
      <c r="E63" t="str">
        <f>"061"</f>
        <v>061</v>
      </c>
      <c r="F63" t="s">
        <v>59</v>
      </c>
      <c r="G63" t="str">
        <f t="shared" si="0"/>
        <v>051740A2_19Apr | 061 | MUC1</v>
      </c>
      <c r="H63" t="s">
        <v>60</v>
      </c>
      <c r="I63">
        <v>129356.51</v>
      </c>
      <c r="J63" t="e">
        <f>VLOOKUP(G63,SegmentProperties!E:J,6,FALSE)</f>
        <v>#N/A</v>
      </c>
      <c r="K63" t="s">
        <v>59</v>
      </c>
    </row>
    <row r="64" spans="1:11" x14ac:dyDescent="0.25">
      <c r="A64" t="s">
        <v>73</v>
      </c>
      <c r="B64" t="s">
        <v>3</v>
      </c>
      <c r="C64" t="s">
        <v>3</v>
      </c>
      <c r="D64" t="s">
        <v>4</v>
      </c>
      <c r="E64" t="str">
        <f>"062"</f>
        <v>062</v>
      </c>
      <c r="F64" t="s">
        <v>59</v>
      </c>
      <c r="G64" t="str">
        <f t="shared" si="0"/>
        <v>051740A2_19Apr | 062 | MUC1</v>
      </c>
      <c r="H64" t="s">
        <v>60</v>
      </c>
      <c r="I64">
        <v>123280.6</v>
      </c>
      <c r="J64" t="e">
        <f>VLOOKUP(G64,SegmentProperties!E:J,6,FALSE)</f>
        <v>#N/A</v>
      </c>
      <c r="K64" t="s">
        <v>59</v>
      </c>
    </row>
    <row r="65" spans="1:11" x14ac:dyDescent="0.25">
      <c r="A65" t="s">
        <v>74</v>
      </c>
      <c r="B65" t="s">
        <v>3</v>
      </c>
      <c r="C65" t="s">
        <v>3</v>
      </c>
      <c r="D65" t="s">
        <v>4</v>
      </c>
      <c r="E65" t="str">
        <f>"063"</f>
        <v>063</v>
      </c>
      <c r="F65" t="s">
        <v>59</v>
      </c>
      <c r="G65" t="str">
        <f t="shared" si="0"/>
        <v>051740A2_19Apr | 063 | MUC1</v>
      </c>
      <c r="H65" t="s">
        <v>60</v>
      </c>
      <c r="I65">
        <v>119834.33</v>
      </c>
      <c r="J65" t="e">
        <f>VLOOKUP(G65,SegmentProperties!E:J,6,FALSE)</f>
        <v>#N/A</v>
      </c>
      <c r="K65" t="s">
        <v>59</v>
      </c>
    </row>
    <row r="66" spans="1:11" x14ac:dyDescent="0.25">
      <c r="A66" t="s">
        <v>75</v>
      </c>
      <c r="B66" t="s">
        <v>3</v>
      </c>
      <c r="C66" t="s">
        <v>3</v>
      </c>
      <c r="D66" t="s">
        <v>4</v>
      </c>
      <c r="E66" t="str">
        <f>"064"</f>
        <v>064</v>
      </c>
      <c r="F66" t="s">
        <v>59</v>
      </c>
      <c r="G66" t="str">
        <f t="shared" si="0"/>
        <v>051740A2_19Apr | 064 | MUC1</v>
      </c>
      <c r="H66" t="s">
        <v>60</v>
      </c>
      <c r="I66">
        <v>115340.19</v>
      </c>
      <c r="J66" t="e">
        <f>VLOOKUP(G66,SegmentProperties!E:J,6,FALSE)</f>
        <v>#N/A</v>
      </c>
      <c r="K66" t="s">
        <v>59</v>
      </c>
    </row>
    <row r="67" spans="1:11" x14ac:dyDescent="0.25">
      <c r="A67" t="s">
        <v>76</v>
      </c>
      <c r="B67" t="s">
        <v>3</v>
      </c>
      <c r="C67" t="s">
        <v>3</v>
      </c>
      <c r="D67" t="s">
        <v>4</v>
      </c>
      <c r="E67" t="str">
        <f>"065"</f>
        <v>065</v>
      </c>
      <c r="F67" t="s">
        <v>59</v>
      </c>
      <c r="G67" t="str">
        <f t="shared" si="0"/>
        <v>051740A2_19Apr | 065 | MUC1</v>
      </c>
      <c r="H67" t="s">
        <v>60</v>
      </c>
      <c r="I67">
        <v>95433.94</v>
      </c>
      <c r="J67" t="e">
        <f>VLOOKUP(G67,SegmentProperties!E:J,6,FALSE)</f>
        <v>#N/A</v>
      </c>
      <c r="K67" t="s">
        <v>59</v>
      </c>
    </row>
    <row r="68" spans="1:11" x14ac:dyDescent="0.25">
      <c r="A68" t="s">
        <v>77</v>
      </c>
      <c r="B68" t="s">
        <v>3</v>
      </c>
      <c r="C68" t="s">
        <v>3</v>
      </c>
      <c r="D68" t="s">
        <v>4</v>
      </c>
      <c r="E68" t="str">
        <f>"066"</f>
        <v>066</v>
      </c>
      <c r="F68" t="s">
        <v>59</v>
      </c>
      <c r="G68" t="str">
        <f t="shared" ref="G68:G131" si="1">B68 &amp;" | "&amp;E68&amp;" | "&amp; F68</f>
        <v>051740A2_19Apr | 066 | MUC1</v>
      </c>
      <c r="H68" t="s">
        <v>60</v>
      </c>
      <c r="I68">
        <v>95491.79</v>
      </c>
      <c r="J68" t="e">
        <f>VLOOKUP(G68,SegmentProperties!E:J,6,FALSE)</f>
        <v>#N/A</v>
      </c>
      <c r="K68" t="s">
        <v>59</v>
      </c>
    </row>
    <row r="69" spans="1:11" x14ac:dyDescent="0.25">
      <c r="A69" t="s">
        <v>78</v>
      </c>
      <c r="B69" t="s">
        <v>79</v>
      </c>
      <c r="C69" t="s">
        <v>79</v>
      </c>
      <c r="D69" t="s">
        <v>4</v>
      </c>
      <c r="E69" t="str">
        <f>"001"</f>
        <v>001</v>
      </c>
      <c r="F69" t="s">
        <v>13</v>
      </c>
      <c r="G69" t="str">
        <f t="shared" si="1"/>
        <v>052070A3_19Apr | 001 | CD10+</v>
      </c>
      <c r="H69" t="s">
        <v>14</v>
      </c>
      <c r="I69">
        <v>8323.2199999999993</v>
      </c>
      <c r="J69">
        <f>VLOOKUP(G69,SegmentProperties!E:J,6,FALSE)</f>
        <v>60</v>
      </c>
      <c r="K69" t="s">
        <v>13</v>
      </c>
    </row>
    <row r="70" spans="1:11" x14ac:dyDescent="0.25">
      <c r="A70" t="s">
        <v>80</v>
      </c>
      <c r="B70" t="s">
        <v>79</v>
      </c>
      <c r="C70" t="s">
        <v>79</v>
      </c>
      <c r="D70" t="s">
        <v>4</v>
      </c>
      <c r="E70" t="str">
        <f>"002"</f>
        <v>002</v>
      </c>
      <c r="F70" t="s">
        <v>13</v>
      </c>
      <c r="G70" t="str">
        <f t="shared" si="1"/>
        <v>052070A3_19Apr | 002 | CD10+</v>
      </c>
      <c r="H70" t="s">
        <v>14</v>
      </c>
      <c r="I70">
        <v>10803.38</v>
      </c>
      <c r="J70">
        <f>VLOOKUP(G70,SegmentProperties!E:J,6,FALSE)</f>
        <v>60</v>
      </c>
      <c r="K70" t="s">
        <v>13</v>
      </c>
    </row>
    <row r="71" spans="1:11" x14ac:dyDescent="0.25">
      <c r="A71" t="s">
        <v>81</v>
      </c>
      <c r="B71" t="s">
        <v>79</v>
      </c>
      <c r="C71" t="s">
        <v>79</v>
      </c>
      <c r="D71" t="s">
        <v>4</v>
      </c>
      <c r="E71" t="str">
        <f>"003"</f>
        <v>003</v>
      </c>
      <c r="F71" t="s">
        <v>5</v>
      </c>
      <c r="G71" t="str">
        <f t="shared" si="1"/>
        <v>052070A3_19Apr | 003 | Geometric Segment</v>
      </c>
      <c r="H71" t="s">
        <v>6</v>
      </c>
      <c r="I71">
        <v>16553.37</v>
      </c>
      <c r="J71">
        <f>VLOOKUP(G71,SegmentProperties!E:J,6,FALSE)</f>
        <v>114</v>
      </c>
      <c r="K71" t="s">
        <v>5</v>
      </c>
    </row>
    <row r="72" spans="1:11" x14ac:dyDescent="0.25">
      <c r="A72" t="s">
        <v>82</v>
      </c>
      <c r="B72" t="s">
        <v>79</v>
      </c>
      <c r="C72" t="s">
        <v>79</v>
      </c>
      <c r="D72" t="s">
        <v>4</v>
      </c>
      <c r="E72" t="str">
        <f>"004"</f>
        <v>004</v>
      </c>
      <c r="F72" t="s">
        <v>5</v>
      </c>
      <c r="G72" t="str">
        <f t="shared" si="1"/>
        <v>052070A3_19Apr | 004 | Geometric Segment</v>
      </c>
      <c r="H72" t="s">
        <v>6</v>
      </c>
      <c r="I72">
        <v>18123.189999999999</v>
      </c>
      <c r="J72">
        <f>VLOOKUP(G72,SegmentProperties!E:J,6,FALSE)</f>
        <v>112</v>
      </c>
      <c r="K72" t="s">
        <v>5</v>
      </c>
    </row>
    <row r="73" spans="1:11" x14ac:dyDescent="0.25">
      <c r="A73" t="s">
        <v>83</v>
      </c>
      <c r="B73" t="s">
        <v>79</v>
      </c>
      <c r="C73" t="s">
        <v>79</v>
      </c>
      <c r="D73" t="s">
        <v>4</v>
      </c>
      <c r="E73" t="str">
        <f>"005"</f>
        <v>005</v>
      </c>
      <c r="F73" t="s">
        <v>5</v>
      </c>
      <c r="G73" t="str">
        <f t="shared" si="1"/>
        <v>052070A3_19Apr | 005 | Geometric Segment</v>
      </c>
      <c r="H73" t="s">
        <v>6</v>
      </c>
      <c r="I73">
        <v>14453.32</v>
      </c>
      <c r="J73">
        <f>VLOOKUP(G73,SegmentProperties!E:J,6,FALSE)</f>
        <v>100</v>
      </c>
      <c r="K73" t="s">
        <v>5</v>
      </c>
    </row>
    <row r="74" spans="1:11" x14ac:dyDescent="0.25">
      <c r="A74" t="s">
        <v>84</v>
      </c>
      <c r="B74" t="s">
        <v>79</v>
      </c>
      <c r="C74" t="s">
        <v>79</v>
      </c>
      <c r="D74" t="s">
        <v>4</v>
      </c>
      <c r="E74" t="str">
        <f>"006"</f>
        <v>006</v>
      </c>
      <c r="F74" t="s">
        <v>5</v>
      </c>
      <c r="G74" t="str">
        <f t="shared" si="1"/>
        <v>052070A3_19Apr | 006 | Geometric Segment</v>
      </c>
      <c r="H74" t="s">
        <v>6</v>
      </c>
      <c r="I74">
        <v>15460.56</v>
      </c>
      <c r="J74">
        <f>VLOOKUP(G74,SegmentProperties!E:J,6,FALSE)</f>
        <v>87</v>
      </c>
      <c r="K74" t="s">
        <v>5</v>
      </c>
    </row>
    <row r="75" spans="1:11" x14ac:dyDescent="0.25">
      <c r="A75" t="s">
        <v>85</v>
      </c>
      <c r="B75" t="s">
        <v>79</v>
      </c>
      <c r="C75" t="s">
        <v>79</v>
      </c>
      <c r="D75" t="s">
        <v>4</v>
      </c>
      <c r="E75" t="str">
        <f>"007"</f>
        <v>007</v>
      </c>
      <c r="F75" t="s">
        <v>13</v>
      </c>
      <c r="G75" t="str">
        <f t="shared" si="1"/>
        <v>052070A3_19Apr | 007 | CD10+</v>
      </c>
      <c r="H75" t="s">
        <v>14</v>
      </c>
      <c r="I75">
        <v>5680.51</v>
      </c>
      <c r="J75">
        <f>VLOOKUP(G75,SegmentProperties!E:J,6,FALSE)</f>
        <v>48</v>
      </c>
      <c r="K75" t="s">
        <v>13</v>
      </c>
    </row>
    <row r="76" spans="1:11" x14ac:dyDescent="0.25">
      <c r="A76" t="s">
        <v>86</v>
      </c>
      <c r="B76" t="s">
        <v>79</v>
      </c>
      <c r="C76" t="s">
        <v>79</v>
      </c>
      <c r="D76" t="s">
        <v>4</v>
      </c>
      <c r="E76" t="str">
        <f>"008"</f>
        <v>008</v>
      </c>
      <c r="F76" t="s">
        <v>5</v>
      </c>
      <c r="G76" t="str">
        <f t="shared" si="1"/>
        <v>052070A3_19Apr | 008 | Geometric Segment</v>
      </c>
      <c r="H76" t="s">
        <v>6</v>
      </c>
      <c r="I76">
        <v>10583.28</v>
      </c>
      <c r="J76">
        <f>VLOOKUP(G76,SegmentProperties!E:J,6,FALSE)</f>
        <v>67</v>
      </c>
      <c r="K76" t="s">
        <v>5</v>
      </c>
    </row>
    <row r="77" spans="1:11" x14ac:dyDescent="0.25">
      <c r="A77" t="s">
        <v>87</v>
      </c>
      <c r="B77" t="s">
        <v>79</v>
      </c>
      <c r="C77" t="s">
        <v>79</v>
      </c>
      <c r="D77" t="s">
        <v>4</v>
      </c>
      <c r="E77" t="str">
        <f>"009"</f>
        <v>009</v>
      </c>
      <c r="F77" t="s">
        <v>5</v>
      </c>
      <c r="G77" t="str">
        <f t="shared" si="1"/>
        <v>052070A3_19Apr | 009 | Geometric Segment</v>
      </c>
      <c r="H77" t="s">
        <v>6</v>
      </c>
      <c r="I77">
        <v>13799.58</v>
      </c>
      <c r="J77">
        <f>VLOOKUP(G77,SegmentProperties!E:J,6,FALSE)</f>
        <v>89</v>
      </c>
      <c r="K77" t="s">
        <v>5</v>
      </c>
    </row>
    <row r="78" spans="1:11" x14ac:dyDescent="0.25">
      <c r="A78" t="s">
        <v>88</v>
      </c>
      <c r="B78" t="s">
        <v>79</v>
      </c>
      <c r="C78" t="s">
        <v>79</v>
      </c>
      <c r="D78" t="s">
        <v>4</v>
      </c>
      <c r="E78" t="str">
        <f>"010"</f>
        <v>010</v>
      </c>
      <c r="F78" t="s">
        <v>13</v>
      </c>
      <c r="G78" t="str">
        <f t="shared" si="1"/>
        <v>052070A3_19Apr | 010 | CD10+</v>
      </c>
      <c r="H78" t="s">
        <v>14</v>
      </c>
      <c r="I78">
        <v>11301.89</v>
      </c>
      <c r="J78">
        <f>VLOOKUP(G78,SegmentProperties!E:J,6,FALSE)</f>
        <v>65</v>
      </c>
      <c r="K78" t="s">
        <v>13</v>
      </c>
    </row>
    <row r="79" spans="1:11" x14ac:dyDescent="0.25">
      <c r="A79" t="s">
        <v>89</v>
      </c>
      <c r="B79" t="s">
        <v>79</v>
      </c>
      <c r="C79" t="s">
        <v>79</v>
      </c>
      <c r="D79" t="s">
        <v>4</v>
      </c>
      <c r="E79" t="str">
        <f>"011"</f>
        <v>011</v>
      </c>
      <c r="F79" t="s">
        <v>13</v>
      </c>
      <c r="G79" t="str">
        <f t="shared" si="1"/>
        <v>052070A3_19Apr | 011 | CD10+</v>
      </c>
      <c r="H79" t="s">
        <v>14</v>
      </c>
      <c r="I79">
        <v>9286.31</v>
      </c>
      <c r="J79">
        <f>VLOOKUP(G79,SegmentProperties!E:J,6,FALSE)</f>
        <v>53</v>
      </c>
      <c r="K79" t="s">
        <v>13</v>
      </c>
    </row>
    <row r="80" spans="1:11" x14ac:dyDescent="0.25">
      <c r="A80" t="s">
        <v>90</v>
      </c>
      <c r="B80" t="s">
        <v>79</v>
      </c>
      <c r="C80" t="s">
        <v>79</v>
      </c>
      <c r="D80" t="s">
        <v>4</v>
      </c>
      <c r="E80" t="str">
        <f>"012"</f>
        <v>012</v>
      </c>
      <c r="F80" t="s">
        <v>13</v>
      </c>
      <c r="G80" t="str">
        <f t="shared" si="1"/>
        <v>052070A3_19Apr | 012 | CD10+</v>
      </c>
      <c r="H80" t="s">
        <v>14</v>
      </c>
      <c r="I80">
        <v>7912.2</v>
      </c>
      <c r="J80">
        <f>VLOOKUP(G80,SegmentProperties!E:J,6,FALSE)</f>
        <v>50</v>
      </c>
      <c r="K80" t="s">
        <v>13</v>
      </c>
    </row>
    <row r="81" spans="1:11" x14ac:dyDescent="0.25">
      <c r="A81" t="s">
        <v>91</v>
      </c>
      <c r="B81" t="s">
        <v>79</v>
      </c>
      <c r="C81" t="s">
        <v>79</v>
      </c>
      <c r="D81" t="s">
        <v>4</v>
      </c>
      <c r="E81" t="str">
        <f>"013"</f>
        <v>013</v>
      </c>
      <c r="F81" t="s">
        <v>5</v>
      </c>
      <c r="G81" t="str">
        <f t="shared" si="1"/>
        <v>052070A3_19Apr | 013 | Geometric Segment</v>
      </c>
      <c r="H81" t="s">
        <v>6</v>
      </c>
      <c r="I81">
        <v>24904.33</v>
      </c>
      <c r="J81">
        <f>VLOOKUP(G81,SegmentProperties!E:J,6,FALSE)</f>
        <v>136</v>
      </c>
      <c r="K81" t="s">
        <v>5</v>
      </c>
    </row>
    <row r="82" spans="1:11" x14ac:dyDescent="0.25">
      <c r="A82" t="s">
        <v>92</v>
      </c>
      <c r="B82" t="s">
        <v>79</v>
      </c>
      <c r="C82" t="s">
        <v>79</v>
      </c>
      <c r="D82" t="s">
        <v>4</v>
      </c>
      <c r="E82" t="str">
        <f>"014"</f>
        <v>014</v>
      </c>
      <c r="F82" t="s">
        <v>5</v>
      </c>
      <c r="G82" t="str">
        <f t="shared" si="1"/>
        <v>052070A3_19Apr | 014 | Geometric Segment</v>
      </c>
      <c r="H82" t="s">
        <v>6</v>
      </c>
      <c r="I82">
        <v>15746.31</v>
      </c>
      <c r="J82">
        <f>VLOOKUP(G82,SegmentProperties!E:J,6,FALSE)</f>
        <v>101</v>
      </c>
      <c r="K82" t="s">
        <v>5</v>
      </c>
    </row>
    <row r="83" spans="1:11" x14ac:dyDescent="0.25">
      <c r="A83" t="s">
        <v>93</v>
      </c>
      <c r="B83" t="s">
        <v>79</v>
      </c>
      <c r="C83" t="s">
        <v>79</v>
      </c>
      <c r="D83" t="s">
        <v>4</v>
      </c>
      <c r="E83" t="str">
        <f>"015"</f>
        <v>015</v>
      </c>
      <c r="F83" t="s">
        <v>5</v>
      </c>
      <c r="G83" t="str">
        <f t="shared" si="1"/>
        <v>052070A3_19Apr | 015 | Geometric Segment</v>
      </c>
      <c r="H83" t="s">
        <v>6</v>
      </c>
      <c r="I83">
        <v>20138.93</v>
      </c>
      <c r="J83">
        <f>VLOOKUP(G83,SegmentProperties!E:J,6,FALSE)</f>
        <v>128</v>
      </c>
      <c r="K83" t="s">
        <v>5</v>
      </c>
    </row>
    <row r="84" spans="1:11" x14ac:dyDescent="0.25">
      <c r="A84" t="s">
        <v>94</v>
      </c>
      <c r="B84" t="s">
        <v>79</v>
      </c>
      <c r="C84" t="s">
        <v>79</v>
      </c>
      <c r="D84" t="s">
        <v>4</v>
      </c>
      <c r="E84" t="str">
        <f>"016"</f>
        <v>016</v>
      </c>
      <c r="F84" t="s">
        <v>5</v>
      </c>
      <c r="G84" t="str">
        <f t="shared" si="1"/>
        <v>052070A3_19Apr | 016 | Geometric Segment</v>
      </c>
      <c r="H84" t="s">
        <v>6</v>
      </c>
      <c r="I84">
        <v>18684.82</v>
      </c>
      <c r="J84">
        <f>VLOOKUP(G84,SegmentProperties!E:J,6,FALSE)</f>
        <v>110</v>
      </c>
      <c r="K84" t="s">
        <v>5</v>
      </c>
    </row>
    <row r="85" spans="1:11" x14ac:dyDescent="0.25">
      <c r="A85" t="s">
        <v>95</v>
      </c>
      <c r="B85" t="s">
        <v>79</v>
      </c>
      <c r="C85" t="s">
        <v>79</v>
      </c>
      <c r="D85" t="s">
        <v>4</v>
      </c>
      <c r="E85" t="str">
        <f>"017"</f>
        <v>017</v>
      </c>
      <c r="F85" t="s">
        <v>5</v>
      </c>
      <c r="G85" t="str">
        <f t="shared" si="1"/>
        <v>052070A3_19Apr | 017 | Geometric Segment</v>
      </c>
      <c r="H85" t="s">
        <v>6</v>
      </c>
      <c r="I85">
        <v>18509.990000000002</v>
      </c>
      <c r="J85">
        <f>VLOOKUP(G85,SegmentProperties!E:J,6,FALSE)</f>
        <v>111</v>
      </c>
      <c r="K85" t="s">
        <v>5</v>
      </c>
    </row>
    <row r="86" spans="1:11" x14ac:dyDescent="0.25">
      <c r="A86" t="s">
        <v>96</v>
      </c>
      <c r="B86" t="s">
        <v>79</v>
      </c>
      <c r="C86" t="s">
        <v>79</v>
      </c>
      <c r="D86" t="s">
        <v>4</v>
      </c>
      <c r="E86" t="str">
        <f>"018"</f>
        <v>018</v>
      </c>
      <c r="F86" t="s">
        <v>5</v>
      </c>
      <c r="G86" t="str">
        <f t="shared" si="1"/>
        <v>052070A3_19Apr | 018 | Geometric Segment</v>
      </c>
      <c r="H86" t="s">
        <v>6</v>
      </c>
      <c r="I86">
        <v>25290.799999999999</v>
      </c>
      <c r="J86">
        <f>VLOOKUP(G86,SegmentProperties!E:J,6,FALSE)</f>
        <v>166</v>
      </c>
      <c r="K86" t="s">
        <v>5</v>
      </c>
    </row>
    <row r="87" spans="1:11" x14ac:dyDescent="0.25">
      <c r="A87" t="s">
        <v>97</v>
      </c>
      <c r="B87" t="s">
        <v>79</v>
      </c>
      <c r="C87" t="s">
        <v>79</v>
      </c>
      <c r="D87" t="s">
        <v>4</v>
      </c>
      <c r="E87" t="str">
        <f>"019"</f>
        <v>019</v>
      </c>
      <c r="F87" t="s">
        <v>13</v>
      </c>
      <c r="G87" t="str">
        <f t="shared" si="1"/>
        <v>052070A3_19Apr | 019 | CD10+</v>
      </c>
      <c r="H87" t="s">
        <v>14</v>
      </c>
      <c r="I87">
        <v>8700.94</v>
      </c>
      <c r="J87">
        <f>VLOOKUP(G87,SegmentProperties!E:J,6,FALSE)</f>
        <v>39</v>
      </c>
      <c r="K87" t="s">
        <v>13</v>
      </c>
    </row>
    <row r="88" spans="1:11" x14ac:dyDescent="0.25">
      <c r="A88" t="s">
        <v>98</v>
      </c>
      <c r="B88" t="s">
        <v>79</v>
      </c>
      <c r="C88" t="s">
        <v>79</v>
      </c>
      <c r="D88" t="s">
        <v>4</v>
      </c>
      <c r="E88" t="str">
        <f>"020"</f>
        <v>020</v>
      </c>
      <c r="F88" t="s">
        <v>13</v>
      </c>
      <c r="G88" t="str">
        <f t="shared" si="1"/>
        <v>052070A3_19Apr | 020 | CD10+</v>
      </c>
      <c r="H88" t="s">
        <v>14</v>
      </c>
      <c r="I88">
        <v>10190.59</v>
      </c>
      <c r="J88">
        <f>VLOOKUP(G88,SegmentProperties!E:J,6,FALSE)</f>
        <v>66</v>
      </c>
      <c r="K88" t="s">
        <v>13</v>
      </c>
    </row>
    <row r="89" spans="1:11" x14ac:dyDescent="0.25">
      <c r="A89" t="s">
        <v>99</v>
      </c>
      <c r="B89" t="s">
        <v>79</v>
      </c>
      <c r="C89" t="s">
        <v>79</v>
      </c>
      <c r="D89" t="s">
        <v>4</v>
      </c>
      <c r="E89" t="str">
        <f>"021"</f>
        <v>021</v>
      </c>
      <c r="F89" t="s">
        <v>13</v>
      </c>
      <c r="G89" t="str">
        <f t="shared" si="1"/>
        <v>052070A3_19Apr | 021 | CD10+</v>
      </c>
      <c r="H89" t="s">
        <v>14</v>
      </c>
      <c r="I89">
        <v>7633.94</v>
      </c>
      <c r="J89">
        <f>VLOOKUP(G89,SegmentProperties!E:J,6,FALSE)</f>
        <v>61</v>
      </c>
      <c r="K89" t="s">
        <v>13</v>
      </c>
    </row>
    <row r="90" spans="1:11" x14ac:dyDescent="0.25">
      <c r="A90" t="s">
        <v>100</v>
      </c>
      <c r="B90" t="s">
        <v>79</v>
      </c>
      <c r="C90" t="s">
        <v>79</v>
      </c>
      <c r="D90" t="s">
        <v>4</v>
      </c>
      <c r="E90" t="str">
        <f>"022"</f>
        <v>022</v>
      </c>
      <c r="F90" t="s">
        <v>13</v>
      </c>
      <c r="G90" t="str">
        <f t="shared" si="1"/>
        <v>052070A3_19Apr | 022 | CD10+</v>
      </c>
      <c r="H90" t="s">
        <v>14</v>
      </c>
      <c r="I90">
        <v>10345.98</v>
      </c>
      <c r="J90">
        <f>VLOOKUP(G90,SegmentProperties!E:J,6,FALSE)</f>
        <v>52</v>
      </c>
      <c r="K90" t="s">
        <v>13</v>
      </c>
    </row>
    <row r="91" spans="1:11" x14ac:dyDescent="0.25">
      <c r="A91" t="s">
        <v>101</v>
      </c>
      <c r="B91" t="s">
        <v>79</v>
      </c>
      <c r="C91" t="s">
        <v>79</v>
      </c>
      <c r="D91" t="s">
        <v>4</v>
      </c>
      <c r="E91" t="str">
        <f>"023"</f>
        <v>023</v>
      </c>
      <c r="F91" t="s">
        <v>13</v>
      </c>
      <c r="G91" t="str">
        <f t="shared" si="1"/>
        <v>052070A3_19Apr | 023 | CD10+</v>
      </c>
      <c r="H91" t="s">
        <v>14</v>
      </c>
      <c r="I91">
        <v>9293</v>
      </c>
      <c r="J91">
        <f>VLOOKUP(G91,SegmentProperties!E:J,6,FALSE)</f>
        <v>51</v>
      </c>
      <c r="K91" t="s">
        <v>13</v>
      </c>
    </row>
    <row r="92" spans="1:11" x14ac:dyDescent="0.25">
      <c r="A92" t="s">
        <v>102</v>
      </c>
      <c r="B92" t="s">
        <v>79</v>
      </c>
      <c r="C92" t="s">
        <v>79</v>
      </c>
      <c r="D92" t="s">
        <v>4</v>
      </c>
      <c r="E92" t="str">
        <f>"024"</f>
        <v>024</v>
      </c>
      <c r="F92" t="s">
        <v>13</v>
      </c>
      <c r="G92" t="str">
        <f t="shared" si="1"/>
        <v>052070A3_19Apr | 024 | CD10+</v>
      </c>
      <c r="H92" t="s">
        <v>14</v>
      </c>
      <c r="I92">
        <v>7981.69</v>
      </c>
      <c r="J92">
        <f>VLOOKUP(G92,SegmentProperties!E:J,6,FALSE)</f>
        <v>45</v>
      </c>
      <c r="K92" t="s">
        <v>13</v>
      </c>
    </row>
    <row r="93" spans="1:11" x14ac:dyDescent="0.25">
      <c r="A93" t="s">
        <v>103</v>
      </c>
      <c r="B93" t="s">
        <v>79</v>
      </c>
      <c r="C93" t="s">
        <v>79</v>
      </c>
      <c r="D93" t="s">
        <v>4</v>
      </c>
      <c r="E93" t="str">
        <f>"025"</f>
        <v>025</v>
      </c>
      <c r="F93" t="s">
        <v>5</v>
      </c>
      <c r="G93" t="str">
        <f t="shared" si="1"/>
        <v>052070A3_19Apr | 025 | Geometric Segment</v>
      </c>
      <c r="H93" t="s">
        <v>6</v>
      </c>
      <c r="I93">
        <v>143849.82999999999</v>
      </c>
      <c r="J93">
        <f>VLOOKUP(G93,SegmentProperties!E:J,6,FALSE)</f>
        <v>291</v>
      </c>
      <c r="K93" t="s">
        <v>5</v>
      </c>
    </row>
    <row r="94" spans="1:11" x14ac:dyDescent="0.25">
      <c r="A94" t="s">
        <v>104</v>
      </c>
      <c r="B94" t="s">
        <v>79</v>
      </c>
      <c r="C94" t="s">
        <v>79</v>
      </c>
      <c r="D94" t="s">
        <v>4</v>
      </c>
      <c r="E94" t="str">
        <f>"026"</f>
        <v>026</v>
      </c>
      <c r="F94" t="s">
        <v>5</v>
      </c>
      <c r="G94" t="str">
        <f t="shared" si="1"/>
        <v>052070A3_19Apr | 026 | Geometric Segment</v>
      </c>
      <c r="H94" t="s">
        <v>6</v>
      </c>
      <c r="I94">
        <v>197171.05</v>
      </c>
      <c r="J94">
        <f>VLOOKUP(G94,SegmentProperties!E:J,6,FALSE)</f>
        <v>518</v>
      </c>
      <c r="K94" t="s">
        <v>5</v>
      </c>
    </row>
    <row r="95" spans="1:11" x14ac:dyDescent="0.25">
      <c r="A95" t="s">
        <v>105</v>
      </c>
      <c r="B95" t="s">
        <v>79</v>
      </c>
      <c r="C95" t="s">
        <v>79</v>
      </c>
      <c r="D95" t="s">
        <v>4</v>
      </c>
      <c r="E95" t="str">
        <f>"027"</f>
        <v>027</v>
      </c>
      <c r="F95" t="s">
        <v>5</v>
      </c>
      <c r="G95" t="str">
        <f t="shared" si="1"/>
        <v>052070A3_19Apr | 027 | Geometric Segment</v>
      </c>
      <c r="H95" t="s">
        <v>6</v>
      </c>
      <c r="I95">
        <v>187374.43</v>
      </c>
      <c r="J95">
        <f>VLOOKUP(G95,SegmentProperties!E:J,6,FALSE)</f>
        <v>662</v>
      </c>
      <c r="K95" t="s">
        <v>5</v>
      </c>
    </row>
    <row r="96" spans="1:11" x14ac:dyDescent="0.25">
      <c r="A96" t="s">
        <v>106</v>
      </c>
      <c r="B96" t="s">
        <v>79</v>
      </c>
      <c r="C96" t="s">
        <v>79</v>
      </c>
      <c r="D96" t="s">
        <v>4</v>
      </c>
      <c r="E96" t="str">
        <f>"028"</f>
        <v>028</v>
      </c>
      <c r="F96" t="s">
        <v>5</v>
      </c>
      <c r="G96" t="str">
        <f t="shared" si="1"/>
        <v>052070A3_19Apr | 028 | Geometric Segment</v>
      </c>
      <c r="H96" t="s">
        <v>6</v>
      </c>
      <c r="I96">
        <v>171493.77</v>
      </c>
      <c r="J96">
        <f>VLOOKUP(G96,SegmentProperties!E:J,6,FALSE)</f>
        <v>716</v>
      </c>
      <c r="K96" t="s">
        <v>5</v>
      </c>
    </row>
    <row r="97" spans="1:11" x14ac:dyDescent="0.25">
      <c r="A97" t="s">
        <v>107</v>
      </c>
      <c r="B97" t="s">
        <v>79</v>
      </c>
      <c r="C97" t="s">
        <v>79</v>
      </c>
      <c r="D97" t="s">
        <v>4</v>
      </c>
      <c r="E97" t="str">
        <f>"029"</f>
        <v>029</v>
      </c>
      <c r="F97" t="s">
        <v>5</v>
      </c>
      <c r="G97" t="str">
        <f t="shared" si="1"/>
        <v>052070A3_19Apr | 029 | Geometric Segment</v>
      </c>
      <c r="H97" t="s">
        <v>6</v>
      </c>
      <c r="I97">
        <v>128072.92</v>
      </c>
      <c r="J97">
        <f>VLOOKUP(G97,SegmentProperties!E:J,6,FALSE)</f>
        <v>475</v>
      </c>
      <c r="K97" t="s">
        <v>5</v>
      </c>
    </row>
    <row r="98" spans="1:11" x14ac:dyDescent="0.25">
      <c r="A98" t="s">
        <v>108</v>
      </c>
      <c r="B98" t="s">
        <v>1</v>
      </c>
      <c r="G98" t="str">
        <f t="shared" si="1"/>
        <v xml:space="preserve">No Template Control |  | </v>
      </c>
    </row>
    <row r="99" spans="1:11" x14ac:dyDescent="0.25">
      <c r="A99" t="s">
        <v>109</v>
      </c>
      <c r="B99" t="s">
        <v>110</v>
      </c>
      <c r="C99" t="s">
        <v>110</v>
      </c>
      <c r="D99" t="s">
        <v>4</v>
      </c>
      <c r="E99" t="str">
        <f>"001"</f>
        <v>001</v>
      </c>
      <c r="F99" t="s">
        <v>111</v>
      </c>
      <c r="G99" t="str">
        <f t="shared" si="1"/>
        <v>053041A2 | 001 | Full ROI</v>
      </c>
      <c r="H99" t="s">
        <v>112</v>
      </c>
      <c r="I99">
        <v>22781.49</v>
      </c>
      <c r="J99">
        <f>VLOOKUP(G99,SegmentProperties!E:J,6,FALSE)</f>
        <v>135</v>
      </c>
      <c r="K99" t="s">
        <v>5</v>
      </c>
    </row>
    <row r="100" spans="1:11" x14ac:dyDescent="0.25">
      <c r="A100" t="s">
        <v>113</v>
      </c>
      <c r="B100" t="s">
        <v>110</v>
      </c>
      <c r="C100" t="s">
        <v>110</v>
      </c>
      <c r="D100" t="s">
        <v>4</v>
      </c>
      <c r="E100" t="str">
        <f>"002"</f>
        <v>002</v>
      </c>
      <c r="F100" t="s">
        <v>111</v>
      </c>
      <c r="G100" t="str">
        <f t="shared" si="1"/>
        <v>053041A2 | 002 | Full ROI</v>
      </c>
      <c r="H100" t="s">
        <v>112</v>
      </c>
      <c r="I100">
        <v>27027.17</v>
      </c>
      <c r="J100">
        <f>VLOOKUP(G100,SegmentProperties!E:J,6,FALSE)</f>
        <v>147</v>
      </c>
      <c r="K100" t="s">
        <v>5</v>
      </c>
    </row>
    <row r="101" spans="1:11" x14ac:dyDescent="0.25">
      <c r="A101" t="s">
        <v>114</v>
      </c>
      <c r="B101" t="s">
        <v>110</v>
      </c>
      <c r="C101" t="s">
        <v>110</v>
      </c>
      <c r="D101" t="s">
        <v>4</v>
      </c>
      <c r="E101" t="str">
        <f>"003"</f>
        <v>003</v>
      </c>
      <c r="F101" t="s">
        <v>111</v>
      </c>
      <c r="G101" t="str">
        <f t="shared" si="1"/>
        <v>053041A2 | 003 | Full ROI</v>
      </c>
      <c r="H101" t="s">
        <v>112</v>
      </c>
      <c r="I101">
        <v>20916.990000000002</v>
      </c>
      <c r="J101">
        <f>VLOOKUP(G101,SegmentProperties!E:J,6,FALSE)</f>
        <v>123</v>
      </c>
      <c r="K101" t="s">
        <v>5</v>
      </c>
    </row>
    <row r="102" spans="1:11" x14ac:dyDescent="0.25">
      <c r="A102" t="s">
        <v>115</v>
      </c>
      <c r="B102" t="s">
        <v>110</v>
      </c>
      <c r="C102" t="s">
        <v>110</v>
      </c>
      <c r="D102" t="s">
        <v>4</v>
      </c>
      <c r="E102" t="str">
        <f>"004"</f>
        <v>004</v>
      </c>
      <c r="F102" t="s">
        <v>111</v>
      </c>
      <c r="G102" t="str">
        <f t="shared" si="1"/>
        <v>053041A2 | 004 | Full ROI</v>
      </c>
      <c r="H102" t="s">
        <v>112</v>
      </c>
      <c r="I102">
        <v>19392.27</v>
      </c>
      <c r="J102">
        <f>VLOOKUP(G102,SegmentProperties!E:J,6,FALSE)</f>
        <v>102</v>
      </c>
      <c r="K102" t="s">
        <v>5</v>
      </c>
    </row>
    <row r="103" spans="1:11" x14ac:dyDescent="0.25">
      <c r="A103" t="s">
        <v>116</v>
      </c>
      <c r="B103" t="s">
        <v>110</v>
      </c>
      <c r="C103" t="s">
        <v>110</v>
      </c>
      <c r="D103" t="s">
        <v>4</v>
      </c>
      <c r="E103" t="str">
        <f>"005"</f>
        <v>005</v>
      </c>
      <c r="F103" t="s">
        <v>111</v>
      </c>
      <c r="G103" t="str">
        <f t="shared" si="1"/>
        <v>053041A2 | 005 | Full ROI</v>
      </c>
      <c r="H103" t="s">
        <v>112</v>
      </c>
      <c r="I103">
        <v>21436.86</v>
      </c>
      <c r="J103">
        <f>VLOOKUP(G103,SegmentProperties!E:J,6,FALSE)</f>
        <v>118</v>
      </c>
      <c r="K103" t="s">
        <v>5</v>
      </c>
    </row>
    <row r="104" spans="1:11" x14ac:dyDescent="0.25">
      <c r="A104" t="s">
        <v>117</v>
      </c>
      <c r="B104" t="s">
        <v>110</v>
      </c>
      <c r="C104" t="s">
        <v>110</v>
      </c>
      <c r="D104" t="s">
        <v>4</v>
      </c>
      <c r="E104" t="str">
        <f>"006"</f>
        <v>006</v>
      </c>
      <c r="F104" t="s">
        <v>111</v>
      </c>
      <c r="G104" t="str">
        <f t="shared" si="1"/>
        <v>053041A2 | 006 | Full ROI</v>
      </c>
      <c r="H104" t="s">
        <v>112</v>
      </c>
      <c r="I104">
        <v>24940.66</v>
      </c>
      <c r="J104">
        <f>VLOOKUP(G104,SegmentProperties!E:J,6,FALSE)</f>
        <v>134</v>
      </c>
      <c r="K104" t="s">
        <v>13</v>
      </c>
    </row>
    <row r="105" spans="1:11" x14ac:dyDescent="0.25">
      <c r="A105" t="s">
        <v>118</v>
      </c>
      <c r="B105" t="s">
        <v>110</v>
      </c>
      <c r="C105" t="s">
        <v>110</v>
      </c>
      <c r="D105" t="s">
        <v>4</v>
      </c>
      <c r="E105" t="str">
        <f>"007"</f>
        <v>007</v>
      </c>
      <c r="F105" t="s">
        <v>13</v>
      </c>
      <c r="G105" t="str">
        <f t="shared" si="1"/>
        <v>053041A2 | 007 | CD10+</v>
      </c>
      <c r="H105" t="s">
        <v>14</v>
      </c>
      <c r="I105">
        <v>7555.53</v>
      </c>
      <c r="J105">
        <f>VLOOKUP(G105,SegmentProperties!E:J,6,FALSE)</f>
        <v>38</v>
      </c>
      <c r="K105" t="s">
        <v>13</v>
      </c>
    </row>
    <row r="106" spans="1:11" x14ac:dyDescent="0.25">
      <c r="A106" t="s">
        <v>119</v>
      </c>
      <c r="B106" t="s">
        <v>110</v>
      </c>
      <c r="C106" t="s">
        <v>110</v>
      </c>
      <c r="D106" t="s">
        <v>4</v>
      </c>
      <c r="E106" t="str">
        <f>"008"</f>
        <v>008</v>
      </c>
      <c r="F106" t="s">
        <v>13</v>
      </c>
      <c r="G106" t="str">
        <f t="shared" si="1"/>
        <v>053041A2 | 008 | CD10+</v>
      </c>
      <c r="H106" t="s">
        <v>14</v>
      </c>
      <c r="I106">
        <v>9446.48</v>
      </c>
      <c r="J106">
        <f>VLOOKUP(G106,SegmentProperties!E:J,6,FALSE)</f>
        <v>48</v>
      </c>
      <c r="K106" t="s">
        <v>13</v>
      </c>
    </row>
    <row r="107" spans="1:11" x14ac:dyDescent="0.25">
      <c r="A107" t="s">
        <v>120</v>
      </c>
      <c r="B107" t="s">
        <v>110</v>
      </c>
      <c r="C107" t="s">
        <v>110</v>
      </c>
      <c r="D107" t="s">
        <v>4</v>
      </c>
      <c r="E107" t="str">
        <f>"009"</f>
        <v>009</v>
      </c>
      <c r="F107" t="s">
        <v>13</v>
      </c>
      <c r="G107" t="str">
        <f t="shared" si="1"/>
        <v>053041A2 | 009 | CD10+</v>
      </c>
      <c r="H107" t="s">
        <v>14</v>
      </c>
      <c r="I107">
        <v>8089.58</v>
      </c>
      <c r="J107">
        <f>VLOOKUP(G107,SegmentProperties!E:J,6,FALSE)</f>
        <v>45</v>
      </c>
      <c r="K107" t="s">
        <v>13</v>
      </c>
    </row>
    <row r="108" spans="1:11" x14ac:dyDescent="0.25">
      <c r="A108" t="s">
        <v>121</v>
      </c>
      <c r="B108" t="s">
        <v>110</v>
      </c>
      <c r="C108" t="s">
        <v>110</v>
      </c>
      <c r="D108" t="s">
        <v>4</v>
      </c>
      <c r="E108" t="str">
        <f>"010"</f>
        <v>010</v>
      </c>
      <c r="F108" t="s">
        <v>13</v>
      </c>
      <c r="G108" t="str">
        <f t="shared" si="1"/>
        <v>053041A2 | 010 | CD10+</v>
      </c>
      <c r="H108" t="s">
        <v>14</v>
      </c>
      <c r="I108">
        <v>10286.049999999999</v>
      </c>
      <c r="J108">
        <f>VLOOKUP(G108,SegmentProperties!E:J,6,FALSE)</f>
        <v>55</v>
      </c>
      <c r="K108" t="s">
        <v>13</v>
      </c>
    </row>
    <row r="109" spans="1:11" x14ac:dyDescent="0.25">
      <c r="A109" t="s">
        <v>122</v>
      </c>
      <c r="B109" t="s">
        <v>110</v>
      </c>
      <c r="C109" t="s">
        <v>110</v>
      </c>
      <c r="D109" t="s">
        <v>4</v>
      </c>
      <c r="E109" t="str">
        <f>"011"</f>
        <v>011</v>
      </c>
      <c r="F109" t="s">
        <v>13</v>
      </c>
      <c r="G109" t="str">
        <f t="shared" si="1"/>
        <v>053041A2 | 011 | CD10+</v>
      </c>
      <c r="H109" t="s">
        <v>14</v>
      </c>
      <c r="I109">
        <v>10166.049999999999</v>
      </c>
      <c r="J109">
        <f>VLOOKUP(G109,SegmentProperties!E:J,6,FALSE)</f>
        <v>61</v>
      </c>
      <c r="K109" t="s">
        <v>13</v>
      </c>
    </row>
    <row r="110" spans="1:11" x14ac:dyDescent="0.25">
      <c r="A110" t="s">
        <v>123</v>
      </c>
      <c r="B110" t="s">
        <v>110</v>
      </c>
      <c r="C110" t="s">
        <v>110</v>
      </c>
      <c r="D110" t="s">
        <v>4</v>
      </c>
      <c r="E110" t="str">
        <f>"012"</f>
        <v>012</v>
      </c>
      <c r="F110" t="s">
        <v>13</v>
      </c>
      <c r="G110" t="str">
        <f t="shared" si="1"/>
        <v>053041A2 | 012 | CD10+</v>
      </c>
      <c r="H110" t="s">
        <v>14</v>
      </c>
      <c r="I110">
        <v>11281.81</v>
      </c>
      <c r="J110">
        <f>VLOOKUP(G110,SegmentProperties!E:J,6,FALSE)</f>
        <v>58</v>
      </c>
      <c r="K110" t="s">
        <v>5</v>
      </c>
    </row>
    <row r="111" spans="1:11" x14ac:dyDescent="0.25">
      <c r="A111" t="s">
        <v>124</v>
      </c>
      <c r="B111" t="s">
        <v>110</v>
      </c>
      <c r="C111" t="s">
        <v>110</v>
      </c>
      <c r="D111" t="s">
        <v>4</v>
      </c>
      <c r="E111" t="str">
        <f>"013"</f>
        <v>013</v>
      </c>
      <c r="F111" t="s">
        <v>111</v>
      </c>
      <c r="G111" t="str">
        <f t="shared" si="1"/>
        <v>053041A2 | 013 | Full ROI</v>
      </c>
      <c r="H111" t="s">
        <v>112</v>
      </c>
      <c r="I111">
        <v>15629.33</v>
      </c>
      <c r="J111">
        <f>VLOOKUP(G111,SegmentProperties!E:J,6,FALSE)</f>
        <v>82</v>
      </c>
      <c r="K111" t="s">
        <v>5</v>
      </c>
    </row>
    <row r="112" spans="1:11" x14ac:dyDescent="0.25">
      <c r="A112" t="s">
        <v>125</v>
      </c>
      <c r="B112" t="s">
        <v>110</v>
      </c>
      <c r="C112" t="s">
        <v>110</v>
      </c>
      <c r="D112" t="s">
        <v>4</v>
      </c>
      <c r="E112" t="str">
        <f>"014"</f>
        <v>014</v>
      </c>
      <c r="F112" t="s">
        <v>111</v>
      </c>
      <c r="G112" t="str">
        <f t="shared" si="1"/>
        <v>053041A2 | 014 | Full ROI</v>
      </c>
      <c r="H112" t="s">
        <v>112</v>
      </c>
      <c r="I112">
        <v>25871.24</v>
      </c>
      <c r="J112">
        <f>VLOOKUP(G112,SegmentProperties!E:J,6,FALSE)</f>
        <v>133</v>
      </c>
      <c r="K112" t="s">
        <v>5</v>
      </c>
    </row>
    <row r="113" spans="1:11" x14ac:dyDescent="0.25">
      <c r="A113" t="s">
        <v>126</v>
      </c>
      <c r="B113" t="s">
        <v>110</v>
      </c>
      <c r="C113" t="s">
        <v>110</v>
      </c>
      <c r="D113" t="s">
        <v>4</v>
      </c>
      <c r="E113" t="str">
        <f>"015"</f>
        <v>015</v>
      </c>
      <c r="F113" t="s">
        <v>111</v>
      </c>
      <c r="G113" t="str">
        <f t="shared" si="1"/>
        <v>053041A2 | 015 | Full ROI</v>
      </c>
      <c r="H113" t="s">
        <v>112</v>
      </c>
      <c r="I113">
        <v>20000.12</v>
      </c>
      <c r="J113">
        <f>VLOOKUP(G113,SegmentProperties!E:J,6,FALSE)</f>
        <v>91</v>
      </c>
      <c r="K113" t="s">
        <v>5</v>
      </c>
    </row>
    <row r="114" spans="1:11" x14ac:dyDescent="0.25">
      <c r="A114" t="s">
        <v>127</v>
      </c>
      <c r="B114" t="s">
        <v>110</v>
      </c>
      <c r="C114" t="s">
        <v>110</v>
      </c>
      <c r="D114" t="s">
        <v>4</v>
      </c>
      <c r="E114" t="str">
        <f>"016"</f>
        <v>016</v>
      </c>
      <c r="F114" t="s">
        <v>111</v>
      </c>
      <c r="G114" t="str">
        <f t="shared" si="1"/>
        <v>053041A2 | 016 | Full ROI</v>
      </c>
      <c r="H114" t="s">
        <v>112</v>
      </c>
      <c r="I114">
        <v>19083.89</v>
      </c>
      <c r="J114">
        <f>VLOOKUP(G114,SegmentProperties!E:J,6,FALSE)</f>
        <v>108</v>
      </c>
      <c r="K114" t="s">
        <v>5</v>
      </c>
    </row>
    <row r="115" spans="1:11" x14ac:dyDescent="0.25">
      <c r="A115" t="s">
        <v>128</v>
      </c>
      <c r="B115" t="s">
        <v>110</v>
      </c>
      <c r="C115" t="s">
        <v>110</v>
      </c>
      <c r="D115" t="s">
        <v>4</v>
      </c>
      <c r="E115" t="str">
        <f>"017"</f>
        <v>017</v>
      </c>
      <c r="F115" t="s">
        <v>111</v>
      </c>
      <c r="G115" t="str">
        <f t="shared" si="1"/>
        <v>053041A2 | 017 | Full ROI</v>
      </c>
      <c r="H115" t="s">
        <v>112</v>
      </c>
      <c r="I115">
        <v>21400.52</v>
      </c>
      <c r="J115">
        <f>VLOOKUP(G115,SegmentProperties!E:J,6,FALSE)</f>
        <v>112</v>
      </c>
      <c r="K115" t="s">
        <v>5</v>
      </c>
    </row>
    <row r="116" spans="1:11" x14ac:dyDescent="0.25">
      <c r="A116" t="s">
        <v>129</v>
      </c>
      <c r="B116" t="s">
        <v>110</v>
      </c>
      <c r="C116" t="s">
        <v>110</v>
      </c>
      <c r="D116" t="s">
        <v>4</v>
      </c>
      <c r="E116" t="str">
        <f>"018"</f>
        <v>018</v>
      </c>
      <c r="F116" t="s">
        <v>111</v>
      </c>
      <c r="G116" t="str">
        <f t="shared" si="1"/>
        <v>053041A2 | 018 | Full ROI</v>
      </c>
      <c r="H116" t="s">
        <v>112</v>
      </c>
      <c r="I116">
        <v>24574.43</v>
      </c>
      <c r="J116">
        <f>VLOOKUP(G116,SegmentProperties!E:J,6,FALSE)</f>
        <v>126</v>
      </c>
      <c r="K116" t="s">
        <v>13</v>
      </c>
    </row>
    <row r="117" spans="1:11" x14ac:dyDescent="0.25">
      <c r="A117" t="s">
        <v>130</v>
      </c>
      <c r="B117" t="s">
        <v>110</v>
      </c>
      <c r="C117" t="s">
        <v>110</v>
      </c>
      <c r="D117" t="s">
        <v>4</v>
      </c>
      <c r="E117" t="str">
        <f>"019"</f>
        <v>019</v>
      </c>
      <c r="F117" t="s">
        <v>13</v>
      </c>
      <c r="G117" t="str">
        <f t="shared" si="1"/>
        <v>053041A2 | 019 | CD10+</v>
      </c>
      <c r="H117" t="s">
        <v>14</v>
      </c>
      <c r="I117">
        <v>10640.18</v>
      </c>
      <c r="J117">
        <f>VLOOKUP(G117,SegmentProperties!E:J,6,FALSE)</f>
        <v>49</v>
      </c>
      <c r="K117" t="s">
        <v>13</v>
      </c>
    </row>
    <row r="118" spans="1:11" x14ac:dyDescent="0.25">
      <c r="A118" t="s">
        <v>131</v>
      </c>
      <c r="B118" t="s">
        <v>110</v>
      </c>
      <c r="C118" t="s">
        <v>110</v>
      </c>
      <c r="D118" t="s">
        <v>4</v>
      </c>
      <c r="E118" t="str">
        <f>"020"</f>
        <v>020</v>
      </c>
      <c r="F118" t="s">
        <v>13</v>
      </c>
      <c r="G118" t="str">
        <f t="shared" si="1"/>
        <v>053041A2 | 020 | CD10+</v>
      </c>
      <c r="H118" t="s">
        <v>14</v>
      </c>
      <c r="I118">
        <v>10884.82</v>
      </c>
      <c r="J118">
        <f>VLOOKUP(G118,SegmentProperties!E:J,6,FALSE)</f>
        <v>58</v>
      </c>
      <c r="K118" t="s">
        <v>13</v>
      </c>
    </row>
    <row r="119" spans="1:11" x14ac:dyDescent="0.25">
      <c r="A119" t="s">
        <v>132</v>
      </c>
      <c r="B119" t="s">
        <v>110</v>
      </c>
      <c r="C119" t="s">
        <v>110</v>
      </c>
      <c r="D119" t="s">
        <v>4</v>
      </c>
      <c r="E119" t="str">
        <f>"021"</f>
        <v>021</v>
      </c>
      <c r="F119" t="s">
        <v>13</v>
      </c>
      <c r="G119" t="str">
        <f t="shared" si="1"/>
        <v>053041A2 | 021 | CD10+</v>
      </c>
      <c r="H119" t="s">
        <v>14</v>
      </c>
      <c r="I119">
        <v>10451.799999999999</v>
      </c>
      <c r="J119">
        <f>VLOOKUP(G119,SegmentProperties!E:J,6,FALSE)</f>
        <v>57</v>
      </c>
      <c r="K119" t="s">
        <v>13</v>
      </c>
    </row>
    <row r="120" spans="1:11" x14ac:dyDescent="0.25">
      <c r="A120" t="s">
        <v>133</v>
      </c>
      <c r="B120" t="s">
        <v>110</v>
      </c>
      <c r="C120" t="s">
        <v>110</v>
      </c>
      <c r="D120" t="s">
        <v>4</v>
      </c>
      <c r="E120" t="str">
        <f>"022"</f>
        <v>022</v>
      </c>
      <c r="F120" t="s">
        <v>13</v>
      </c>
      <c r="G120" t="str">
        <f t="shared" si="1"/>
        <v>053041A2 | 022 | CD10+</v>
      </c>
      <c r="H120" t="s">
        <v>14</v>
      </c>
      <c r="I120">
        <v>10903.3</v>
      </c>
      <c r="J120">
        <f>VLOOKUP(G120,SegmentProperties!E:J,6,FALSE)</f>
        <v>39</v>
      </c>
      <c r="K120" t="s">
        <v>13</v>
      </c>
    </row>
    <row r="121" spans="1:11" x14ac:dyDescent="0.25">
      <c r="A121" t="s">
        <v>134</v>
      </c>
      <c r="B121" t="s">
        <v>110</v>
      </c>
      <c r="C121" t="s">
        <v>110</v>
      </c>
      <c r="D121" t="s">
        <v>4</v>
      </c>
      <c r="E121" t="str">
        <f>"023"</f>
        <v>023</v>
      </c>
      <c r="F121" t="s">
        <v>13</v>
      </c>
      <c r="G121" t="str">
        <f t="shared" si="1"/>
        <v>053041A2 | 023 | CD10+</v>
      </c>
      <c r="H121" t="s">
        <v>14</v>
      </c>
      <c r="I121">
        <v>11001.48</v>
      </c>
      <c r="J121">
        <f>VLOOKUP(G121,SegmentProperties!E:J,6,FALSE)</f>
        <v>47</v>
      </c>
      <c r="K121" t="s">
        <v>13</v>
      </c>
    </row>
    <row r="122" spans="1:11" x14ac:dyDescent="0.25">
      <c r="A122" t="s">
        <v>135</v>
      </c>
      <c r="B122" t="s">
        <v>110</v>
      </c>
      <c r="C122" t="s">
        <v>110</v>
      </c>
      <c r="D122" t="s">
        <v>4</v>
      </c>
      <c r="E122" t="str">
        <f>"024"</f>
        <v>024</v>
      </c>
      <c r="F122" t="s">
        <v>13</v>
      </c>
      <c r="G122" t="str">
        <f t="shared" si="1"/>
        <v>053041A2 | 024 | CD10+</v>
      </c>
      <c r="H122" t="s">
        <v>14</v>
      </c>
      <c r="I122">
        <v>10415.94</v>
      </c>
      <c r="J122">
        <f>VLOOKUP(G122,SegmentProperties!E:J,6,FALSE)</f>
        <v>51</v>
      </c>
      <c r="K122" t="s">
        <v>5</v>
      </c>
    </row>
    <row r="123" spans="1:11" x14ac:dyDescent="0.25">
      <c r="A123" t="s">
        <v>136</v>
      </c>
      <c r="B123" t="s">
        <v>110</v>
      </c>
      <c r="C123" t="s">
        <v>110</v>
      </c>
      <c r="D123" t="s">
        <v>4</v>
      </c>
      <c r="E123" t="str">
        <f>"025"</f>
        <v>025</v>
      </c>
      <c r="F123" t="s">
        <v>111</v>
      </c>
      <c r="G123" t="str">
        <f t="shared" si="1"/>
        <v>053041A2 | 025 | Full ROI</v>
      </c>
      <c r="H123" t="s">
        <v>112</v>
      </c>
      <c r="I123">
        <v>210621.76</v>
      </c>
      <c r="J123">
        <f>VLOOKUP(G123,SegmentProperties!E:J,6,FALSE)</f>
        <v>603</v>
      </c>
      <c r="K123" t="s">
        <v>5</v>
      </c>
    </row>
    <row r="124" spans="1:11" x14ac:dyDescent="0.25">
      <c r="A124" t="s">
        <v>137</v>
      </c>
      <c r="B124" t="s">
        <v>110</v>
      </c>
      <c r="C124" t="s">
        <v>110</v>
      </c>
      <c r="D124" t="s">
        <v>4</v>
      </c>
      <c r="E124" t="str">
        <f>"026"</f>
        <v>026</v>
      </c>
      <c r="F124" t="s">
        <v>111</v>
      </c>
      <c r="G124" t="str">
        <f t="shared" si="1"/>
        <v>053041A2 | 026 | Full ROI</v>
      </c>
      <c r="H124" t="s">
        <v>112</v>
      </c>
      <c r="I124">
        <v>171085.94</v>
      </c>
      <c r="J124">
        <f>VLOOKUP(G124,SegmentProperties!E:J,6,FALSE)</f>
        <v>553</v>
      </c>
      <c r="K124" t="s">
        <v>5</v>
      </c>
    </row>
    <row r="125" spans="1:11" x14ac:dyDescent="0.25">
      <c r="A125" t="s">
        <v>138</v>
      </c>
      <c r="B125" t="s">
        <v>110</v>
      </c>
      <c r="C125" t="s">
        <v>110</v>
      </c>
      <c r="D125" t="s">
        <v>4</v>
      </c>
      <c r="E125" t="str">
        <f>"027"</f>
        <v>027</v>
      </c>
      <c r="F125" t="s">
        <v>111</v>
      </c>
      <c r="G125" t="str">
        <f t="shared" si="1"/>
        <v>053041A2 | 027 | Full ROI</v>
      </c>
      <c r="H125" t="s">
        <v>112</v>
      </c>
      <c r="I125">
        <v>247109.43</v>
      </c>
      <c r="J125">
        <f>VLOOKUP(G125,SegmentProperties!E:J,6,FALSE)</f>
        <v>808</v>
      </c>
      <c r="K125" t="s">
        <v>5</v>
      </c>
    </row>
    <row r="126" spans="1:11" x14ac:dyDescent="0.25">
      <c r="A126" t="s">
        <v>139</v>
      </c>
      <c r="B126" t="s">
        <v>110</v>
      </c>
      <c r="C126" t="s">
        <v>110</v>
      </c>
      <c r="D126" t="s">
        <v>4</v>
      </c>
      <c r="E126" t="str">
        <f>"028"</f>
        <v>028</v>
      </c>
      <c r="F126" t="s">
        <v>111</v>
      </c>
      <c r="G126" t="str">
        <f t="shared" si="1"/>
        <v>053041A2 | 028 | Full ROI</v>
      </c>
      <c r="H126" t="s">
        <v>112</v>
      </c>
      <c r="I126">
        <v>217120.01</v>
      </c>
      <c r="J126">
        <f>VLOOKUP(G126,SegmentProperties!E:J,6,FALSE)</f>
        <v>721</v>
      </c>
      <c r="K126" t="s">
        <v>5</v>
      </c>
    </row>
    <row r="127" spans="1:11" x14ac:dyDescent="0.25">
      <c r="A127" t="s">
        <v>140</v>
      </c>
      <c r="B127" t="s">
        <v>110</v>
      </c>
      <c r="C127" t="s">
        <v>110</v>
      </c>
      <c r="D127" t="s">
        <v>4</v>
      </c>
      <c r="E127" t="str">
        <f>"029"</f>
        <v>029</v>
      </c>
      <c r="F127" t="s">
        <v>111</v>
      </c>
      <c r="G127" t="str">
        <f t="shared" si="1"/>
        <v>053041A2 | 029 | Full ROI</v>
      </c>
      <c r="H127" t="s">
        <v>112</v>
      </c>
      <c r="I127">
        <v>109080.36</v>
      </c>
      <c r="J127">
        <f>VLOOKUP(G127,SegmentProperties!E:J,6,FALSE)</f>
        <v>365</v>
      </c>
      <c r="K127" t="s">
        <v>5</v>
      </c>
    </row>
    <row r="128" spans="1:11" x14ac:dyDescent="0.25">
      <c r="A128" t="s">
        <v>141</v>
      </c>
      <c r="B128" t="s">
        <v>110</v>
      </c>
      <c r="C128" t="s">
        <v>110</v>
      </c>
      <c r="D128" t="s">
        <v>4</v>
      </c>
      <c r="E128" t="str">
        <f>"030"</f>
        <v>030</v>
      </c>
      <c r="F128" t="s">
        <v>111</v>
      </c>
      <c r="G128" t="str">
        <f t="shared" si="1"/>
        <v>053041A2 | 030 | Full ROI</v>
      </c>
      <c r="H128" t="s">
        <v>112</v>
      </c>
      <c r="I128">
        <v>176541.1</v>
      </c>
      <c r="J128">
        <f>VLOOKUP(G128,SegmentProperties!E:J,6,FALSE)</f>
        <v>543</v>
      </c>
      <c r="K128" t="s">
        <v>39</v>
      </c>
    </row>
    <row r="129" spans="1:11" x14ac:dyDescent="0.25">
      <c r="A129" t="s">
        <v>142</v>
      </c>
      <c r="B129" t="s">
        <v>110</v>
      </c>
      <c r="C129" t="s">
        <v>110</v>
      </c>
      <c r="D129" t="s">
        <v>4</v>
      </c>
      <c r="E129" t="str">
        <f>"031"</f>
        <v>031</v>
      </c>
      <c r="F129" t="s">
        <v>39</v>
      </c>
      <c r="G129" t="str">
        <f t="shared" si="1"/>
        <v>053041A2 | 031 | PanCK+</v>
      </c>
      <c r="H129" t="s">
        <v>40</v>
      </c>
      <c r="I129">
        <v>61155.33</v>
      </c>
      <c r="J129">
        <f>VLOOKUP(G129,SegmentProperties!E:J,6,FALSE)</f>
        <v>383</v>
      </c>
      <c r="K129" t="s">
        <v>39</v>
      </c>
    </row>
    <row r="130" spans="1:11" x14ac:dyDescent="0.25">
      <c r="A130" t="s">
        <v>143</v>
      </c>
      <c r="B130" t="s">
        <v>110</v>
      </c>
      <c r="C130" t="s">
        <v>110</v>
      </c>
      <c r="D130" t="s">
        <v>4</v>
      </c>
      <c r="E130" t="str">
        <f>"032"</f>
        <v>032</v>
      </c>
      <c r="F130" t="s">
        <v>39</v>
      </c>
      <c r="G130" t="str">
        <f t="shared" si="1"/>
        <v>053041A2 | 032 | PanCK+</v>
      </c>
      <c r="H130" t="s">
        <v>40</v>
      </c>
      <c r="I130">
        <v>56567.48</v>
      </c>
      <c r="J130">
        <f>VLOOKUP(G130,SegmentProperties!E:J,6,FALSE)</f>
        <v>436</v>
      </c>
      <c r="K130" t="s">
        <v>39</v>
      </c>
    </row>
    <row r="131" spans="1:11" x14ac:dyDescent="0.25">
      <c r="A131" t="s">
        <v>144</v>
      </c>
      <c r="B131" t="s">
        <v>110</v>
      </c>
      <c r="C131" t="s">
        <v>110</v>
      </c>
      <c r="D131" t="s">
        <v>4</v>
      </c>
      <c r="E131" t="str">
        <f>"033"</f>
        <v>033</v>
      </c>
      <c r="F131" t="s">
        <v>39</v>
      </c>
      <c r="G131" t="str">
        <f t="shared" si="1"/>
        <v>053041A2 | 033 | PanCK+</v>
      </c>
      <c r="H131" t="s">
        <v>40</v>
      </c>
      <c r="I131">
        <v>38985.19</v>
      </c>
      <c r="J131">
        <f>VLOOKUP(G131,SegmentProperties!E:J,6,FALSE)</f>
        <v>326</v>
      </c>
      <c r="K131" t="s">
        <v>39</v>
      </c>
    </row>
    <row r="132" spans="1:11" x14ac:dyDescent="0.25">
      <c r="A132" t="s">
        <v>145</v>
      </c>
      <c r="B132" t="s">
        <v>110</v>
      </c>
      <c r="C132" t="s">
        <v>110</v>
      </c>
      <c r="D132" t="s">
        <v>4</v>
      </c>
      <c r="E132" t="str">
        <f>"034"</f>
        <v>034</v>
      </c>
      <c r="F132" t="s">
        <v>39</v>
      </c>
      <c r="G132" t="str">
        <f t="shared" ref="G132:G195" si="2">B132 &amp;" | "&amp;E132&amp;" | "&amp; F132</f>
        <v>053041A2 | 034 | PanCK+</v>
      </c>
      <c r="H132" t="s">
        <v>40</v>
      </c>
      <c r="I132">
        <v>52642.13</v>
      </c>
      <c r="J132">
        <f>VLOOKUP(G132,SegmentProperties!E:J,6,FALSE)</f>
        <v>426</v>
      </c>
      <c r="K132" t="s">
        <v>39</v>
      </c>
    </row>
    <row r="133" spans="1:11" x14ac:dyDescent="0.25">
      <c r="A133" t="s">
        <v>146</v>
      </c>
      <c r="B133" t="s">
        <v>110</v>
      </c>
      <c r="C133" t="s">
        <v>110</v>
      </c>
      <c r="D133" t="s">
        <v>4</v>
      </c>
      <c r="E133" t="str">
        <f>"035"</f>
        <v>035</v>
      </c>
      <c r="F133" t="s">
        <v>39</v>
      </c>
      <c r="G133" t="str">
        <f t="shared" si="2"/>
        <v>053041A2 | 035 | PanCK+</v>
      </c>
      <c r="H133" t="s">
        <v>40</v>
      </c>
      <c r="I133">
        <v>39000.18</v>
      </c>
      <c r="J133">
        <f>VLOOKUP(G133,SegmentProperties!E:J,6,FALSE)</f>
        <v>318</v>
      </c>
      <c r="K133" t="s">
        <v>39</v>
      </c>
    </row>
    <row r="134" spans="1:11" x14ac:dyDescent="0.25">
      <c r="A134" t="s">
        <v>147</v>
      </c>
      <c r="B134" t="s">
        <v>110</v>
      </c>
      <c r="C134" t="s">
        <v>110</v>
      </c>
      <c r="D134" t="s">
        <v>4</v>
      </c>
      <c r="E134" t="str">
        <f>"036"</f>
        <v>036</v>
      </c>
      <c r="F134" t="s">
        <v>39</v>
      </c>
      <c r="G134" t="str">
        <f t="shared" si="2"/>
        <v>053041A2 | 036 | PanCK+</v>
      </c>
      <c r="H134" t="s">
        <v>40</v>
      </c>
      <c r="I134">
        <v>33468.36</v>
      </c>
      <c r="J134">
        <f>VLOOKUP(G134,SegmentProperties!E:J,6,FALSE)</f>
        <v>265</v>
      </c>
      <c r="K134" t="s">
        <v>39</v>
      </c>
    </row>
    <row r="135" spans="1:11" x14ac:dyDescent="0.25">
      <c r="A135" t="s">
        <v>148</v>
      </c>
      <c r="B135" t="s">
        <v>110</v>
      </c>
      <c r="C135" t="s">
        <v>110</v>
      </c>
      <c r="D135" t="s">
        <v>4</v>
      </c>
      <c r="E135" t="str">
        <f>"037"</f>
        <v>037</v>
      </c>
      <c r="F135" t="s">
        <v>39</v>
      </c>
      <c r="G135" t="str">
        <f t="shared" si="2"/>
        <v>053041A2 | 037 | PanCK+</v>
      </c>
      <c r="H135" t="s">
        <v>40</v>
      </c>
      <c r="I135">
        <v>136129.68</v>
      </c>
      <c r="J135">
        <f>VLOOKUP(G135,SegmentProperties!E:J,6,FALSE)</f>
        <v>997</v>
      </c>
      <c r="K135" t="s">
        <v>39</v>
      </c>
    </row>
    <row r="136" spans="1:11" x14ac:dyDescent="0.25">
      <c r="A136" t="s">
        <v>149</v>
      </c>
      <c r="B136" t="s">
        <v>110</v>
      </c>
      <c r="C136" t="s">
        <v>110</v>
      </c>
      <c r="D136" t="s">
        <v>4</v>
      </c>
      <c r="E136" t="str">
        <f>"038"</f>
        <v>038</v>
      </c>
      <c r="F136" t="s">
        <v>39</v>
      </c>
      <c r="G136" t="str">
        <f t="shared" si="2"/>
        <v>053041A2 | 038 | PanCK+</v>
      </c>
      <c r="H136" t="s">
        <v>40</v>
      </c>
      <c r="I136">
        <v>122070</v>
      </c>
      <c r="J136">
        <f>VLOOKUP(G136,SegmentProperties!E:J,6,FALSE)</f>
        <v>807</v>
      </c>
      <c r="K136" t="s">
        <v>39</v>
      </c>
    </row>
    <row r="137" spans="1:11" x14ac:dyDescent="0.25">
      <c r="A137" t="s">
        <v>150</v>
      </c>
      <c r="B137" t="s">
        <v>110</v>
      </c>
      <c r="C137" t="s">
        <v>110</v>
      </c>
      <c r="D137" t="s">
        <v>4</v>
      </c>
      <c r="E137" t="str">
        <f>"039"</f>
        <v>039</v>
      </c>
      <c r="F137" t="s">
        <v>39</v>
      </c>
      <c r="G137" t="str">
        <f t="shared" si="2"/>
        <v>053041A2 | 039 | PanCK+</v>
      </c>
      <c r="H137" t="s">
        <v>40</v>
      </c>
      <c r="I137">
        <v>125988.49</v>
      </c>
      <c r="J137">
        <f>VLOOKUP(G137,SegmentProperties!E:J,6,FALSE)</f>
        <v>836</v>
      </c>
      <c r="K137" t="s">
        <v>39</v>
      </c>
    </row>
    <row r="138" spans="1:11" x14ac:dyDescent="0.25">
      <c r="A138" t="s">
        <v>151</v>
      </c>
      <c r="B138" t="s">
        <v>110</v>
      </c>
      <c r="C138" t="s">
        <v>110</v>
      </c>
      <c r="D138" t="s">
        <v>4</v>
      </c>
      <c r="E138" t="str">
        <f>"040"</f>
        <v>040</v>
      </c>
      <c r="F138" t="s">
        <v>39</v>
      </c>
      <c r="G138" t="str">
        <f t="shared" si="2"/>
        <v>053041A2 | 040 | PanCK+</v>
      </c>
      <c r="H138" t="s">
        <v>40</v>
      </c>
      <c r="I138">
        <v>101081.78</v>
      </c>
      <c r="J138">
        <f>VLOOKUP(G138,SegmentProperties!E:J,6,FALSE)</f>
        <v>841</v>
      </c>
      <c r="K138" t="s">
        <v>39</v>
      </c>
    </row>
    <row r="139" spans="1:11" x14ac:dyDescent="0.25">
      <c r="A139" t="s">
        <v>152</v>
      </c>
      <c r="B139" t="s">
        <v>110</v>
      </c>
      <c r="C139" t="s">
        <v>110</v>
      </c>
      <c r="D139" t="s">
        <v>4</v>
      </c>
      <c r="E139" t="str">
        <f>"041"</f>
        <v>041</v>
      </c>
      <c r="F139" t="s">
        <v>39</v>
      </c>
      <c r="G139" t="str">
        <f t="shared" si="2"/>
        <v>053041A2 | 041 | PanCK+</v>
      </c>
      <c r="H139" t="s">
        <v>40</v>
      </c>
      <c r="I139">
        <v>104463.5</v>
      </c>
      <c r="J139">
        <f>VLOOKUP(G139,SegmentProperties!E:J,6,FALSE)</f>
        <v>684</v>
      </c>
      <c r="K139" t="s">
        <v>39</v>
      </c>
    </row>
    <row r="140" spans="1:11" x14ac:dyDescent="0.25">
      <c r="A140" t="s">
        <v>153</v>
      </c>
      <c r="B140" t="s">
        <v>110</v>
      </c>
      <c r="C140" t="s">
        <v>110</v>
      </c>
      <c r="D140" t="s">
        <v>4</v>
      </c>
      <c r="E140" t="str">
        <f>"042"</f>
        <v>042</v>
      </c>
      <c r="F140" t="s">
        <v>39</v>
      </c>
      <c r="G140" t="str">
        <f t="shared" si="2"/>
        <v>053041A2 | 042 | PanCK+</v>
      </c>
      <c r="H140" t="s">
        <v>40</v>
      </c>
      <c r="I140">
        <v>89881.4</v>
      </c>
      <c r="J140">
        <f>VLOOKUP(G140,SegmentProperties!E:J,6,FALSE)</f>
        <v>592</v>
      </c>
      <c r="K140" t="s">
        <v>39</v>
      </c>
    </row>
    <row r="141" spans="1:11" x14ac:dyDescent="0.25">
      <c r="A141" t="s">
        <v>154</v>
      </c>
      <c r="B141" t="s">
        <v>110</v>
      </c>
      <c r="C141" t="s">
        <v>110</v>
      </c>
      <c r="D141" t="s">
        <v>4</v>
      </c>
      <c r="E141" t="str">
        <f>"043"</f>
        <v>043</v>
      </c>
      <c r="F141" t="s">
        <v>39</v>
      </c>
      <c r="G141" t="str">
        <f t="shared" si="2"/>
        <v>053041A2 | 043 | PanCK+</v>
      </c>
      <c r="H141" t="s">
        <v>40</v>
      </c>
      <c r="I141">
        <v>56309.61</v>
      </c>
      <c r="J141">
        <f>VLOOKUP(G141,SegmentProperties!E:J,6,FALSE)</f>
        <v>436</v>
      </c>
      <c r="K141" t="s">
        <v>39</v>
      </c>
    </row>
    <row r="142" spans="1:11" x14ac:dyDescent="0.25">
      <c r="A142" t="s">
        <v>155</v>
      </c>
      <c r="B142" t="s">
        <v>110</v>
      </c>
      <c r="C142" t="s">
        <v>110</v>
      </c>
      <c r="D142" t="s">
        <v>4</v>
      </c>
      <c r="E142" t="str">
        <f>"044"</f>
        <v>044</v>
      </c>
      <c r="F142" t="s">
        <v>39</v>
      </c>
      <c r="G142" t="str">
        <f t="shared" si="2"/>
        <v>053041A2 | 044 | PanCK+</v>
      </c>
      <c r="H142" t="s">
        <v>40</v>
      </c>
      <c r="I142">
        <v>78673.38</v>
      </c>
      <c r="J142">
        <f>VLOOKUP(G142,SegmentProperties!E:J,6,FALSE)</f>
        <v>620</v>
      </c>
      <c r="K142" t="s">
        <v>39</v>
      </c>
    </row>
    <row r="143" spans="1:11" x14ac:dyDescent="0.25">
      <c r="A143" t="s">
        <v>156</v>
      </c>
      <c r="B143" t="s">
        <v>110</v>
      </c>
      <c r="C143" t="s">
        <v>110</v>
      </c>
      <c r="D143" t="s">
        <v>4</v>
      </c>
      <c r="E143" t="str">
        <f>"045"</f>
        <v>045</v>
      </c>
      <c r="F143" t="s">
        <v>39</v>
      </c>
      <c r="G143" t="str">
        <f t="shared" si="2"/>
        <v>053041A2 | 045 | PanCK+</v>
      </c>
      <c r="H143" t="s">
        <v>40</v>
      </c>
      <c r="I143">
        <v>74495.429999999993</v>
      </c>
      <c r="J143">
        <f>VLOOKUP(G143,SegmentProperties!E:J,6,FALSE)</f>
        <v>561</v>
      </c>
      <c r="K143" t="s">
        <v>39</v>
      </c>
    </row>
    <row r="144" spans="1:11" x14ac:dyDescent="0.25">
      <c r="A144" t="s">
        <v>157</v>
      </c>
      <c r="B144" t="s">
        <v>110</v>
      </c>
      <c r="C144" t="s">
        <v>110</v>
      </c>
      <c r="D144" t="s">
        <v>4</v>
      </c>
      <c r="E144" t="str">
        <f>"046"</f>
        <v>046</v>
      </c>
      <c r="F144" t="s">
        <v>39</v>
      </c>
      <c r="G144" t="str">
        <f t="shared" si="2"/>
        <v>053041A2 | 046 | PanCK+</v>
      </c>
      <c r="H144" t="s">
        <v>40</v>
      </c>
      <c r="I144">
        <v>50294.1</v>
      </c>
      <c r="J144">
        <f>VLOOKUP(G144,SegmentProperties!E:J,6,FALSE)</f>
        <v>388</v>
      </c>
      <c r="K144" t="s">
        <v>39</v>
      </c>
    </row>
    <row r="145" spans="1:11" x14ac:dyDescent="0.25">
      <c r="A145" t="s">
        <v>158</v>
      </c>
      <c r="B145" t="s">
        <v>110</v>
      </c>
      <c r="C145" t="s">
        <v>110</v>
      </c>
      <c r="D145" t="s">
        <v>4</v>
      </c>
      <c r="E145" t="str">
        <f>"047"</f>
        <v>047</v>
      </c>
      <c r="F145" t="s">
        <v>39</v>
      </c>
      <c r="G145" t="str">
        <f t="shared" si="2"/>
        <v>053041A2 | 047 | PanCK+</v>
      </c>
      <c r="H145" t="s">
        <v>40</v>
      </c>
      <c r="I145">
        <v>98746.01</v>
      </c>
      <c r="J145">
        <f>VLOOKUP(G145,SegmentProperties!E:J,6,FALSE)</f>
        <v>721</v>
      </c>
      <c r="K145" t="s">
        <v>39</v>
      </c>
    </row>
    <row r="146" spans="1:11" x14ac:dyDescent="0.25">
      <c r="A146" t="s">
        <v>159</v>
      </c>
      <c r="B146" t="s">
        <v>110</v>
      </c>
      <c r="C146" t="s">
        <v>110</v>
      </c>
      <c r="D146" t="s">
        <v>4</v>
      </c>
      <c r="E146" t="str">
        <f>"048"</f>
        <v>048</v>
      </c>
      <c r="F146" t="s">
        <v>39</v>
      </c>
      <c r="G146" t="str">
        <f t="shared" si="2"/>
        <v>053041A2 | 048 | PanCK+</v>
      </c>
      <c r="H146" t="s">
        <v>40</v>
      </c>
      <c r="I146">
        <v>34840.720000000001</v>
      </c>
      <c r="J146">
        <f>VLOOKUP(G146,SegmentProperties!E:J,6,FALSE)</f>
        <v>288</v>
      </c>
      <c r="K146" t="s">
        <v>59</v>
      </c>
    </row>
    <row r="147" spans="1:11" x14ac:dyDescent="0.25">
      <c r="A147" t="s">
        <v>160</v>
      </c>
      <c r="B147" t="s">
        <v>161</v>
      </c>
      <c r="C147" t="s">
        <v>161</v>
      </c>
      <c r="D147" t="s">
        <v>4</v>
      </c>
      <c r="E147" t="str">
        <f>"001"</f>
        <v>001</v>
      </c>
      <c r="F147" t="s">
        <v>162</v>
      </c>
      <c r="G147" t="str">
        <f t="shared" si="2"/>
        <v>12993A2 | 001 | Glucagon+</v>
      </c>
      <c r="H147" t="s">
        <v>163</v>
      </c>
      <c r="I147">
        <v>6065.23</v>
      </c>
      <c r="J147" t="e">
        <f>VLOOKUP(G147,SegmentProperties!E:J,6,FALSE)</f>
        <v>#N/A</v>
      </c>
      <c r="K147" t="s">
        <v>59</v>
      </c>
    </row>
    <row r="148" spans="1:11" x14ac:dyDescent="0.25">
      <c r="A148" t="s">
        <v>164</v>
      </c>
      <c r="B148" t="s">
        <v>161</v>
      </c>
      <c r="C148" t="s">
        <v>161</v>
      </c>
      <c r="D148" t="s">
        <v>4</v>
      </c>
      <c r="E148" t="str">
        <f>"001"</f>
        <v>001</v>
      </c>
      <c r="F148" t="s">
        <v>165</v>
      </c>
      <c r="G148" t="str">
        <f t="shared" si="2"/>
        <v>12993A2 | 001 | Insulin+</v>
      </c>
      <c r="H148" t="s">
        <v>166</v>
      </c>
      <c r="I148">
        <v>4462.1099999999997</v>
      </c>
      <c r="J148" t="e">
        <f>VLOOKUP(G148,SegmentProperties!E:J,6,FALSE)</f>
        <v>#N/A</v>
      </c>
      <c r="K148" t="s">
        <v>59</v>
      </c>
    </row>
    <row r="149" spans="1:11" x14ac:dyDescent="0.25">
      <c r="A149" t="s">
        <v>167</v>
      </c>
      <c r="B149" t="s">
        <v>161</v>
      </c>
      <c r="C149" t="s">
        <v>161</v>
      </c>
      <c r="D149" t="s">
        <v>4</v>
      </c>
      <c r="E149" t="str">
        <f>"002"</f>
        <v>002</v>
      </c>
      <c r="F149" t="s">
        <v>111</v>
      </c>
      <c r="G149" t="str">
        <f t="shared" si="2"/>
        <v>12993A2 | 002 | Full ROI</v>
      </c>
      <c r="H149" t="s">
        <v>112</v>
      </c>
      <c r="I149">
        <v>19093.93</v>
      </c>
      <c r="J149" t="e">
        <f>VLOOKUP(G149,SegmentProperties!E:J,6,FALSE)</f>
        <v>#N/A</v>
      </c>
      <c r="K149" t="s">
        <v>59</v>
      </c>
    </row>
    <row r="150" spans="1:11" x14ac:dyDescent="0.25">
      <c r="A150" t="s">
        <v>168</v>
      </c>
      <c r="B150" t="s">
        <v>161</v>
      </c>
      <c r="C150" t="s">
        <v>161</v>
      </c>
      <c r="D150" t="s">
        <v>4</v>
      </c>
      <c r="E150" t="str">
        <f>"003"</f>
        <v>003</v>
      </c>
      <c r="F150" t="s">
        <v>111</v>
      </c>
      <c r="G150" t="str">
        <f t="shared" si="2"/>
        <v>12993A2 | 003 | Full ROI</v>
      </c>
      <c r="H150" t="s">
        <v>112</v>
      </c>
      <c r="I150">
        <v>20813.87</v>
      </c>
      <c r="J150" t="e">
        <f>VLOOKUP(G150,SegmentProperties!E:J,6,FALSE)</f>
        <v>#N/A</v>
      </c>
      <c r="K150" t="s">
        <v>59</v>
      </c>
    </row>
    <row r="151" spans="1:11" x14ac:dyDescent="0.25">
      <c r="A151" t="s">
        <v>169</v>
      </c>
      <c r="B151" t="s">
        <v>161</v>
      </c>
      <c r="C151" t="s">
        <v>161</v>
      </c>
      <c r="D151" t="s">
        <v>4</v>
      </c>
      <c r="E151" t="str">
        <f>"004"</f>
        <v>004</v>
      </c>
      <c r="F151" t="s">
        <v>111</v>
      </c>
      <c r="G151" t="str">
        <f t="shared" si="2"/>
        <v>12993A2 | 004 | Full ROI</v>
      </c>
      <c r="H151" t="s">
        <v>112</v>
      </c>
      <c r="I151">
        <v>23486.71</v>
      </c>
      <c r="J151" t="e">
        <f>VLOOKUP(G151,SegmentProperties!E:J,6,FALSE)</f>
        <v>#N/A</v>
      </c>
      <c r="K151" t="s">
        <v>59</v>
      </c>
    </row>
    <row r="152" spans="1:11" x14ac:dyDescent="0.25">
      <c r="A152" t="s">
        <v>170</v>
      </c>
      <c r="B152" t="s">
        <v>161</v>
      </c>
      <c r="C152" t="s">
        <v>161</v>
      </c>
      <c r="D152" t="s">
        <v>4</v>
      </c>
      <c r="E152" t="str">
        <f>"005"</f>
        <v>005</v>
      </c>
      <c r="F152" t="s">
        <v>111</v>
      </c>
      <c r="G152" t="str">
        <f t="shared" si="2"/>
        <v>12993A2 | 005 | Full ROI</v>
      </c>
      <c r="H152" t="s">
        <v>112</v>
      </c>
      <c r="I152">
        <v>20740.080000000002</v>
      </c>
      <c r="J152" t="e">
        <f>VLOOKUP(G152,SegmentProperties!E:J,6,FALSE)</f>
        <v>#N/A</v>
      </c>
      <c r="K152" t="s">
        <v>59</v>
      </c>
    </row>
    <row r="153" spans="1:11" x14ac:dyDescent="0.25">
      <c r="A153" t="s">
        <v>171</v>
      </c>
      <c r="B153" t="s">
        <v>161</v>
      </c>
      <c r="C153" t="s">
        <v>161</v>
      </c>
      <c r="D153" t="s">
        <v>4</v>
      </c>
      <c r="E153" t="str">
        <f>"006"</f>
        <v>006</v>
      </c>
      <c r="F153" t="s">
        <v>111</v>
      </c>
      <c r="G153" t="str">
        <f t="shared" si="2"/>
        <v>12993A2 | 006 | Full ROI</v>
      </c>
      <c r="H153" t="s">
        <v>112</v>
      </c>
      <c r="I153">
        <v>20536.89</v>
      </c>
      <c r="J153" t="e">
        <f>VLOOKUP(G153,SegmentProperties!E:J,6,FALSE)</f>
        <v>#N/A</v>
      </c>
      <c r="K153" t="s">
        <v>59</v>
      </c>
    </row>
    <row r="154" spans="1:11" x14ac:dyDescent="0.25">
      <c r="A154" t="s">
        <v>172</v>
      </c>
      <c r="B154" t="s">
        <v>161</v>
      </c>
      <c r="C154" t="s">
        <v>161</v>
      </c>
      <c r="D154" t="s">
        <v>4</v>
      </c>
      <c r="E154" t="str">
        <f>"007"</f>
        <v>007</v>
      </c>
      <c r="F154" t="s">
        <v>162</v>
      </c>
      <c r="G154" t="str">
        <f t="shared" si="2"/>
        <v>12993A2 | 007 | Glucagon+</v>
      </c>
      <c r="H154" t="s">
        <v>163</v>
      </c>
      <c r="I154">
        <v>5197.7700000000004</v>
      </c>
      <c r="J154" t="e">
        <f>VLOOKUP(G154,SegmentProperties!E:J,6,FALSE)</f>
        <v>#N/A</v>
      </c>
      <c r="K154" t="s">
        <v>59</v>
      </c>
    </row>
    <row r="155" spans="1:11" x14ac:dyDescent="0.25">
      <c r="A155" t="s">
        <v>173</v>
      </c>
      <c r="B155" t="s">
        <v>161</v>
      </c>
      <c r="C155" t="s">
        <v>161</v>
      </c>
      <c r="D155" t="s">
        <v>4</v>
      </c>
      <c r="E155" t="str">
        <f>"007"</f>
        <v>007</v>
      </c>
      <c r="F155" t="s">
        <v>165</v>
      </c>
      <c r="G155" t="str">
        <f t="shared" si="2"/>
        <v>12993A2 | 007 | Insulin+</v>
      </c>
      <c r="H155" t="s">
        <v>166</v>
      </c>
      <c r="I155">
        <v>7877.46</v>
      </c>
      <c r="J155" t="e">
        <f>VLOOKUP(G155,SegmentProperties!E:J,6,FALSE)</f>
        <v>#N/A</v>
      </c>
      <c r="K155" t="s">
        <v>59</v>
      </c>
    </row>
    <row r="156" spans="1:11" x14ac:dyDescent="0.25">
      <c r="A156" t="s">
        <v>174</v>
      </c>
      <c r="B156" t="s">
        <v>161</v>
      </c>
      <c r="C156" t="s">
        <v>161</v>
      </c>
      <c r="D156" t="s">
        <v>4</v>
      </c>
      <c r="E156" t="str">
        <f>"008"</f>
        <v>008</v>
      </c>
      <c r="F156" t="s">
        <v>162</v>
      </c>
      <c r="G156" t="str">
        <f t="shared" si="2"/>
        <v>12993A2 | 008 | Glucagon+</v>
      </c>
      <c r="H156" t="s">
        <v>163</v>
      </c>
      <c r="I156">
        <v>12154.69</v>
      </c>
      <c r="J156" t="e">
        <f>VLOOKUP(G156,SegmentProperties!E:J,6,FALSE)</f>
        <v>#N/A</v>
      </c>
      <c r="K156" t="s">
        <v>59</v>
      </c>
    </row>
    <row r="157" spans="1:11" x14ac:dyDescent="0.25">
      <c r="A157" t="s">
        <v>175</v>
      </c>
      <c r="B157" t="s">
        <v>161</v>
      </c>
      <c r="C157" t="s">
        <v>161</v>
      </c>
      <c r="D157" t="s">
        <v>4</v>
      </c>
      <c r="E157" t="str">
        <f>"008"</f>
        <v>008</v>
      </c>
      <c r="F157" t="s">
        <v>165</v>
      </c>
      <c r="G157" t="str">
        <f t="shared" si="2"/>
        <v>12993A2 | 008 | Insulin+</v>
      </c>
      <c r="H157" t="s">
        <v>166</v>
      </c>
      <c r="I157">
        <v>7053.02</v>
      </c>
      <c r="J157" t="e">
        <f>VLOOKUP(G157,SegmentProperties!E:J,6,FALSE)</f>
        <v>#N/A</v>
      </c>
      <c r="K157" t="s">
        <v>59</v>
      </c>
    </row>
    <row r="158" spans="1:11" x14ac:dyDescent="0.25">
      <c r="A158" t="s">
        <v>176</v>
      </c>
      <c r="B158" t="s">
        <v>161</v>
      </c>
      <c r="C158" t="s">
        <v>161</v>
      </c>
      <c r="D158" t="s">
        <v>4</v>
      </c>
      <c r="E158" t="str">
        <f>"009"</f>
        <v>009</v>
      </c>
      <c r="F158" t="s">
        <v>162</v>
      </c>
      <c r="G158" t="str">
        <f t="shared" si="2"/>
        <v>12993A2 | 009 | Glucagon+</v>
      </c>
      <c r="H158" t="s">
        <v>163</v>
      </c>
      <c r="I158">
        <v>10644.16</v>
      </c>
      <c r="J158" t="e">
        <f>VLOOKUP(G158,SegmentProperties!E:J,6,FALSE)</f>
        <v>#N/A</v>
      </c>
      <c r="K158" t="s">
        <v>59</v>
      </c>
    </row>
    <row r="159" spans="1:11" x14ac:dyDescent="0.25">
      <c r="A159" t="s">
        <v>177</v>
      </c>
      <c r="B159" t="s">
        <v>161</v>
      </c>
      <c r="C159" t="s">
        <v>161</v>
      </c>
      <c r="D159" t="s">
        <v>4</v>
      </c>
      <c r="E159" t="str">
        <f>"009"</f>
        <v>009</v>
      </c>
      <c r="F159" t="s">
        <v>165</v>
      </c>
      <c r="G159" t="str">
        <f t="shared" si="2"/>
        <v>12993A2 | 009 | Insulin+</v>
      </c>
      <c r="H159" t="s">
        <v>166</v>
      </c>
      <c r="I159">
        <v>5175.3</v>
      </c>
      <c r="J159" t="e">
        <f>VLOOKUP(G159,SegmentProperties!E:J,6,FALSE)</f>
        <v>#N/A</v>
      </c>
      <c r="K159" t="s">
        <v>59</v>
      </c>
    </row>
    <row r="160" spans="1:11" x14ac:dyDescent="0.25">
      <c r="A160" t="s">
        <v>178</v>
      </c>
      <c r="B160" t="s">
        <v>161</v>
      </c>
      <c r="C160" t="s">
        <v>161</v>
      </c>
      <c r="D160" t="s">
        <v>4</v>
      </c>
      <c r="E160" t="str">
        <f>"010"</f>
        <v>010</v>
      </c>
      <c r="F160" t="s">
        <v>162</v>
      </c>
      <c r="G160" t="str">
        <f t="shared" si="2"/>
        <v>12993A2 | 010 | Glucagon+</v>
      </c>
      <c r="H160" t="s">
        <v>163</v>
      </c>
      <c r="I160">
        <v>8336.2900000000009</v>
      </c>
      <c r="J160" t="e">
        <f>VLOOKUP(G160,SegmentProperties!E:J,6,FALSE)</f>
        <v>#N/A</v>
      </c>
      <c r="K160" t="s">
        <v>59</v>
      </c>
    </row>
    <row r="161" spans="1:11" x14ac:dyDescent="0.25">
      <c r="A161" t="s">
        <v>179</v>
      </c>
      <c r="B161" t="s">
        <v>161</v>
      </c>
      <c r="C161" t="s">
        <v>161</v>
      </c>
      <c r="D161" t="s">
        <v>4</v>
      </c>
      <c r="E161" t="str">
        <f>"010"</f>
        <v>010</v>
      </c>
      <c r="F161" t="s">
        <v>165</v>
      </c>
      <c r="G161" t="str">
        <f t="shared" si="2"/>
        <v>12993A2 | 010 | Insulin+</v>
      </c>
      <c r="H161" t="s">
        <v>166</v>
      </c>
      <c r="I161">
        <v>8649.14</v>
      </c>
      <c r="J161" t="e">
        <f>VLOOKUP(G161,SegmentProperties!E:J,6,FALSE)</f>
        <v>#N/A</v>
      </c>
      <c r="K161" t="s">
        <v>59</v>
      </c>
    </row>
    <row r="162" spans="1:11" x14ac:dyDescent="0.25">
      <c r="A162" t="s">
        <v>180</v>
      </c>
      <c r="B162" t="s">
        <v>161</v>
      </c>
      <c r="C162" t="s">
        <v>161</v>
      </c>
      <c r="D162" t="s">
        <v>4</v>
      </c>
      <c r="E162" t="str">
        <f>"011"</f>
        <v>011</v>
      </c>
      <c r="F162" t="s">
        <v>111</v>
      </c>
      <c r="G162" t="str">
        <f t="shared" si="2"/>
        <v>12993A2 | 011 | Full ROI</v>
      </c>
      <c r="H162" t="s">
        <v>112</v>
      </c>
      <c r="I162">
        <v>26470.799999999999</v>
      </c>
      <c r="J162" t="e">
        <f>VLOOKUP(G162,SegmentProperties!E:J,6,FALSE)</f>
        <v>#N/A</v>
      </c>
      <c r="K162" t="s">
        <v>59</v>
      </c>
    </row>
    <row r="163" spans="1:11" x14ac:dyDescent="0.25">
      <c r="A163" t="s">
        <v>181</v>
      </c>
      <c r="B163" t="s">
        <v>161</v>
      </c>
      <c r="C163" t="s">
        <v>161</v>
      </c>
      <c r="D163" t="s">
        <v>4</v>
      </c>
      <c r="E163" t="str">
        <f>"012"</f>
        <v>012</v>
      </c>
      <c r="F163" t="s">
        <v>162</v>
      </c>
      <c r="G163" t="str">
        <f t="shared" si="2"/>
        <v>12993A2 | 012 | Glucagon+</v>
      </c>
      <c r="H163" t="s">
        <v>163</v>
      </c>
      <c r="I163">
        <v>3519.74</v>
      </c>
      <c r="J163" t="e">
        <f>VLOOKUP(G163,SegmentProperties!E:J,6,FALSE)</f>
        <v>#N/A</v>
      </c>
      <c r="K163" t="s">
        <v>59</v>
      </c>
    </row>
    <row r="164" spans="1:11" x14ac:dyDescent="0.25">
      <c r="A164" t="s">
        <v>182</v>
      </c>
      <c r="B164" t="s">
        <v>161</v>
      </c>
      <c r="C164" t="s">
        <v>161</v>
      </c>
      <c r="D164" t="s">
        <v>4</v>
      </c>
      <c r="E164" t="str">
        <f>"012"</f>
        <v>012</v>
      </c>
      <c r="F164" t="s">
        <v>165</v>
      </c>
      <c r="G164" t="str">
        <f t="shared" si="2"/>
        <v>12993A2 | 012 | Insulin+</v>
      </c>
      <c r="H164" t="s">
        <v>166</v>
      </c>
      <c r="I164">
        <v>6897.48</v>
      </c>
      <c r="J164" t="e">
        <f>VLOOKUP(G164,SegmentProperties!E:J,6,FALSE)</f>
        <v>#N/A</v>
      </c>
      <c r="K164" t="s">
        <v>13</v>
      </c>
    </row>
    <row r="165" spans="1:11" x14ac:dyDescent="0.25">
      <c r="A165" t="s">
        <v>183</v>
      </c>
      <c r="B165" t="s">
        <v>161</v>
      </c>
      <c r="C165" t="s">
        <v>161</v>
      </c>
      <c r="D165" t="s">
        <v>4</v>
      </c>
      <c r="E165" t="str">
        <f>"013"</f>
        <v>013</v>
      </c>
      <c r="F165" t="s">
        <v>184</v>
      </c>
      <c r="G165" t="str">
        <f t="shared" si="2"/>
        <v>12993A2 | 013 | PanCK-</v>
      </c>
      <c r="H165" t="s">
        <v>185</v>
      </c>
      <c r="I165">
        <v>338583.92</v>
      </c>
      <c r="J165" t="e">
        <f>VLOOKUP(G165,SegmentProperties!E:J,6,FALSE)</f>
        <v>#N/A</v>
      </c>
      <c r="K165" t="s">
        <v>13</v>
      </c>
    </row>
    <row r="166" spans="1:11" x14ac:dyDescent="0.25">
      <c r="A166" t="s">
        <v>186</v>
      </c>
      <c r="B166" t="s">
        <v>161</v>
      </c>
      <c r="C166" t="s">
        <v>161</v>
      </c>
      <c r="D166" t="s">
        <v>4</v>
      </c>
      <c r="E166" t="str">
        <f>"014"</f>
        <v>014</v>
      </c>
      <c r="F166" t="s">
        <v>184</v>
      </c>
      <c r="G166" t="str">
        <f t="shared" si="2"/>
        <v>12993A2 | 014 | PanCK-</v>
      </c>
      <c r="H166" t="s">
        <v>185</v>
      </c>
      <c r="I166">
        <v>336058.19</v>
      </c>
      <c r="J166" t="e">
        <f>VLOOKUP(G166,SegmentProperties!E:J,6,FALSE)</f>
        <v>#N/A</v>
      </c>
      <c r="K166" t="s">
        <v>5</v>
      </c>
    </row>
    <row r="167" spans="1:11" x14ac:dyDescent="0.25">
      <c r="A167" t="s">
        <v>187</v>
      </c>
      <c r="B167" t="s">
        <v>161</v>
      </c>
      <c r="C167" t="s">
        <v>161</v>
      </c>
      <c r="D167" t="s">
        <v>4</v>
      </c>
      <c r="E167" t="str">
        <f>"015"</f>
        <v>015</v>
      </c>
      <c r="F167" t="s">
        <v>184</v>
      </c>
      <c r="G167" t="str">
        <f t="shared" si="2"/>
        <v>12993A2 | 015 | PanCK-</v>
      </c>
      <c r="H167" t="s">
        <v>185</v>
      </c>
      <c r="I167">
        <v>337204.88</v>
      </c>
      <c r="J167" t="e">
        <f>VLOOKUP(G167,SegmentProperties!E:J,6,FALSE)</f>
        <v>#N/A</v>
      </c>
      <c r="K167" t="s">
        <v>5</v>
      </c>
    </row>
    <row r="168" spans="1:11" x14ac:dyDescent="0.25">
      <c r="A168" t="s">
        <v>188</v>
      </c>
      <c r="B168" t="s">
        <v>161</v>
      </c>
      <c r="C168" t="s">
        <v>161</v>
      </c>
      <c r="D168" t="s">
        <v>4</v>
      </c>
      <c r="E168" t="str">
        <f>"016"</f>
        <v>016</v>
      </c>
      <c r="F168" t="s">
        <v>184</v>
      </c>
      <c r="G168" t="str">
        <f t="shared" si="2"/>
        <v>12993A2 | 016 | PanCK-</v>
      </c>
      <c r="H168" t="s">
        <v>185</v>
      </c>
      <c r="I168">
        <v>336837.84</v>
      </c>
      <c r="J168" t="e">
        <f>VLOOKUP(G168,SegmentProperties!E:J,6,FALSE)</f>
        <v>#N/A</v>
      </c>
      <c r="K168" t="s">
        <v>5</v>
      </c>
    </row>
    <row r="169" spans="1:11" x14ac:dyDescent="0.25">
      <c r="A169" t="s">
        <v>189</v>
      </c>
      <c r="B169" t="s">
        <v>161</v>
      </c>
      <c r="C169" t="s">
        <v>161</v>
      </c>
      <c r="D169" t="s">
        <v>4</v>
      </c>
      <c r="E169" t="str">
        <f>"017"</f>
        <v>017</v>
      </c>
      <c r="F169" t="s">
        <v>184</v>
      </c>
      <c r="G169" t="str">
        <f t="shared" si="2"/>
        <v>12993A2 | 017 | PanCK-</v>
      </c>
      <c r="H169" t="s">
        <v>185</v>
      </c>
      <c r="I169">
        <v>340444.6</v>
      </c>
      <c r="J169" t="e">
        <f>VLOOKUP(G169,SegmentProperties!E:J,6,FALSE)</f>
        <v>#N/A</v>
      </c>
      <c r="K169" t="s">
        <v>5</v>
      </c>
    </row>
    <row r="170" spans="1:11" x14ac:dyDescent="0.25">
      <c r="A170" t="s">
        <v>190</v>
      </c>
      <c r="B170" t="s">
        <v>161</v>
      </c>
      <c r="C170" t="s">
        <v>161</v>
      </c>
      <c r="D170" t="s">
        <v>4</v>
      </c>
      <c r="E170" t="str">
        <f>"018"</f>
        <v>018</v>
      </c>
      <c r="F170" t="s">
        <v>184</v>
      </c>
      <c r="G170" t="str">
        <f t="shared" si="2"/>
        <v>12993A2 | 018 | PanCK-</v>
      </c>
      <c r="H170" t="s">
        <v>185</v>
      </c>
      <c r="I170">
        <v>334115.28000000003</v>
      </c>
      <c r="J170" t="e">
        <f>VLOOKUP(G170,SegmentProperties!E:J,6,FALSE)</f>
        <v>#N/A</v>
      </c>
      <c r="K170" t="s">
        <v>13</v>
      </c>
    </row>
    <row r="171" spans="1:11" x14ac:dyDescent="0.25">
      <c r="A171" t="s">
        <v>191</v>
      </c>
      <c r="B171" t="s">
        <v>161</v>
      </c>
      <c r="C171" t="s">
        <v>161</v>
      </c>
      <c r="D171" t="s">
        <v>4</v>
      </c>
      <c r="E171" t="str">
        <f>"019"</f>
        <v>019</v>
      </c>
      <c r="F171" t="s">
        <v>39</v>
      </c>
      <c r="G171" t="str">
        <f t="shared" si="2"/>
        <v>12993A2 | 019 | PanCK+</v>
      </c>
      <c r="H171" t="s">
        <v>40</v>
      </c>
      <c r="I171">
        <v>44041.279999999999</v>
      </c>
      <c r="J171" t="e">
        <f>VLOOKUP(G171,SegmentProperties!E:J,6,FALSE)</f>
        <v>#N/A</v>
      </c>
      <c r="K171" t="s">
        <v>5</v>
      </c>
    </row>
    <row r="172" spans="1:11" x14ac:dyDescent="0.25">
      <c r="A172" t="s">
        <v>192</v>
      </c>
      <c r="B172" t="s">
        <v>161</v>
      </c>
      <c r="C172" t="s">
        <v>161</v>
      </c>
      <c r="D172" t="s">
        <v>4</v>
      </c>
      <c r="E172" t="str">
        <f>"019"</f>
        <v>019</v>
      </c>
      <c r="F172" t="s">
        <v>184</v>
      </c>
      <c r="G172" t="str">
        <f t="shared" si="2"/>
        <v>12993A2 | 019 | PanCK-</v>
      </c>
      <c r="H172" t="s">
        <v>185</v>
      </c>
      <c r="I172">
        <v>256343.31</v>
      </c>
      <c r="J172" t="e">
        <f>VLOOKUP(G172,SegmentProperties!E:J,6,FALSE)</f>
        <v>#N/A</v>
      </c>
      <c r="K172" t="s">
        <v>5</v>
      </c>
    </row>
    <row r="173" spans="1:11" x14ac:dyDescent="0.25">
      <c r="A173" t="s">
        <v>193</v>
      </c>
      <c r="B173" t="s">
        <v>161</v>
      </c>
      <c r="C173" t="s">
        <v>161</v>
      </c>
      <c r="D173" t="s">
        <v>4</v>
      </c>
      <c r="E173" t="str">
        <f>"020"</f>
        <v>020</v>
      </c>
      <c r="F173" t="s">
        <v>39</v>
      </c>
      <c r="G173" t="str">
        <f t="shared" si="2"/>
        <v>12993A2 | 020 | PanCK+</v>
      </c>
      <c r="H173" t="s">
        <v>40</v>
      </c>
      <c r="I173">
        <v>43575.76</v>
      </c>
      <c r="J173" t="e">
        <f>VLOOKUP(G173,SegmentProperties!E:J,6,FALSE)</f>
        <v>#N/A</v>
      </c>
      <c r="K173" t="s">
        <v>13</v>
      </c>
    </row>
    <row r="174" spans="1:11" x14ac:dyDescent="0.25">
      <c r="A174" t="s">
        <v>194</v>
      </c>
      <c r="B174" t="s">
        <v>161</v>
      </c>
      <c r="C174" t="s">
        <v>161</v>
      </c>
      <c r="D174" t="s">
        <v>4</v>
      </c>
      <c r="E174" t="str">
        <f>"020"</f>
        <v>020</v>
      </c>
      <c r="F174" t="s">
        <v>184</v>
      </c>
      <c r="G174" t="str">
        <f t="shared" si="2"/>
        <v>12993A2 | 020 | PanCK-</v>
      </c>
      <c r="H174" t="s">
        <v>185</v>
      </c>
      <c r="I174">
        <v>253225.83</v>
      </c>
      <c r="J174" t="e">
        <f>VLOOKUP(G174,SegmentProperties!E:J,6,FALSE)</f>
        <v>#N/A</v>
      </c>
      <c r="K174" t="s">
        <v>13</v>
      </c>
    </row>
    <row r="175" spans="1:11" x14ac:dyDescent="0.25">
      <c r="A175" t="s">
        <v>195</v>
      </c>
      <c r="B175" t="s">
        <v>161</v>
      </c>
      <c r="C175" t="s">
        <v>161</v>
      </c>
      <c r="D175" t="s">
        <v>4</v>
      </c>
      <c r="E175" t="str">
        <f>"021"</f>
        <v>021</v>
      </c>
      <c r="F175" t="s">
        <v>39</v>
      </c>
      <c r="G175" t="str">
        <f t="shared" si="2"/>
        <v>12993A2 | 021 | PanCK+</v>
      </c>
      <c r="H175" t="s">
        <v>40</v>
      </c>
      <c r="I175">
        <v>39173.25</v>
      </c>
      <c r="J175" t="e">
        <f>VLOOKUP(G175,SegmentProperties!E:J,6,FALSE)</f>
        <v>#N/A</v>
      </c>
      <c r="K175" t="s">
        <v>13</v>
      </c>
    </row>
    <row r="176" spans="1:11" x14ac:dyDescent="0.25">
      <c r="A176" t="s">
        <v>196</v>
      </c>
      <c r="B176" t="s">
        <v>161</v>
      </c>
      <c r="C176" t="s">
        <v>161</v>
      </c>
      <c r="D176" t="s">
        <v>4</v>
      </c>
      <c r="E176" t="str">
        <f>"021"</f>
        <v>021</v>
      </c>
      <c r="F176" t="s">
        <v>184</v>
      </c>
      <c r="G176" t="str">
        <f t="shared" si="2"/>
        <v>12993A2 | 021 | PanCK-</v>
      </c>
      <c r="H176" t="s">
        <v>185</v>
      </c>
      <c r="I176">
        <v>263866.17</v>
      </c>
      <c r="J176" t="e">
        <f>VLOOKUP(G176,SegmentProperties!E:J,6,FALSE)</f>
        <v>#N/A</v>
      </c>
      <c r="K176" t="s">
        <v>5</v>
      </c>
    </row>
    <row r="177" spans="1:11" x14ac:dyDescent="0.25">
      <c r="A177" t="s">
        <v>197</v>
      </c>
      <c r="B177" t="s">
        <v>161</v>
      </c>
      <c r="C177" t="s">
        <v>161</v>
      </c>
      <c r="D177" t="s">
        <v>4</v>
      </c>
      <c r="E177" t="str">
        <f>"022"</f>
        <v>022</v>
      </c>
      <c r="F177" t="s">
        <v>39</v>
      </c>
      <c r="G177" t="str">
        <f t="shared" si="2"/>
        <v>12993A2 | 022 | PanCK+</v>
      </c>
      <c r="H177" t="s">
        <v>40</v>
      </c>
      <c r="I177">
        <v>35768.1</v>
      </c>
      <c r="J177" t="e">
        <f>VLOOKUP(G177,SegmentProperties!E:J,6,FALSE)</f>
        <v>#N/A</v>
      </c>
      <c r="K177" t="s">
        <v>5</v>
      </c>
    </row>
    <row r="178" spans="1:11" x14ac:dyDescent="0.25">
      <c r="A178" t="s">
        <v>198</v>
      </c>
      <c r="B178" t="s">
        <v>161</v>
      </c>
      <c r="C178" t="s">
        <v>161</v>
      </c>
      <c r="D178" t="s">
        <v>4</v>
      </c>
      <c r="E178" t="str">
        <f>"022"</f>
        <v>022</v>
      </c>
      <c r="F178" t="s">
        <v>184</v>
      </c>
      <c r="G178" t="str">
        <f t="shared" si="2"/>
        <v>12993A2 | 022 | PanCK-</v>
      </c>
      <c r="H178" t="s">
        <v>185</v>
      </c>
      <c r="I178">
        <v>264974.28000000003</v>
      </c>
      <c r="J178" t="e">
        <f>VLOOKUP(G178,SegmentProperties!E:J,6,FALSE)</f>
        <v>#N/A</v>
      </c>
      <c r="K178" t="s">
        <v>5</v>
      </c>
    </row>
    <row r="179" spans="1:11" x14ac:dyDescent="0.25">
      <c r="A179" t="s">
        <v>199</v>
      </c>
      <c r="B179" t="s">
        <v>161</v>
      </c>
      <c r="C179" t="s">
        <v>161</v>
      </c>
      <c r="D179" t="s">
        <v>4</v>
      </c>
      <c r="E179" t="str">
        <f>"023"</f>
        <v>023</v>
      </c>
      <c r="F179" t="s">
        <v>39</v>
      </c>
      <c r="G179" t="str">
        <f t="shared" si="2"/>
        <v>12993A2 | 023 | PanCK+</v>
      </c>
      <c r="H179" t="s">
        <v>40</v>
      </c>
      <c r="I179">
        <v>34318.769999999997</v>
      </c>
      <c r="J179" t="e">
        <f>VLOOKUP(G179,SegmentProperties!E:J,6,FALSE)</f>
        <v>#N/A</v>
      </c>
      <c r="K179" t="s">
        <v>5</v>
      </c>
    </row>
    <row r="180" spans="1:11" x14ac:dyDescent="0.25">
      <c r="A180" t="s">
        <v>200</v>
      </c>
      <c r="B180" t="s">
        <v>161</v>
      </c>
      <c r="C180" t="s">
        <v>161</v>
      </c>
      <c r="D180" t="s">
        <v>4</v>
      </c>
      <c r="E180" t="str">
        <f>"023"</f>
        <v>023</v>
      </c>
      <c r="F180" t="s">
        <v>184</v>
      </c>
      <c r="G180" t="str">
        <f t="shared" si="2"/>
        <v>12993A2 | 023 | PanCK-</v>
      </c>
      <c r="H180" t="s">
        <v>185</v>
      </c>
      <c r="I180">
        <v>268123</v>
      </c>
      <c r="J180" t="e">
        <f>VLOOKUP(G180,SegmentProperties!E:J,6,FALSE)</f>
        <v>#N/A</v>
      </c>
      <c r="K180" t="s">
        <v>5</v>
      </c>
    </row>
    <row r="181" spans="1:11" x14ac:dyDescent="0.25">
      <c r="A181" t="s">
        <v>201</v>
      </c>
      <c r="B181" t="s">
        <v>161</v>
      </c>
      <c r="C181" t="s">
        <v>161</v>
      </c>
      <c r="D181" t="s">
        <v>4</v>
      </c>
      <c r="E181" t="str">
        <f>"024"</f>
        <v>024</v>
      </c>
      <c r="F181" t="s">
        <v>39</v>
      </c>
      <c r="G181" t="str">
        <f t="shared" si="2"/>
        <v>12993A2 | 024 | PanCK+</v>
      </c>
      <c r="H181" t="s">
        <v>40</v>
      </c>
      <c r="I181">
        <v>58426.239999999998</v>
      </c>
      <c r="J181" t="e">
        <f>VLOOKUP(G181,SegmentProperties!E:J,6,FALSE)</f>
        <v>#N/A</v>
      </c>
      <c r="K181" t="s">
        <v>5</v>
      </c>
    </row>
    <row r="182" spans="1:11" x14ac:dyDescent="0.25">
      <c r="A182" t="s">
        <v>202</v>
      </c>
      <c r="B182" t="s">
        <v>161</v>
      </c>
      <c r="C182" t="s">
        <v>161</v>
      </c>
      <c r="D182" t="s">
        <v>4</v>
      </c>
      <c r="E182" t="str">
        <f>"024"</f>
        <v>024</v>
      </c>
      <c r="F182" t="s">
        <v>184</v>
      </c>
      <c r="G182" t="str">
        <f t="shared" si="2"/>
        <v>12993A2 | 024 | PanCK-</v>
      </c>
      <c r="H182" t="s">
        <v>185</v>
      </c>
      <c r="I182">
        <v>237463.1</v>
      </c>
      <c r="J182" t="e">
        <f>VLOOKUP(G182,SegmentProperties!E:J,6,FALSE)</f>
        <v>#N/A</v>
      </c>
      <c r="K182" t="s">
        <v>13</v>
      </c>
    </row>
    <row r="183" spans="1:11" x14ac:dyDescent="0.25">
      <c r="A183" t="s">
        <v>203</v>
      </c>
      <c r="B183" t="s">
        <v>1</v>
      </c>
      <c r="G183" t="str">
        <f t="shared" si="2"/>
        <v xml:space="preserve">No Template Control |  | </v>
      </c>
    </row>
    <row r="184" spans="1:11" x14ac:dyDescent="0.25">
      <c r="A184" t="s">
        <v>204</v>
      </c>
      <c r="B184" t="s">
        <v>79</v>
      </c>
      <c r="C184" t="s">
        <v>79</v>
      </c>
      <c r="D184" t="s">
        <v>4</v>
      </c>
      <c r="E184" t="str">
        <f>"030"</f>
        <v>030</v>
      </c>
      <c r="F184" t="s">
        <v>5</v>
      </c>
      <c r="G184" t="str">
        <f t="shared" si="2"/>
        <v>052070A3_19Apr | 030 | Geometric Segment</v>
      </c>
      <c r="H184" t="s">
        <v>6</v>
      </c>
      <c r="I184">
        <v>130402.15</v>
      </c>
      <c r="J184">
        <f>VLOOKUP(G184,SegmentProperties!E:J,6,FALSE)</f>
        <v>454</v>
      </c>
      <c r="K184" t="s">
        <v>13</v>
      </c>
    </row>
    <row r="185" spans="1:11" x14ac:dyDescent="0.25">
      <c r="A185" t="s">
        <v>205</v>
      </c>
      <c r="B185" t="s">
        <v>79</v>
      </c>
      <c r="C185" t="s">
        <v>79</v>
      </c>
      <c r="D185" t="s">
        <v>4</v>
      </c>
      <c r="E185" t="str">
        <f>"031"</f>
        <v>031</v>
      </c>
      <c r="F185" t="s">
        <v>39</v>
      </c>
      <c r="G185" t="str">
        <f t="shared" si="2"/>
        <v>052070A3_19Apr | 031 | PanCK+</v>
      </c>
      <c r="H185" t="s">
        <v>40</v>
      </c>
      <c r="I185">
        <v>54561.61</v>
      </c>
      <c r="J185">
        <f>VLOOKUP(G185,SegmentProperties!E:J,6,FALSE)</f>
        <v>382</v>
      </c>
      <c r="K185" t="s">
        <v>13</v>
      </c>
    </row>
    <row r="186" spans="1:11" x14ac:dyDescent="0.25">
      <c r="A186" t="s">
        <v>206</v>
      </c>
      <c r="B186" t="s">
        <v>79</v>
      </c>
      <c r="C186" t="s">
        <v>79</v>
      </c>
      <c r="D186" t="s">
        <v>4</v>
      </c>
      <c r="E186" t="str">
        <f>"032"</f>
        <v>032</v>
      </c>
      <c r="F186" t="s">
        <v>39</v>
      </c>
      <c r="G186" t="str">
        <f t="shared" si="2"/>
        <v>052070A3_19Apr | 032 | PanCK+</v>
      </c>
      <c r="H186" t="s">
        <v>40</v>
      </c>
      <c r="I186">
        <v>85703.93</v>
      </c>
      <c r="J186">
        <f>VLOOKUP(G186,SegmentProperties!E:J,6,FALSE)</f>
        <v>593</v>
      </c>
      <c r="K186" t="s">
        <v>13</v>
      </c>
    </row>
    <row r="187" spans="1:11" x14ac:dyDescent="0.25">
      <c r="A187" t="s">
        <v>207</v>
      </c>
      <c r="B187" t="s">
        <v>79</v>
      </c>
      <c r="C187" t="s">
        <v>79</v>
      </c>
      <c r="D187" t="s">
        <v>4</v>
      </c>
      <c r="E187" t="str">
        <f>"033"</f>
        <v>033</v>
      </c>
      <c r="F187" t="s">
        <v>39</v>
      </c>
      <c r="G187" t="str">
        <f t="shared" si="2"/>
        <v>052070A3_19Apr | 033 | PanCK+</v>
      </c>
      <c r="H187" t="s">
        <v>40</v>
      </c>
      <c r="I187">
        <v>62890.89</v>
      </c>
      <c r="J187">
        <f>VLOOKUP(G187,SegmentProperties!E:J,6,FALSE)</f>
        <v>373</v>
      </c>
      <c r="K187" t="s">
        <v>13</v>
      </c>
    </row>
    <row r="188" spans="1:11" x14ac:dyDescent="0.25">
      <c r="A188" t="s">
        <v>208</v>
      </c>
      <c r="B188" t="s">
        <v>79</v>
      </c>
      <c r="C188" t="s">
        <v>79</v>
      </c>
      <c r="D188" t="s">
        <v>4</v>
      </c>
      <c r="E188" t="str">
        <f>"034"</f>
        <v>034</v>
      </c>
      <c r="F188" t="s">
        <v>39</v>
      </c>
      <c r="G188" t="str">
        <f t="shared" si="2"/>
        <v>052070A3_19Apr | 034 | PanCK+</v>
      </c>
      <c r="H188" t="s">
        <v>40</v>
      </c>
      <c r="I188">
        <v>52333.59</v>
      </c>
      <c r="J188">
        <f>VLOOKUP(G188,SegmentProperties!E:J,6,FALSE)</f>
        <v>359</v>
      </c>
      <c r="K188" t="s">
        <v>5</v>
      </c>
    </row>
    <row r="189" spans="1:11" x14ac:dyDescent="0.25">
      <c r="A189" t="s">
        <v>209</v>
      </c>
      <c r="B189" t="s">
        <v>79</v>
      </c>
      <c r="C189" t="s">
        <v>79</v>
      </c>
      <c r="D189" t="s">
        <v>4</v>
      </c>
      <c r="E189" t="str">
        <f>"035"</f>
        <v>035</v>
      </c>
      <c r="F189" t="s">
        <v>39</v>
      </c>
      <c r="G189" t="str">
        <f t="shared" si="2"/>
        <v>052070A3_19Apr | 035 | PanCK+</v>
      </c>
      <c r="H189" t="s">
        <v>40</v>
      </c>
      <c r="I189">
        <v>65036.68</v>
      </c>
      <c r="J189">
        <f>VLOOKUP(G189,SegmentProperties!E:J,6,FALSE)</f>
        <v>442</v>
      </c>
      <c r="K189" t="s">
        <v>5</v>
      </c>
    </row>
    <row r="190" spans="1:11" x14ac:dyDescent="0.25">
      <c r="A190" t="s">
        <v>210</v>
      </c>
      <c r="B190" t="s">
        <v>79</v>
      </c>
      <c r="C190" t="s">
        <v>79</v>
      </c>
      <c r="D190" t="s">
        <v>4</v>
      </c>
      <c r="E190" t="str">
        <f>"036"</f>
        <v>036</v>
      </c>
      <c r="F190" t="s">
        <v>39</v>
      </c>
      <c r="G190" t="str">
        <f t="shared" si="2"/>
        <v>052070A3_19Apr | 036 | PanCK+</v>
      </c>
      <c r="H190" t="s">
        <v>40</v>
      </c>
      <c r="I190">
        <v>84350.54</v>
      </c>
      <c r="J190">
        <f>VLOOKUP(G190,SegmentProperties!E:J,6,FALSE)</f>
        <v>567</v>
      </c>
      <c r="K190" t="s">
        <v>5</v>
      </c>
    </row>
    <row r="191" spans="1:11" x14ac:dyDescent="0.25">
      <c r="A191" t="s">
        <v>211</v>
      </c>
      <c r="B191" t="s">
        <v>79</v>
      </c>
      <c r="C191" t="s">
        <v>79</v>
      </c>
      <c r="D191" t="s">
        <v>4</v>
      </c>
      <c r="E191" t="str">
        <f>"037"</f>
        <v>037</v>
      </c>
      <c r="F191" t="s">
        <v>39</v>
      </c>
      <c r="G191" t="str">
        <f t="shared" si="2"/>
        <v>052070A3_19Apr | 037 | PanCK+</v>
      </c>
      <c r="H191" t="s">
        <v>40</v>
      </c>
      <c r="I191">
        <v>79285.69</v>
      </c>
      <c r="J191">
        <f>VLOOKUP(G191,SegmentProperties!E:J,6,FALSE)</f>
        <v>587</v>
      </c>
      <c r="K191" t="s">
        <v>5</v>
      </c>
    </row>
    <row r="192" spans="1:11" x14ac:dyDescent="0.25">
      <c r="A192" t="s">
        <v>212</v>
      </c>
      <c r="B192" t="s">
        <v>79</v>
      </c>
      <c r="C192" t="s">
        <v>79</v>
      </c>
      <c r="D192" t="s">
        <v>4</v>
      </c>
      <c r="E192" t="str">
        <f>"038"</f>
        <v>038</v>
      </c>
      <c r="F192" t="s">
        <v>39</v>
      </c>
      <c r="G192" t="str">
        <f t="shared" si="2"/>
        <v>052070A3_19Apr | 038 | PanCK+</v>
      </c>
      <c r="H192" t="s">
        <v>40</v>
      </c>
      <c r="I192">
        <v>42074.47</v>
      </c>
      <c r="J192">
        <f>VLOOKUP(G192,SegmentProperties!E:J,6,FALSE)</f>
        <v>275</v>
      </c>
      <c r="K192" t="s">
        <v>5</v>
      </c>
    </row>
    <row r="193" spans="1:11" x14ac:dyDescent="0.25">
      <c r="A193" t="s">
        <v>213</v>
      </c>
      <c r="B193" t="s">
        <v>79</v>
      </c>
      <c r="C193" t="s">
        <v>79</v>
      </c>
      <c r="D193" t="s">
        <v>4</v>
      </c>
      <c r="E193" t="str">
        <f>"039"</f>
        <v>039</v>
      </c>
      <c r="F193" t="s">
        <v>39</v>
      </c>
      <c r="G193" t="str">
        <f t="shared" si="2"/>
        <v>052070A3_19Apr | 039 | PanCK+</v>
      </c>
      <c r="H193" t="s">
        <v>40</v>
      </c>
      <c r="I193">
        <v>58839.33</v>
      </c>
      <c r="J193">
        <f>VLOOKUP(G193,SegmentProperties!E:J,6,FALSE)</f>
        <v>484</v>
      </c>
      <c r="K193" t="s">
        <v>5</v>
      </c>
    </row>
    <row r="194" spans="1:11" x14ac:dyDescent="0.25">
      <c r="A194" t="s">
        <v>214</v>
      </c>
      <c r="B194" t="s">
        <v>79</v>
      </c>
      <c r="C194" t="s">
        <v>79</v>
      </c>
      <c r="D194" t="s">
        <v>4</v>
      </c>
      <c r="E194" t="str">
        <f>"040"</f>
        <v>040</v>
      </c>
      <c r="F194" t="s">
        <v>39</v>
      </c>
      <c r="G194" t="str">
        <f t="shared" si="2"/>
        <v>052070A3_19Apr | 040 | PanCK+</v>
      </c>
      <c r="H194" t="s">
        <v>40</v>
      </c>
      <c r="I194">
        <v>130037.83</v>
      </c>
      <c r="J194">
        <f>VLOOKUP(G194,SegmentProperties!E:J,6,FALSE)</f>
        <v>971</v>
      </c>
      <c r="K194" t="s">
        <v>5</v>
      </c>
    </row>
    <row r="195" spans="1:11" x14ac:dyDescent="0.25">
      <c r="A195" t="s">
        <v>215</v>
      </c>
      <c r="B195" t="s">
        <v>79</v>
      </c>
      <c r="C195" t="s">
        <v>79</v>
      </c>
      <c r="D195" t="s">
        <v>4</v>
      </c>
      <c r="E195" t="str">
        <f>"041"</f>
        <v>041</v>
      </c>
      <c r="F195" t="s">
        <v>39</v>
      </c>
      <c r="G195" t="str">
        <f t="shared" si="2"/>
        <v>052070A3_19Apr | 041 | PanCK+</v>
      </c>
      <c r="H195" t="s">
        <v>40</v>
      </c>
      <c r="I195">
        <v>122819.21</v>
      </c>
      <c r="J195">
        <f>VLOOKUP(G195,SegmentProperties!E:J,6,FALSE)</f>
        <v>931</v>
      </c>
      <c r="K195" t="s">
        <v>5</v>
      </c>
    </row>
    <row r="196" spans="1:11" x14ac:dyDescent="0.25">
      <c r="A196" t="s">
        <v>216</v>
      </c>
      <c r="B196" t="s">
        <v>79</v>
      </c>
      <c r="C196" t="s">
        <v>79</v>
      </c>
      <c r="D196" t="s">
        <v>4</v>
      </c>
      <c r="E196" t="str">
        <f>"042"</f>
        <v>042</v>
      </c>
      <c r="F196" t="s">
        <v>39</v>
      </c>
      <c r="G196" t="str">
        <f t="shared" ref="G196:G259" si="3">B196 &amp;" | "&amp;E196&amp;" | "&amp; F196</f>
        <v>052070A3_19Apr | 042 | PanCK+</v>
      </c>
      <c r="H196" t="s">
        <v>40</v>
      </c>
      <c r="I196">
        <v>134957.49</v>
      </c>
      <c r="J196">
        <f>VLOOKUP(G196,SegmentProperties!E:J,6,FALSE)</f>
        <v>869</v>
      </c>
      <c r="K196" t="s">
        <v>5</v>
      </c>
    </row>
    <row r="197" spans="1:11" x14ac:dyDescent="0.25">
      <c r="A197" t="s">
        <v>217</v>
      </c>
      <c r="B197" t="s">
        <v>79</v>
      </c>
      <c r="C197" t="s">
        <v>79</v>
      </c>
      <c r="D197" t="s">
        <v>4</v>
      </c>
      <c r="E197" t="str">
        <f>"043"</f>
        <v>043</v>
      </c>
      <c r="F197" t="s">
        <v>39</v>
      </c>
      <c r="G197" t="str">
        <f t="shared" si="3"/>
        <v>052070A3_19Apr | 043 | PanCK+</v>
      </c>
      <c r="H197" t="s">
        <v>40</v>
      </c>
      <c r="I197">
        <v>90575.63</v>
      </c>
      <c r="J197">
        <f>VLOOKUP(G197,SegmentProperties!E:J,6,FALSE)</f>
        <v>602</v>
      </c>
      <c r="K197" t="s">
        <v>5</v>
      </c>
    </row>
    <row r="198" spans="1:11" x14ac:dyDescent="0.25">
      <c r="A198" t="s">
        <v>218</v>
      </c>
      <c r="B198" t="s">
        <v>79</v>
      </c>
      <c r="C198" t="s">
        <v>79</v>
      </c>
      <c r="D198" t="s">
        <v>4</v>
      </c>
      <c r="E198" t="str">
        <f>"044"</f>
        <v>044</v>
      </c>
      <c r="F198" t="s">
        <v>39</v>
      </c>
      <c r="G198" t="str">
        <f t="shared" si="3"/>
        <v>052070A3_19Apr | 044 | PanCK+</v>
      </c>
      <c r="H198" t="s">
        <v>40</v>
      </c>
      <c r="I198">
        <v>60777.93</v>
      </c>
      <c r="J198">
        <f>VLOOKUP(G198,SegmentProperties!E:J,6,FALSE)</f>
        <v>502</v>
      </c>
      <c r="K198" t="s">
        <v>5</v>
      </c>
    </row>
    <row r="199" spans="1:11" x14ac:dyDescent="0.25">
      <c r="A199" t="s">
        <v>219</v>
      </c>
      <c r="B199" t="s">
        <v>79</v>
      </c>
      <c r="C199" t="s">
        <v>79</v>
      </c>
      <c r="D199" t="s">
        <v>4</v>
      </c>
      <c r="E199" t="str">
        <f>"045"</f>
        <v>045</v>
      </c>
      <c r="F199" t="s">
        <v>39</v>
      </c>
      <c r="G199" t="str">
        <f t="shared" si="3"/>
        <v>052070A3_19Apr | 045 | PanCK+</v>
      </c>
      <c r="H199" t="s">
        <v>40</v>
      </c>
      <c r="I199">
        <v>93882.29</v>
      </c>
      <c r="J199">
        <f>VLOOKUP(G199,SegmentProperties!E:J,6,FALSE)</f>
        <v>643</v>
      </c>
      <c r="K199" t="s">
        <v>13</v>
      </c>
    </row>
    <row r="200" spans="1:11" x14ac:dyDescent="0.25">
      <c r="A200" t="s">
        <v>220</v>
      </c>
      <c r="B200" t="s">
        <v>79</v>
      </c>
      <c r="C200" t="s">
        <v>79</v>
      </c>
      <c r="D200" t="s">
        <v>4</v>
      </c>
      <c r="E200" t="str">
        <f>"046"</f>
        <v>046</v>
      </c>
      <c r="F200" t="s">
        <v>39</v>
      </c>
      <c r="G200" t="str">
        <f t="shared" si="3"/>
        <v>052070A3_19Apr | 046 | PanCK+</v>
      </c>
      <c r="H200" t="s">
        <v>40</v>
      </c>
      <c r="I200">
        <v>69096.850000000006</v>
      </c>
      <c r="J200">
        <f>VLOOKUP(G200,SegmentProperties!E:J,6,FALSE)</f>
        <v>560</v>
      </c>
      <c r="K200" t="s">
        <v>13</v>
      </c>
    </row>
    <row r="201" spans="1:11" x14ac:dyDescent="0.25">
      <c r="A201" t="s">
        <v>221</v>
      </c>
      <c r="B201" t="s">
        <v>79</v>
      </c>
      <c r="C201" t="s">
        <v>79</v>
      </c>
      <c r="D201" t="s">
        <v>4</v>
      </c>
      <c r="E201" t="str">
        <f>"047"</f>
        <v>047</v>
      </c>
      <c r="F201" t="s">
        <v>39</v>
      </c>
      <c r="G201" t="str">
        <f t="shared" si="3"/>
        <v>052070A3_19Apr | 047 | PanCK+</v>
      </c>
      <c r="H201" t="s">
        <v>40</v>
      </c>
      <c r="I201">
        <v>98415.95</v>
      </c>
      <c r="J201">
        <f>VLOOKUP(G201,SegmentProperties!E:J,6,FALSE)</f>
        <v>689</v>
      </c>
      <c r="K201" t="s">
        <v>13</v>
      </c>
    </row>
    <row r="202" spans="1:11" x14ac:dyDescent="0.25">
      <c r="A202" t="s">
        <v>222</v>
      </c>
      <c r="B202" t="s">
        <v>79</v>
      </c>
      <c r="C202" t="s">
        <v>79</v>
      </c>
      <c r="D202" t="s">
        <v>4</v>
      </c>
      <c r="E202" t="str">
        <f>"048"</f>
        <v>048</v>
      </c>
      <c r="F202" t="s">
        <v>39</v>
      </c>
      <c r="G202" t="str">
        <f t="shared" si="3"/>
        <v>052070A3_19Apr | 048 | PanCK+</v>
      </c>
      <c r="H202" t="s">
        <v>40</v>
      </c>
      <c r="I202">
        <v>67343.28</v>
      </c>
      <c r="J202">
        <f>VLOOKUP(G202,SegmentProperties!E:J,6,FALSE)</f>
        <v>482</v>
      </c>
      <c r="K202" t="s">
        <v>13</v>
      </c>
    </row>
    <row r="203" spans="1:11" x14ac:dyDescent="0.25">
      <c r="A203" t="s">
        <v>223</v>
      </c>
      <c r="B203" t="s">
        <v>79</v>
      </c>
      <c r="C203" t="s">
        <v>79</v>
      </c>
      <c r="D203" t="s">
        <v>4</v>
      </c>
      <c r="E203" t="str">
        <f>"049"</f>
        <v>049</v>
      </c>
      <c r="F203" t="s">
        <v>224</v>
      </c>
      <c r="G203" t="str">
        <f t="shared" si="3"/>
        <v>052070A3_19Apr | 049 | MUC1+</v>
      </c>
      <c r="H203" t="s">
        <v>225</v>
      </c>
      <c r="I203">
        <v>28987.77</v>
      </c>
      <c r="J203" t="e">
        <f>VLOOKUP(G203,SegmentProperties!E:J,6,FALSE)</f>
        <v>#N/A</v>
      </c>
      <c r="K203" t="s">
        <v>13</v>
      </c>
    </row>
    <row r="204" spans="1:11" x14ac:dyDescent="0.25">
      <c r="A204" t="s">
        <v>226</v>
      </c>
      <c r="B204" t="s">
        <v>79</v>
      </c>
      <c r="C204" t="s">
        <v>79</v>
      </c>
      <c r="D204" t="s">
        <v>4</v>
      </c>
      <c r="E204" t="str">
        <f>"050"</f>
        <v>050</v>
      </c>
      <c r="F204" t="s">
        <v>224</v>
      </c>
      <c r="G204" t="str">
        <f t="shared" si="3"/>
        <v>052070A3_19Apr | 050 | MUC1+</v>
      </c>
      <c r="H204" t="s">
        <v>225</v>
      </c>
      <c r="I204">
        <v>36275.07</v>
      </c>
      <c r="J204" t="e">
        <f>VLOOKUP(G204,SegmentProperties!E:J,6,FALSE)</f>
        <v>#N/A</v>
      </c>
      <c r="K204" t="s">
        <v>13</v>
      </c>
    </row>
    <row r="205" spans="1:11" x14ac:dyDescent="0.25">
      <c r="A205" t="s">
        <v>227</v>
      </c>
      <c r="B205" t="s">
        <v>79</v>
      </c>
      <c r="C205" t="s">
        <v>79</v>
      </c>
      <c r="D205" t="s">
        <v>4</v>
      </c>
      <c r="E205" t="str">
        <f>"051"</f>
        <v>051</v>
      </c>
      <c r="F205" t="s">
        <v>224</v>
      </c>
      <c r="G205" t="str">
        <f t="shared" si="3"/>
        <v>052070A3_19Apr | 051 | MUC1+</v>
      </c>
      <c r="H205" t="s">
        <v>225</v>
      </c>
      <c r="I205">
        <v>21891.87</v>
      </c>
      <c r="J205" t="e">
        <f>VLOOKUP(G205,SegmentProperties!E:J,6,FALSE)</f>
        <v>#N/A</v>
      </c>
      <c r="K205" t="s">
        <v>5</v>
      </c>
    </row>
    <row r="206" spans="1:11" x14ac:dyDescent="0.25">
      <c r="A206" t="s">
        <v>228</v>
      </c>
      <c r="B206" t="s">
        <v>79</v>
      </c>
      <c r="C206" t="s">
        <v>79</v>
      </c>
      <c r="D206" t="s">
        <v>4</v>
      </c>
      <c r="E206" t="str">
        <f>"052"</f>
        <v>052</v>
      </c>
      <c r="F206" t="s">
        <v>224</v>
      </c>
      <c r="G206" t="str">
        <f t="shared" si="3"/>
        <v>052070A3_19Apr | 052 | MUC1+</v>
      </c>
      <c r="H206" t="s">
        <v>225</v>
      </c>
      <c r="I206">
        <v>32672.3</v>
      </c>
      <c r="J206" t="e">
        <f>VLOOKUP(G206,SegmentProperties!E:J,6,FALSE)</f>
        <v>#N/A</v>
      </c>
      <c r="K206" t="s">
        <v>5</v>
      </c>
    </row>
    <row r="207" spans="1:11" x14ac:dyDescent="0.25">
      <c r="A207" t="s">
        <v>229</v>
      </c>
      <c r="B207" t="s">
        <v>79</v>
      </c>
      <c r="C207" t="s">
        <v>79</v>
      </c>
      <c r="D207" t="s">
        <v>4</v>
      </c>
      <c r="E207" t="str">
        <f>"053"</f>
        <v>053</v>
      </c>
      <c r="F207" t="s">
        <v>224</v>
      </c>
      <c r="G207" t="str">
        <f t="shared" si="3"/>
        <v>052070A3_19Apr | 053 | MUC1+</v>
      </c>
      <c r="H207" t="s">
        <v>225</v>
      </c>
      <c r="I207">
        <v>42997.55</v>
      </c>
      <c r="J207" t="e">
        <f>VLOOKUP(G207,SegmentProperties!E:J,6,FALSE)</f>
        <v>#N/A</v>
      </c>
      <c r="K207" t="s">
        <v>5</v>
      </c>
    </row>
    <row r="208" spans="1:11" x14ac:dyDescent="0.25">
      <c r="A208" t="s">
        <v>230</v>
      </c>
      <c r="B208" t="s">
        <v>79</v>
      </c>
      <c r="C208" t="s">
        <v>79</v>
      </c>
      <c r="D208" t="s">
        <v>4</v>
      </c>
      <c r="E208" t="str">
        <f>"054"</f>
        <v>054</v>
      </c>
      <c r="F208" t="s">
        <v>224</v>
      </c>
      <c r="G208" t="str">
        <f t="shared" si="3"/>
        <v>052070A3_19Apr | 054 | MUC1+</v>
      </c>
      <c r="H208" t="s">
        <v>225</v>
      </c>
      <c r="I208">
        <v>38278.86</v>
      </c>
      <c r="J208" t="e">
        <f>VLOOKUP(G208,SegmentProperties!E:J,6,FALSE)</f>
        <v>#N/A</v>
      </c>
      <c r="K208" t="s">
        <v>5</v>
      </c>
    </row>
    <row r="209" spans="1:11" x14ac:dyDescent="0.25">
      <c r="A209" t="s">
        <v>231</v>
      </c>
      <c r="B209" t="s">
        <v>79</v>
      </c>
      <c r="C209" t="s">
        <v>79</v>
      </c>
      <c r="D209" t="s">
        <v>4</v>
      </c>
      <c r="E209" t="str">
        <f>"055"</f>
        <v>055</v>
      </c>
      <c r="F209" t="s">
        <v>224</v>
      </c>
      <c r="G209" t="str">
        <f t="shared" si="3"/>
        <v>052070A3_19Apr | 055 | MUC1+</v>
      </c>
      <c r="H209" t="s">
        <v>225</v>
      </c>
      <c r="I209">
        <v>43242.19</v>
      </c>
      <c r="J209" t="e">
        <f>VLOOKUP(G209,SegmentProperties!E:J,6,FALSE)</f>
        <v>#N/A</v>
      </c>
      <c r="K209" t="s">
        <v>5</v>
      </c>
    </row>
    <row r="210" spans="1:11" x14ac:dyDescent="0.25">
      <c r="A210" t="s">
        <v>232</v>
      </c>
      <c r="B210" t="s">
        <v>79</v>
      </c>
      <c r="C210" t="s">
        <v>79</v>
      </c>
      <c r="D210" t="s">
        <v>4</v>
      </c>
      <c r="E210" t="str">
        <f>"056"</f>
        <v>056</v>
      </c>
      <c r="F210" t="s">
        <v>224</v>
      </c>
      <c r="G210" t="str">
        <f t="shared" si="3"/>
        <v>052070A3_19Apr | 056 | MUC1+</v>
      </c>
      <c r="H210" t="s">
        <v>225</v>
      </c>
      <c r="I210">
        <v>51259.1</v>
      </c>
      <c r="J210" t="e">
        <f>VLOOKUP(G210,SegmentProperties!E:J,6,FALSE)</f>
        <v>#N/A</v>
      </c>
      <c r="K210" t="s">
        <v>5</v>
      </c>
    </row>
    <row r="211" spans="1:11" x14ac:dyDescent="0.25">
      <c r="A211" t="s">
        <v>233</v>
      </c>
      <c r="B211" t="s">
        <v>79</v>
      </c>
      <c r="C211" t="s">
        <v>79</v>
      </c>
      <c r="D211" t="s">
        <v>4</v>
      </c>
      <c r="E211" t="str">
        <f>"057"</f>
        <v>057</v>
      </c>
      <c r="F211" t="s">
        <v>224</v>
      </c>
      <c r="G211" t="str">
        <f t="shared" si="3"/>
        <v>052070A3_19Apr | 057 | MUC1+</v>
      </c>
      <c r="H211" t="s">
        <v>225</v>
      </c>
      <c r="I211">
        <v>52397.66</v>
      </c>
      <c r="J211" t="e">
        <f>VLOOKUP(G211,SegmentProperties!E:J,6,FALSE)</f>
        <v>#N/A</v>
      </c>
      <c r="K211" t="s">
        <v>13</v>
      </c>
    </row>
    <row r="212" spans="1:11" x14ac:dyDescent="0.25">
      <c r="A212" t="s">
        <v>234</v>
      </c>
      <c r="B212" t="s">
        <v>79</v>
      </c>
      <c r="C212" t="s">
        <v>79</v>
      </c>
      <c r="D212" t="s">
        <v>4</v>
      </c>
      <c r="E212" t="str">
        <f>"058"</f>
        <v>058</v>
      </c>
      <c r="F212" t="s">
        <v>224</v>
      </c>
      <c r="G212" t="str">
        <f t="shared" si="3"/>
        <v>052070A3_19Apr | 058 | MUC1+</v>
      </c>
      <c r="H212" t="s">
        <v>225</v>
      </c>
      <c r="I212">
        <v>56996.98</v>
      </c>
      <c r="J212" t="e">
        <f>VLOOKUP(G212,SegmentProperties!E:J,6,FALSE)</f>
        <v>#N/A</v>
      </c>
      <c r="K212" t="s">
        <v>13</v>
      </c>
    </row>
    <row r="213" spans="1:11" x14ac:dyDescent="0.25">
      <c r="A213" t="s">
        <v>235</v>
      </c>
      <c r="B213" t="s">
        <v>79</v>
      </c>
      <c r="C213" t="s">
        <v>79</v>
      </c>
      <c r="D213" t="s">
        <v>4</v>
      </c>
      <c r="E213" t="str">
        <f>"059"</f>
        <v>059</v>
      </c>
      <c r="F213" t="s">
        <v>224</v>
      </c>
      <c r="G213" t="str">
        <f t="shared" si="3"/>
        <v>052070A3_19Apr | 059 | MUC1+</v>
      </c>
      <c r="H213" t="s">
        <v>225</v>
      </c>
      <c r="I213">
        <v>66955.850000000006</v>
      </c>
      <c r="J213" t="e">
        <f>VLOOKUP(G213,SegmentProperties!E:J,6,FALSE)</f>
        <v>#N/A</v>
      </c>
      <c r="K213" t="s">
        <v>13</v>
      </c>
    </row>
    <row r="214" spans="1:11" x14ac:dyDescent="0.25">
      <c r="A214" t="s">
        <v>236</v>
      </c>
      <c r="B214" t="s">
        <v>79</v>
      </c>
      <c r="C214" t="s">
        <v>79</v>
      </c>
      <c r="D214" t="s">
        <v>4</v>
      </c>
      <c r="E214" t="str">
        <f>"060"</f>
        <v>060</v>
      </c>
      <c r="F214" t="s">
        <v>224</v>
      </c>
      <c r="G214" t="str">
        <f t="shared" si="3"/>
        <v>052070A3_19Apr | 060 | MUC1+</v>
      </c>
      <c r="H214" t="s">
        <v>225</v>
      </c>
      <c r="I214">
        <v>70273.98</v>
      </c>
      <c r="J214" t="e">
        <f>VLOOKUP(G214,SegmentProperties!E:J,6,FALSE)</f>
        <v>#N/A</v>
      </c>
      <c r="K214" t="s">
        <v>13</v>
      </c>
    </row>
    <row r="215" spans="1:11" x14ac:dyDescent="0.25">
      <c r="A215" t="s">
        <v>237</v>
      </c>
      <c r="B215" t="s">
        <v>1</v>
      </c>
      <c r="G215" t="str">
        <f t="shared" si="3"/>
        <v xml:space="preserve">No Template Control |  | </v>
      </c>
      <c r="J215" t="e">
        <f>VLOOKUP(G215,SegmentProperties!E:J,6,FALSE)</f>
        <v>#N/A</v>
      </c>
      <c r="K215" t="s">
        <v>13</v>
      </c>
    </row>
    <row r="216" spans="1:11" x14ac:dyDescent="0.25">
      <c r="A216" t="s">
        <v>238</v>
      </c>
      <c r="B216" t="s">
        <v>239</v>
      </c>
      <c r="C216" t="s">
        <v>239</v>
      </c>
      <c r="D216" t="s">
        <v>240</v>
      </c>
      <c r="E216" t="str">
        <f>"001"</f>
        <v>001</v>
      </c>
      <c r="F216" t="s">
        <v>5</v>
      </c>
      <c r="G216" t="str">
        <f t="shared" si="3"/>
        <v>Kidney Control 2 | 001 | Geometric Segment</v>
      </c>
      <c r="H216" t="s">
        <v>6</v>
      </c>
      <c r="I216">
        <v>21643.25</v>
      </c>
      <c r="J216" t="e">
        <f>VLOOKUP(G216,SegmentProperties!E:J,6,FALSE)</f>
        <v>#N/A</v>
      </c>
      <c r="K216" t="s">
        <v>13</v>
      </c>
    </row>
    <row r="217" spans="1:11" x14ac:dyDescent="0.25">
      <c r="A217" t="s">
        <v>241</v>
      </c>
      <c r="B217" t="s">
        <v>239</v>
      </c>
      <c r="C217" t="s">
        <v>239</v>
      </c>
      <c r="D217" t="s">
        <v>240</v>
      </c>
      <c r="E217" t="str">
        <f>"002"</f>
        <v>002</v>
      </c>
      <c r="F217" t="s">
        <v>5</v>
      </c>
      <c r="G217" t="str">
        <f t="shared" si="3"/>
        <v>Kidney Control 2 | 002 | Geometric Segment</v>
      </c>
      <c r="H217" t="s">
        <v>6</v>
      </c>
      <c r="I217">
        <v>35955.53</v>
      </c>
      <c r="J217" t="e">
        <f>VLOOKUP(G217,SegmentProperties!E:J,6,FALSE)</f>
        <v>#N/A</v>
      </c>
      <c r="K217" t="s">
        <v>5</v>
      </c>
    </row>
    <row r="218" spans="1:11" x14ac:dyDescent="0.25">
      <c r="A218" t="s">
        <v>242</v>
      </c>
      <c r="B218" t="s">
        <v>239</v>
      </c>
      <c r="C218" t="s">
        <v>239</v>
      </c>
      <c r="D218" t="s">
        <v>240</v>
      </c>
      <c r="E218" t="str">
        <f>"003"</f>
        <v>003</v>
      </c>
      <c r="F218" t="s">
        <v>5</v>
      </c>
      <c r="G218" t="str">
        <f t="shared" si="3"/>
        <v>Kidney Control 2 | 003 | Geometric Segment</v>
      </c>
      <c r="H218" t="s">
        <v>6</v>
      </c>
      <c r="I218">
        <v>21408.01</v>
      </c>
      <c r="J218" t="e">
        <f>VLOOKUP(G218,SegmentProperties!E:J,6,FALSE)</f>
        <v>#N/A</v>
      </c>
      <c r="K218" t="s">
        <v>5</v>
      </c>
    </row>
    <row r="219" spans="1:11" x14ac:dyDescent="0.25">
      <c r="A219" t="s">
        <v>243</v>
      </c>
      <c r="B219" t="s">
        <v>239</v>
      </c>
      <c r="C219" t="s">
        <v>239</v>
      </c>
      <c r="D219" t="s">
        <v>240</v>
      </c>
      <c r="E219" t="str">
        <f>"004"</f>
        <v>004</v>
      </c>
      <c r="F219" t="s">
        <v>5</v>
      </c>
      <c r="G219" t="str">
        <f t="shared" si="3"/>
        <v>Kidney Control 2 | 004 | Geometric Segment</v>
      </c>
      <c r="H219" t="s">
        <v>6</v>
      </c>
      <c r="I219">
        <v>22261.61</v>
      </c>
      <c r="J219" t="e">
        <f>VLOOKUP(G219,SegmentProperties!E:J,6,FALSE)</f>
        <v>#N/A</v>
      </c>
      <c r="K219" t="s">
        <v>5</v>
      </c>
    </row>
    <row r="220" spans="1:11" x14ac:dyDescent="0.25">
      <c r="A220" t="s">
        <v>244</v>
      </c>
      <c r="B220" t="s">
        <v>239</v>
      </c>
      <c r="C220" t="s">
        <v>239</v>
      </c>
      <c r="D220" t="s">
        <v>240</v>
      </c>
      <c r="E220" t="str">
        <f>"005"</f>
        <v>005</v>
      </c>
      <c r="F220" t="s">
        <v>5</v>
      </c>
      <c r="G220" t="str">
        <f t="shared" si="3"/>
        <v>Kidney Control 2 | 005 | Geometric Segment</v>
      </c>
      <c r="H220" t="s">
        <v>6</v>
      </c>
      <c r="I220">
        <v>16269.85</v>
      </c>
      <c r="J220" t="e">
        <f>VLOOKUP(G220,SegmentProperties!E:J,6,FALSE)</f>
        <v>#N/A</v>
      </c>
      <c r="K220" t="s">
        <v>5</v>
      </c>
    </row>
    <row r="221" spans="1:11" x14ac:dyDescent="0.25">
      <c r="A221" t="s">
        <v>245</v>
      </c>
      <c r="B221" t="s">
        <v>239</v>
      </c>
      <c r="C221" t="s">
        <v>239</v>
      </c>
      <c r="D221" t="s">
        <v>240</v>
      </c>
      <c r="E221" t="str">
        <f>"006"</f>
        <v>006</v>
      </c>
      <c r="F221" t="s">
        <v>5</v>
      </c>
      <c r="G221" t="str">
        <f t="shared" si="3"/>
        <v>Kidney Control 2 | 006 | Geometric Segment</v>
      </c>
      <c r="H221" t="s">
        <v>6</v>
      </c>
      <c r="I221">
        <v>18853.59</v>
      </c>
      <c r="J221" t="e">
        <f>VLOOKUP(G221,SegmentProperties!E:J,6,FALSE)</f>
        <v>#N/A</v>
      </c>
      <c r="K221" t="s">
        <v>5</v>
      </c>
    </row>
    <row r="222" spans="1:11" x14ac:dyDescent="0.25">
      <c r="A222" t="s">
        <v>246</v>
      </c>
      <c r="B222" t="s">
        <v>239</v>
      </c>
      <c r="C222" t="s">
        <v>239</v>
      </c>
      <c r="D222" t="s">
        <v>240</v>
      </c>
      <c r="E222" t="str">
        <f>"007"</f>
        <v>007</v>
      </c>
      <c r="F222" t="s">
        <v>5</v>
      </c>
      <c r="G222" t="str">
        <f t="shared" si="3"/>
        <v>Kidney Control 2 | 007 | Geometric Segment</v>
      </c>
      <c r="H222" t="s">
        <v>6</v>
      </c>
      <c r="I222">
        <v>134806.41</v>
      </c>
      <c r="J222" t="e">
        <f>VLOOKUP(G222,SegmentProperties!E:J,6,FALSE)</f>
        <v>#N/A</v>
      </c>
      <c r="K222" t="s">
        <v>5</v>
      </c>
    </row>
    <row r="223" spans="1:11" x14ac:dyDescent="0.25">
      <c r="A223" t="s">
        <v>247</v>
      </c>
      <c r="B223" t="s">
        <v>239</v>
      </c>
      <c r="C223" t="s">
        <v>239</v>
      </c>
      <c r="D223" t="s">
        <v>240</v>
      </c>
      <c r="E223" t="str">
        <f>"008"</f>
        <v>008</v>
      </c>
      <c r="F223" t="s">
        <v>5</v>
      </c>
      <c r="G223" t="str">
        <f t="shared" si="3"/>
        <v>Kidney Control 2 | 008 | Geometric Segment</v>
      </c>
      <c r="H223" t="s">
        <v>6</v>
      </c>
      <c r="I223">
        <v>292870.98</v>
      </c>
      <c r="J223" t="e">
        <f>VLOOKUP(G223,SegmentProperties!E:J,6,FALSE)</f>
        <v>#N/A</v>
      </c>
      <c r="K223" t="s">
        <v>39</v>
      </c>
    </row>
    <row r="224" spans="1:11" x14ac:dyDescent="0.25">
      <c r="A224" t="s">
        <v>248</v>
      </c>
      <c r="B224" t="s">
        <v>239</v>
      </c>
      <c r="C224" t="s">
        <v>239</v>
      </c>
      <c r="D224" t="s">
        <v>240</v>
      </c>
      <c r="E224" t="str">
        <f>"009"</f>
        <v>009</v>
      </c>
      <c r="F224" t="s">
        <v>5</v>
      </c>
      <c r="G224" t="str">
        <f t="shared" si="3"/>
        <v>Kidney Control 2 | 009 | Geometric Segment</v>
      </c>
      <c r="H224" t="s">
        <v>6</v>
      </c>
      <c r="I224">
        <v>224603.66</v>
      </c>
      <c r="J224" t="e">
        <f>VLOOKUP(G224,SegmentProperties!E:J,6,FALSE)</f>
        <v>#N/A</v>
      </c>
      <c r="K224" t="s">
        <v>39</v>
      </c>
    </row>
    <row r="225" spans="1:11" x14ac:dyDescent="0.25">
      <c r="A225" t="s">
        <v>249</v>
      </c>
      <c r="B225" t="s">
        <v>239</v>
      </c>
      <c r="C225" t="s">
        <v>239</v>
      </c>
      <c r="D225" t="s">
        <v>240</v>
      </c>
      <c r="E225" t="str">
        <f>"010"</f>
        <v>010</v>
      </c>
      <c r="F225" t="s">
        <v>39</v>
      </c>
      <c r="G225" t="str">
        <f t="shared" si="3"/>
        <v>Kidney Control 2 | 010 | PanCK+</v>
      </c>
      <c r="H225" t="s">
        <v>40</v>
      </c>
      <c r="I225">
        <v>96608.19</v>
      </c>
      <c r="J225" t="e">
        <f>VLOOKUP(G225,SegmentProperties!E:J,6,FALSE)</f>
        <v>#N/A</v>
      </c>
      <c r="K225" t="s">
        <v>39</v>
      </c>
    </row>
    <row r="226" spans="1:11" x14ac:dyDescent="0.25">
      <c r="A226" t="s">
        <v>250</v>
      </c>
      <c r="B226" t="s">
        <v>239</v>
      </c>
      <c r="C226" t="s">
        <v>239</v>
      </c>
      <c r="D226" t="s">
        <v>240</v>
      </c>
      <c r="E226" t="str">
        <f>"011"</f>
        <v>011</v>
      </c>
      <c r="F226" t="s">
        <v>39</v>
      </c>
      <c r="G226" t="str">
        <f t="shared" si="3"/>
        <v>Kidney Control 2 | 011 | PanCK+</v>
      </c>
      <c r="H226" t="s">
        <v>40</v>
      </c>
      <c r="I226">
        <v>71344.160000000003</v>
      </c>
      <c r="J226" t="e">
        <f>VLOOKUP(G226,SegmentProperties!E:J,6,FALSE)</f>
        <v>#N/A</v>
      </c>
      <c r="K226" t="s">
        <v>39</v>
      </c>
    </row>
    <row r="227" spans="1:11" x14ac:dyDescent="0.25">
      <c r="A227" t="s">
        <v>251</v>
      </c>
      <c r="B227" t="s">
        <v>239</v>
      </c>
      <c r="C227" t="s">
        <v>239</v>
      </c>
      <c r="D227" t="s">
        <v>240</v>
      </c>
      <c r="E227" t="str">
        <f>"012"</f>
        <v>012</v>
      </c>
      <c r="F227" t="s">
        <v>39</v>
      </c>
      <c r="G227" t="str">
        <f t="shared" si="3"/>
        <v>Kidney Control 2 | 012 | PanCK+</v>
      </c>
      <c r="H227" t="s">
        <v>40</v>
      </c>
      <c r="I227">
        <v>123479.33</v>
      </c>
      <c r="J227" t="e">
        <f>VLOOKUP(G227,SegmentProperties!E:J,6,FALSE)</f>
        <v>#N/A</v>
      </c>
      <c r="K227" t="s">
        <v>39</v>
      </c>
    </row>
    <row r="228" spans="1:11" x14ac:dyDescent="0.25">
      <c r="A228" t="s">
        <v>252</v>
      </c>
      <c r="B228" t="s">
        <v>253</v>
      </c>
      <c r="C228" t="s">
        <v>253</v>
      </c>
      <c r="D228" t="s">
        <v>240</v>
      </c>
      <c r="E228" t="str">
        <f>"001"</f>
        <v>001</v>
      </c>
      <c r="F228" t="s">
        <v>5</v>
      </c>
      <c r="G228" t="str">
        <f t="shared" si="3"/>
        <v>052858A2 kidney | 001 | Geometric Segment</v>
      </c>
      <c r="H228" t="s">
        <v>6</v>
      </c>
      <c r="I228">
        <v>21757.360000000001</v>
      </c>
      <c r="J228">
        <f>VLOOKUP(G228,SegmentProperties!E:J,6,FALSE)</f>
        <v>132</v>
      </c>
      <c r="K228" t="s">
        <v>39</v>
      </c>
    </row>
    <row r="229" spans="1:11" x14ac:dyDescent="0.25">
      <c r="A229" t="s">
        <v>254</v>
      </c>
      <c r="B229" t="s">
        <v>253</v>
      </c>
      <c r="C229" t="s">
        <v>253</v>
      </c>
      <c r="D229" t="s">
        <v>240</v>
      </c>
      <c r="E229" t="str">
        <f>"002"</f>
        <v>002</v>
      </c>
      <c r="F229" t="s">
        <v>5</v>
      </c>
      <c r="G229" t="str">
        <f t="shared" si="3"/>
        <v>052858A2 kidney | 002 | Geometric Segment</v>
      </c>
      <c r="H229" t="s">
        <v>6</v>
      </c>
      <c r="I229">
        <v>25277.58</v>
      </c>
      <c r="J229">
        <f>VLOOKUP(G229,SegmentProperties!E:J,6,FALSE)</f>
        <v>135</v>
      </c>
      <c r="K229" t="s">
        <v>39</v>
      </c>
    </row>
    <row r="230" spans="1:11" x14ac:dyDescent="0.25">
      <c r="A230" t="s">
        <v>255</v>
      </c>
      <c r="B230" t="s">
        <v>253</v>
      </c>
      <c r="C230" t="s">
        <v>253</v>
      </c>
      <c r="D230" t="s">
        <v>240</v>
      </c>
      <c r="E230" t="str">
        <f>"003"</f>
        <v>003</v>
      </c>
      <c r="F230" t="s">
        <v>5</v>
      </c>
      <c r="G230" t="str">
        <f t="shared" si="3"/>
        <v>052858A2 kidney | 003 | Geometric Segment</v>
      </c>
      <c r="H230" t="s">
        <v>6</v>
      </c>
      <c r="I230">
        <v>27699.72</v>
      </c>
      <c r="J230">
        <f>VLOOKUP(G230,SegmentProperties!E:J,6,FALSE)</f>
        <v>122</v>
      </c>
      <c r="K230" t="s">
        <v>39</v>
      </c>
    </row>
    <row r="231" spans="1:11" x14ac:dyDescent="0.25">
      <c r="A231" t="s">
        <v>256</v>
      </c>
      <c r="B231" t="s">
        <v>253</v>
      </c>
      <c r="C231" t="s">
        <v>253</v>
      </c>
      <c r="D231" t="s">
        <v>240</v>
      </c>
      <c r="E231" t="str">
        <f>"004"</f>
        <v>004</v>
      </c>
      <c r="F231" t="s">
        <v>5</v>
      </c>
      <c r="G231" t="str">
        <f t="shared" si="3"/>
        <v>052858A2 kidney | 004 | Geometric Segment</v>
      </c>
      <c r="H231" t="s">
        <v>6</v>
      </c>
      <c r="I231">
        <v>24616.5</v>
      </c>
      <c r="J231">
        <f>VLOOKUP(G231,SegmentProperties!E:J,6,FALSE)</f>
        <v>141</v>
      </c>
      <c r="K231" t="s">
        <v>39</v>
      </c>
    </row>
    <row r="232" spans="1:11" x14ac:dyDescent="0.25">
      <c r="A232" t="s">
        <v>257</v>
      </c>
      <c r="B232" t="s">
        <v>253</v>
      </c>
      <c r="C232" t="s">
        <v>253</v>
      </c>
      <c r="D232" t="s">
        <v>240</v>
      </c>
      <c r="E232" t="str">
        <f>"005"</f>
        <v>005</v>
      </c>
      <c r="F232" t="s">
        <v>5</v>
      </c>
      <c r="G232" t="str">
        <f t="shared" si="3"/>
        <v>052858A2 kidney | 005 | Geometric Segment</v>
      </c>
      <c r="H232" t="s">
        <v>6</v>
      </c>
      <c r="I232">
        <v>21635.759999999998</v>
      </c>
      <c r="J232">
        <f>VLOOKUP(G232,SegmentProperties!E:J,6,FALSE)</f>
        <v>138</v>
      </c>
      <c r="K232" t="s">
        <v>39</v>
      </c>
    </row>
    <row r="233" spans="1:11" x14ac:dyDescent="0.25">
      <c r="A233" t="s">
        <v>258</v>
      </c>
      <c r="B233" t="s">
        <v>253</v>
      </c>
      <c r="C233" t="s">
        <v>253</v>
      </c>
      <c r="D233" t="s">
        <v>240</v>
      </c>
      <c r="E233" t="str">
        <f>"006"</f>
        <v>006</v>
      </c>
      <c r="F233" t="s">
        <v>5</v>
      </c>
      <c r="G233" t="str">
        <f t="shared" si="3"/>
        <v>052858A2 kidney | 006 | Geometric Segment</v>
      </c>
      <c r="H233" t="s">
        <v>6</v>
      </c>
      <c r="I233">
        <v>36361.61</v>
      </c>
      <c r="J233">
        <f>VLOOKUP(G233,SegmentProperties!E:J,6,FALSE)</f>
        <v>176</v>
      </c>
      <c r="K233" t="s">
        <v>39</v>
      </c>
    </row>
    <row r="234" spans="1:11" x14ac:dyDescent="0.25">
      <c r="A234" t="s">
        <v>259</v>
      </c>
      <c r="B234" t="s">
        <v>253</v>
      </c>
      <c r="C234" t="s">
        <v>253</v>
      </c>
      <c r="D234" t="s">
        <v>240</v>
      </c>
      <c r="E234" t="str">
        <f>"007"</f>
        <v>007</v>
      </c>
      <c r="F234" t="s">
        <v>13</v>
      </c>
      <c r="G234" t="str">
        <f t="shared" si="3"/>
        <v>052858A2 kidney | 007 | CD10+</v>
      </c>
      <c r="H234" t="s">
        <v>14</v>
      </c>
      <c r="I234">
        <v>26708.74</v>
      </c>
      <c r="J234">
        <f>VLOOKUP(G234,SegmentProperties!E:J,6,FALSE)</f>
        <v>104</v>
      </c>
      <c r="K234" t="s">
        <v>39</v>
      </c>
    </row>
    <row r="235" spans="1:11" x14ac:dyDescent="0.25">
      <c r="A235" t="s">
        <v>260</v>
      </c>
      <c r="B235" t="s">
        <v>253</v>
      </c>
      <c r="C235" t="s">
        <v>253</v>
      </c>
      <c r="D235" t="s">
        <v>240</v>
      </c>
      <c r="E235" t="str">
        <f>"008"</f>
        <v>008</v>
      </c>
      <c r="F235" t="s">
        <v>13</v>
      </c>
      <c r="G235" t="str">
        <f t="shared" si="3"/>
        <v>052858A2 kidney | 008 | CD10+</v>
      </c>
      <c r="H235" t="s">
        <v>14</v>
      </c>
      <c r="I235">
        <v>32147.96</v>
      </c>
      <c r="J235">
        <f>VLOOKUP(G235,SegmentProperties!E:J,6,FALSE)</f>
        <v>153</v>
      </c>
      <c r="K235" t="s">
        <v>39</v>
      </c>
    </row>
    <row r="236" spans="1:11" x14ac:dyDescent="0.25">
      <c r="A236" t="s">
        <v>261</v>
      </c>
      <c r="B236" t="s">
        <v>253</v>
      </c>
      <c r="C236" t="s">
        <v>253</v>
      </c>
      <c r="D236" t="s">
        <v>240</v>
      </c>
      <c r="E236" t="str">
        <f>"009"</f>
        <v>009</v>
      </c>
      <c r="F236" t="s">
        <v>13</v>
      </c>
      <c r="G236" t="str">
        <f t="shared" si="3"/>
        <v>052858A2 kidney | 009 | CD10+</v>
      </c>
      <c r="H236" t="s">
        <v>14</v>
      </c>
      <c r="I236">
        <v>32247.25</v>
      </c>
      <c r="J236">
        <f>VLOOKUP(G236,SegmentProperties!E:J,6,FALSE)</f>
        <v>157</v>
      </c>
      <c r="K236" t="s">
        <v>39</v>
      </c>
    </row>
    <row r="237" spans="1:11" x14ac:dyDescent="0.25">
      <c r="A237" t="s">
        <v>262</v>
      </c>
      <c r="B237" t="s">
        <v>253</v>
      </c>
      <c r="C237" t="s">
        <v>253</v>
      </c>
      <c r="D237" t="s">
        <v>240</v>
      </c>
      <c r="E237" t="str">
        <f>"010"</f>
        <v>010</v>
      </c>
      <c r="F237" t="s">
        <v>13</v>
      </c>
      <c r="G237" t="str">
        <f t="shared" si="3"/>
        <v>052858A2 kidney | 010 | CD10+</v>
      </c>
      <c r="H237" t="s">
        <v>14</v>
      </c>
      <c r="I237">
        <v>30604.44</v>
      </c>
      <c r="J237">
        <f>VLOOKUP(G237,SegmentProperties!E:J,6,FALSE)</f>
        <v>187</v>
      </c>
      <c r="K237" t="s">
        <v>39</v>
      </c>
    </row>
    <row r="238" spans="1:11" x14ac:dyDescent="0.25">
      <c r="A238" t="s">
        <v>263</v>
      </c>
      <c r="B238" t="s">
        <v>253</v>
      </c>
      <c r="C238" t="s">
        <v>253</v>
      </c>
      <c r="D238" t="s">
        <v>240</v>
      </c>
      <c r="E238" t="str">
        <f>"011"</f>
        <v>011</v>
      </c>
      <c r="F238" t="s">
        <v>5</v>
      </c>
      <c r="G238" t="str">
        <f t="shared" si="3"/>
        <v>052858A2 kidney | 011 | Geometric Segment</v>
      </c>
      <c r="H238" t="s">
        <v>6</v>
      </c>
      <c r="I238">
        <v>58948.5</v>
      </c>
      <c r="J238">
        <f>VLOOKUP(G238,SegmentProperties!E:J,6,FALSE)</f>
        <v>312</v>
      </c>
      <c r="K238" t="s">
        <v>39</v>
      </c>
    </row>
    <row r="239" spans="1:11" x14ac:dyDescent="0.25">
      <c r="A239" t="s">
        <v>264</v>
      </c>
      <c r="B239" t="s">
        <v>253</v>
      </c>
      <c r="C239" t="s">
        <v>253</v>
      </c>
      <c r="D239" t="s">
        <v>240</v>
      </c>
      <c r="E239" t="str">
        <f>"012"</f>
        <v>012</v>
      </c>
      <c r="F239" t="s">
        <v>5</v>
      </c>
      <c r="G239" t="str">
        <f t="shared" si="3"/>
        <v>052858A2 kidney | 012 | Geometric Segment</v>
      </c>
      <c r="H239" t="s">
        <v>6</v>
      </c>
      <c r="I239">
        <v>70620.45</v>
      </c>
      <c r="J239">
        <f>VLOOKUP(G239,SegmentProperties!E:J,6,FALSE)</f>
        <v>401</v>
      </c>
      <c r="K239" t="s">
        <v>39</v>
      </c>
    </row>
    <row r="240" spans="1:11" x14ac:dyDescent="0.25">
      <c r="A240" t="s">
        <v>265</v>
      </c>
      <c r="B240" t="s">
        <v>253</v>
      </c>
      <c r="C240" t="s">
        <v>253</v>
      </c>
      <c r="D240" t="s">
        <v>240</v>
      </c>
      <c r="E240" t="str">
        <f>"013"</f>
        <v>013</v>
      </c>
      <c r="F240" t="s">
        <v>13</v>
      </c>
      <c r="G240" t="str">
        <f t="shared" si="3"/>
        <v>052858A2 kidney | 013 | CD10+</v>
      </c>
      <c r="H240" t="s">
        <v>14</v>
      </c>
      <c r="I240">
        <v>36564.33</v>
      </c>
      <c r="J240">
        <f>VLOOKUP(G240,SegmentProperties!E:J,6,FALSE)</f>
        <v>171</v>
      </c>
      <c r="K240" t="s">
        <v>39</v>
      </c>
    </row>
    <row r="241" spans="1:11" x14ac:dyDescent="0.25">
      <c r="A241" t="s">
        <v>266</v>
      </c>
      <c r="B241" t="s">
        <v>253</v>
      </c>
      <c r="C241" t="s">
        <v>253</v>
      </c>
      <c r="D241" t="s">
        <v>240</v>
      </c>
      <c r="E241" t="str">
        <f>"014"</f>
        <v>014</v>
      </c>
      <c r="F241" t="s">
        <v>5</v>
      </c>
      <c r="G241" t="str">
        <f t="shared" si="3"/>
        <v>052858A2 kidney | 014 | Geometric Segment</v>
      </c>
      <c r="H241" t="s">
        <v>6</v>
      </c>
      <c r="I241">
        <v>63473.4</v>
      </c>
      <c r="J241">
        <f>VLOOKUP(G241,SegmentProperties!E:J,6,FALSE)</f>
        <v>353</v>
      </c>
      <c r="K241" t="s">
        <v>59</v>
      </c>
    </row>
    <row r="242" spans="1:11" x14ac:dyDescent="0.25">
      <c r="A242" t="s">
        <v>267</v>
      </c>
      <c r="B242" t="s">
        <v>253</v>
      </c>
      <c r="C242" t="s">
        <v>253</v>
      </c>
      <c r="D242" t="s">
        <v>240</v>
      </c>
      <c r="E242" t="str">
        <f>"015"</f>
        <v>015</v>
      </c>
      <c r="F242" t="s">
        <v>5</v>
      </c>
      <c r="G242" t="str">
        <f t="shared" si="3"/>
        <v>052858A2 kidney | 015 | Geometric Segment</v>
      </c>
      <c r="H242" t="s">
        <v>6</v>
      </c>
      <c r="I242">
        <v>61900.39</v>
      </c>
      <c r="J242">
        <f>VLOOKUP(G242,SegmentProperties!E:J,6,FALSE)</f>
        <v>395</v>
      </c>
      <c r="K242" t="s">
        <v>59</v>
      </c>
    </row>
    <row r="243" spans="1:11" x14ac:dyDescent="0.25">
      <c r="A243" t="s">
        <v>268</v>
      </c>
      <c r="B243" t="s">
        <v>253</v>
      </c>
      <c r="C243" t="s">
        <v>253</v>
      </c>
      <c r="D243" t="s">
        <v>240</v>
      </c>
      <c r="E243" t="str">
        <f>"016"</f>
        <v>016</v>
      </c>
      <c r="F243" t="s">
        <v>5</v>
      </c>
      <c r="G243" t="str">
        <f t="shared" si="3"/>
        <v>052858A2 kidney | 016 | Geometric Segment</v>
      </c>
      <c r="H243" t="s">
        <v>6</v>
      </c>
      <c r="I243">
        <v>59838.27</v>
      </c>
      <c r="J243">
        <f>VLOOKUP(G243,SegmentProperties!E:J,6,FALSE)</f>
        <v>346</v>
      </c>
      <c r="K243" t="s">
        <v>59</v>
      </c>
    </row>
    <row r="244" spans="1:11" x14ac:dyDescent="0.25">
      <c r="A244" t="s">
        <v>269</v>
      </c>
      <c r="B244" t="s">
        <v>253</v>
      </c>
      <c r="C244" t="s">
        <v>253</v>
      </c>
      <c r="D244" t="s">
        <v>240</v>
      </c>
      <c r="E244" t="str">
        <f>"017"</f>
        <v>017</v>
      </c>
      <c r="F244" t="s">
        <v>13</v>
      </c>
      <c r="G244" t="str">
        <f t="shared" si="3"/>
        <v>052858A2 kidney | 017 | CD10+</v>
      </c>
      <c r="H244" t="s">
        <v>14</v>
      </c>
      <c r="I244">
        <v>25097.01</v>
      </c>
      <c r="J244">
        <f>VLOOKUP(G244,SegmentProperties!E:J,6,FALSE)</f>
        <v>123</v>
      </c>
      <c r="K244" t="s">
        <v>59</v>
      </c>
    </row>
    <row r="245" spans="1:11" x14ac:dyDescent="0.25">
      <c r="A245" t="s">
        <v>270</v>
      </c>
      <c r="B245" t="s">
        <v>253</v>
      </c>
      <c r="C245" t="s">
        <v>253</v>
      </c>
      <c r="D245" t="s">
        <v>240</v>
      </c>
      <c r="E245" t="str">
        <f>"018"</f>
        <v>018</v>
      </c>
      <c r="F245" t="s">
        <v>5</v>
      </c>
      <c r="G245" t="str">
        <f t="shared" si="3"/>
        <v>052858A2 kidney | 018 | Geometric Segment</v>
      </c>
      <c r="H245" t="s">
        <v>6</v>
      </c>
      <c r="I245">
        <v>60688.37</v>
      </c>
      <c r="J245">
        <f>VLOOKUP(G245,SegmentProperties!E:J,6,FALSE)</f>
        <v>333</v>
      </c>
      <c r="K245" t="s">
        <v>59</v>
      </c>
    </row>
    <row r="246" spans="1:11" x14ac:dyDescent="0.25">
      <c r="A246" t="s">
        <v>271</v>
      </c>
      <c r="B246" t="s">
        <v>253</v>
      </c>
      <c r="C246" t="s">
        <v>253</v>
      </c>
      <c r="D246" t="s">
        <v>240</v>
      </c>
      <c r="E246" t="str">
        <f>"019"</f>
        <v>019</v>
      </c>
      <c r="F246" t="s">
        <v>13</v>
      </c>
      <c r="G246" t="str">
        <f t="shared" si="3"/>
        <v>052858A2 kidney | 019 | CD10+</v>
      </c>
      <c r="H246" t="s">
        <v>14</v>
      </c>
      <c r="I246">
        <v>54898.05</v>
      </c>
      <c r="J246">
        <f>VLOOKUP(G246,SegmentProperties!E:J,6,FALSE)</f>
        <v>315</v>
      </c>
      <c r="K246" t="s">
        <v>59</v>
      </c>
    </row>
    <row r="247" spans="1:11" x14ac:dyDescent="0.25">
      <c r="A247" t="s">
        <v>272</v>
      </c>
      <c r="B247" t="s">
        <v>253</v>
      </c>
      <c r="C247" t="s">
        <v>253</v>
      </c>
      <c r="D247" t="s">
        <v>240</v>
      </c>
      <c r="E247" t="str">
        <f>"020"</f>
        <v>020</v>
      </c>
      <c r="F247" t="s">
        <v>13</v>
      </c>
      <c r="G247" t="str">
        <f t="shared" si="3"/>
        <v>052858A2 kidney | 020 | CD10+</v>
      </c>
      <c r="H247" t="s">
        <v>14</v>
      </c>
      <c r="I247">
        <v>36436.83</v>
      </c>
      <c r="J247">
        <f>VLOOKUP(G247,SegmentProperties!E:J,6,FALSE)</f>
        <v>156</v>
      </c>
      <c r="K247" t="s">
        <v>59</v>
      </c>
    </row>
    <row r="248" spans="1:11" x14ac:dyDescent="0.25">
      <c r="A248" t="s">
        <v>273</v>
      </c>
      <c r="B248" t="s">
        <v>253</v>
      </c>
      <c r="C248" t="s">
        <v>253</v>
      </c>
      <c r="D248" t="s">
        <v>240</v>
      </c>
      <c r="E248" t="str">
        <f>"021"</f>
        <v>021</v>
      </c>
      <c r="F248" t="s">
        <v>5</v>
      </c>
      <c r="G248" t="str">
        <f t="shared" si="3"/>
        <v>052858A2 kidney | 021 | Geometric Segment</v>
      </c>
      <c r="H248" t="s">
        <v>6</v>
      </c>
      <c r="I248">
        <v>52868.6</v>
      </c>
      <c r="J248">
        <f>VLOOKUP(G248,SegmentProperties!E:J,6,FALSE)</f>
        <v>325</v>
      </c>
      <c r="K248" t="s">
        <v>59</v>
      </c>
    </row>
    <row r="249" spans="1:11" x14ac:dyDescent="0.25">
      <c r="A249" t="s">
        <v>274</v>
      </c>
      <c r="B249" t="s">
        <v>253</v>
      </c>
      <c r="C249" t="s">
        <v>253</v>
      </c>
      <c r="D249" t="s">
        <v>240</v>
      </c>
      <c r="E249" t="str">
        <f>"022"</f>
        <v>022</v>
      </c>
      <c r="F249" t="s">
        <v>5</v>
      </c>
      <c r="G249" t="str">
        <f t="shared" si="3"/>
        <v>052858A2 kidney | 022 | Geometric Segment</v>
      </c>
      <c r="H249" t="s">
        <v>6</v>
      </c>
      <c r="I249">
        <v>71645.38</v>
      </c>
      <c r="J249">
        <f>VLOOKUP(G249,SegmentProperties!E:J,6,FALSE)</f>
        <v>392</v>
      </c>
      <c r="K249" t="s">
        <v>59</v>
      </c>
    </row>
    <row r="250" spans="1:11" x14ac:dyDescent="0.25">
      <c r="A250" t="s">
        <v>275</v>
      </c>
      <c r="B250" t="s">
        <v>253</v>
      </c>
      <c r="C250" t="s">
        <v>253</v>
      </c>
      <c r="D250" t="s">
        <v>240</v>
      </c>
      <c r="E250" t="str">
        <f>"023"</f>
        <v>023</v>
      </c>
      <c r="F250" t="s">
        <v>13</v>
      </c>
      <c r="G250" t="str">
        <f t="shared" si="3"/>
        <v>052858A2 kidney | 023 | CD10+</v>
      </c>
      <c r="H250" t="s">
        <v>14</v>
      </c>
      <c r="I250">
        <v>25204.11</v>
      </c>
      <c r="J250">
        <f>VLOOKUP(G250,SegmentProperties!E:J,6,FALSE)</f>
        <v>109</v>
      </c>
      <c r="K250" t="s">
        <v>59</v>
      </c>
    </row>
    <row r="251" spans="1:11" x14ac:dyDescent="0.25">
      <c r="A251" t="s">
        <v>276</v>
      </c>
      <c r="B251" t="s">
        <v>253</v>
      </c>
      <c r="C251" t="s">
        <v>253</v>
      </c>
      <c r="D251" t="s">
        <v>240</v>
      </c>
      <c r="E251" t="str">
        <f>"024"</f>
        <v>024</v>
      </c>
      <c r="F251" t="s">
        <v>5</v>
      </c>
      <c r="G251" t="str">
        <f t="shared" si="3"/>
        <v>052858A2 kidney | 024 | Geometric Segment</v>
      </c>
      <c r="H251" t="s">
        <v>6</v>
      </c>
      <c r="I251">
        <v>50777.95</v>
      </c>
      <c r="J251">
        <f>VLOOKUP(G251,SegmentProperties!E:J,6,FALSE)</f>
        <v>327</v>
      </c>
      <c r="K251" t="s">
        <v>59</v>
      </c>
    </row>
    <row r="252" spans="1:11" x14ac:dyDescent="0.25">
      <c r="A252" t="s">
        <v>277</v>
      </c>
      <c r="B252" t="s">
        <v>253</v>
      </c>
      <c r="C252" t="s">
        <v>253</v>
      </c>
      <c r="D252" t="s">
        <v>240</v>
      </c>
      <c r="E252" t="str">
        <f>"025"</f>
        <v>025</v>
      </c>
      <c r="F252" t="s">
        <v>13</v>
      </c>
      <c r="G252" t="str">
        <f t="shared" si="3"/>
        <v>052858A2 kidney | 025 | CD10+</v>
      </c>
      <c r="H252" t="s">
        <v>14</v>
      </c>
      <c r="I252">
        <v>33054.15</v>
      </c>
      <c r="J252">
        <f>VLOOKUP(G252,SegmentProperties!E:J,6,FALSE)</f>
        <v>173</v>
      </c>
      <c r="K252" t="s">
        <v>59</v>
      </c>
    </row>
    <row r="253" spans="1:11" x14ac:dyDescent="0.25">
      <c r="A253" t="s">
        <v>278</v>
      </c>
      <c r="B253" t="s">
        <v>253</v>
      </c>
      <c r="C253" t="s">
        <v>253</v>
      </c>
      <c r="D253" t="s">
        <v>240</v>
      </c>
      <c r="E253" t="str">
        <f>"026"</f>
        <v>026</v>
      </c>
      <c r="F253" t="s">
        <v>13</v>
      </c>
      <c r="G253" t="str">
        <f t="shared" si="3"/>
        <v>052858A2 kidney | 026 | CD10+</v>
      </c>
      <c r="H253" t="s">
        <v>14</v>
      </c>
      <c r="I253">
        <v>40518.199999999997</v>
      </c>
      <c r="J253">
        <f>VLOOKUP(G253,SegmentProperties!E:J,6,FALSE)</f>
        <v>249</v>
      </c>
      <c r="K253" t="s">
        <v>59</v>
      </c>
    </row>
    <row r="254" spans="1:11" x14ac:dyDescent="0.25">
      <c r="A254" t="s">
        <v>279</v>
      </c>
      <c r="B254" t="s">
        <v>253</v>
      </c>
      <c r="C254" t="s">
        <v>253</v>
      </c>
      <c r="D254" t="s">
        <v>240</v>
      </c>
      <c r="E254" t="str">
        <f>"027"</f>
        <v>027</v>
      </c>
      <c r="F254" t="s">
        <v>13</v>
      </c>
      <c r="G254" t="str">
        <f t="shared" si="3"/>
        <v>052858A2 kidney | 027 | CD10+</v>
      </c>
      <c r="H254" t="s">
        <v>14</v>
      </c>
      <c r="I254">
        <v>42584.94</v>
      </c>
      <c r="J254">
        <f>VLOOKUP(G254,SegmentProperties!E:J,6,FALSE)</f>
        <v>206</v>
      </c>
      <c r="K254" t="s">
        <v>59</v>
      </c>
    </row>
    <row r="255" spans="1:11" x14ac:dyDescent="0.25">
      <c r="A255" t="s">
        <v>280</v>
      </c>
      <c r="B255" t="s">
        <v>253</v>
      </c>
      <c r="C255" t="s">
        <v>253</v>
      </c>
      <c r="D255" t="s">
        <v>240</v>
      </c>
      <c r="E255" t="str">
        <f>"028"</f>
        <v>028</v>
      </c>
      <c r="F255" t="s">
        <v>5</v>
      </c>
      <c r="G255" t="str">
        <f t="shared" si="3"/>
        <v>052858A2 kidney | 028 | Geometric Segment</v>
      </c>
      <c r="H255" t="s">
        <v>6</v>
      </c>
      <c r="I255">
        <v>23640.82</v>
      </c>
      <c r="J255">
        <f>VLOOKUP(G255,SegmentProperties!E:J,6,FALSE)</f>
        <v>113</v>
      </c>
      <c r="K255" t="s">
        <v>59</v>
      </c>
    </row>
    <row r="256" spans="1:11" x14ac:dyDescent="0.25">
      <c r="A256" t="s">
        <v>281</v>
      </c>
      <c r="B256" t="s">
        <v>253</v>
      </c>
      <c r="C256" t="s">
        <v>253</v>
      </c>
      <c r="D256" t="s">
        <v>240</v>
      </c>
      <c r="E256" t="str">
        <f>"029"</f>
        <v>029</v>
      </c>
      <c r="F256" t="s">
        <v>5</v>
      </c>
      <c r="G256" t="str">
        <f t="shared" si="3"/>
        <v>052858A2 kidney | 029 | Geometric Segment</v>
      </c>
      <c r="H256" t="s">
        <v>6</v>
      </c>
      <c r="I256">
        <v>32666.720000000001</v>
      </c>
      <c r="J256">
        <f>VLOOKUP(G256,SegmentProperties!E:J,6,FALSE)</f>
        <v>179</v>
      </c>
      <c r="K256" t="s">
        <v>59</v>
      </c>
    </row>
    <row r="257" spans="1:11" x14ac:dyDescent="0.25">
      <c r="A257" t="s">
        <v>282</v>
      </c>
      <c r="B257" t="s">
        <v>253</v>
      </c>
      <c r="C257" t="s">
        <v>253</v>
      </c>
      <c r="D257" t="s">
        <v>240</v>
      </c>
      <c r="E257" t="str">
        <f>"030"</f>
        <v>030</v>
      </c>
      <c r="F257" t="s">
        <v>5</v>
      </c>
      <c r="G257" t="str">
        <f t="shared" si="3"/>
        <v>052858A2 kidney | 030 | Geometric Segment</v>
      </c>
      <c r="H257" t="s">
        <v>6</v>
      </c>
      <c r="I257">
        <v>29578.080000000002</v>
      </c>
      <c r="J257">
        <f>VLOOKUP(G257,SegmentProperties!E:J,6,FALSE)</f>
        <v>160</v>
      </c>
      <c r="K257" t="s">
        <v>59</v>
      </c>
    </row>
    <row r="258" spans="1:11" x14ac:dyDescent="0.25">
      <c r="A258" t="s">
        <v>283</v>
      </c>
      <c r="B258" t="s">
        <v>253</v>
      </c>
      <c r="C258" t="s">
        <v>253</v>
      </c>
      <c r="D258" t="s">
        <v>240</v>
      </c>
      <c r="E258" t="str">
        <f>"031"</f>
        <v>031</v>
      </c>
      <c r="F258" t="s">
        <v>5</v>
      </c>
      <c r="G258" t="str">
        <f t="shared" si="3"/>
        <v>052858A2 kidney | 031 | Geometric Segment</v>
      </c>
      <c r="H258" t="s">
        <v>6</v>
      </c>
      <c r="I258">
        <v>32020.62</v>
      </c>
      <c r="J258">
        <f>VLOOKUP(G258,SegmentProperties!E:J,6,FALSE)</f>
        <v>173</v>
      </c>
      <c r="K258" t="s">
        <v>59</v>
      </c>
    </row>
    <row r="259" spans="1:11" x14ac:dyDescent="0.25">
      <c r="A259" t="s">
        <v>284</v>
      </c>
      <c r="B259" t="s">
        <v>253</v>
      </c>
      <c r="C259" t="s">
        <v>253</v>
      </c>
      <c r="D259" t="s">
        <v>240</v>
      </c>
      <c r="E259" t="str">
        <f>"032"</f>
        <v>032</v>
      </c>
      <c r="F259" t="s">
        <v>5</v>
      </c>
      <c r="G259" t="str">
        <f t="shared" si="3"/>
        <v>052858A2 kidney | 032 | Geometric Segment</v>
      </c>
      <c r="H259" t="s">
        <v>6</v>
      </c>
      <c r="I259">
        <v>44189.18</v>
      </c>
      <c r="J259">
        <f>VLOOKUP(G259,SegmentProperties!E:J,6,FALSE)</f>
        <v>256</v>
      </c>
      <c r="K259" t="s">
        <v>13</v>
      </c>
    </row>
    <row r="260" spans="1:11" x14ac:dyDescent="0.25">
      <c r="A260" t="s">
        <v>285</v>
      </c>
      <c r="B260" t="s">
        <v>253</v>
      </c>
      <c r="C260" t="s">
        <v>253</v>
      </c>
      <c r="D260" t="s">
        <v>240</v>
      </c>
      <c r="E260" t="str">
        <f>"033"</f>
        <v>033</v>
      </c>
      <c r="F260" t="s">
        <v>5</v>
      </c>
      <c r="G260" t="str">
        <f t="shared" ref="G260:G287" si="4">B260 &amp;" | "&amp;E260&amp;" | "&amp; F260</f>
        <v>052858A2 kidney | 033 | Geometric Segment</v>
      </c>
      <c r="H260" t="s">
        <v>6</v>
      </c>
      <c r="I260">
        <v>45775.89</v>
      </c>
      <c r="J260">
        <f>VLOOKUP(G260,SegmentProperties!E:J,6,FALSE)</f>
        <v>249</v>
      </c>
      <c r="K260" t="s">
        <v>13</v>
      </c>
    </row>
    <row r="261" spans="1:11" x14ac:dyDescent="0.25">
      <c r="A261" t="s">
        <v>286</v>
      </c>
      <c r="B261" t="s">
        <v>253</v>
      </c>
      <c r="C261" t="s">
        <v>253</v>
      </c>
      <c r="D261" t="s">
        <v>240</v>
      </c>
      <c r="E261" t="str">
        <f>"034"</f>
        <v>034</v>
      </c>
      <c r="F261" t="s">
        <v>5</v>
      </c>
      <c r="G261" t="str">
        <f t="shared" si="4"/>
        <v>052858A2 kidney | 034 | Geometric Segment</v>
      </c>
      <c r="H261" t="s">
        <v>6</v>
      </c>
      <c r="I261">
        <v>33220.22</v>
      </c>
      <c r="J261">
        <f>VLOOKUP(G261,SegmentProperties!E:J,6,FALSE)</f>
        <v>186</v>
      </c>
      <c r="K261" t="s">
        <v>5</v>
      </c>
    </row>
    <row r="262" spans="1:11" x14ac:dyDescent="0.25">
      <c r="A262" t="s">
        <v>287</v>
      </c>
      <c r="B262" t="s">
        <v>253</v>
      </c>
      <c r="C262" t="s">
        <v>253</v>
      </c>
      <c r="D262" t="s">
        <v>240</v>
      </c>
      <c r="E262" t="str">
        <f>"035"</f>
        <v>035</v>
      </c>
      <c r="F262" t="s">
        <v>5</v>
      </c>
      <c r="G262" t="str">
        <f t="shared" si="4"/>
        <v>052858A2 kidney | 035 | Geometric Segment</v>
      </c>
      <c r="H262" t="s">
        <v>6</v>
      </c>
      <c r="I262">
        <v>19515.47</v>
      </c>
      <c r="J262">
        <f>VLOOKUP(G262,SegmentProperties!E:J,6,FALSE)</f>
        <v>120</v>
      </c>
      <c r="K262" t="s">
        <v>5</v>
      </c>
    </row>
    <row r="263" spans="1:11" x14ac:dyDescent="0.25">
      <c r="A263" t="s">
        <v>288</v>
      </c>
      <c r="B263" t="s">
        <v>253</v>
      </c>
      <c r="C263" t="s">
        <v>253</v>
      </c>
      <c r="D263" t="s">
        <v>240</v>
      </c>
      <c r="E263" t="str">
        <f>"036"</f>
        <v>036</v>
      </c>
      <c r="F263" t="s">
        <v>5</v>
      </c>
      <c r="G263" t="str">
        <f t="shared" si="4"/>
        <v>052858A2 kidney | 036 | Geometric Segment</v>
      </c>
      <c r="H263" t="s">
        <v>6</v>
      </c>
      <c r="I263">
        <v>56927.02</v>
      </c>
      <c r="J263">
        <f>VLOOKUP(G263,SegmentProperties!E:J,6,FALSE)</f>
        <v>301</v>
      </c>
      <c r="K263" t="s">
        <v>5</v>
      </c>
    </row>
    <row r="264" spans="1:11" x14ac:dyDescent="0.25">
      <c r="A264" t="s">
        <v>289</v>
      </c>
      <c r="B264" t="s">
        <v>253</v>
      </c>
      <c r="C264" t="s">
        <v>253</v>
      </c>
      <c r="D264" t="s">
        <v>240</v>
      </c>
      <c r="E264" t="str">
        <f>"037"</f>
        <v>037</v>
      </c>
      <c r="F264" t="s">
        <v>5</v>
      </c>
      <c r="G264" t="str">
        <f t="shared" si="4"/>
        <v>052858A2 kidney | 037 | Geometric Segment</v>
      </c>
      <c r="H264" t="s">
        <v>6</v>
      </c>
      <c r="I264">
        <v>428109.45</v>
      </c>
      <c r="J264">
        <f>VLOOKUP(G264,SegmentProperties!E:J,6,FALSE)</f>
        <v>1805</v>
      </c>
      <c r="K264" t="s">
        <v>5</v>
      </c>
    </row>
    <row r="265" spans="1:11" x14ac:dyDescent="0.25">
      <c r="A265" t="s">
        <v>290</v>
      </c>
      <c r="B265" t="s">
        <v>253</v>
      </c>
      <c r="C265" t="s">
        <v>253</v>
      </c>
      <c r="D265" t="s">
        <v>240</v>
      </c>
      <c r="E265" t="str">
        <f>"038"</f>
        <v>038</v>
      </c>
      <c r="F265" t="s">
        <v>5</v>
      </c>
      <c r="G265" t="str">
        <f t="shared" si="4"/>
        <v>052858A2 kidney | 038 | Geometric Segment</v>
      </c>
      <c r="H265" t="s">
        <v>6</v>
      </c>
      <c r="I265">
        <v>308583.34999999998</v>
      </c>
      <c r="J265">
        <f>VLOOKUP(G265,SegmentProperties!E:J,6,FALSE)</f>
        <v>1071</v>
      </c>
      <c r="K265" t="s">
        <v>13</v>
      </c>
    </row>
    <row r="266" spans="1:11" x14ac:dyDescent="0.25">
      <c r="A266" t="s">
        <v>291</v>
      </c>
      <c r="B266" t="s">
        <v>253</v>
      </c>
      <c r="C266" t="s">
        <v>253</v>
      </c>
      <c r="D266" t="s">
        <v>240</v>
      </c>
      <c r="E266" t="str">
        <f>"039"</f>
        <v>039</v>
      </c>
      <c r="F266" t="s">
        <v>5</v>
      </c>
      <c r="G266" t="str">
        <f t="shared" si="4"/>
        <v>052858A2 kidney | 039 | Geometric Segment</v>
      </c>
      <c r="H266" t="s">
        <v>6</v>
      </c>
      <c r="I266">
        <v>219156.63</v>
      </c>
      <c r="J266">
        <f>VLOOKUP(G266,SegmentProperties!E:J,6,FALSE)</f>
        <v>843</v>
      </c>
      <c r="K266" t="s">
        <v>5</v>
      </c>
    </row>
    <row r="267" spans="1:11" x14ac:dyDescent="0.25">
      <c r="A267" t="s">
        <v>292</v>
      </c>
      <c r="B267" t="s">
        <v>253</v>
      </c>
      <c r="C267" t="s">
        <v>253</v>
      </c>
      <c r="D267" t="s">
        <v>240</v>
      </c>
      <c r="E267" t="str">
        <f>"040"</f>
        <v>040</v>
      </c>
      <c r="F267" t="s">
        <v>5</v>
      </c>
      <c r="G267" t="str">
        <f t="shared" si="4"/>
        <v>052858A2 kidney | 040 | Geometric Segment</v>
      </c>
      <c r="H267" t="s">
        <v>6</v>
      </c>
      <c r="I267">
        <v>285607.90999999997</v>
      </c>
      <c r="J267">
        <f>VLOOKUP(G267,SegmentProperties!E:J,6,FALSE)</f>
        <v>881</v>
      </c>
      <c r="K267" t="s">
        <v>5</v>
      </c>
    </row>
    <row r="268" spans="1:11" x14ac:dyDescent="0.25">
      <c r="A268" t="s">
        <v>293</v>
      </c>
      <c r="B268" t="s">
        <v>253</v>
      </c>
      <c r="C268" t="s">
        <v>253</v>
      </c>
      <c r="D268" t="s">
        <v>240</v>
      </c>
      <c r="E268" t="str">
        <f>"041"</f>
        <v>041</v>
      </c>
      <c r="F268" t="s">
        <v>5</v>
      </c>
      <c r="G268" t="str">
        <f t="shared" si="4"/>
        <v>052858A2 kidney | 041 | Geometric Segment</v>
      </c>
      <c r="H268" t="s">
        <v>6</v>
      </c>
      <c r="I268">
        <v>180416.71</v>
      </c>
      <c r="J268">
        <f>VLOOKUP(G268,SegmentProperties!E:J,6,FALSE)</f>
        <v>550</v>
      </c>
      <c r="K268" t="s">
        <v>13</v>
      </c>
    </row>
    <row r="269" spans="1:11" x14ac:dyDescent="0.25">
      <c r="A269" t="s">
        <v>294</v>
      </c>
      <c r="B269" t="s">
        <v>253</v>
      </c>
      <c r="C269" t="s">
        <v>253</v>
      </c>
      <c r="D269" t="s">
        <v>240</v>
      </c>
      <c r="E269" t="str">
        <f>"042"</f>
        <v>042</v>
      </c>
      <c r="F269" t="s">
        <v>5</v>
      </c>
      <c r="G269" t="str">
        <f t="shared" si="4"/>
        <v>052858A2 kidney | 042 | Geometric Segment</v>
      </c>
      <c r="H269" t="s">
        <v>6</v>
      </c>
      <c r="I269">
        <v>138755.66</v>
      </c>
      <c r="J269">
        <f>VLOOKUP(G269,SegmentProperties!E:J,6,FALSE)</f>
        <v>433</v>
      </c>
      <c r="K269" t="s">
        <v>13</v>
      </c>
    </row>
    <row r="270" spans="1:11" x14ac:dyDescent="0.25">
      <c r="A270" t="s">
        <v>295</v>
      </c>
      <c r="B270" t="s">
        <v>253</v>
      </c>
      <c r="C270" t="s">
        <v>253</v>
      </c>
      <c r="D270" t="s">
        <v>240</v>
      </c>
      <c r="E270" t="str">
        <f>"043"</f>
        <v>043</v>
      </c>
      <c r="F270" t="s">
        <v>39</v>
      </c>
      <c r="G270" t="str">
        <f t="shared" si="4"/>
        <v>052858A2 kidney | 043 | PanCK+</v>
      </c>
      <c r="H270" t="s">
        <v>40</v>
      </c>
      <c r="I270">
        <v>47764.7</v>
      </c>
      <c r="J270">
        <f>VLOOKUP(G270,SegmentProperties!E:J,6,FALSE)</f>
        <v>431</v>
      </c>
      <c r="K270" t="s">
        <v>13</v>
      </c>
    </row>
    <row r="271" spans="1:11" x14ac:dyDescent="0.25">
      <c r="A271" t="s">
        <v>296</v>
      </c>
      <c r="B271" t="s">
        <v>253</v>
      </c>
      <c r="C271" t="s">
        <v>253</v>
      </c>
      <c r="D271" t="s">
        <v>240</v>
      </c>
      <c r="E271" t="str">
        <f>"044"</f>
        <v>044</v>
      </c>
      <c r="F271" t="s">
        <v>39</v>
      </c>
      <c r="G271" t="str">
        <f t="shared" si="4"/>
        <v>052858A2 kidney | 044 | PanCK+</v>
      </c>
      <c r="H271" t="s">
        <v>40</v>
      </c>
      <c r="I271">
        <v>62882.61</v>
      </c>
      <c r="J271">
        <f>VLOOKUP(G271,SegmentProperties!E:J,6,FALSE)</f>
        <v>526</v>
      </c>
      <c r="K271" t="s">
        <v>5</v>
      </c>
    </row>
    <row r="272" spans="1:11" x14ac:dyDescent="0.25">
      <c r="A272" t="s">
        <v>297</v>
      </c>
      <c r="B272" t="s">
        <v>253</v>
      </c>
      <c r="C272" t="s">
        <v>253</v>
      </c>
      <c r="D272" t="s">
        <v>240</v>
      </c>
      <c r="E272" t="str">
        <f>"045"</f>
        <v>045</v>
      </c>
      <c r="F272" t="s">
        <v>39</v>
      </c>
      <c r="G272" t="str">
        <f t="shared" si="4"/>
        <v>052858A2 kidney | 045 | PanCK+</v>
      </c>
      <c r="H272" t="s">
        <v>40</v>
      </c>
      <c r="I272">
        <v>84516.93</v>
      </c>
      <c r="J272">
        <f>VLOOKUP(G272,SegmentProperties!E:J,6,FALSE)</f>
        <v>803</v>
      </c>
      <c r="K272" t="s">
        <v>5</v>
      </c>
    </row>
    <row r="273" spans="1:11" x14ac:dyDescent="0.25">
      <c r="A273" t="s">
        <v>298</v>
      </c>
      <c r="B273" t="s">
        <v>253</v>
      </c>
      <c r="C273" t="s">
        <v>253</v>
      </c>
      <c r="D273" t="s">
        <v>240</v>
      </c>
      <c r="E273" t="str">
        <f>"046"</f>
        <v>046</v>
      </c>
      <c r="F273" t="s">
        <v>39</v>
      </c>
      <c r="G273" t="str">
        <f t="shared" si="4"/>
        <v>052858A2 kidney | 046 | PanCK+</v>
      </c>
      <c r="H273" t="s">
        <v>40</v>
      </c>
      <c r="I273">
        <v>91575.21</v>
      </c>
      <c r="J273">
        <f>VLOOKUP(G273,SegmentProperties!E:J,6,FALSE)</f>
        <v>823</v>
      </c>
      <c r="K273" t="s">
        <v>5</v>
      </c>
    </row>
    <row r="274" spans="1:11" x14ac:dyDescent="0.25">
      <c r="A274" t="s">
        <v>299</v>
      </c>
      <c r="B274" t="s">
        <v>253</v>
      </c>
      <c r="C274" t="s">
        <v>253</v>
      </c>
      <c r="D274" t="s">
        <v>240</v>
      </c>
      <c r="E274" t="str">
        <f>"047"</f>
        <v>047</v>
      </c>
      <c r="F274" t="s">
        <v>39</v>
      </c>
      <c r="G274" t="str">
        <f t="shared" si="4"/>
        <v>052858A2 kidney | 047 | PanCK+</v>
      </c>
      <c r="H274" t="s">
        <v>40</v>
      </c>
      <c r="I274">
        <v>70272.7</v>
      </c>
      <c r="J274">
        <f>VLOOKUP(G274,SegmentProperties!E:J,6,FALSE)</f>
        <v>609</v>
      </c>
      <c r="K274" t="s">
        <v>5</v>
      </c>
    </row>
    <row r="275" spans="1:11" x14ac:dyDescent="0.25">
      <c r="A275" t="s">
        <v>300</v>
      </c>
      <c r="B275" t="s">
        <v>253</v>
      </c>
      <c r="C275" t="s">
        <v>253</v>
      </c>
      <c r="D275" t="s">
        <v>240</v>
      </c>
      <c r="E275" t="str">
        <f>"048"</f>
        <v>048</v>
      </c>
      <c r="F275" t="s">
        <v>39</v>
      </c>
      <c r="G275" t="str">
        <f t="shared" si="4"/>
        <v>052858A2 kidney | 048 | PanCK+</v>
      </c>
      <c r="H275" t="s">
        <v>40</v>
      </c>
      <c r="I275">
        <v>63108.12</v>
      </c>
      <c r="J275">
        <f>VLOOKUP(G275,SegmentProperties!E:J,6,FALSE)</f>
        <v>531</v>
      </c>
      <c r="K275" t="s">
        <v>5</v>
      </c>
    </row>
    <row r="276" spans="1:11" x14ac:dyDescent="0.25">
      <c r="A276" t="s">
        <v>301</v>
      </c>
      <c r="B276" t="s">
        <v>253</v>
      </c>
      <c r="C276" t="s">
        <v>253</v>
      </c>
      <c r="D276" t="s">
        <v>240</v>
      </c>
      <c r="E276" t="str">
        <f>"049"</f>
        <v>049</v>
      </c>
      <c r="F276" t="s">
        <v>39</v>
      </c>
      <c r="G276" t="str">
        <f t="shared" si="4"/>
        <v>052858A2 kidney | 049 | PanCK+</v>
      </c>
      <c r="H276" t="s">
        <v>40</v>
      </c>
      <c r="I276">
        <v>69994.44</v>
      </c>
      <c r="J276">
        <f>VLOOKUP(G276,SegmentProperties!E:J,6,FALSE)</f>
        <v>605</v>
      </c>
      <c r="K276" t="s">
        <v>5</v>
      </c>
    </row>
    <row r="277" spans="1:11" x14ac:dyDescent="0.25">
      <c r="A277" t="s">
        <v>302</v>
      </c>
      <c r="B277" t="s">
        <v>253</v>
      </c>
      <c r="C277" t="s">
        <v>253</v>
      </c>
      <c r="D277" t="s">
        <v>240</v>
      </c>
      <c r="E277" t="str">
        <f>"050"</f>
        <v>050</v>
      </c>
      <c r="F277" t="s">
        <v>39</v>
      </c>
      <c r="G277" t="str">
        <f t="shared" si="4"/>
        <v>052858A2 kidney | 050 | PanCK+</v>
      </c>
      <c r="H277" t="s">
        <v>40</v>
      </c>
      <c r="I277">
        <v>74410.649999999994</v>
      </c>
      <c r="J277">
        <f>VLOOKUP(G277,SegmentProperties!E:J,6,FALSE)</f>
        <v>584</v>
      </c>
      <c r="K277" t="s">
        <v>13</v>
      </c>
    </row>
    <row r="278" spans="1:11" x14ac:dyDescent="0.25">
      <c r="A278" t="s">
        <v>303</v>
      </c>
      <c r="B278" t="s">
        <v>253</v>
      </c>
      <c r="C278" t="s">
        <v>253</v>
      </c>
      <c r="D278" t="s">
        <v>240</v>
      </c>
      <c r="E278" t="str">
        <f>"051"</f>
        <v>051</v>
      </c>
      <c r="F278" t="s">
        <v>39</v>
      </c>
      <c r="G278" t="str">
        <f t="shared" si="4"/>
        <v>052858A2 kidney | 051 | PanCK+</v>
      </c>
      <c r="H278" t="s">
        <v>40</v>
      </c>
      <c r="I278">
        <v>59591.57</v>
      </c>
      <c r="J278">
        <f>VLOOKUP(G278,SegmentProperties!E:J,6,FALSE)</f>
        <v>539</v>
      </c>
      <c r="K278" t="s">
        <v>13</v>
      </c>
    </row>
    <row r="279" spans="1:11" x14ac:dyDescent="0.25">
      <c r="A279" t="s">
        <v>304</v>
      </c>
      <c r="B279" t="s">
        <v>253</v>
      </c>
      <c r="C279" t="s">
        <v>253</v>
      </c>
      <c r="D279" t="s">
        <v>240</v>
      </c>
      <c r="E279" t="str">
        <f>"052"</f>
        <v>052</v>
      </c>
      <c r="F279" t="s">
        <v>39</v>
      </c>
      <c r="G279" t="str">
        <f t="shared" si="4"/>
        <v>052858A2 kidney | 052 | PanCK+</v>
      </c>
      <c r="H279" t="s">
        <v>40</v>
      </c>
      <c r="I279">
        <v>52338.37</v>
      </c>
      <c r="J279">
        <f>VLOOKUP(G279,SegmentProperties!E:J,6,FALSE)</f>
        <v>511</v>
      </c>
      <c r="K279" t="s">
        <v>13</v>
      </c>
    </row>
    <row r="280" spans="1:11" x14ac:dyDescent="0.25">
      <c r="A280" t="s">
        <v>305</v>
      </c>
      <c r="B280" t="s">
        <v>253</v>
      </c>
      <c r="C280" t="s">
        <v>253</v>
      </c>
      <c r="D280" t="s">
        <v>240</v>
      </c>
      <c r="E280" t="str">
        <f>"053"</f>
        <v>053</v>
      </c>
      <c r="F280" t="s">
        <v>39</v>
      </c>
      <c r="G280" t="str">
        <f t="shared" si="4"/>
        <v>052858A2 kidney | 053 | PanCK+</v>
      </c>
      <c r="H280" t="s">
        <v>40</v>
      </c>
      <c r="I280">
        <v>48308</v>
      </c>
      <c r="J280">
        <f>VLOOKUP(G280,SegmentProperties!E:J,6,FALSE)</f>
        <v>433</v>
      </c>
      <c r="K280" t="s">
        <v>13</v>
      </c>
    </row>
    <row r="281" spans="1:11" x14ac:dyDescent="0.25">
      <c r="A281" t="s">
        <v>306</v>
      </c>
      <c r="B281" t="s">
        <v>253</v>
      </c>
      <c r="C281" t="s">
        <v>253</v>
      </c>
      <c r="D281" t="s">
        <v>240</v>
      </c>
      <c r="E281" t="str">
        <f>"054"</f>
        <v>054</v>
      </c>
      <c r="F281" t="s">
        <v>39</v>
      </c>
      <c r="G281" t="str">
        <f t="shared" si="4"/>
        <v>052858A2 kidney | 054 | PanCK+</v>
      </c>
      <c r="H281" t="s">
        <v>40</v>
      </c>
      <c r="I281">
        <v>68678.02</v>
      </c>
      <c r="J281">
        <f>VLOOKUP(G281,SegmentProperties!E:J,6,FALSE)</f>
        <v>596</v>
      </c>
      <c r="K281" t="s">
        <v>13</v>
      </c>
    </row>
    <row r="282" spans="1:11" x14ac:dyDescent="0.25">
      <c r="A282" t="s">
        <v>307</v>
      </c>
      <c r="B282" t="s">
        <v>253</v>
      </c>
      <c r="C282" t="s">
        <v>253</v>
      </c>
      <c r="D282" t="s">
        <v>240</v>
      </c>
      <c r="E282" t="str">
        <f>"055"</f>
        <v>055</v>
      </c>
      <c r="F282" t="s">
        <v>39</v>
      </c>
      <c r="G282" t="str">
        <f t="shared" si="4"/>
        <v>052858A2 kidney | 055 | PanCK+</v>
      </c>
      <c r="H282" t="s">
        <v>40</v>
      </c>
      <c r="I282">
        <v>82340.22</v>
      </c>
      <c r="J282">
        <f>VLOOKUP(G282,SegmentProperties!E:J,6,FALSE)</f>
        <v>616</v>
      </c>
      <c r="K282" t="s">
        <v>13</v>
      </c>
    </row>
    <row r="283" spans="1:11" x14ac:dyDescent="0.25">
      <c r="A283" t="s">
        <v>308</v>
      </c>
      <c r="B283" t="s">
        <v>253</v>
      </c>
      <c r="C283" t="s">
        <v>253</v>
      </c>
      <c r="D283" t="s">
        <v>240</v>
      </c>
      <c r="E283" t="str">
        <f>"056"</f>
        <v>056</v>
      </c>
      <c r="F283" t="s">
        <v>39</v>
      </c>
      <c r="G283" t="str">
        <f t="shared" si="4"/>
        <v>052858A2 kidney | 056 | PanCK+</v>
      </c>
      <c r="H283" t="s">
        <v>40</v>
      </c>
      <c r="I283">
        <v>94555</v>
      </c>
      <c r="J283">
        <f>VLOOKUP(G283,SegmentProperties!E:J,6,FALSE)</f>
        <v>780</v>
      </c>
      <c r="K283" t="s">
        <v>5</v>
      </c>
    </row>
    <row r="284" spans="1:11" x14ac:dyDescent="0.25">
      <c r="A284" t="s">
        <v>309</v>
      </c>
      <c r="B284" t="s">
        <v>253</v>
      </c>
      <c r="C284" t="s">
        <v>253</v>
      </c>
      <c r="D284" t="s">
        <v>240</v>
      </c>
      <c r="E284" t="str">
        <f>"057"</f>
        <v>057</v>
      </c>
      <c r="F284" t="s">
        <v>39</v>
      </c>
      <c r="G284" t="str">
        <f t="shared" si="4"/>
        <v>052858A2 kidney | 057 | PanCK+</v>
      </c>
      <c r="H284" t="s">
        <v>40</v>
      </c>
      <c r="I284">
        <v>103023.73</v>
      </c>
      <c r="J284">
        <f>VLOOKUP(G284,SegmentProperties!E:J,6,FALSE)</f>
        <v>786</v>
      </c>
      <c r="K284" t="s">
        <v>5</v>
      </c>
    </row>
    <row r="285" spans="1:11" x14ac:dyDescent="0.25">
      <c r="A285" t="s">
        <v>310</v>
      </c>
      <c r="B285" t="s">
        <v>253</v>
      </c>
      <c r="C285" t="s">
        <v>253</v>
      </c>
      <c r="D285" t="s">
        <v>240</v>
      </c>
      <c r="E285" t="str">
        <f>"058"</f>
        <v>058</v>
      </c>
      <c r="F285" t="s">
        <v>39</v>
      </c>
      <c r="G285" t="str">
        <f t="shared" si="4"/>
        <v>052858A2 kidney | 058 | PanCK+</v>
      </c>
      <c r="H285" t="s">
        <v>40</v>
      </c>
      <c r="I285">
        <v>105963.67</v>
      </c>
      <c r="J285">
        <f>VLOOKUP(G285,SegmentProperties!E:J,6,FALSE)</f>
        <v>772</v>
      </c>
      <c r="K285" t="s">
        <v>5</v>
      </c>
    </row>
    <row r="286" spans="1:11" x14ac:dyDescent="0.25">
      <c r="A286" t="s">
        <v>311</v>
      </c>
      <c r="B286" t="s">
        <v>253</v>
      </c>
      <c r="C286" t="s">
        <v>253</v>
      </c>
      <c r="D286" t="s">
        <v>240</v>
      </c>
      <c r="E286" t="str">
        <f>"059"</f>
        <v>059</v>
      </c>
      <c r="F286" t="s">
        <v>39</v>
      </c>
      <c r="G286" t="str">
        <f t="shared" si="4"/>
        <v>052858A2 kidney | 059 | PanCK+</v>
      </c>
      <c r="H286" t="s">
        <v>40</v>
      </c>
      <c r="I286">
        <v>79448.73</v>
      </c>
      <c r="J286">
        <f>VLOOKUP(G286,SegmentProperties!E:J,6,FALSE)</f>
        <v>595</v>
      </c>
      <c r="K286" t="s">
        <v>5</v>
      </c>
    </row>
    <row r="287" spans="1:11" x14ac:dyDescent="0.25">
      <c r="A287" t="s">
        <v>312</v>
      </c>
      <c r="B287" t="s">
        <v>253</v>
      </c>
      <c r="C287" t="s">
        <v>253</v>
      </c>
      <c r="D287" t="s">
        <v>240</v>
      </c>
      <c r="E287" t="str">
        <f>"060"</f>
        <v>060</v>
      </c>
      <c r="F287" t="s">
        <v>39</v>
      </c>
      <c r="G287" t="str">
        <f t="shared" si="4"/>
        <v>052858A2 kidney | 060 | PanCK+</v>
      </c>
      <c r="H287" t="s">
        <v>40</v>
      </c>
      <c r="I287">
        <v>82484.77</v>
      </c>
      <c r="J287">
        <f>VLOOKUP(G287,SegmentProperties!E:J,6,FALSE)</f>
        <v>562</v>
      </c>
      <c r="K287" t="s">
        <v>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topLeftCell="A125" workbookViewId="0">
      <selection activeCell="A139" sqref="A139:A157"/>
    </sheetView>
  </sheetViews>
  <sheetFormatPr defaultColWidth="9.140625" defaultRowHeight="15" x14ac:dyDescent="0.25"/>
  <cols>
    <col min="1" max="1" width="14.42578125" style="2" bestFit="1" customWidth="1"/>
    <col min="2" max="2" width="16.42578125" style="2" bestFit="1" customWidth="1"/>
    <col min="3" max="3" width="9.42578125" style="2" bestFit="1" customWidth="1"/>
    <col min="4" max="4" width="18.42578125" style="2" bestFit="1" customWidth="1"/>
    <col min="5" max="5" width="42.42578125" style="2" bestFit="1" customWidth="1"/>
    <col min="6" max="6" width="6.42578125" style="2" bestFit="1" customWidth="1"/>
    <col min="7" max="7" width="7.42578125" style="2" bestFit="1" customWidth="1"/>
    <col min="8" max="8" width="24.85546875" style="2" customWidth="1"/>
    <col min="9" max="10" width="15.42578125" style="2" bestFit="1" customWidth="1"/>
    <col min="11" max="12" width="17.42578125" style="2" bestFit="1" customWidth="1"/>
    <col min="13" max="13" width="9.42578125" style="2" bestFit="1" customWidth="1"/>
    <col min="14" max="14" width="13.42578125" style="2" bestFit="1" customWidth="1"/>
    <col min="15" max="15" width="18.42578125" style="2" bestFit="1" customWidth="1"/>
    <col min="16" max="16" width="13.42578125" style="2" bestFit="1" customWidth="1"/>
    <col min="17" max="17" width="14.42578125" style="2" bestFit="1" customWidth="1"/>
    <col min="18" max="18" width="21.42578125" style="2" bestFit="1" customWidth="1"/>
    <col min="19" max="19" width="20.42578125" style="2" bestFit="1" customWidth="1"/>
    <col min="20" max="21" width="7.42578125" style="2" bestFit="1" customWidth="1"/>
    <col min="22" max="22" width="28.42578125" style="2" bestFit="1" customWidth="1"/>
    <col min="23" max="23" width="44.42578125" style="2" bestFit="1" customWidth="1"/>
    <col min="24" max="24" width="29.42578125" style="2" bestFit="1" customWidth="1"/>
    <col min="25" max="27" width="37.42578125" style="2" bestFit="1" customWidth="1"/>
    <col min="28" max="28" width="16.42578125" style="2" bestFit="1" customWidth="1"/>
    <col min="29" max="29" width="15.42578125" style="2" bestFit="1" customWidth="1"/>
    <col min="30" max="31" width="12.42578125" style="2" bestFit="1" customWidth="1"/>
    <col min="32" max="16384" width="9.140625" style="2"/>
  </cols>
  <sheetData>
    <row r="1" spans="1:31" ht="39.950000000000003" customHeight="1" x14ac:dyDescent="0.25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 t="s">
        <v>13</v>
      </c>
      <c r="G1" s="1" t="s">
        <v>39</v>
      </c>
      <c r="H1" s="1" t="s">
        <v>318</v>
      </c>
      <c r="I1" s="1" t="s">
        <v>319</v>
      </c>
      <c r="J1" s="1" t="s">
        <v>320</v>
      </c>
      <c r="K1" s="1" t="s">
        <v>321</v>
      </c>
      <c r="L1" s="1" t="s">
        <v>322</v>
      </c>
      <c r="M1" s="1" t="s">
        <v>323</v>
      </c>
      <c r="N1" s="1" t="s">
        <v>324</v>
      </c>
      <c r="O1" s="1" t="s">
        <v>325</v>
      </c>
      <c r="P1" s="1" t="s">
        <v>326</v>
      </c>
      <c r="Q1" s="1" t="s">
        <v>327</v>
      </c>
      <c r="R1" s="1" t="s">
        <v>328</v>
      </c>
      <c r="S1" s="1" t="s">
        <v>329</v>
      </c>
      <c r="T1" s="1" t="s">
        <v>330</v>
      </c>
      <c r="U1" s="1" t="s">
        <v>331</v>
      </c>
      <c r="V1" s="1" t="s">
        <v>332</v>
      </c>
      <c r="W1" s="1" t="s">
        <v>333</v>
      </c>
      <c r="X1" s="1" t="s">
        <v>334</v>
      </c>
      <c r="Y1" s="1" t="s">
        <v>335</v>
      </c>
      <c r="Z1" s="1" t="s">
        <v>336</v>
      </c>
      <c r="AA1" s="1" t="s">
        <v>337</v>
      </c>
      <c r="AB1" s="1" t="s">
        <v>338</v>
      </c>
      <c r="AC1" s="1" t="s">
        <v>339</v>
      </c>
      <c r="AD1" s="1" t="s">
        <v>340</v>
      </c>
      <c r="AE1" s="1" t="s">
        <v>341</v>
      </c>
    </row>
    <row r="2" spans="1:31" x14ac:dyDescent="0.25">
      <c r="A2" s="2" t="s">
        <v>342</v>
      </c>
      <c r="B2" s="2" t="s">
        <v>253</v>
      </c>
      <c r="C2" s="2" t="s">
        <v>343</v>
      </c>
      <c r="D2" s="2" t="s">
        <v>5</v>
      </c>
      <c r="E2" s="2" t="s">
        <v>344</v>
      </c>
      <c r="F2" s="2" t="s">
        <v>345</v>
      </c>
      <c r="G2" s="2" t="s">
        <v>345</v>
      </c>
      <c r="I2" s="2">
        <v>21757.358779999999</v>
      </c>
      <c r="J2" s="2">
        <v>132</v>
      </c>
      <c r="K2" s="2">
        <v>26851</v>
      </c>
      <c r="L2" s="2">
        <v>28361</v>
      </c>
      <c r="M2" s="2">
        <v>2913034</v>
      </c>
      <c r="N2" s="2">
        <v>2728549</v>
      </c>
      <c r="O2" s="2">
        <v>75643</v>
      </c>
      <c r="P2" s="2">
        <v>2894261</v>
      </c>
      <c r="Q2" s="2">
        <v>2860466</v>
      </c>
      <c r="R2" s="2">
        <v>97.227720667651568</v>
      </c>
      <c r="S2" s="2" t="s">
        <v>346</v>
      </c>
      <c r="T2" s="2">
        <v>0.99080000000000001</v>
      </c>
      <c r="U2" s="2">
        <v>0.99009999999999998</v>
      </c>
      <c r="V2" s="2" t="s">
        <v>347</v>
      </c>
      <c r="X2" s="2" t="s">
        <v>348</v>
      </c>
      <c r="Y2" s="2" t="s">
        <v>349</v>
      </c>
      <c r="Z2" s="2" t="s">
        <v>350</v>
      </c>
      <c r="AA2" s="2" t="s">
        <v>351</v>
      </c>
      <c r="AB2" s="2">
        <v>27998.556640625</v>
      </c>
      <c r="AC2" s="2">
        <v>50030.6796875</v>
      </c>
      <c r="AD2" s="2">
        <v>2384</v>
      </c>
      <c r="AE2" s="2">
        <v>7752</v>
      </c>
    </row>
    <row r="3" spans="1:31" x14ac:dyDescent="0.25">
      <c r="A3" s="2" t="s">
        <v>342</v>
      </c>
      <c r="B3" s="2" t="s">
        <v>253</v>
      </c>
      <c r="C3" s="2" t="s">
        <v>352</v>
      </c>
      <c r="D3" s="2" t="s">
        <v>5</v>
      </c>
      <c r="E3" s="2" t="s">
        <v>353</v>
      </c>
      <c r="F3" s="2" t="s">
        <v>345</v>
      </c>
      <c r="G3" s="2" t="s">
        <v>345</v>
      </c>
      <c r="I3" s="2">
        <v>25277.576045000002</v>
      </c>
      <c r="J3" s="2">
        <v>135</v>
      </c>
      <c r="K3" s="2">
        <v>24346</v>
      </c>
      <c r="L3" s="2">
        <v>17722</v>
      </c>
      <c r="M3" s="2">
        <v>6060239</v>
      </c>
      <c r="N3" s="2">
        <v>5715942</v>
      </c>
      <c r="O3" s="2">
        <v>149148</v>
      </c>
      <c r="P3" s="2">
        <v>6034147</v>
      </c>
      <c r="Q3" s="2">
        <v>5984652</v>
      </c>
      <c r="R3" s="2">
        <v>97.390666315368492</v>
      </c>
      <c r="S3" s="2" t="s">
        <v>346</v>
      </c>
      <c r="T3" s="2">
        <v>0.99099999999999999</v>
      </c>
      <c r="U3" s="2">
        <v>0.99039999999999995</v>
      </c>
      <c r="V3" s="2" t="s">
        <v>347</v>
      </c>
      <c r="X3" s="2" t="s">
        <v>348</v>
      </c>
      <c r="Y3" s="2" t="s">
        <v>349</v>
      </c>
      <c r="Z3" s="2" t="s">
        <v>354</v>
      </c>
      <c r="AA3" s="2" t="s">
        <v>355</v>
      </c>
      <c r="AB3" s="2">
        <v>27998.556640625</v>
      </c>
      <c r="AC3" s="2">
        <v>50030.6796875</v>
      </c>
      <c r="AD3" s="2">
        <v>2384</v>
      </c>
      <c r="AE3" s="2">
        <v>7752</v>
      </c>
    </row>
    <row r="4" spans="1:31" x14ac:dyDescent="0.25">
      <c r="A4" s="2" t="s">
        <v>342</v>
      </c>
      <c r="B4" s="2" t="s">
        <v>253</v>
      </c>
      <c r="C4" s="2" t="s">
        <v>356</v>
      </c>
      <c r="D4" s="2" t="s">
        <v>5</v>
      </c>
      <c r="E4" s="2" t="s">
        <v>357</v>
      </c>
      <c r="F4" s="2" t="s">
        <v>345</v>
      </c>
      <c r="G4" s="2" t="s">
        <v>345</v>
      </c>
      <c r="I4" s="2">
        <v>27699.717569</v>
      </c>
      <c r="J4" s="2">
        <v>122</v>
      </c>
      <c r="K4" s="2">
        <v>26084</v>
      </c>
      <c r="L4" s="2">
        <v>23659</v>
      </c>
      <c r="M4" s="2">
        <v>7060894</v>
      </c>
      <c r="N4" s="2">
        <v>6663495</v>
      </c>
      <c r="O4" s="2">
        <v>145689</v>
      </c>
      <c r="P4" s="2">
        <v>7026357</v>
      </c>
      <c r="Q4" s="2">
        <v>6971492</v>
      </c>
      <c r="R4" s="2">
        <v>97.813624832013829</v>
      </c>
      <c r="S4" s="2" t="s">
        <v>346</v>
      </c>
      <c r="T4" s="2">
        <v>0.99060000000000004</v>
      </c>
      <c r="U4" s="2">
        <v>0.99</v>
      </c>
      <c r="V4" s="2" t="s">
        <v>347</v>
      </c>
      <c r="X4" s="2" t="s">
        <v>348</v>
      </c>
      <c r="Y4" s="2" t="s">
        <v>349</v>
      </c>
      <c r="Z4" s="2" t="s">
        <v>358</v>
      </c>
      <c r="AA4" s="2" t="s">
        <v>359</v>
      </c>
      <c r="AB4" s="2">
        <v>27998.556640625</v>
      </c>
      <c r="AC4" s="2">
        <v>50030.6796875</v>
      </c>
      <c r="AD4" s="2">
        <v>2384</v>
      </c>
      <c r="AE4" s="2">
        <v>7752</v>
      </c>
    </row>
    <row r="5" spans="1:31" x14ac:dyDescent="0.25">
      <c r="A5" s="2" t="s">
        <v>342</v>
      </c>
      <c r="B5" s="2" t="s">
        <v>253</v>
      </c>
      <c r="C5" s="2" t="s">
        <v>360</v>
      </c>
      <c r="D5" s="2" t="s">
        <v>5</v>
      </c>
      <c r="E5" s="2" t="s">
        <v>361</v>
      </c>
      <c r="F5" s="2" t="s">
        <v>345</v>
      </c>
      <c r="G5" s="2" t="s">
        <v>345</v>
      </c>
      <c r="I5" s="2">
        <v>24616.499387</v>
      </c>
      <c r="J5" s="2">
        <v>141</v>
      </c>
      <c r="K5" s="2">
        <v>26243</v>
      </c>
      <c r="L5" s="2">
        <v>37434</v>
      </c>
      <c r="M5" s="2">
        <v>3414874</v>
      </c>
      <c r="N5" s="2">
        <v>3223822</v>
      </c>
      <c r="O5" s="2">
        <v>74456</v>
      </c>
      <c r="P5" s="2">
        <v>3398169</v>
      </c>
      <c r="Q5" s="2">
        <v>3369566</v>
      </c>
      <c r="R5" s="2">
        <v>97.690443206851995</v>
      </c>
      <c r="S5" s="2" t="s">
        <v>346</v>
      </c>
      <c r="T5" s="2">
        <v>0.99070000000000003</v>
      </c>
      <c r="U5" s="2">
        <v>0.99019999999999997</v>
      </c>
      <c r="V5" s="2" t="s">
        <v>347</v>
      </c>
      <c r="X5" s="2" t="s">
        <v>348</v>
      </c>
      <c r="Y5" s="2" t="s">
        <v>349</v>
      </c>
      <c r="Z5" s="2" t="s">
        <v>362</v>
      </c>
      <c r="AA5" s="2" t="s">
        <v>363</v>
      </c>
      <c r="AB5" s="2">
        <v>27998.556640625</v>
      </c>
      <c r="AC5" s="2">
        <v>50030.6796875</v>
      </c>
      <c r="AD5" s="2">
        <v>2384</v>
      </c>
      <c r="AE5" s="2">
        <v>7752</v>
      </c>
    </row>
    <row r="6" spans="1:31" x14ac:dyDescent="0.25">
      <c r="A6" s="2" t="s">
        <v>342</v>
      </c>
      <c r="B6" s="2" t="s">
        <v>253</v>
      </c>
      <c r="C6" s="2" t="s">
        <v>364</v>
      </c>
      <c r="D6" s="2" t="s">
        <v>5</v>
      </c>
      <c r="E6" s="2" t="s">
        <v>365</v>
      </c>
      <c r="F6" s="2" t="s">
        <v>345</v>
      </c>
      <c r="G6" s="2" t="s">
        <v>345</v>
      </c>
      <c r="I6" s="2">
        <v>21635.75765</v>
      </c>
      <c r="J6" s="2">
        <v>138</v>
      </c>
      <c r="K6" s="2">
        <v>26129</v>
      </c>
      <c r="L6" s="2">
        <v>34193</v>
      </c>
      <c r="M6" s="2">
        <v>6966084</v>
      </c>
      <c r="N6" s="2">
        <v>6464380</v>
      </c>
      <c r="O6" s="2">
        <v>140342</v>
      </c>
      <c r="P6" s="2">
        <v>6836890</v>
      </c>
      <c r="Q6" s="2">
        <v>6771791</v>
      </c>
      <c r="R6" s="2">
        <v>97.828995201395969</v>
      </c>
      <c r="S6" s="2" t="s">
        <v>346</v>
      </c>
      <c r="T6" s="2">
        <v>0.99060000000000004</v>
      </c>
      <c r="U6" s="2">
        <v>0.98980000000000001</v>
      </c>
      <c r="V6" s="2" t="s">
        <v>347</v>
      </c>
      <c r="X6" s="2" t="s">
        <v>348</v>
      </c>
      <c r="Y6" s="2" t="s">
        <v>349</v>
      </c>
      <c r="Z6" s="2" t="s">
        <v>366</v>
      </c>
      <c r="AA6" s="2" t="s">
        <v>367</v>
      </c>
      <c r="AB6" s="2">
        <v>27998.556640625</v>
      </c>
      <c r="AC6" s="2">
        <v>50030.6796875</v>
      </c>
      <c r="AD6" s="2">
        <v>2384</v>
      </c>
      <c r="AE6" s="2">
        <v>7752</v>
      </c>
    </row>
    <row r="7" spans="1:31" x14ac:dyDescent="0.25">
      <c r="A7" s="2" t="s">
        <v>342</v>
      </c>
      <c r="B7" s="2" t="s">
        <v>253</v>
      </c>
      <c r="C7" s="2" t="s">
        <v>368</v>
      </c>
      <c r="D7" s="2" t="s">
        <v>5</v>
      </c>
      <c r="E7" s="2" t="s">
        <v>369</v>
      </c>
      <c r="F7" s="2" t="s">
        <v>345</v>
      </c>
      <c r="G7" s="2" t="s">
        <v>345</v>
      </c>
      <c r="I7" s="2">
        <v>36361.606755000001</v>
      </c>
      <c r="J7" s="2">
        <v>176</v>
      </c>
      <c r="K7" s="2">
        <v>24503</v>
      </c>
      <c r="L7" s="2">
        <v>45405</v>
      </c>
      <c r="M7" s="2">
        <v>5619771</v>
      </c>
      <c r="N7" s="2">
        <v>5310557</v>
      </c>
      <c r="O7" s="2">
        <v>123462</v>
      </c>
      <c r="P7" s="2">
        <v>5592603</v>
      </c>
      <c r="Q7" s="2">
        <v>5544574</v>
      </c>
      <c r="R7" s="2">
        <v>97.675159121726779</v>
      </c>
      <c r="S7" s="2" t="s">
        <v>346</v>
      </c>
      <c r="T7" s="2">
        <v>0.99070000000000003</v>
      </c>
      <c r="U7" s="2">
        <v>0.99029999999999996</v>
      </c>
      <c r="V7" s="2" t="s">
        <v>347</v>
      </c>
      <c r="X7" s="2" t="s">
        <v>348</v>
      </c>
      <c r="Y7" s="2" t="s">
        <v>349</v>
      </c>
      <c r="Z7" s="2" t="s">
        <v>370</v>
      </c>
      <c r="AA7" s="2" t="s">
        <v>371</v>
      </c>
      <c r="AB7" s="2">
        <v>27998.556640625</v>
      </c>
      <c r="AC7" s="2">
        <v>50030.6796875</v>
      </c>
      <c r="AD7" s="2">
        <v>2384</v>
      </c>
      <c r="AE7" s="2">
        <v>7752</v>
      </c>
    </row>
    <row r="8" spans="1:31" x14ac:dyDescent="0.25">
      <c r="A8" s="2" t="s">
        <v>342</v>
      </c>
      <c r="B8" s="2" t="s">
        <v>253</v>
      </c>
      <c r="C8" s="2" t="s">
        <v>372</v>
      </c>
      <c r="D8" s="2" t="s">
        <v>13</v>
      </c>
      <c r="E8" s="2" t="s">
        <v>373</v>
      </c>
      <c r="F8" s="2" t="s">
        <v>345</v>
      </c>
      <c r="G8" s="2" t="s">
        <v>345</v>
      </c>
      <c r="I8" s="2">
        <v>26708.740072000001</v>
      </c>
      <c r="J8" s="2">
        <v>104</v>
      </c>
      <c r="K8" s="2">
        <v>22603</v>
      </c>
      <c r="L8" s="2">
        <v>45408</v>
      </c>
      <c r="M8" s="2">
        <v>8560356</v>
      </c>
      <c r="N8" s="2">
        <v>8003853</v>
      </c>
      <c r="O8" s="2">
        <v>152517</v>
      </c>
      <c r="P8" s="2">
        <v>8522354</v>
      </c>
      <c r="Q8" s="2">
        <v>8451228</v>
      </c>
      <c r="R8" s="2">
        <v>98.094455257986368</v>
      </c>
      <c r="S8" s="2" t="s">
        <v>346</v>
      </c>
      <c r="T8" s="2">
        <v>0.9909</v>
      </c>
      <c r="U8" s="2">
        <v>0.99060000000000004</v>
      </c>
      <c r="V8" s="2" t="s">
        <v>347</v>
      </c>
      <c r="X8" s="2" t="s">
        <v>348</v>
      </c>
      <c r="Y8" s="2" t="s">
        <v>374</v>
      </c>
      <c r="Z8" s="2" t="s">
        <v>375</v>
      </c>
      <c r="AA8" s="2" t="s">
        <v>376</v>
      </c>
      <c r="AB8" s="2">
        <v>27998.556640625</v>
      </c>
      <c r="AC8" s="2">
        <v>50030.6796875</v>
      </c>
      <c r="AD8" s="2">
        <v>2384</v>
      </c>
      <c r="AE8" s="2">
        <v>7752</v>
      </c>
    </row>
    <row r="9" spans="1:31" x14ac:dyDescent="0.25">
      <c r="A9" s="2" t="s">
        <v>342</v>
      </c>
      <c r="B9" s="2" t="s">
        <v>253</v>
      </c>
      <c r="C9" s="2" t="s">
        <v>377</v>
      </c>
      <c r="D9" s="2" t="s">
        <v>13</v>
      </c>
      <c r="E9" s="2" t="s">
        <v>378</v>
      </c>
      <c r="F9" s="2" t="s">
        <v>345</v>
      </c>
      <c r="G9" s="2" t="s">
        <v>345</v>
      </c>
      <c r="I9" s="2">
        <v>32147.960238</v>
      </c>
      <c r="J9" s="2">
        <v>153</v>
      </c>
      <c r="K9" s="2">
        <v>24392</v>
      </c>
      <c r="L9" s="2">
        <v>40299</v>
      </c>
      <c r="M9" s="2">
        <v>6100336</v>
      </c>
      <c r="N9" s="2">
        <v>5571775</v>
      </c>
      <c r="O9" s="2">
        <v>118389</v>
      </c>
      <c r="P9" s="2">
        <v>6068437</v>
      </c>
      <c r="Q9" s="2">
        <v>6017899</v>
      </c>
      <c r="R9" s="2">
        <v>97.875201349659662</v>
      </c>
      <c r="S9" s="2" t="s">
        <v>346</v>
      </c>
      <c r="T9" s="2">
        <v>0.99070000000000003</v>
      </c>
      <c r="U9" s="2">
        <v>0.98980000000000001</v>
      </c>
      <c r="V9" s="2" t="s">
        <v>347</v>
      </c>
      <c r="X9" s="2" t="s">
        <v>348</v>
      </c>
      <c r="Y9" s="2" t="s">
        <v>374</v>
      </c>
      <c r="Z9" s="2" t="s">
        <v>379</v>
      </c>
      <c r="AA9" s="2" t="s">
        <v>380</v>
      </c>
      <c r="AB9" s="2">
        <v>27998.556640625</v>
      </c>
      <c r="AC9" s="2">
        <v>50030.6796875</v>
      </c>
      <c r="AD9" s="2">
        <v>2384</v>
      </c>
      <c r="AE9" s="2">
        <v>7752</v>
      </c>
    </row>
    <row r="10" spans="1:31" x14ac:dyDescent="0.25">
      <c r="A10" s="2" t="s">
        <v>342</v>
      </c>
      <c r="B10" s="2" t="s">
        <v>253</v>
      </c>
      <c r="C10" s="2" t="s">
        <v>381</v>
      </c>
      <c r="D10" s="2" t="s">
        <v>13</v>
      </c>
      <c r="E10" s="2" t="s">
        <v>382</v>
      </c>
      <c r="F10" s="2" t="s">
        <v>345</v>
      </c>
      <c r="G10" s="2" t="s">
        <v>345</v>
      </c>
      <c r="I10" s="2">
        <v>32247.249234999999</v>
      </c>
      <c r="J10" s="2">
        <v>157</v>
      </c>
      <c r="K10" s="2">
        <v>25466</v>
      </c>
      <c r="L10" s="2">
        <v>30717</v>
      </c>
      <c r="M10" s="2">
        <v>6599661</v>
      </c>
      <c r="N10" s="2">
        <v>6160861</v>
      </c>
      <c r="O10" s="2">
        <v>137847</v>
      </c>
      <c r="P10" s="2">
        <v>6568344</v>
      </c>
      <c r="Q10" s="2">
        <v>6513592</v>
      </c>
      <c r="R10" s="2">
        <v>97.762536762312934</v>
      </c>
      <c r="S10" s="2" t="s">
        <v>346</v>
      </c>
      <c r="T10" s="2">
        <v>0.99039999999999995</v>
      </c>
      <c r="U10" s="2">
        <v>0.99</v>
      </c>
      <c r="V10" s="2" t="s">
        <v>347</v>
      </c>
      <c r="X10" s="2" t="s">
        <v>348</v>
      </c>
      <c r="Y10" s="2" t="s">
        <v>374</v>
      </c>
      <c r="Z10" s="2" t="s">
        <v>383</v>
      </c>
      <c r="AA10" s="2" t="s">
        <v>384</v>
      </c>
      <c r="AB10" s="2">
        <v>27998.556640625</v>
      </c>
      <c r="AC10" s="2">
        <v>50030.6796875</v>
      </c>
      <c r="AD10" s="2">
        <v>2384</v>
      </c>
      <c r="AE10" s="2">
        <v>7752</v>
      </c>
    </row>
    <row r="11" spans="1:31" x14ac:dyDescent="0.25">
      <c r="A11" s="2" t="s">
        <v>342</v>
      </c>
      <c r="B11" s="2" t="s">
        <v>253</v>
      </c>
      <c r="C11" s="2" t="s">
        <v>385</v>
      </c>
      <c r="D11" s="2" t="s">
        <v>13</v>
      </c>
      <c r="E11" s="2" t="s">
        <v>386</v>
      </c>
      <c r="F11" s="2" t="s">
        <v>345</v>
      </c>
      <c r="G11" s="2" t="s">
        <v>345</v>
      </c>
      <c r="I11" s="2">
        <v>30604.438678999999</v>
      </c>
      <c r="J11" s="2">
        <v>187</v>
      </c>
      <c r="K11" s="2">
        <v>24720</v>
      </c>
      <c r="L11" s="2">
        <v>28815</v>
      </c>
      <c r="M11" s="2">
        <v>11720639</v>
      </c>
      <c r="N11" s="2">
        <v>10819707</v>
      </c>
      <c r="O11" s="2">
        <v>250950</v>
      </c>
      <c r="P11" s="2">
        <v>11412460</v>
      </c>
      <c r="Q11" s="2">
        <v>11309628</v>
      </c>
      <c r="R11" s="2">
        <v>97.680621111089238</v>
      </c>
      <c r="S11" s="2" t="s">
        <v>346</v>
      </c>
      <c r="T11" s="2">
        <v>0.99099999999999999</v>
      </c>
      <c r="U11" s="2">
        <v>0.99</v>
      </c>
      <c r="V11" s="2" t="s">
        <v>347</v>
      </c>
      <c r="X11" s="2" t="s">
        <v>348</v>
      </c>
      <c r="Y11" s="2" t="s">
        <v>374</v>
      </c>
      <c r="Z11" s="2" t="s">
        <v>387</v>
      </c>
      <c r="AA11" s="2" t="s">
        <v>388</v>
      </c>
      <c r="AB11" s="2">
        <v>27998.556640625</v>
      </c>
      <c r="AC11" s="2">
        <v>50030.6796875</v>
      </c>
      <c r="AD11" s="2">
        <v>2384</v>
      </c>
      <c r="AE11" s="2">
        <v>7752</v>
      </c>
    </row>
    <row r="12" spans="1:31" x14ac:dyDescent="0.25">
      <c r="A12" s="2" t="s">
        <v>342</v>
      </c>
      <c r="B12" s="2" t="s">
        <v>253</v>
      </c>
      <c r="C12" s="2" t="s">
        <v>389</v>
      </c>
      <c r="D12" s="2" t="s">
        <v>5</v>
      </c>
      <c r="E12" s="2" t="s">
        <v>390</v>
      </c>
      <c r="F12" s="2" t="s">
        <v>345</v>
      </c>
      <c r="G12" s="2" t="s">
        <v>345</v>
      </c>
      <c r="I12" s="2">
        <v>58948.498805000003</v>
      </c>
      <c r="J12" s="2">
        <v>312</v>
      </c>
      <c r="K12" s="2">
        <v>25820</v>
      </c>
      <c r="L12" s="2">
        <v>20064</v>
      </c>
      <c r="M12" s="2">
        <v>15544516</v>
      </c>
      <c r="N12" s="2">
        <v>14704875</v>
      </c>
      <c r="O12" s="2">
        <v>352975</v>
      </c>
      <c r="P12" s="2">
        <v>15471036</v>
      </c>
      <c r="Q12" s="2">
        <v>15348811</v>
      </c>
      <c r="R12" s="2">
        <v>97.599605572981744</v>
      </c>
      <c r="S12" s="2" t="s">
        <v>346</v>
      </c>
      <c r="T12" s="2">
        <v>0.99070000000000003</v>
      </c>
      <c r="U12" s="2">
        <v>0.99</v>
      </c>
      <c r="V12" s="2" t="s">
        <v>347</v>
      </c>
      <c r="X12" s="2" t="s">
        <v>348</v>
      </c>
      <c r="Y12" s="2" t="s">
        <v>349</v>
      </c>
      <c r="Z12" s="2" t="s">
        <v>391</v>
      </c>
      <c r="AA12" s="2" t="s">
        <v>392</v>
      </c>
      <c r="AB12" s="2">
        <v>27998.556640625</v>
      </c>
      <c r="AC12" s="2">
        <v>50030.6796875</v>
      </c>
      <c r="AD12" s="2">
        <v>2384</v>
      </c>
      <c r="AE12" s="2">
        <v>7752</v>
      </c>
    </row>
    <row r="13" spans="1:31" x14ac:dyDescent="0.25">
      <c r="A13" s="2" t="s">
        <v>342</v>
      </c>
      <c r="B13" s="2" t="s">
        <v>253</v>
      </c>
      <c r="C13" s="2" t="s">
        <v>393</v>
      </c>
      <c r="D13" s="2" t="s">
        <v>5</v>
      </c>
      <c r="E13" s="2" t="s">
        <v>394</v>
      </c>
      <c r="F13" s="2" t="s">
        <v>345</v>
      </c>
      <c r="G13" s="2" t="s">
        <v>345</v>
      </c>
      <c r="I13" s="2">
        <v>70620.454247000001</v>
      </c>
      <c r="J13" s="2">
        <v>401</v>
      </c>
      <c r="K13" s="2">
        <v>22380</v>
      </c>
      <c r="L13" s="2">
        <v>12822</v>
      </c>
      <c r="M13" s="2">
        <v>24707607</v>
      </c>
      <c r="N13" s="2">
        <v>23288175</v>
      </c>
      <c r="O13" s="2">
        <v>572684</v>
      </c>
      <c r="P13" s="2">
        <v>24592748</v>
      </c>
      <c r="Q13" s="2">
        <v>24397134</v>
      </c>
      <c r="R13" s="2">
        <v>97.540880725947815</v>
      </c>
      <c r="S13" s="2" t="s">
        <v>346</v>
      </c>
      <c r="T13" s="2">
        <v>0.99060000000000004</v>
      </c>
      <c r="U13" s="2">
        <v>0.9899</v>
      </c>
      <c r="V13" s="2" t="s">
        <v>347</v>
      </c>
      <c r="X13" s="2" t="s">
        <v>348</v>
      </c>
      <c r="Y13" s="2" t="s">
        <v>349</v>
      </c>
      <c r="Z13" s="2" t="s">
        <v>395</v>
      </c>
      <c r="AA13" s="2" t="s">
        <v>396</v>
      </c>
      <c r="AB13" s="2">
        <v>27998.556640625</v>
      </c>
      <c r="AC13" s="2">
        <v>50030.6796875</v>
      </c>
      <c r="AD13" s="2">
        <v>2384</v>
      </c>
      <c r="AE13" s="2">
        <v>7752</v>
      </c>
    </row>
    <row r="14" spans="1:31" x14ac:dyDescent="0.25">
      <c r="A14" s="2" t="s">
        <v>342</v>
      </c>
      <c r="B14" s="2" t="s">
        <v>253</v>
      </c>
      <c r="C14" s="2" t="s">
        <v>397</v>
      </c>
      <c r="D14" s="2" t="s">
        <v>13</v>
      </c>
      <c r="E14" s="2" t="s">
        <v>398</v>
      </c>
      <c r="F14" s="2" t="s">
        <v>345</v>
      </c>
      <c r="G14" s="2" t="s">
        <v>345</v>
      </c>
      <c r="I14" s="2">
        <v>36564.328430000001</v>
      </c>
      <c r="J14" s="2">
        <v>171</v>
      </c>
      <c r="K14" s="2">
        <v>22203</v>
      </c>
      <c r="L14" s="2">
        <v>15963</v>
      </c>
      <c r="M14" s="2">
        <v>15360890</v>
      </c>
      <c r="N14" s="2">
        <v>14475632</v>
      </c>
      <c r="O14" s="2">
        <v>326124</v>
      </c>
      <c r="P14" s="2">
        <v>15284919</v>
      </c>
      <c r="Q14" s="2">
        <v>15162801</v>
      </c>
      <c r="R14" s="2">
        <v>97.747082821668869</v>
      </c>
      <c r="S14" s="2" t="s">
        <v>346</v>
      </c>
      <c r="T14" s="2">
        <v>0.9909</v>
      </c>
      <c r="U14" s="2">
        <v>0.99009999999999998</v>
      </c>
      <c r="V14" s="2" t="s">
        <v>347</v>
      </c>
      <c r="X14" s="2" t="s">
        <v>348</v>
      </c>
      <c r="Y14" s="2" t="s">
        <v>374</v>
      </c>
      <c r="Z14" s="2" t="s">
        <v>399</v>
      </c>
      <c r="AA14" s="2" t="s">
        <v>400</v>
      </c>
      <c r="AB14" s="2">
        <v>27998.556640625</v>
      </c>
      <c r="AC14" s="2">
        <v>50030.6796875</v>
      </c>
      <c r="AD14" s="2">
        <v>2384</v>
      </c>
      <c r="AE14" s="2">
        <v>7752</v>
      </c>
    </row>
    <row r="15" spans="1:31" x14ac:dyDescent="0.25">
      <c r="A15" s="2" t="s">
        <v>342</v>
      </c>
      <c r="B15" s="2" t="s">
        <v>253</v>
      </c>
      <c r="C15" s="2" t="s">
        <v>401</v>
      </c>
      <c r="D15" s="2" t="s">
        <v>5</v>
      </c>
      <c r="E15" s="2" t="s">
        <v>402</v>
      </c>
      <c r="F15" s="2" t="s">
        <v>345</v>
      </c>
      <c r="G15" s="2" t="s">
        <v>345</v>
      </c>
      <c r="I15" s="2">
        <v>63473.399592000002</v>
      </c>
      <c r="J15" s="2">
        <v>353</v>
      </c>
      <c r="K15" s="2">
        <v>22265</v>
      </c>
      <c r="L15" s="2">
        <v>10657</v>
      </c>
      <c r="M15" s="2">
        <v>8662618</v>
      </c>
      <c r="N15" s="2">
        <v>8135526</v>
      </c>
      <c r="O15" s="2">
        <v>176347</v>
      </c>
      <c r="P15" s="2">
        <v>8622567</v>
      </c>
      <c r="Q15" s="2">
        <v>8554060</v>
      </c>
      <c r="R15" s="2">
        <v>97.832383548402404</v>
      </c>
      <c r="S15" s="2" t="s">
        <v>346</v>
      </c>
      <c r="T15" s="2">
        <v>0.99080000000000001</v>
      </c>
      <c r="U15" s="2">
        <v>0.99060000000000004</v>
      </c>
      <c r="V15" s="2" t="s">
        <v>347</v>
      </c>
      <c r="X15" s="2" t="s">
        <v>348</v>
      </c>
      <c r="Y15" s="2" t="s">
        <v>349</v>
      </c>
      <c r="Z15" s="2" t="s">
        <v>403</v>
      </c>
      <c r="AA15" s="2" t="s">
        <v>404</v>
      </c>
      <c r="AB15" s="2">
        <v>27998.556640625</v>
      </c>
      <c r="AC15" s="2">
        <v>50030.6796875</v>
      </c>
      <c r="AD15" s="2">
        <v>2384</v>
      </c>
      <c r="AE15" s="2">
        <v>7752</v>
      </c>
    </row>
    <row r="16" spans="1:31" x14ac:dyDescent="0.25">
      <c r="A16" s="2" t="s">
        <v>342</v>
      </c>
      <c r="B16" s="2" t="s">
        <v>253</v>
      </c>
      <c r="C16" s="2" t="s">
        <v>405</v>
      </c>
      <c r="D16" s="2" t="s">
        <v>5</v>
      </c>
      <c r="E16" s="2" t="s">
        <v>406</v>
      </c>
      <c r="F16" s="2" t="s">
        <v>345</v>
      </c>
      <c r="G16" s="2" t="s">
        <v>345</v>
      </c>
      <c r="I16" s="2">
        <v>61900.394140999997</v>
      </c>
      <c r="J16" s="2">
        <v>395</v>
      </c>
      <c r="K16" s="2">
        <v>20699</v>
      </c>
      <c r="L16" s="2">
        <v>11488</v>
      </c>
      <c r="M16" s="2">
        <v>18716848</v>
      </c>
      <c r="N16" s="2">
        <v>17631067</v>
      </c>
      <c r="O16" s="2">
        <v>297587</v>
      </c>
      <c r="P16" s="2">
        <v>18633160</v>
      </c>
      <c r="Q16" s="2">
        <v>18492022</v>
      </c>
      <c r="R16" s="2">
        <v>98.312144126047514</v>
      </c>
      <c r="S16" s="2" t="s">
        <v>346</v>
      </c>
      <c r="T16" s="2">
        <v>0.99050000000000005</v>
      </c>
      <c r="U16" s="2">
        <v>0.99</v>
      </c>
      <c r="V16" s="2" t="s">
        <v>347</v>
      </c>
      <c r="X16" s="2" t="s">
        <v>348</v>
      </c>
      <c r="Y16" s="2" t="s">
        <v>349</v>
      </c>
      <c r="Z16" s="2" t="s">
        <v>407</v>
      </c>
      <c r="AA16" s="2" t="s">
        <v>408</v>
      </c>
      <c r="AB16" s="2">
        <v>27998.556640625</v>
      </c>
      <c r="AC16" s="2">
        <v>50030.6796875</v>
      </c>
      <c r="AD16" s="2">
        <v>2384</v>
      </c>
      <c r="AE16" s="2">
        <v>7752</v>
      </c>
    </row>
    <row r="17" spans="1:31" x14ac:dyDescent="0.25">
      <c r="A17" s="2" t="s">
        <v>342</v>
      </c>
      <c r="B17" s="2" t="s">
        <v>253</v>
      </c>
      <c r="C17" s="2" t="s">
        <v>409</v>
      </c>
      <c r="D17" s="2" t="s">
        <v>5</v>
      </c>
      <c r="E17" s="2" t="s">
        <v>410</v>
      </c>
      <c r="F17" s="2" t="s">
        <v>345</v>
      </c>
      <c r="G17" s="2" t="s">
        <v>345</v>
      </c>
      <c r="I17" s="2">
        <v>59838.274836999997</v>
      </c>
      <c r="J17" s="2">
        <v>346</v>
      </c>
      <c r="K17" s="2">
        <v>24683</v>
      </c>
      <c r="L17" s="2">
        <v>20153</v>
      </c>
      <c r="M17" s="2">
        <v>9112979</v>
      </c>
      <c r="N17" s="2">
        <v>8565635</v>
      </c>
      <c r="O17" s="2">
        <v>196780</v>
      </c>
      <c r="P17" s="2">
        <v>9049108</v>
      </c>
      <c r="Q17" s="2">
        <v>8961766</v>
      </c>
      <c r="R17" s="2">
        <v>97.702680536819514</v>
      </c>
      <c r="S17" s="2" t="s">
        <v>346</v>
      </c>
      <c r="T17" s="2">
        <v>0.9909</v>
      </c>
      <c r="U17" s="2">
        <v>0.99019999999999997</v>
      </c>
      <c r="V17" s="2" t="s">
        <v>347</v>
      </c>
      <c r="X17" s="2" t="s">
        <v>348</v>
      </c>
      <c r="Y17" s="2" t="s">
        <v>349</v>
      </c>
      <c r="Z17" s="2" t="s">
        <v>411</v>
      </c>
      <c r="AA17" s="2" t="s">
        <v>412</v>
      </c>
      <c r="AB17" s="2">
        <v>27998.556640625</v>
      </c>
      <c r="AC17" s="2">
        <v>50030.6796875</v>
      </c>
      <c r="AD17" s="2">
        <v>2384</v>
      </c>
      <c r="AE17" s="2">
        <v>7752</v>
      </c>
    </row>
    <row r="18" spans="1:31" x14ac:dyDescent="0.25">
      <c r="A18" s="2" t="s">
        <v>342</v>
      </c>
      <c r="B18" s="2" t="s">
        <v>253</v>
      </c>
      <c r="C18" s="2" t="s">
        <v>413</v>
      </c>
      <c r="D18" s="2" t="s">
        <v>13</v>
      </c>
      <c r="E18" s="2" t="s">
        <v>414</v>
      </c>
      <c r="F18" s="2" t="s">
        <v>345</v>
      </c>
      <c r="G18" s="2" t="s">
        <v>345</v>
      </c>
      <c r="I18" s="2">
        <v>25097.007131999999</v>
      </c>
      <c r="J18" s="2">
        <v>123</v>
      </c>
      <c r="K18" s="2">
        <v>27087</v>
      </c>
      <c r="L18" s="2">
        <v>25017</v>
      </c>
      <c r="M18" s="2">
        <v>7381815</v>
      </c>
      <c r="N18" s="2">
        <v>6962294</v>
      </c>
      <c r="O18" s="2">
        <v>160897</v>
      </c>
      <c r="P18" s="2">
        <v>7348101</v>
      </c>
      <c r="Q18" s="2">
        <v>7291778</v>
      </c>
      <c r="R18" s="2">
        <v>97.689023186897884</v>
      </c>
      <c r="S18" s="2" t="s">
        <v>346</v>
      </c>
      <c r="T18" s="2">
        <v>0.9909</v>
      </c>
      <c r="U18" s="2">
        <v>0.99060000000000004</v>
      </c>
      <c r="V18" s="2" t="s">
        <v>347</v>
      </c>
      <c r="X18" s="2" t="s">
        <v>348</v>
      </c>
      <c r="Y18" s="2" t="s">
        <v>374</v>
      </c>
      <c r="Z18" s="2" t="s">
        <v>415</v>
      </c>
      <c r="AA18" s="2" t="s">
        <v>416</v>
      </c>
      <c r="AB18" s="2">
        <v>27998.556640625</v>
      </c>
      <c r="AC18" s="2">
        <v>50030.6796875</v>
      </c>
      <c r="AD18" s="2">
        <v>2384</v>
      </c>
      <c r="AE18" s="2">
        <v>7752</v>
      </c>
    </row>
    <row r="19" spans="1:31" x14ac:dyDescent="0.25">
      <c r="A19" s="2" t="s">
        <v>342</v>
      </c>
      <c r="B19" s="2" t="s">
        <v>253</v>
      </c>
      <c r="C19" s="2" t="s">
        <v>417</v>
      </c>
      <c r="D19" s="2" t="s">
        <v>5</v>
      </c>
      <c r="E19" s="2" t="s">
        <v>418</v>
      </c>
      <c r="F19" s="2" t="s">
        <v>345</v>
      </c>
      <c r="G19" s="2" t="s">
        <v>345</v>
      </c>
      <c r="I19" s="2">
        <v>60688.367144000003</v>
      </c>
      <c r="J19" s="2">
        <v>333</v>
      </c>
      <c r="K19" s="2">
        <v>22899</v>
      </c>
      <c r="L19" s="2">
        <v>42184</v>
      </c>
      <c r="M19" s="2">
        <v>19140728</v>
      </c>
      <c r="N19" s="2">
        <v>17357201</v>
      </c>
      <c r="O19" s="2">
        <v>446059</v>
      </c>
      <c r="P19" s="2">
        <v>19056333</v>
      </c>
      <c r="Q19" s="2">
        <v>18911536</v>
      </c>
      <c r="R19" s="2">
        <v>97.430121365766283</v>
      </c>
      <c r="S19" s="2" t="s">
        <v>346</v>
      </c>
      <c r="T19" s="2">
        <v>0.99080000000000001</v>
      </c>
      <c r="U19" s="2">
        <v>0.99039999999999995</v>
      </c>
      <c r="V19" s="2" t="s">
        <v>347</v>
      </c>
      <c r="X19" s="2" t="s">
        <v>348</v>
      </c>
      <c r="Y19" s="2" t="s">
        <v>349</v>
      </c>
      <c r="Z19" s="2" t="s">
        <v>419</v>
      </c>
      <c r="AA19" s="2" t="s">
        <v>420</v>
      </c>
      <c r="AB19" s="2">
        <v>27998.556640625</v>
      </c>
      <c r="AC19" s="2">
        <v>50030.6796875</v>
      </c>
      <c r="AD19" s="2">
        <v>2384</v>
      </c>
      <c r="AE19" s="2">
        <v>7752</v>
      </c>
    </row>
    <row r="20" spans="1:31" x14ac:dyDescent="0.25">
      <c r="A20" s="2" t="s">
        <v>342</v>
      </c>
      <c r="B20" s="2" t="s">
        <v>253</v>
      </c>
      <c r="C20" s="2" t="s">
        <v>421</v>
      </c>
      <c r="D20" s="2" t="s">
        <v>13</v>
      </c>
      <c r="E20" s="2" t="s">
        <v>422</v>
      </c>
      <c r="F20" s="2" t="s">
        <v>345</v>
      </c>
      <c r="G20" s="2" t="s">
        <v>345</v>
      </c>
      <c r="I20" s="2">
        <v>54898.049612000003</v>
      </c>
      <c r="J20" s="2">
        <v>315</v>
      </c>
      <c r="K20" s="2">
        <v>18849</v>
      </c>
      <c r="L20" s="2">
        <v>32808</v>
      </c>
      <c r="M20" s="2">
        <v>19942381</v>
      </c>
      <c r="N20" s="2">
        <v>18707390</v>
      </c>
      <c r="O20" s="2">
        <v>417412</v>
      </c>
      <c r="P20" s="2">
        <v>19852168</v>
      </c>
      <c r="Q20" s="2">
        <v>19696909</v>
      </c>
      <c r="R20" s="2">
        <v>97.768732035842518</v>
      </c>
      <c r="S20" s="2" t="s">
        <v>346</v>
      </c>
      <c r="T20" s="2">
        <v>0.99099999999999999</v>
      </c>
      <c r="U20" s="2">
        <v>0.99029999999999996</v>
      </c>
      <c r="V20" s="2" t="s">
        <v>347</v>
      </c>
      <c r="X20" s="2" t="s">
        <v>348</v>
      </c>
      <c r="Y20" s="2" t="s">
        <v>423</v>
      </c>
      <c r="Z20" s="2" t="s">
        <v>424</v>
      </c>
      <c r="AA20" s="2" t="s">
        <v>425</v>
      </c>
      <c r="AB20" s="2">
        <v>27998.556640625</v>
      </c>
      <c r="AC20" s="2">
        <v>50030.6796875</v>
      </c>
      <c r="AD20" s="2">
        <v>2384</v>
      </c>
      <c r="AE20" s="2">
        <v>7752</v>
      </c>
    </row>
    <row r="21" spans="1:31" x14ac:dyDescent="0.25">
      <c r="A21" s="2" t="s">
        <v>342</v>
      </c>
      <c r="B21" s="2" t="s">
        <v>253</v>
      </c>
      <c r="C21" s="2" t="s">
        <v>426</v>
      </c>
      <c r="D21" s="2" t="s">
        <v>13</v>
      </c>
      <c r="E21" s="2" t="s">
        <v>427</v>
      </c>
      <c r="F21" s="2" t="s">
        <v>345</v>
      </c>
      <c r="G21" s="2" t="s">
        <v>345</v>
      </c>
      <c r="I21" s="2">
        <v>36436.830521000004</v>
      </c>
      <c r="J21" s="2">
        <v>156</v>
      </c>
      <c r="K21" s="2">
        <v>18796</v>
      </c>
      <c r="L21" s="2">
        <v>21810</v>
      </c>
      <c r="M21" s="2">
        <v>11598643</v>
      </c>
      <c r="N21" s="2">
        <v>10914265</v>
      </c>
      <c r="O21" s="2">
        <v>285287</v>
      </c>
      <c r="P21" s="2">
        <v>11534900</v>
      </c>
      <c r="Q21" s="2">
        <v>11452233</v>
      </c>
      <c r="R21" s="2">
        <v>97.386108913426611</v>
      </c>
      <c r="S21" s="2" t="s">
        <v>346</v>
      </c>
      <c r="T21" s="2">
        <v>0.99170000000000003</v>
      </c>
      <c r="U21" s="2">
        <v>0.99129999999999996</v>
      </c>
      <c r="V21" s="2" t="s">
        <v>347</v>
      </c>
      <c r="X21" s="2" t="s">
        <v>348</v>
      </c>
      <c r="Y21" s="2" t="s">
        <v>423</v>
      </c>
      <c r="Z21" s="2" t="s">
        <v>428</v>
      </c>
      <c r="AA21" s="2" t="s">
        <v>429</v>
      </c>
      <c r="AB21" s="2">
        <v>27998.556640625</v>
      </c>
      <c r="AC21" s="2">
        <v>50030.6796875</v>
      </c>
      <c r="AD21" s="2">
        <v>2384</v>
      </c>
      <c r="AE21" s="2">
        <v>7752</v>
      </c>
    </row>
    <row r="22" spans="1:31" x14ac:dyDescent="0.25">
      <c r="A22" s="2" t="s">
        <v>342</v>
      </c>
      <c r="B22" s="2" t="s">
        <v>253</v>
      </c>
      <c r="C22" s="2" t="s">
        <v>430</v>
      </c>
      <c r="D22" s="2" t="s">
        <v>5</v>
      </c>
      <c r="E22" s="2" t="s">
        <v>431</v>
      </c>
      <c r="F22" s="2" t="s">
        <v>345</v>
      </c>
      <c r="G22" s="2" t="s">
        <v>345</v>
      </c>
      <c r="I22" s="2">
        <v>52868.601647000003</v>
      </c>
      <c r="J22" s="2">
        <v>325</v>
      </c>
      <c r="K22" s="2">
        <v>20175</v>
      </c>
      <c r="L22" s="2">
        <v>23437</v>
      </c>
      <c r="M22" s="2">
        <v>11972551</v>
      </c>
      <c r="N22" s="2">
        <v>11297246</v>
      </c>
      <c r="O22" s="2">
        <v>224617</v>
      </c>
      <c r="P22" s="2">
        <v>11919262</v>
      </c>
      <c r="Q22" s="2">
        <v>11821010</v>
      </c>
      <c r="R22" s="2">
        <v>98.01175436916219</v>
      </c>
      <c r="S22" s="2" t="s">
        <v>346</v>
      </c>
      <c r="T22" s="2">
        <v>0.99109999999999998</v>
      </c>
      <c r="U22" s="2">
        <v>0.99050000000000005</v>
      </c>
      <c r="V22" s="2" t="s">
        <v>347</v>
      </c>
      <c r="X22" s="2" t="s">
        <v>348</v>
      </c>
      <c r="Y22" s="3" t="s">
        <v>432</v>
      </c>
      <c r="Z22" s="2" t="s">
        <v>433</v>
      </c>
      <c r="AA22" s="2" t="s">
        <v>434</v>
      </c>
      <c r="AB22" s="2">
        <v>27998.556640625</v>
      </c>
      <c r="AC22" s="2">
        <v>50030.6796875</v>
      </c>
      <c r="AD22" s="2">
        <v>2384</v>
      </c>
      <c r="AE22" s="2">
        <v>7752</v>
      </c>
    </row>
    <row r="23" spans="1:31" x14ac:dyDescent="0.25">
      <c r="A23" s="2" t="s">
        <v>342</v>
      </c>
      <c r="B23" s="2" t="s">
        <v>253</v>
      </c>
      <c r="C23" s="2" t="s">
        <v>435</v>
      </c>
      <c r="D23" s="2" t="s">
        <v>5</v>
      </c>
      <c r="E23" s="2" t="s">
        <v>436</v>
      </c>
      <c r="F23" s="2" t="s">
        <v>345</v>
      </c>
      <c r="G23" s="2" t="s">
        <v>345</v>
      </c>
      <c r="I23" s="2">
        <v>71645.378062000003</v>
      </c>
      <c r="J23" s="2">
        <v>392</v>
      </c>
      <c r="K23" s="2">
        <v>17405</v>
      </c>
      <c r="L23" s="2">
        <v>14853</v>
      </c>
      <c r="M23" s="2">
        <v>17459819</v>
      </c>
      <c r="N23" s="2">
        <v>16458117</v>
      </c>
      <c r="O23" s="2">
        <v>484681</v>
      </c>
      <c r="P23" s="2">
        <v>17385722</v>
      </c>
      <c r="Q23" s="2">
        <v>17251420</v>
      </c>
      <c r="R23" s="2">
        <v>97.055064075677677</v>
      </c>
      <c r="S23" s="2" t="s">
        <v>346</v>
      </c>
      <c r="T23" s="2">
        <v>0.99060000000000004</v>
      </c>
      <c r="U23" s="2">
        <v>0.9909</v>
      </c>
      <c r="V23" s="2" t="s">
        <v>347</v>
      </c>
      <c r="X23" s="2" t="s">
        <v>348</v>
      </c>
      <c r="Y23" s="3" t="s">
        <v>432</v>
      </c>
      <c r="Z23" s="2" t="s">
        <v>437</v>
      </c>
      <c r="AA23" s="2" t="s">
        <v>438</v>
      </c>
      <c r="AB23" s="2">
        <v>27998.556640625</v>
      </c>
      <c r="AC23" s="2">
        <v>50030.6796875</v>
      </c>
      <c r="AD23" s="2">
        <v>2384</v>
      </c>
      <c r="AE23" s="2">
        <v>7752</v>
      </c>
    </row>
    <row r="24" spans="1:31" x14ac:dyDescent="0.25">
      <c r="A24" s="2" t="s">
        <v>342</v>
      </c>
      <c r="B24" s="2" t="s">
        <v>253</v>
      </c>
      <c r="C24" s="2" t="s">
        <v>439</v>
      </c>
      <c r="D24" s="2" t="s">
        <v>13</v>
      </c>
      <c r="E24" s="2" t="s">
        <v>440</v>
      </c>
      <c r="F24" s="2" t="s">
        <v>345</v>
      </c>
      <c r="G24" s="2" t="s">
        <v>345</v>
      </c>
      <c r="I24" s="2">
        <v>25204.105374999999</v>
      </c>
      <c r="J24" s="2">
        <v>109</v>
      </c>
      <c r="K24" s="2">
        <v>6932</v>
      </c>
      <c r="L24" s="2">
        <v>42592</v>
      </c>
      <c r="M24" s="2">
        <v>10373275</v>
      </c>
      <c r="N24" s="2">
        <v>9783768</v>
      </c>
      <c r="O24" s="2">
        <v>264429</v>
      </c>
      <c r="P24" s="2">
        <v>10320827</v>
      </c>
      <c r="Q24" s="2">
        <v>10236222</v>
      </c>
      <c r="R24" s="2">
        <v>97.297268291725644</v>
      </c>
      <c r="S24" s="2" t="s">
        <v>346</v>
      </c>
      <c r="T24" s="2">
        <v>0.99039999999999995</v>
      </c>
      <c r="U24" s="2">
        <v>0.98970000000000002</v>
      </c>
      <c r="V24" s="2" t="s">
        <v>347</v>
      </c>
      <c r="X24" s="2" t="s">
        <v>348</v>
      </c>
      <c r="Y24" s="2" t="s">
        <v>423</v>
      </c>
      <c r="Z24" s="2" t="s">
        <v>441</v>
      </c>
      <c r="AA24" s="2" t="s">
        <v>442</v>
      </c>
      <c r="AB24" s="2">
        <v>27998.556640625</v>
      </c>
      <c r="AC24" s="2">
        <v>50030.6796875</v>
      </c>
      <c r="AD24" s="2">
        <v>2384</v>
      </c>
      <c r="AE24" s="2">
        <v>7752</v>
      </c>
    </row>
    <row r="25" spans="1:31" x14ac:dyDescent="0.25">
      <c r="A25" s="2" t="s">
        <v>342</v>
      </c>
      <c r="B25" s="2" t="s">
        <v>253</v>
      </c>
      <c r="C25" s="2" t="s">
        <v>443</v>
      </c>
      <c r="D25" s="2" t="s">
        <v>5</v>
      </c>
      <c r="E25" s="2" t="s">
        <v>444</v>
      </c>
      <c r="F25" s="2" t="s">
        <v>345</v>
      </c>
      <c r="G25" s="2" t="s">
        <v>345</v>
      </c>
      <c r="I25" s="2">
        <v>50777.954685999997</v>
      </c>
      <c r="J25" s="2">
        <v>327</v>
      </c>
      <c r="K25" s="2">
        <v>20110</v>
      </c>
      <c r="L25" s="2">
        <v>35442</v>
      </c>
      <c r="M25" s="2">
        <v>11562096</v>
      </c>
      <c r="N25" s="2">
        <v>10854242</v>
      </c>
      <c r="O25" s="2">
        <v>306121</v>
      </c>
      <c r="P25" s="2">
        <v>11505552</v>
      </c>
      <c r="Q25" s="2">
        <v>11387221</v>
      </c>
      <c r="R25" s="2">
        <v>97.179710936977443</v>
      </c>
      <c r="S25" s="2" t="s">
        <v>346</v>
      </c>
      <c r="T25" s="2">
        <v>0.99099999999999999</v>
      </c>
      <c r="U25" s="2">
        <v>0.99070000000000003</v>
      </c>
      <c r="V25" s="2" t="s">
        <v>347</v>
      </c>
      <c r="X25" s="2" t="s">
        <v>348</v>
      </c>
      <c r="Y25" s="3" t="s">
        <v>432</v>
      </c>
      <c r="Z25" s="2" t="s">
        <v>445</v>
      </c>
      <c r="AA25" s="2" t="s">
        <v>446</v>
      </c>
      <c r="AB25" s="2">
        <v>27998.556640625</v>
      </c>
      <c r="AC25" s="2">
        <v>50030.6796875</v>
      </c>
      <c r="AD25" s="2">
        <v>2384</v>
      </c>
      <c r="AE25" s="2">
        <v>7752</v>
      </c>
    </row>
    <row r="26" spans="1:31" x14ac:dyDescent="0.25">
      <c r="A26" s="2" t="s">
        <v>342</v>
      </c>
      <c r="B26" s="2" t="s">
        <v>253</v>
      </c>
      <c r="C26" s="2" t="s">
        <v>447</v>
      </c>
      <c r="D26" s="2" t="s">
        <v>13</v>
      </c>
      <c r="E26" s="2" t="s">
        <v>448</v>
      </c>
      <c r="F26" s="2" t="s">
        <v>345</v>
      </c>
      <c r="G26" s="2" t="s">
        <v>345</v>
      </c>
      <c r="I26" s="2">
        <v>33054.151625999999</v>
      </c>
      <c r="J26" s="2">
        <v>173</v>
      </c>
      <c r="K26" s="2">
        <v>22383</v>
      </c>
      <c r="L26" s="2">
        <v>33147</v>
      </c>
      <c r="M26" s="2">
        <v>7520049</v>
      </c>
      <c r="N26" s="2">
        <v>6913542</v>
      </c>
      <c r="O26" s="2">
        <v>186963</v>
      </c>
      <c r="P26" s="2">
        <v>7483588</v>
      </c>
      <c r="Q26" s="2">
        <v>7419809</v>
      </c>
      <c r="R26" s="2">
        <v>97.295698789419376</v>
      </c>
      <c r="S26" s="2" t="s">
        <v>346</v>
      </c>
      <c r="T26" s="2">
        <v>0.99119999999999997</v>
      </c>
      <c r="U26" s="2">
        <v>0.99039999999999995</v>
      </c>
      <c r="V26" s="2" t="s">
        <v>347</v>
      </c>
      <c r="X26" s="2" t="s">
        <v>348</v>
      </c>
      <c r="Y26" s="2" t="s">
        <v>423</v>
      </c>
      <c r="Z26" s="2" t="s">
        <v>449</v>
      </c>
      <c r="AA26" s="2" t="s">
        <v>450</v>
      </c>
      <c r="AB26" s="2">
        <v>27998.556640625</v>
      </c>
      <c r="AC26" s="2">
        <v>50030.6796875</v>
      </c>
      <c r="AD26" s="2">
        <v>2384</v>
      </c>
      <c r="AE26" s="2">
        <v>7752</v>
      </c>
    </row>
    <row r="27" spans="1:31" x14ac:dyDescent="0.25">
      <c r="A27" s="2" t="s">
        <v>342</v>
      </c>
      <c r="B27" s="2" t="s">
        <v>253</v>
      </c>
      <c r="C27" s="2" t="s">
        <v>451</v>
      </c>
      <c r="D27" s="2" t="s">
        <v>13</v>
      </c>
      <c r="E27" s="2" t="s">
        <v>452</v>
      </c>
      <c r="F27" s="2" t="s">
        <v>345</v>
      </c>
      <c r="G27" s="2" t="s">
        <v>345</v>
      </c>
      <c r="I27" s="2">
        <v>40518.197956999997</v>
      </c>
      <c r="J27" s="2">
        <v>249</v>
      </c>
      <c r="K27" s="2">
        <v>19649</v>
      </c>
      <c r="L27" s="2">
        <v>25297</v>
      </c>
      <c r="M27" s="2">
        <v>10651724</v>
      </c>
      <c r="N27" s="2">
        <v>10003788</v>
      </c>
      <c r="O27" s="2">
        <v>238808</v>
      </c>
      <c r="P27" s="2">
        <v>10601841</v>
      </c>
      <c r="Q27" s="2">
        <v>10507076</v>
      </c>
      <c r="R27" s="2">
        <v>97.612824262169497</v>
      </c>
      <c r="S27" s="2" t="s">
        <v>346</v>
      </c>
      <c r="T27" s="2">
        <v>0.99070000000000003</v>
      </c>
      <c r="U27" s="2">
        <v>0.99019999999999997</v>
      </c>
      <c r="V27" s="2" t="s">
        <v>347</v>
      </c>
      <c r="X27" s="2" t="s">
        <v>348</v>
      </c>
      <c r="Y27" s="2" t="s">
        <v>423</v>
      </c>
      <c r="Z27" s="2" t="s">
        <v>453</v>
      </c>
      <c r="AA27" s="2" t="s">
        <v>454</v>
      </c>
      <c r="AB27" s="2">
        <v>27998.556640625</v>
      </c>
      <c r="AC27" s="2">
        <v>50030.6796875</v>
      </c>
      <c r="AD27" s="2">
        <v>2384</v>
      </c>
      <c r="AE27" s="2">
        <v>7752</v>
      </c>
    </row>
    <row r="28" spans="1:31" x14ac:dyDescent="0.25">
      <c r="A28" s="2" t="s">
        <v>342</v>
      </c>
      <c r="B28" s="2" t="s">
        <v>253</v>
      </c>
      <c r="C28" s="2" t="s">
        <v>455</v>
      </c>
      <c r="D28" s="2" t="s">
        <v>13</v>
      </c>
      <c r="E28" s="2" t="s">
        <v>456</v>
      </c>
      <c r="F28" s="2" t="s">
        <v>345</v>
      </c>
      <c r="G28" s="2" t="s">
        <v>345</v>
      </c>
      <c r="I28" s="2">
        <v>42584.939059999997</v>
      </c>
      <c r="J28" s="2">
        <v>206</v>
      </c>
      <c r="K28" s="2">
        <v>18419</v>
      </c>
      <c r="L28" s="2">
        <v>18916</v>
      </c>
      <c r="M28" s="2">
        <v>19012643</v>
      </c>
      <c r="N28" s="2">
        <v>17938415</v>
      </c>
      <c r="O28" s="2">
        <v>422788</v>
      </c>
      <c r="P28" s="2">
        <v>18919892</v>
      </c>
      <c r="Q28" s="2">
        <v>18757612</v>
      </c>
      <c r="R28" s="2">
        <v>97.643113954047777</v>
      </c>
      <c r="S28" s="2" t="s">
        <v>346</v>
      </c>
      <c r="T28" s="2">
        <v>0.99109999999999998</v>
      </c>
      <c r="U28" s="2">
        <v>0.99029999999999996</v>
      </c>
      <c r="V28" s="2" t="s">
        <v>347</v>
      </c>
      <c r="X28" s="2" t="s">
        <v>348</v>
      </c>
      <c r="Y28" s="2" t="s">
        <v>423</v>
      </c>
      <c r="Z28" s="2" t="s">
        <v>457</v>
      </c>
      <c r="AA28" s="2" t="s">
        <v>458</v>
      </c>
      <c r="AB28" s="2">
        <v>27998.556640625</v>
      </c>
      <c r="AC28" s="2">
        <v>50030.6796875</v>
      </c>
      <c r="AD28" s="2">
        <v>2384</v>
      </c>
      <c r="AE28" s="2">
        <v>7752</v>
      </c>
    </row>
    <row r="29" spans="1:31" x14ac:dyDescent="0.25">
      <c r="A29" s="2" t="s">
        <v>342</v>
      </c>
      <c r="B29" s="2" t="s">
        <v>253</v>
      </c>
      <c r="C29" s="2" t="s">
        <v>459</v>
      </c>
      <c r="D29" s="2" t="s">
        <v>5</v>
      </c>
      <c r="E29" s="2" t="s">
        <v>460</v>
      </c>
      <c r="F29" s="2" t="s">
        <v>345</v>
      </c>
      <c r="G29" s="2" t="s">
        <v>345</v>
      </c>
      <c r="I29" s="2">
        <v>23640.821639999998</v>
      </c>
      <c r="J29" s="2">
        <v>113</v>
      </c>
      <c r="K29" s="2">
        <v>10619</v>
      </c>
      <c r="L29" s="2">
        <v>40266</v>
      </c>
      <c r="M29" s="2">
        <v>7663975</v>
      </c>
      <c r="N29" s="2">
        <v>7227363</v>
      </c>
      <c r="O29" s="2">
        <v>163417</v>
      </c>
      <c r="P29" s="2">
        <v>7631113</v>
      </c>
      <c r="Q29" s="2">
        <v>7571537</v>
      </c>
      <c r="R29" s="2">
        <v>97.738912518992066</v>
      </c>
      <c r="S29" s="2" t="s">
        <v>346</v>
      </c>
      <c r="T29" s="2">
        <v>0.99099999999999999</v>
      </c>
      <c r="U29" s="2">
        <v>0.99050000000000005</v>
      </c>
      <c r="V29" s="2" t="s">
        <v>347</v>
      </c>
      <c r="X29" s="2" t="s">
        <v>348</v>
      </c>
      <c r="Y29" s="3" t="s">
        <v>432</v>
      </c>
      <c r="Z29" s="2" t="s">
        <v>461</v>
      </c>
      <c r="AA29" s="2" t="s">
        <v>462</v>
      </c>
      <c r="AB29" s="2">
        <v>27998.556640625</v>
      </c>
      <c r="AC29" s="2">
        <v>50030.6796875</v>
      </c>
      <c r="AD29" s="2">
        <v>2384</v>
      </c>
      <c r="AE29" s="2">
        <v>7752</v>
      </c>
    </row>
    <row r="30" spans="1:31" x14ac:dyDescent="0.25">
      <c r="A30" s="2" t="s">
        <v>342</v>
      </c>
      <c r="B30" s="2" t="s">
        <v>253</v>
      </c>
      <c r="C30" s="2" t="s">
        <v>463</v>
      </c>
      <c r="D30" s="2" t="s">
        <v>5</v>
      </c>
      <c r="E30" s="2" t="s">
        <v>464</v>
      </c>
      <c r="F30" s="2" t="s">
        <v>345</v>
      </c>
      <c r="G30" s="2" t="s">
        <v>345</v>
      </c>
      <c r="I30" s="2">
        <v>32666.717355000001</v>
      </c>
      <c r="J30" s="2">
        <v>179</v>
      </c>
      <c r="K30" s="2">
        <v>6482</v>
      </c>
      <c r="L30" s="2">
        <v>40414</v>
      </c>
      <c r="M30" s="2">
        <v>4729737</v>
      </c>
      <c r="N30" s="2">
        <v>4263814</v>
      </c>
      <c r="O30" s="2">
        <v>107201</v>
      </c>
      <c r="P30" s="2">
        <v>4572425</v>
      </c>
      <c r="Q30" s="2">
        <v>4496051</v>
      </c>
      <c r="R30" s="2">
        <v>97.485795581139328</v>
      </c>
      <c r="S30" s="2" t="s">
        <v>346</v>
      </c>
      <c r="T30" s="2">
        <v>0.99080000000000001</v>
      </c>
      <c r="U30" s="2">
        <v>0.99019999999999997</v>
      </c>
      <c r="V30" s="2" t="s">
        <v>347</v>
      </c>
      <c r="X30" s="2" t="s">
        <v>348</v>
      </c>
      <c r="Y30" s="3" t="s">
        <v>432</v>
      </c>
      <c r="Z30" s="2" t="s">
        <v>465</v>
      </c>
      <c r="AA30" s="2" t="s">
        <v>466</v>
      </c>
      <c r="AB30" s="2">
        <v>27998.556640625</v>
      </c>
      <c r="AC30" s="2">
        <v>50030.6796875</v>
      </c>
      <c r="AD30" s="2">
        <v>2384</v>
      </c>
      <c r="AE30" s="2">
        <v>7752</v>
      </c>
    </row>
    <row r="31" spans="1:31" x14ac:dyDescent="0.25">
      <c r="A31" s="2" t="s">
        <v>342</v>
      </c>
      <c r="B31" s="2" t="s">
        <v>253</v>
      </c>
      <c r="C31" s="2" t="s">
        <v>467</v>
      </c>
      <c r="D31" s="2" t="s">
        <v>5</v>
      </c>
      <c r="E31" s="2" t="s">
        <v>468</v>
      </c>
      <c r="F31" s="2" t="s">
        <v>345</v>
      </c>
      <c r="G31" s="2" t="s">
        <v>345</v>
      </c>
      <c r="I31" s="2">
        <v>29578.080512</v>
      </c>
      <c r="J31" s="2">
        <v>160</v>
      </c>
      <c r="K31" s="2">
        <v>5257</v>
      </c>
      <c r="L31" s="2">
        <v>39912</v>
      </c>
      <c r="M31" s="2">
        <v>2704205</v>
      </c>
      <c r="N31" s="2">
        <v>2541895</v>
      </c>
      <c r="O31" s="2">
        <v>104116</v>
      </c>
      <c r="P31" s="2">
        <v>2691141</v>
      </c>
      <c r="Q31" s="2">
        <v>2668749</v>
      </c>
      <c r="R31" s="2">
        <v>95.904000755341983</v>
      </c>
      <c r="S31" s="2" t="s">
        <v>346</v>
      </c>
      <c r="T31" s="2">
        <v>0.9909</v>
      </c>
      <c r="U31" s="2">
        <v>0.99029999999999996</v>
      </c>
      <c r="V31" s="2" t="s">
        <v>347</v>
      </c>
      <c r="X31" s="2" t="s">
        <v>348</v>
      </c>
      <c r="Y31" s="3" t="s">
        <v>432</v>
      </c>
      <c r="Z31" s="2" t="s">
        <v>469</v>
      </c>
      <c r="AA31" s="2" t="s">
        <v>470</v>
      </c>
      <c r="AB31" s="2">
        <v>27998.556640625</v>
      </c>
      <c r="AC31" s="2">
        <v>50030.6796875</v>
      </c>
      <c r="AD31" s="2">
        <v>2384</v>
      </c>
      <c r="AE31" s="2">
        <v>7752</v>
      </c>
    </row>
    <row r="32" spans="1:31" x14ac:dyDescent="0.25">
      <c r="A32" s="2" t="s">
        <v>342</v>
      </c>
      <c r="B32" s="2" t="s">
        <v>253</v>
      </c>
      <c r="C32" s="2" t="s">
        <v>471</v>
      </c>
      <c r="D32" s="2" t="s">
        <v>5</v>
      </c>
      <c r="E32" s="2" t="s">
        <v>472</v>
      </c>
      <c r="F32" s="2" t="s">
        <v>345</v>
      </c>
      <c r="G32" s="2" t="s">
        <v>345</v>
      </c>
      <c r="I32" s="2">
        <v>32020.621702</v>
      </c>
      <c r="J32" s="2">
        <v>173</v>
      </c>
      <c r="K32" s="2">
        <v>16654</v>
      </c>
      <c r="L32" s="2">
        <v>38311</v>
      </c>
      <c r="M32" s="2">
        <v>3294321</v>
      </c>
      <c r="N32" s="2">
        <v>3091871</v>
      </c>
      <c r="O32" s="2">
        <v>117855</v>
      </c>
      <c r="P32" s="2">
        <v>3279031</v>
      </c>
      <c r="Q32" s="2">
        <v>3251961</v>
      </c>
      <c r="R32" s="2">
        <v>96.188230362780331</v>
      </c>
      <c r="S32" s="2" t="s">
        <v>346</v>
      </c>
      <c r="T32" s="2">
        <v>0.99080000000000001</v>
      </c>
      <c r="U32" s="2">
        <v>0.99029999999999996</v>
      </c>
      <c r="V32" s="2" t="s">
        <v>347</v>
      </c>
      <c r="X32" s="2" t="s">
        <v>348</v>
      </c>
      <c r="Y32" s="3" t="s">
        <v>432</v>
      </c>
      <c r="Z32" s="2" t="s">
        <v>473</v>
      </c>
      <c r="AA32" s="2" t="s">
        <v>474</v>
      </c>
      <c r="AB32" s="2">
        <v>27998.556640625</v>
      </c>
      <c r="AC32" s="2">
        <v>50030.6796875</v>
      </c>
      <c r="AD32" s="2">
        <v>2384</v>
      </c>
      <c r="AE32" s="2">
        <v>7752</v>
      </c>
    </row>
    <row r="33" spans="1:31" x14ac:dyDescent="0.25">
      <c r="A33" s="2" t="s">
        <v>342</v>
      </c>
      <c r="B33" s="2" t="s">
        <v>253</v>
      </c>
      <c r="C33" s="2" t="s">
        <v>475</v>
      </c>
      <c r="D33" s="2" t="s">
        <v>5</v>
      </c>
      <c r="E33" s="2" t="s">
        <v>476</v>
      </c>
      <c r="F33" s="2" t="s">
        <v>345</v>
      </c>
      <c r="G33" s="2" t="s">
        <v>345</v>
      </c>
      <c r="I33" s="2">
        <v>44189.181498999998</v>
      </c>
      <c r="J33" s="2">
        <v>256</v>
      </c>
      <c r="K33" s="2">
        <v>20360</v>
      </c>
      <c r="L33" s="2">
        <v>36848</v>
      </c>
      <c r="M33" s="2">
        <v>3657837</v>
      </c>
      <c r="N33" s="2">
        <v>3425634</v>
      </c>
      <c r="O33" s="2">
        <v>194743</v>
      </c>
      <c r="P33" s="2">
        <v>3631595</v>
      </c>
      <c r="Q33" s="2">
        <v>3591314</v>
      </c>
      <c r="R33" s="2">
        <v>94.315125316948638</v>
      </c>
      <c r="S33" s="2" t="s">
        <v>346</v>
      </c>
      <c r="T33" s="2">
        <v>0.99070000000000003</v>
      </c>
      <c r="U33" s="2">
        <v>0.99070000000000003</v>
      </c>
      <c r="V33" s="2" t="s">
        <v>347</v>
      </c>
      <c r="X33" s="2" t="s">
        <v>348</v>
      </c>
      <c r="Y33" s="3" t="s">
        <v>432</v>
      </c>
      <c r="Z33" s="2" t="s">
        <v>477</v>
      </c>
      <c r="AA33" s="2" t="s">
        <v>478</v>
      </c>
      <c r="AB33" s="2">
        <v>27998.556640625</v>
      </c>
      <c r="AC33" s="2">
        <v>50030.6796875</v>
      </c>
      <c r="AD33" s="2">
        <v>2384</v>
      </c>
      <c r="AE33" s="2">
        <v>7752</v>
      </c>
    </row>
    <row r="34" spans="1:31" x14ac:dyDescent="0.25">
      <c r="A34" s="2" t="s">
        <v>342</v>
      </c>
      <c r="B34" s="2" t="s">
        <v>253</v>
      </c>
      <c r="C34" s="2" t="s">
        <v>479</v>
      </c>
      <c r="D34" s="2" t="s">
        <v>5</v>
      </c>
      <c r="E34" s="2" t="s">
        <v>480</v>
      </c>
      <c r="F34" s="2" t="s">
        <v>345</v>
      </c>
      <c r="G34" s="2" t="s">
        <v>345</v>
      </c>
      <c r="I34" s="2">
        <v>45775.892975000002</v>
      </c>
      <c r="J34" s="2">
        <v>249</v>
      </c>
      <c r="K34" s="2">
        <v>17592</v>
      </c>
      <c r="L34" s="2">
        <v>22631</v>
      </c>
      <c r="M34" s="2">
        <v>3846386</v>
      </c>
      <c r="N34" s="2">
        <v>3628542</v>
      </c>
      <c r="O34" s="2">
        <v>184867</v>
      </c>
      <c r="P34" s="2">
        <v>3828631</v>
      </c>
      <c r="Q34" s="2">
        <v>3799665</v>
      </c>
      <c r="R34" s="2">
        <v>94.905198837439386</v>
      </c>
      <c r="S34" s="2" t="s">
        <v>346</v>
      </c>
      <c r="T34" s="2">
        <v>0.99099999999999999</v>
      </c>
      <c r="U34" s="2">
        <v>0.99019999999999997</v>
      </c>
      <c r="V34" s="2" t="s">
        <v>347</v>
      </c>
      <c r="X34" s="2" t="s">
        <v>348</v>
      </c>
      <c r="Y34" s="3" t="s">
        <v>432</v>
      </c>
      <c r="Z34" s="2" t="s">
        <v>481</v>
      </c>
      <c r="AA34" s="2" t="s">
        <v>482</v>
      </c>
      <c r="AB34" s="2">
        <v>27998.556640625</v>
      </c>
      <c r="AC34" s="2">
        <v>50030.6796875</v>
      </c>
      <c r="AD34" s="2">
        <v>2384</v>
      </c>
      <c r="AE34" s="2">
        <v>7752</v>
      </c>
    </row>
    <row r="35" spans="1:31" x14ac:dyDescent="0.25">
      <c r="A35" s="2" t="s">
        <v>342</v>
      </c>
      <c r="B35" s="2" t="s">
        <v>253</v>
      </c>
      <c r="C35" s="2" t="s">
        <v>483</v>
      </c>
      <c r="D35" s="2" t="s">
        <v>5</v>
      </c>
      <c r="E35" s="2" t="s">
        <v>484</v>
      </c>
      <c r="F35" s="2" t="s">
        <v>345</v>
      </c>
      <c r="G35" s="2" t="s">
        <v>345</v>
      </c>
      <c r="I35" s="2">
        <v>33220.217651999999</v>
      </c>
      <c r="J35" s="2">
        <v>186</v>
      </c>
      <c r="K35" s="2">
        <v>17998</v>
      </c>
      <c r="L35" s="2">
        <v>20714</v>
      </c>
      <c r="M35" s="2">
        <v>2270862</v>
      </c>
      <c r="N35" s="2">
        <v>2138783</v>
      </c>
      <c r="O35" s="2">
        <v>123477</v>
      </c>
      <c r="P35" s="2">
        <v>2259740</v>
      </c>
      <c r="Q35" s="2">
        <v>2239605</v>
      </c>
      <c r="R35" s="2">
        <v>94.226763537955932</v>
      </c>
      <c r="S35" s="2" t="s">
        <v>346</v>
      </c>
      <c r="T35" s="2">
        <v>0.9909</v>
      </c>
      <c r="U35" s="2">
        <v>0.99019999999999997</v>
      </c>
      <c r="V35" s="2" t="s">
        <v>347</v>
      </c>
      <c r="X35" s="2" t="s">
        <v>348</v>
      </c>
      <c r="Y35" s="3" t="s">
        <v>432</v>
      </c>
      <c r="Z35" s="2" t="s">
        <v>485</v>
      </c>
      <c r="AA35" s="2" t="s">
        <v>486</v>
      </c>
      <c r="AB35" s="2">
        <v>27998.556640625</v>
      </c>
      <c r="AC35" s="2">
        <v>50030.6796875</v>
      </c>
      <c r="AD35" s="2">
        <v>2384</v>
      </c>
      <c r="AE35" s="2">
        <v>7752</v>
      </c>
    </row>
    <row r="36" spans="1:31" x14ac:dyDescent="0.25">
      <c r="A36" s="2" t="s">
        <v>342</v>
      </c>
      <c r="B36" s="2" t="s">
        <v>253</v>
      </c>
      <c r="C36" s="2" t="s">
        <v>487</v>
      </c>
      <c r="D36" s="2" t="s">
        <v>5</v>
      </c>
      <c r="E36" s="2" t="s">
        <v>488</v>
      </c>
      <c r="F36" s="2" t="s">
        <v>345</v>
      </c>
      <c r="G36" s="2" t="s">
        <v>345</v>
      </c>
      <c r="I36" s="2">
        <v>19515.467424999999</v>
      </c>
      <c r="J36" s="2">
        <v>120</v>
      </c>
      <c r="K36" s="2">
        <v>15352</v>
      </c>
      <c r="L36" s="2">
        <v>19533</v>
      </c>
      <c r="M36" s="2">
        <v>1809536</v>
      </c>
      <c r="N36" s="2">
        <v>1672399</v>
      </c>
      <c r="O36" s="2">
        <v>139663</v>
      </c>
      <c r="P36" s="2">
        <v>1777937</v>
      </c>
      <c r="Q36" s="2">
        <v>1751609</v>
      </c>
      <c r="R36" s="2">
        <v>91.648942626729621</v>
      </c>
      <c r="S36" s="2" t="s">
        <v>346</v>
      </c>
      <c r="T36" s="2">
        <v>0.99099999999999999</v>
      </c>
      <c r="U36" s="2">
        <v>0.99</v>
      </c>
      <c r="V36" s="2" t="s">
        <v>347</v>
      </c>
      <c r="X36" s="2" t="s">
        <v>348</v>
      </c>
      <c r="Y36" s="3" t="s">
        <v>432</v>
      </c>
      <c r="Z36" s="2" t="s">
        <v>489</v>
      </c>
      <c r="AA36" s="2" t="s">
        <v>490</v>
      </c>
      <c r="AB36" s="2">
        <v>27998.556640625</v>
      </c>
      <c r="AC36" s="2">
        <v>50030.6796875</v>
      </c>
      <c r="AD36" s="2">
        <v>2384</v>
      </c>
      <c r="AE36" s="2">
        <v>7752</v>
      </c>
    </row>
    <row r="37" spans="1:31" x14ac:dyDescent="0.25">
      <c r="A37" s="2" t="s">
        <v>342</v>
      </c>
      <c r="B37" s="2" t="s">
        <v>253</v>
      </c>
      <c r="C37" s="2" t="s">
        <v>491</v>
      </c>
      <c r="D37" s="2" t="s">
        <v>5</v>
      </c>
      <c r="E37" s="2" t="s">
        <v>492</v>
      </c>
      <c r="F37" s="2" t="s">
        <v>345</v>
      </c>
      <c r="G37" s="2" t="s">
        <v>345</v>
      </c>
      <c r="I37" s="2">
        <v>56927.019459000003</v>
      </c>
      <c r="J37" s="2">
        <v>301</v>
      </c>
      <c r="K37" s="2">
        <v>11209</v>
      </c>
      <c r="L37" s="2">
        <v>43248</v>
      </c>
      <c r="M37" s="2">
        <v>5763986</v>
      </c>
      <c r="N37" s="2">
        <v>5428844</v>
      </c>
      <c r="O37" s="2">
        <v>360707</v>
      </c>
      <c r="P37" s="2">
        <v>5737525</v>
      </c>
      <c r="Q37" s="2">
        <v>5685478</v>
      </c>
      <c r="R37" s="2">
        <v>93.355730980665498</v>
      </c>
      <c r="S37" s="2" t="s">
        <v>346</v>
      </c>
      <c r="T37" s="2">
        <v>0.9909</v>
      </c>
      <c r="U37" s="2">
        <v>0.99019999999999997</v>
      </c>
      <c r="V37" s="2" t="s">
        <v>347</v>
      </c>
      <c r="X37" s="2" t="s">
        <v>348</v>
      </c>
      <c r="Y37" s="3" t="s">
        <v>432</v>
      </c>
      <c r="Z37" s="2" t="s">
        <v>493</v>
      </c>
      <c r="AA37" s="2" t="s">
        <v>494</v>
      </c>
      <c r="AB37" s="2">
        <v>27998.556640625</v>
      </c>
      <c r="AC37" s="2">
        <v>50030.6796875</v>
      </c>
      <c r="AD37" s="2">
        <v>2384</v>
      </c>
      <c r="AE37" s="2">
        <v>7752</v>
      </c>
    </row>
    <row r="38" spans="1:31" x14ac:dyDescent="0.25">
      <c r="A38" s="2" t="s">
        <v>342</v>
      </c>
      <c r="B38" s="2" t="s">
        <v>253</v>
      </c>
      <c r="C38" s="2" t="s">
        <v>495</v>
      </c>
      <c r="D38" s="2" t="s">
        <v>5</v>
      </c>
      <c r="E38" s="2" t="s">
        <v>496</v>
      </c>
      <c r="F38" s="2" t="s">
        <v>345</v>
      </c>
      <c r="G38" s="2" t="s">
        <v>345</v>
      </c>
      <c r="I38" s="2">
        <v>428109.450411</v>
      </c>
      <c r="J38" s="2">
        <v>1805</v>
      </c>
      <c r="K38" s="2">
        <v>17306.333984375</v>
      </c>
      <c r="L38" s="2">
        <v>40233.23828125</v>
      </c>
      <c r="M38" s="2">
        <v>65398902</v>
      </c>
      <c r="N38" s="2">
        <v>60283611</v>
      </c>
      <c r="O38" s="2">
        <v>1331269</v>
      </c>
      <c r="P38" s="2">
        <v>65083373</v>
      </c>
      <c r="Q38" s="2">
        <v>64506046</v>
      </c>
      <c r="R38" s="2">
        <v>97.791656840198243</v>
      </c>
      <c r="S38" s="2" t="s">
        <v>346</v>
      </c>
      <c r="T38" s="2">
        <v>0.99080000000000001</v>
      </c>
      <c r="U38" s="2">
        <v>0.99019999999999997</v>
      </c>
      <c r="V38" s="2" t="s">
        <v>347</v>
      </c>
      <c r="X38" s="2" t="s">
        <v>348</v>
      </c>
      <c r="Y38" s="2" t="s">
        <v>497</v>
      </c>
      <c r="Z38" s="2" t="s">
        <v>498</v>
      </c>
      <c r="AA38" s="2" t="s">
        <v>499</v>
      </c>
      <c r="AB38" s="2">
        <v>27998.556640625</v>
      </c>
      <c r="AC38" s="2">
        <v>50030.6796875</v>
      </c>
      <c r="AD38" s="2">
        <v>2384</v>
      </c>
      <c r="AE38" s="2">
        <v>7752</v>
      </c>
    </row>
    <row r="39" spans="1:31" x14ac:dyDescent="0.25">
      <c r="A39" s="2" t="s">
        <v>342</v>
      </c>
      <c r="B39" s="2" t="s">
        <v>253</v>
      </c>
      <c r="C39" s="2" t="s">
        <v>500</v>
      </c>
      <c r="D39" s="2" t="s">
        <v>5</v>
      </c>
      <c r="E39" s="2" t="s">
        <v>501</v>
      </c>
      <c r="F39" s="2" t="s">
        <v>345</v>
      </c>
      <c r="G39" s="2" t="s">
        <v>345</v>
      </c>
      <c r="I39" s="2">
        <v>308583.34827000002</v>
      </c>
      <c r="J39" s="2">
        <v>1071</v>
      </c>
      <c r="K39" s="2">
        <v>18649</v>
      </c>
      <c r="L39" s="2">
        <v>42793</v>
      </c>
      <c r="M39" s="2">
        <v>31569981</v>
      </c>
      <c r="N39" s="2">
        <v>29202466</v>
      </c>
      <c r="O39" s="2">
        <v>779980</v>
      </c>
      <c r="P39" s="2">
        <v>31408243</v>
      </c>
      <c r="Q39" s="2">
        <v>31131761</v>
      </c>
      <c r="R39" s="2">
        <v>97.329061182709708</v>
      </c>
      <c r="S39" s="2" t="s">
        <v>346</v>
      </c>
      <c r="T39" s="2">
        <v>0.99080000000000001</v>
      </c>
      <c r="U39" s="2">
        <v>0.99009999999999998</v>
      </c>
      <c r="V39" s="2" t="s">
        <v>347</v>
      </c>
      <c r="X39" s="2" t="s">
        <v>348</v>
      </c>
      <c r="Y39" s="2" t="s">
        <v>497</v>
      </c>
      <c r="Z39" s="2" t="s">
        <v>502</v>
      </c>
      <c r="AA39" s="2" t="s">
        <v>503</v>
      </c>
      <c r="AB39" s="2">
        <v>27998.556640625</v>
      </c>
      <c r="AC39" s="2">
        <v>50030.6796875</v>
      </c>
      <c r="AD39" s="2">
        <v>2384</v>
      </c>
      <c r="AE39" s="2">
        <v>7752</v>
      </c>
    </row>
    <row r="40" spans="1:31" x14ac:dyDescent="0.25">
      <c r="A40" s="2" t="s">
        <v>342</v>
      </c>
      <c r="B40" s="2" t="s">
        <v>253</v>
      </c>
      <c r="C40" s="2" t="s">
        <v>504</v>
      </c>
      <c r="D40" s="2" t="s">
        <v>5</v>
      </c>
      <c r="E40" s="2" t="s">
        <v>505</v>
      </c>
      <c r="F40" s="2" t="s">
        <v>345</v>
      </c>
      <c r="G40" s="2" t="s">
        <v>345</v>
      </c>
      <c r="I40" s="2">
        <v>219156.63371600001</v>
      </c>
      <c r="J40" s="2">
        <v>843</v>
      </c>
      <c r="K40" s="2">
        <v>16782</v>
      </c>
      <c r="L40" s="2">
        <v>43300</v>
      </c>
      <c r="M40" s="2">
        <v>41722143</v>
      </c>
      <c r="N40" s="2">
        <v>36305799</v>
      </c>
      <c r="O40" s="2">
        <v>1416113</v>
      </c>
      <c r="P40" s="2">
        <v>39091618</v>
      </c>
      <c r="Q40" s="2">
        <v>38742630</v>
      </c>
      <c r="R40" s="2">
        <v>96.099485374223548</v>
      </c>
      <c r="S40" s="2" t="s">
        <v>346</v>
      </c>
      <c r="T40" s="2">
        <v>0.99129999999999996</v>
      </c>
      <c r="U40" s="2">
        <v>0.98919999999999997</v>
      </c>
      <c r="V40" s="2" t="s">
        <v>347</v>
      </c>
      <c r="X40" s="2" t="s">
        <v>348</v>
      </c>
      <c r="Y40" s="2" t="s">
        <v>497</v>
      </c>
      <c r="Z40" s="2" t="s">
        <v>506</v>
      </c>
      <c r="AA40" s="2" t="s">
        <v>507</v>
      </c>
      <c r="AB40" s="2">
        <v>27998.556640625</v>
      </c>
      <c r="AC40" s="2">
        <v>50030.6796875</v>
      </c>
      <c r="AD40" s="2">
        <v>2384</v>
      </c>
      <c r="AE40" s="2">
        <v>7752</v>
      </c>
    </row>
    <row r="41" spans="1:31" x14ac:dyDescent="0.25">
      <c r="A41" s="2" t="s">
        <v>342</v>
      </c>
      <c r="B41" s="2" t="s">
        <v>253</v>
      </c>
      <c r="C41" s="2" t="s">
        <v>508</v>
      </c>
      <c r="D41" s="2" t="s">
        <v>5</v>
      </c>
      <c r="E41" s="2" t="s">
        <v>509</v>
      </c>
      <c r="F41" s="2" t="s">
        <v>345</v>
      </c>
      <c r="G41" s="2" t="s">
        <v>345</v>
      </c>
      <c r="I41" s="2">
        <v>285607.906342</v>
      </c>
      <c r="J41" s="2">
        <v>881</v>
      </c>
      <c r="K41" s="2">
        <v>21063</v>
      </c>
      <c r="L41" s="2">
        <v>12979</v>
      </c>
      <c r="M41" s="2">
        <v>82361480</v>
      </c>
      <c r="N41" s="2">
        <v>76207368</v>
      </c>
      <c r="O41" s="2">
        <v>1808947</v>
      </c>
      <c r="P41" s="2">
        <v>81981810</v>
      </c>
      <c r="Q41" s="2">
        <v>81244556</v>
      </c>
      <c r="R41" s="2">
        <v>97.626283327354912</v>
      </c>
      <c r="S41" s="2" t="s">
        <v>346</v>
      </c>
      <c r="T41" s="2">
        <v>0.99080000000000001</v>
      </c>
      <c r="U41" s="2">
        <v>0.99060000000000004</v>
      </c>
      <c r="V41" s="2" t="s">
        <v>347</v>
      </c>
      <c r="X41" s="2" t="s">
        <v>348</v>
      </c>
      <c r="Y41" s="2" t="s">
        <v>497</v>
      </c>
      <c r="Z41" s="2" t="s">
        <v>510</v>
      </c>
      <c r="AA41" s="2" t="s">
        <v>511</v>
      </c>
      <c r="AB41" s="2">
        <v>27998.556640625</v>
      </c>
      <c r="AC41" s="2">
        <v>50030.6796875</v>
      </c>
      <c r="AD41" s="2">
        <v>2384</v>
      </c>
      <c r="AE41" s="2">
        <v>7752</v>
      </c>
    </row>
    <row r="42" spans="1:31" x14ac:dyDescent="0.25">
      <c r="A42" s="2" t="s">
        <v>342</v>
      </c>
      <c r="B42" s="2" t="s">
        <v>253</v>
      </c>
      <c r="C42" s="2" t="s">
        <v>512</v>
      </c>
      <c r="D42" s="2" t="s">
        <v>5</v>
      </c>
      <c r="E42" s="2" t="s">
        <v>513</v>
      </c>
      <c r="F42" s="2" t="s">
        <v>345</v>
      </c>
      <c r="G42" s="2" t="s">
        <v>345</v>
      </c>
      <c r="I42" s="2">
        <v>180416.71284299999</v>
      </c>
      <c r="J42" s="2">
        <v>550</v>
      </c>
      <c r="K42" s="2">
        <v>20593</v>
      </c>
      <c r="L42" s="2">
        <v>14595</v>
      </c>
      <c r="M42" s="2">
        <v>30048196</v>
      </c>
      <c r="N42" s="2">
        <v>27877159</v>
      </c>
      <c r="O42" s="2">
        <v>625808</v>
      </c>
      <c r="P42" s="2">
        <v>29918477</v>
      </c>
      <c r="Q42" s="2">
        <v>29683201</v>
      </c>
      <c r="R42" s="2">
        <v>97.755122751210052</v>
      </c>
      <c r="S42" s="2" t="s">
        <v>346</v>
      </c>
      <c r="T42" s="2">
        <v>0.99099999999999999</v>
      </c>
      <c r="U42" s="2">
        <v>0.99029999999999996</v>
      </c>
      <c r="V42" s="2" t="s">
        <v>347</v>
      </c>
      <c r="X42" s="2" t="s">
        <v>348</v>
      </c>
      <c r="Y42" s="2" t="s">
        <v>497</v>
      </c>
      <c r="Z42" s="2" t="s">
        <v>514</v>
      </c>
      <c r="AA42" s="2" t="s">
        <v>515</v>
      </c>
      <c r="AB42" s="2">
        <v>27998.556640625</v>
      </c>
      <c r="AC42" s="2">
        <v>50030.6796875</v>
      </c>
      <c r="AD42" s="2">
        <v>2384</v>
      </c>
      <c r="AE42" s="2">
        <v>7752</v>
      </c>
    </row>
    <row r="43" spans="1:31" x14ac:dyDescent="0.25">
      <c r="A43" s="2" t="s">
        <v>342</v>
      </c>
      <c r="B43" s="2" t="s">
        <v>253</v>
      </c>
      <c r="C43" s="2" t="s">
        <v>516</v>
      </c>
      <c r="D43" s="2" t="s">
        <v>5</v>
      </c>
      <c r="E43" s="2" t="s">
        <v>517</v>
      </c>
      <c r="F43" s="2" t="s">
        <v>345</v>
      </c>
      <c r="G43" s="2" t="s">
        <v>345</v>
      </c>
      <c r="I43" s="2">
        <v>138755.655505</v>
      </c>
      <c r="J43" s="2">
        <v>433</v>
      </c>
      <c r="K43" s="2">
        <v>23468</v>
      </c>
      <c r="L43" s="2">
        <v>15391</v>
      </c>
      <c r="M43" s="2">
        <v>24879776</v>
      </c>
      <c r="N43" s="2">
        <v>22952347</v>
      </c>
      <c r="O43" s="2">
        <v>477562</v>
      </c>
      <c r="P43" s="2">
        <v>24718238</v>
      </c>
      <c r="Q43" s="2">
        <v>24513038</v>
      </c>
      <c r="R43" s="2">
        <v>97.919332606813597</v>
      </c>
      <c r="S43" s="2" t="s">
        <v>346</v>
      </c>
      <c r="T43" s="2">
        <v>0.99070000000000003</v>
      </c>
      <c r="U43" s="2">
        <v>0.99</v>
      </c>
      <c r="V43" s="2" t="s">
        <v>347</v>
      </c>
      <c r="X43" s="2" t="s">
        <v>348</v>
      </c>
      <c r="Y43" s="2" t="s">
        <v>497</v>
      </c>
      <c r="Z43" s="2" t="s">
        <v>518</v>
      </c>
      <c r="AA43" s="2" t="s">
        <v>519</v>
      </c>
      <c r="AB43" s="2">
        <v>27998.556640625</v>
      </c>
      <c r="AC43" s="2">
        <v>50030.6796875</v>
      </c>
      <c r="AD43" s="2">
        <v>2384</v>
      </c>
      <c r="AE43" s="2">
        <v>7752</v>
      </c>
    </row>
    <row r="44" spans="1:31" x14ac:dyDescent="0.25">
      <c r="A44" s="2" t="s">
        <v>342</v>
      </c>
      <c r="B44" s="2" t="s">
        <v>253</v>
      </c>
      <c r="C44" s="2" t="s">
        <v>520</v>
      </c>
      <c r="D44" s="2" t="s">
        <v>39</v>
      </c>
      <c r="E44" s="2" t="s">
        <v>521</v>
      </c>
      <c r="F44" s="2" t="s">
        <v>345</v>
      </c>
      <c r="G44" s="2" t="s">
        <v>522</v>
      </c>
      <c r="I44" s="2">
        <v>47764.700982000002</v>
      </c>
      <c r="J44" s="2">
        <v>431</v>
      </c>
      <c r="K44" s="2">
        <v>21243</v>
      </c>
      <c r="L44" s="2">
        <v>10523</v>
      </c>
      <c r="M44" s="2">
        <v>6832083</v>
      </c>
      <c r="N44" s="2">
        <v>6453858</v>
      </c>
      <c r="O44" s="2">
        <v>375027</v>
      </c>
      <c r="P44" s="2">
        <v>6801788</v>
      </c>
      <c r="Q44" s="2">
        <v>6751905</v>
      </c>
      <c r="R44" s="2">
        <v>94.189103633826463</v>
      </c>
      <c r="S44" s="2" t="s">
        <v>346</v>
      </c>
      <c r="T44" s="2">
        <v>0.99099999999999999</v>
      </c>
      <c r="U44" s="2">
        <v>0.99070000000000003</v>
      </c>
      <c r="V44" s="2" t="s">
        <v>347</v>
      </c>
      <c r="X44" s="2" t="s">
        <v>348</v>
      </c>
      <c r="Y44" s="2" t="s">
        <v>523</v>
      </c>
      <c r="Z44" s="2" t="s">
        <v>524</v>
      </c>
      <c r="AA44" s="2" t="s">
        <v>525</v>
      </c>
      <c r="AB44" s="2">
        <v>27998.556640625</v>
      </c>
      <c r="AC44" s="2">
        <v>50030.6796875</v>
      </c>
      <c r="AD44" s="2">
        <v>2384</v>
      </c>
      <c r="AE44" s="2">
        <v>7752</v>
      </c>
    </row>
    <row r="45" spans="1:31" x14ac:dyDescent="0.25">
      <c r="A45" s="2" t="s">
        <v>342</v>
      </c>
      <c r="B45" s="2" t="s">
        <v>253</v>
      </c>
      <c r="C45" s="2" t="s">
        <v>526</v>
      </c>
      <c r="D45" s="2" t="s">
        <v>39</v>
      </c>
      <c r="E45" s="2" t="s">
        <v>527</v>
      </c>
      <c r="F45" s="2" t="s">
        <v>345</v>
      </c>
      <c r="G45" s="2" t="s">
        <v>522</v>
      </c>
      <c r="I45" s="2">
        <v>62882.606156000002</v>
      </c>
      <c r="J45" s="2">
        <v>526</v>
      </c>
      <c r="K45" s="2">
        <v>27190.16015625</v>
      </c>
      <c r="L45" s="2">
        <v>32208.0859375</v>
      </c>
      <c r="M45" s="2">
        <v>8011125</v>
      </c>
      <c r="N45" s="2">
        <v>7579012</v>
      </c>
      <c r="O45" s="2">
        <v>519277</v>
      </c>
      <c r="P45" s="2">
        <v>7973238</v>
      </c>
      <c r="Q45" s="2">
        <v>7914656</v>
      </c>
      <c r="R45" s="2">
        <v>93.148486900403384</v>
      </c>
      <c r="S45" s="2" t="s">
        <v>346</v>
      </c>
      <c r="T45" s="2">
        <v>0.99080000000000001</v>
      </c>
      <c r="U45" s="2">
        <v>0.99019999999999997</v>
      </c>
      <c r="V45" s="2" t="s">
        <v>347</v>
      </c>
      <c r="X45" s="2" t="s">
        <v>348</v>
      </c>
      <c r="Y45" s="2" t="s">
        <v>523</v>
      </c>
      <c r="Z45" s="2" t="s">
        <v>528</v>
      </c>
      <c r="AA45" s="2" t="s">
        <v>529</v>
      </c>
      <c r="AB45" s="2">
        <v>27998.556640625</v>
      </c>
      <c r="AC45" s="2">
        <v>50030.6796875</v>
      </c>
      <c r="AD45" s="2">
        <v>2384</v>
      </c>
      <c r="AE45" s="2">
        <v>7752</v>
      </c>
    </row>
    <row r="46" spans="1:31" x14ac:dyDescent="0.25">
      <c r="A46" s="2" t="s">
        <v>342</v>
      </c>
      <c r="B46" s="2" t="s">
        <v>253</v>
      </c>
      <c r="C46" s="2" t="s">
        <v>530</v>
      </c>
      <c r="D46" s="2" t="s">
        <v>39</v>
      </c>
      <c r="E46" s="2" t="s">
        <v>531</v>
      </c>
      <c r="F46" s="2" t="s">
        <v>345</v>
      </c>
      <c r="G46" s="2" t="s">
        <v>522</v>
      </c>
      <c r="I46" s="2">
        <v>84516.929455000005</v>
      </c>
      <c r="J46" s="2">
        <v>803</v>
      </c>
      <c r="K46" s="2">
        <v>27908.96484375</v>
      </c>
      <c r="L46" s="2">
        <v>29119.44140625</v>
      </c>
      <c r="M46" s="2">
        <v>58202975</v>
      </c>
      <c r="N46" s="2">
        <v>55103358</v>
      </c>
      <c r="O46" s="2">
        <v>1358310</v>
      </c>
      <c r="P46" s="2">
        <v>57922289</v>
      </c>
      <c r="Q46" s="2">
        <v>57444805</v>
      </c>
      <c r="R46" s="2">
        <v>97.534977813874789</v>
      </c>
      <c r="S46" s="2" t="s">
        <v>346</v>
      </c>
      <c r="T46" s="2">
        <v>0.99050000000000005</v>
      </c>
      <c r="U46" s="2">
        <v>0.99019999999999997</v>
      </c>
      <c r="V46" s="2" t="s">
        <v>347</v>
      </c>
      <c r="X46" s="2" t="s">
        <v>348</v>
      </c>
      <c r="Y46" s="2" t="s">
        <v>523</v>
      </c>
      <c r="Z46" s="2" t="s">
        <v>532</v>
      </c>
      <c r="AA46" s="2" t="s">
        <v>533</v>
      </c>
      <c r="AB46" s="2">
        <v>27998.556640625</v>
      </c>
      <c r="AC46" s="2">
        <v>50030.6796875</v>
      </c>
      <c r="AD46" s="2">
        <v>2384</v>
      </c>
      <c r="AE46" s="2">
        <v>7752</v>
      </c>
    </row>
    <row r="47" spans="1:31" x14ac:dyDescent="0.25">
      <c r="A47" s="2" t="s">
        <v>342</v>
      </c>
      <c r="B47" s="2" t="s">
        <v>253</v>
      </c>
      <c r="C47" s="2" t="s">
        <v>534</v>
      </c>
      <c r="D47" s="2" t="s">
        <v>39</v>
      </c>
      <c r="E47" s="2" t="s">
        <v>535</v>
      </c>
      <c r="F47" s="2" t="s">
        <v>345</v>
      </c>
      <c r="G47" s="2" t="s">
        <v>522</v>
      </c>
      <c r="I47" s="2">
        <v>91575.213690999997</v>
      </c>
      <c r="J47" s="2">
        <v>823</v>
      </c>
      <c r="K47" s="2">
        <v>21749.88671875</v>
      </c>
      <c r="L47" s="2">
        <v>19472.33984375</v>
      </c>
      <c r="M47" s="2">
        <v>24341970</v>
      </c>
      <c r="N47" s="2">
        <v>22993366</v>
      </c>
      <c r="O47" s="2">
        <v>527895</v>
      </c>
      <c r="P47" s="2">
        <v>24234920</v>
      </c>
      <c r="Q47" s="2">
        <v>24042513</v>
      </c>
      <c r="R47" s="2">
        <v>97.704142142564081</v>
      </c>
      <c r="S47" s="2" t="s">
        <v>346</v>
      </c>
      <c r="T47" s="2">
        <v>0.9909</v>
      </c>
      <c r="U47" s="2">
        <v>0.99</v>
      </c>
      <c r="V47" s="2" t="s">
        <v>347</v>
      </c>
      <c r="X47" s="2" t="s">
        <v>348</v>
      </c>
      <c r="Y47" s="2" t="s">
        <v>523</v>
      </c>
      <c r="Z47" s="2" t="s">
        <v>536</v>
      </c>
      <c r="AA47" s="2" t="s">
        <v>537</v>
      </c>
      <c r="AB47" s="2">
        <v>27998.556640625</v>
      </c>
      <c r="AC47" s="2">
        <v>50030.6796875</v>
      </c>
      <c r="AD47" s="2">
        <v>2384</v>
      </c>
      <c r="AE47" s="2">
        <v>7752</v>
      </c>
    </row>
    <row r="48" spans="1:31" x14ac:dyDescent="0.25">
      <c r="A48" s="2" t="s">
        <v>342</v>
      </c>
      <c r="B48" s="2" t="s">
        <v>253</v>
      </c>
      <c r="C48" s="2" t="s">
        <v>538</v>
      </c>
      <c r="D48" s="2" t="s">
        <v>39</v>
      </c>
      <c r="E48" s="2" t="s">
        <v>539</v>
      </c>
      <c r="F48" s="2" t="s">
        <v>345</v>
      </c>
      <c r="G48" s="2" t="s">
        <v>522</v>
      </c>
      <c r="I48" s="2">
        <v>70272.703701000006</v>
      </c>
      <c r="J48" s="2">
        <v>609</v>
      </c>
      <c r="K48" s="2">
        <v>22428.177734375</v>
      </c>
      <c r="L48" s="2">
        <v>25013.04296875</v>
      </c>
      <c r="M48" s="2">
        <v>11670605</v>
      </c>
      <c r="N48" s="2">
        <v>10988738</v>
      </c>
      <c r="O48" s="2">
        <v>693208</v>
      </c>
      <c r="P48" s="2">
        <v>11618737</v>
      </c>
      <c r="Q48" s="2">
        <v>11531366</v>
      </c>
      <c r="R48" s="2">
        <v>93.69165048798142</v>
      </c>
      <c r="S48" s="2" t="s">
        <v>346</v>
      </c>
      <c r="T48" s="2">
        <v>0.9909</v>
      </c>
      <c r="U48" s="2">
        <v>0.99019999999999997</v>
      </c>
      <c r="V48" s="2" t="s">
        <v>347</v>
      </c>
      <c r="X48" s="2" t="s">
        <v>348</v>
      </c>
      <c r="Y48" s="2" t="s">
        <v>523</v>
      </c>
      <c r="Z48" s="2" t="s">
        <v>540</v>
      </c>
      <c r="AA48" s="2" t="s">
        <v>541</v>
      </c>
      <c r="AB48" s="2">
        <v>27998.556640625</v>
      </c>
      <c r="AC48" s="2">
        <v>50030.6796875</v>
      </c>
      <c r="AD48" s="2">
        <v>2384</v>
      </c>
      <c r="AE48" s="2">
        <v>7752</v>
      </c>
    </row>
    <row r="49" spans="1:31" x14ac:dyDescent="0.25">
      <c r="A49" s="2" t="s">
        <v>342</v>
      </c>
      <c r="B49" s="2" t="s">
        <v>253</v>
      </c>
      <c r="C49" s="2" t="s">
        <v>542</v>
      </c>
      <c r="D49" s="2" t="s">
        <v>39</v>
      </c>
      <c r="E49" s="2" t="s">
        <v>543</v>
      </c>
      <c r="F49" s="2" t="s">
        <v>345</v>
      </c>
      <c r="G49" s="2" t="s">
        <v>522</v>
      </c>
      <c r="I49" s="2">
        <v>63108.118083000001</v>
      </c>
      <c r="J49" s="2">
        <v>531</v>
      </c>
      <c r="K49" s="2">
        <v>26584.994140625</v>
      </c>
      <c r="L49" s="2">
        <v>40255.90234375</v>
      </c>
      <c r="M49" s="2">
        <v>11927059</v>
      </c>
      <c r="N49" s="2">
        <v>11289157</v>
      </c>
      <c r="O49" s="2">
        <v>743446</v>
      </c>
      <c r="P49" s="2">
        <v>11867148</v>
      </c>
      <c r="Q49" s="2">
        <v>11770746</v>
      </c>
      <c r="R49" s="2">
        <v>93.414512704535866</v>
      </c>
      <c r="S49" s="2" t="s">
        <v>346</v>
      </c>
      <c r="T49" s="2">
        <v>0.99070000000000003</v>
      </c>
      <c r="U49" s="2">
        <v>0.99019999999999997</v>
      </c>
      <c r="V49" s="2" t="s">
        <v>347</v>
      </c>
      <c r="X49" s="2" t="s">
        <v>348</v>
      </c>
      <c r="Y49" s="2" t="s">
        <v>523</v>
      </c>
      <c r="Z49" s="2" t="s">
        <v>544</v>
      </c>
      <c r="AA49" s="2" t="s">
        <v>545</v>
      </c>
      <c r="AB49" s="2">
        <v>27998.556640625</v>
      </c>
      <c r="AC49" s="2">
        <v>50030.6796875</v>
      </c>
      <c r="AD49" s="2">
        <v>2384</v>
      </c>
      <c r="AE49" s="2">
        <v>7752</v>
      </c>
    </row>
    <row r="50" spans="1:31" x14ac:dyDescent="0.25">
      <c r="A50" s="2" t="s">
        <v>342</v>
      </c>
      <c r="B50" s="2" t="s">
        <v>253</v>
      </c>
      <c r="C50" s="2" t="s">
        <v>546</v>
      </c>
      <c r="D50" s="2" t="s">
        <v>39</v>
      </c>
      <c r="E50" s="2" t="s">
        <v>547</v>
      </c>
      <c r="F50" s="2" t="s">
        <v>345</v>
      </c>
      <c r="G50" s="2" t="s">
        <v>522</v>
      </c>
      <c r="I50" s="2">
        <v>69994.439513999998</v>
      </c>
      <c r="J50" s="2">
        <v>605</v>
      </c>
      <c r="K50" s="2">
        <v>4875.39697265625</v>
      </c>
      <c r="L50" s="2">
        <v>29559.11328125</v>
      </c>
      <c r="M50" s="2">
        <v>10211082</v>
      </c>
      <c r="N50" s="2">
        <v>9608966</v>
      </c>
      <c r="O50" s="2">
        <v>705876</v>
      </c>
      <c r="P50" s="2">
        <v>10163790</v>
      </c>
      <c r="Q50" s="2">
        <v>10082719</v>
      </c>
      <c r="R50" s="2">
        <v>92.653985871112454</v>
      </c>
      <c r="S50" s="2" t="s">
        <v>346</v>
      </c>
      <c r="T50" s="2">
        <v>0.99060000000000004</v>
      </c>
      <c r="U50" s="2">
        <v>0.99</v>
      </c>
      <c r="V50" s="2" t="s">
        <v>347</v>
      </c>
      <c r="X50" s="2" t="s">
        <v>348</v>
      </c>
      <c r="Y50" s="2" t="s">
        <v>548</v>
      </c>
      <c r="Z50" s="2" t="s">
        <v>549</v>
      </c>
      <c r="AA50" s="2" t="s">
        <v>550</v>
      </c>
      <c r="AB50" s="2">
        <v>27998.556640625</v>
      </c>
      <c r="AC50" s="2">
        <v>50030.6796875</v>
      </c>
      <c r="AD50" s="2">
        <v>2384</v>
      </c>
      <c r="AE50" s="2">
        <v>7752</v>
      </c>
    </row>
    <row r="51" spans="1:31" x14ac:dyDescent="0.25">
      <c r="A51" s="2" t="s">
        <v>342</v>
      </c>
      <c r="B51" s="2" t="s">
        <v>253</v>
      </c>
      <c r="C51" s="2" t="s">
        <v>551</v>
      </c>
      <c r="D51" s="2" t="s">
        <v>39</v>
      </c>
      <c r="E51" s="2" t="s">
        <v>552</v>
      </c>
      <c r="F51" s="2" t="s">
        <v>345</v>
      </c>
      <c r="G51" s="2" t="s">
        <v>522</v>
      </c>
      <c r="I51" s="2">
        <v>74410.648333999998</v>
      </c>
      <c r="J51" s="2">
        <v>584</v>
      </c>
      <c r="K51" s="2">
        <v>5312.818359375</v>
      </c>
      <c r="L51" s="2">
        <v>31624.171875</v>
      </c>
      <c r="M51" s="2">
        <v>5598192</v>
      </c>
      <c r="N51" s="2">
        <v>5234311</v>
      </c>
      <c r="O51" s="2">
        <v>318670</v>
      </c>
      <c r="P51" s="2">
        <v>5567254</v>
      </c>
      <c r="Q51" s="2">
        <v>5511831</v>
      </c>
      <c r="R51" s="2">
        <v>93.911901681042636</v>
      </c>
      <c r="S51" s="2" t="s">
        <v>346</v>
      </c>
      <c r="T51" s="2">
        <v>0.9909</v>
      </c>
      <c r="U51" s="2">
        <v>0.99019999999999997</v>
      </c>
      <c r="V51" s="2" t="s">
        <v>347</v>
      </c>
      <c r="X51" s="2" t="s">
        <v>348</v>
      </c>
      <c r="Y51" s="2" t="s">
        <v>548</v>
      </c>
      <c r="Z51" s="2" t="s">
        <v>553</v>
      </c>
      <c r="AA51" s="2" t="s">
        <v>554</v>
      </c>
      <c r="AB51" s="2">
        <v>27998.556640625</v>
      </c>
      <c r="AC51" s="2">
        <v>50030.6796875</v>
      </c>
      <c r="AD51" s="2">
        <v>2384</v>
      </c>
      <c r="AE51" s="2">
        <v>7752</v>
      </c>
    </row>
    <row r="52" spans="1:31" x14ac:dyDescent="0.25">
      <c r="A52" s="2" t="s">
        <v>342</v>
      </c>
      <c r="B52" s="2" t="s">
        <v>253</v>
      </c>
      <c r="C52" s="2" t="s">
        <v>555</v>
      </c>
      <c r="D52" s="2" t="s">
        <v>39</v>
      </c>
      <c r="E52" s="2" t="s">
        <v>556</v>
      </c>
      <c r="F52" s="2" t="s">
        <v>345</v>
      </c>
      <c r="G52" s="2" t="s">
        <v>522</v>
      </c>
      <c r="I52" s="2">
        <v>59591.566382999998</v>
      </c>
      <c r="J52" s="2">
        <v>539</v>
      </c>
      <c r="K52" s="2">
        <v>5641.7744140625</v>
      </c>
      <c r="L52" s="2">
        <v>26938.923828125</v>
      </c>
      <c r="M52" s="2">
        <v>5858082</v>
      </c>
      <c r="N52" s="2">
        <v>5542253</v>
      </c>
      <c r="O52" s="2">
        <v>392936</v>
      </c>
      <c r="P52" s="2">
        <v>5830547</v>
      </c>
      <c r="Q52" s="2">
        <v>5782911</v>
      </c>
      <c r="R52" s="2">
        <v>92.910175699304958</v>
      </c>
      <c r="S52" s="2" t="s">
        <v>346</v>
      </c>
      <c r="T52" s="2">
        <v>0.99050000000000005</v>
      </c>
      <c r="U52" s="2">
        <v>0.99009999999999998</v>
      </c>
      <c r="V52" s="2" t="s">
        <v>347</v>
      </c>
      <c r="X52" s="2" t="s">
        <v>348</v>
      </c>
      <c r="Y52" s="2" t="s">
        <v>548</v>
      </c>
      <c r="Z52" s="2" t="s">
        <v>557</v>
      </c>
      <c r="AA52" s="2" t="s">
        <v>558</v>
      </c>
      <c r="AB52" s="2">
        <v>27998.556640625</v>
      </c>
      <c r="AC52" s="2">
        <v>50030.6796875</v>
      </c>
      <c r="AD52" s="2">
        <v>2384</v>
      </c>
      <c r="AE52" s="2">
        <v>7752</v>
      </c>
    </row>
    <row r="53" spans="1:31" x14ac:dyDescent="0.25">
      <c r="A53" s="2" t="s">
        <v>342</v>
      </c>
      <c r="B53" s="2" t="s">
        <v>253</v>
      </c>
      <c r="C53" s="2" t="s">
        <v>559</v>
      </c>
      <c r="D53" s="2" t="s">
        <v>39</v>
      </c>
      <c r="E53" s="2" t="s">
        <v>560</v>
      </c>
      <c r="F53" s="2" t="s">
        <v>345</v>
      </c>
      <c r="G53" s="2" t="s">
        <v>522</v>
      </c>
      <c r="I53" s="2">
        <v>52338.369718000002</v>
      </c>
      <c r="J53" s="2">
        <v>511</v>
      </c>
      <c r="K53" s="2">
        <v>7396.5751953125</v>
      </c>
      <c r="L53" s="2">
        <v>17003.01171875</v>
      </c>
      <c r="M53" s="2">
        <v>6782335</v>
      </c>
      <c r="N53" s="2">
        <v>6402717</v>
      </c>
      <c r="O53" s="2">
        <v>408740</v>
      </c>
      <c r="P53" s="2">
        <v>6730145</v>
      </c>
      <c r="Q53" s="2">
        <v>6671938</v>
      </c>
      <c r="R53" s="2">
        <v>93.61614764482016</v>
      </c>
      <c r="S53" s="2" t="s">
        <v>346</v>
      </c>
      <c r="T53" s="2">
        <v>0.99070000000000003</v>
      </c>
      <c r="U53" s="2">
        <v>0.99</v>
      </c>
      <c r="V53" s="2" t="s">
        <v>347</v>
      </c>
      <c r="X53" s="2" t="s">
        <v>348</v>
      </c>
      <c r="Y53" s="2" t="s">
        <v>548</v>
      </c>
      <c r="Z53" s="2" t="s">
        <v>561</v>
      </c>
      <c r="AA53" s="2" t="s">
        <v>562</v>
      </c>
      <c r="AB53" s="2">
        <v>27998.556640625</v>
      </c>
      <c r="AC53" s="2">
        <v>50030.6796875</v>
      </c>
      <c r="AD53" s="2">
        <v>2384</v>
      </c>
      <c r="AE53" s="2">
        <v>7752</v>
      </c>
    </row>
    <row r="54" spans="1:31" x14ac:dyDescent="0.25">
      <c r="A54" s="2" t="s">
        <v>342</v>
      </c>
      <c r="B54" s="2" t="s">
        <v>253</v>
      </c>
      <c r="C54" s="2" t="s">
        <v>563</v>
      </c>
      <c r="D54" s="2" t="s">
        <v>39</v>
      </c>
      <c r="E54" s="2" t="s">
        <v>564</v>
      </c>
      <c r="F54" s="2" t="s">
        <v>345</v>
      </c>
      <c r="G54" s="2" t="s">
        <v>522</v>
      </c>
      <c r="I54" s="2">
        <v>48308.001446000002</v>
      </c>
      <c r="J54" s="2">
        <v>433</v>
      </c>
      <c r="K54" s="2">
        <v>4584.4560546875</v>
      </c>
      <c r="L54" s="2">
        <v>20115.94140625</v>
      </c>
      <c r="M54" s="2">
        <v>8586306</v>
      </c>
      <c r="N54" s="2">
        <v>8133634</v>
      </c>
      <c r="O54" s="2">
        <v>496459</v>
      </c>
      <c r="P54" s="2">
        <v>8548633</v>
      </c>
      <c r="Q54" s="2">
        <v>8483432</v>
      </c>
      <c r="R54" s="2">
        <v>93.89622154131844</v>
      </c>
      <c r="S54" s="2" t="s">
        <v>346</v>
      </c>
      <c r="T54" s="2">
        <v>0.99150000000000005</v>
      </c>
      <c r="U54" s="2">
        <v>0.9909</v>
      </c>
      <c r="V54" s="2" t="s">
        <v>347</v>
      </c>
      <c r="X54" s="2" t="s">
        <v>348</v>
      </c>
      <c r="Y54" s="2" t="s">
        <v>548</v>
      </c>
      <c r="Z54" s="2" t="s">
        <v>565</v>
      </c>
      <c r="AA54" s="2" t="s">
        <v>566</v>
      </c>
      <c r="AB54" s="2">
        <v>27998.556640625</v>
      </c>
      <c r="AC54" s="2">
        <v>50030.6796875</v>
      </c>
      <c r="AD54" s="2">
        <v>2384</v>
      </c>
      <c r="AE54" s="2">
        <v>7752</v>
      </c>
    </row>
    <row r="55" spans="1:31" x14ac:dyDescent="0.25">
      <c r="A55" s="2" t="s">
        <v>342</v>
      </c>
      <c r="B55" s="2" t="s">
        <v>253</v>
      </c>
      <c r="C55" s="2" t="s">
        <v>567</v>
      </c>
      <c r="D55" s="2" t="s">
        <v>39</v>
      </c>
      <c r="E55" s="2" t="s">
        <v>568</v>
      </c>
      <c r="F55" s="2" t="s">
        <v>345</v>
      </c>
      <c r="G55" s="2" t="s">
        <v>522</v>
      </c>
      <c r="I55" s="2">
        <v>68678.023604999995</v>
      </c>
      <c r="J55" s="2">
        <v>596</v>
      </c>
      <c r="K55" s="2">
        <v>7311.90283203125</v>
      </c>
      <c r="L55" s="2">
        <v>32418.91796875</v>
      </c>
      <c r="M55" s="2">
        <v>9146271</v>
      </c>
      <c r="N55" s="2">
        <v>8603819</v>
      </c>
      <c r="O55" s="2">
        <v>490892</v>
      </c>
      <c r="P55" s="2">
        <v>9103361</v>
      </c>
      <c r="Q55" s="2">
        <v>9033676</v>
      </c>
      <c r="R55" s="2">
        <v>94.294487134143566</v>
      </c>
      <c r="S55" s="2" t="s">
        <v>346</v>
      </c>
      <c r="T55" s="2">
        <v>0.99099999999999999</v>
      </c>
      <c r="U55" s="2">
        <v>0.99050000000000005</v>
      </c>
      <c r="V55" s="2" t="s">
        <v>347</v>
      </c>
      <c r="X55" s="2" t="s">
        <v>348</v>
      </c>
      <c r="Y55" s="2" t="s">
        <v>548</v>
      </c>
      <c r="Z55" s="2" t="s">
        <v>569</v>
      </c>
      <c r="AA55" s="2" t="s">
        <v>570</v>
      </c>
      <c r="AB55" s="2">
        <v>27998.556640625</v>
      </c>
      <c r="AC55" s="2">
        <v>50030.6796875</v>
      </c>
      <c r="AD55" s="2">
        <v>2384</v>
      </c>
      <c r="AE55" s="2">
        <v>7752</v>
      </c>
    </row>
    <row r="56" spans="1:31" x14ac:dyDescent="0.25">
      <c r="A56" s="2" t="s">
        <v>342</v>
      </c>
      <c r="B56" s="2" t="s">
        <v>253</v>
      </c>
      <c r="C56" s="2" t="s">
        <v>571</v>
      </c>
      <c r="D56" s="2" t="s">
        <v>39</v>
      </c>
      <c r="E56" s="2" t="s">
        <v>572</v>
      </c>
      <c r="F56" s="2" t="s">
        <v>345</v>
      </c>
      <c r="G56" s="2" t="s">
        <v>522</v>
      </c>
      <c r="I56" s="2">
        <v>82340.221405000004</v>
      </c>
      <c r="J56" s="2">
        <v>616</v>
      </c>
      <c r="K56" s="2">
        <v>14979.630859375</v>
      </c>
      <c r="L56" s="2">
        <v>34301.1875</v>
      </c>
      <c r="M56" s="2">
        <v>39552968</v>
      </c>
      <c r="N56" s="2">
        <v>37206956</v>
      </c>
      <c r="O56" s="2">
        <v>795407</v>
      </c>
      <c r="P56" s="2">
        <v>39388796</v>
      </c>
      <c r="Q56" s="2">
        <v>39099751</v>
      </c>
      <c r="R56" s="2">
        <v>97.862208883736685</v>
      </c>
      <c r="S56" s="2" t="s">
        <v>346</v>
      </c>
      <c r="T56" s="2">
        <v>0.99170000000000003</v>
      </c>
      <c r="U56" s="2">
        <v>0.99099999999999999</v>
      </c>
      <c r="V56" s="2" t="s">
        <v>347</v>
      </c>
      <c r="X56" s="2" t="s">
        <v>348</v>
      </c>
      <c r="Y56" s="2" t="s">
        <v>573</v>
      </c>
      <c r="Z56" s="2" t="s">
        <v>574</v>
      </c>
      <c r="AA56" s="2" t="s">
        <v>575</v>
      </c>
      <c r="AB56" s="2">
        <v>27998.556640625</v>
      </c>
      <c r="AC56" s="2">
        <v>50030.6796875</v>
      </c>
      <c r="AD56" s="2">
        <v>2384</v>
      </c>
      <c r="AE56" s="2">
        <v>7752</v>
      </c>
    </row>
    <row r="57" spans="1:31" x14ac:dyDescent="0.25">
      <c r="A57" s="2" t="s">
        <v>342</v>
      </c>
      <c r="B57" s="2" t="s">
        <v>253</v>
      </c>
      <c r="C57" s="2" t="s">
        <v>576</v>
      </c>
      <c r="D57" s="2" t="s">
        <v>39</v>
      </c>
      <c r="E57" s="2" t="s">
        <v>577</v>
      </c>
      <c r="F57" s="2" t="s">
        <v>345</v>
      </c>
      <c r="G57" s="2" t="s">
        <v>522</v>
      </c>
      <c r="I57" s="2">
        <v>94554.999194000004</v>
      </c>
      <c r="J57" s="2">
        <v>780</v>
      </c>
      <c r="K57" s="2">
        <v>14009.234375</v>
      </c>
      <c r="L57" s="2">
        <v>25684.0859375</v>
      </c>
      <c r="M57" s="2">
        <v>52838962</v>
      </c>
      <c r="N57" s="2">
        <v>49846368</v>
      </c>
      <c r="O57" s="2">
        <v>976320</v>
      </c>
      <c r="P57" s="2">
        <v>52612249</v>
      </c>
      <c r="Q57" s="2">
        <v>52190856</v>
      </c>
      <c r="R57" s="2">
        <v>98.041341748309534</v>
      </c>
      <c r="S57" s="2" t="s">
        <v>346</v>
      </c>
      <c r="T57" s="2">
        <v>0.99109999999999998</v>
      </c>
      <c r="U57" s="2">
        <v>0.99029999999999996</v>
      </c>
      <c r="V57" s="2" t="s">
        <v>347</v>
      </c>
      <c r="X57" s="2" t="s">
        <v>348</v>
      </c>
      <c r="Y57" s="2" t="s">
        <v>573</v>
      </c>
      <c r="Z57" s="2" t="s">
        <v>578</v>
      </c>
      <c r="AA57" s="2" t="s">
        <v>579</v>
      </c>
      <c r="AB57" s="2">
        <v>27998.556640625</v>
      </c>
      <c r="AC57" s="2">
        <v>50030.6796875</v>
      </c>
      <c r="AD57" s="2">
        <v>2384</v>
      </c>
      <c r="AE57" s="2">
        <v>7752</v>
      </c>
    </row>
    <row r="58" spans="1:31" x14ac:dyDescent="0.25">
      <c r="A58" s="2" t="s">
        <v>342</v>
      </c>
      <c r="B58" s="2" t="s">
        <v>253</v>
      </c>
      <c r="C58" s="2" t="s">
        <v>580</v>
      </c>
      <c r="D58" s="2" t="s">
        <v>39</v>
      </c>
      <c r="E58" s="2" t="s">
        <v>581</v>
      </c>
      <c r="F58" s="2" t="s">
        <v>345</v>
      </c>
      <c r="G58" s="2" t="s">
        <v>522</v>
      </c>
      <c r="I58" s="2">
        <v>103023.72904799999</v>
      </c>
      <c r="J58" s="2">
        <v>786</v>
      </c>
      <c r="K58" s="2">
        <v>5681.73095703125</v>
      </c>
      <c r="L58" s="2">
        <v>34546.71484375</v>
      </c>
      <c r="M58" s="2">
        <v>30118237</v>
      </c>
      <c r="N58" s="2">
        <v>27537456</v>
      </c>
      <c r="O58" s="2">
        <v>658429</v>
      </c>
      <c r="P58" s="2">
        <v>29360280</v>
      </c>
      <c r="Q58" s="2">
        <v>29106276</v>
      </c>
      <c r="R58" s="2">
        <v>97.608969397899358</v>
      </c>
      <c r="S58" s="2" t="s">
        <v>346</v>
      </c>
      <c r="T58" s="2">
        <v>0.99060000000000004</v>
      </c>
      <c r="U58" s="2">
        <v>0.98970000000000002</v>
      </c>
      <c r="V58" s="2" t="s">
        <v>347</v>
      </c>
      <c r="X58" s="2" t="s">
        <v>348</v>
      </c>
      <c r="Y58" s="2" t="s">
        <v>573</v>
      </c>
      <c r="Z58" s="2" t="s">
        <v>582</v>
      </c>
      <c r="AA58" s="2" t="s">
        <v>583</v>
      </c>
      <c r="AB58" s="2">
        <v>27998.556640625</v>
      </c>
      <c r="AC58" s="2">
        <v>50030.6796875</v>
      </c>
      <c r="AD58" s="2">
        <v>2384</v>
      </c>
      <c r="AE58" s="2">
        <v>7752</v>
      </c>
    </row>
    <row r="59" spans="1:31" x14ac:dyDescent="0.25">
      <c r="A59" s="2" t="s">
        <v>342</v>
      </c>
      <c r="B59" s="2" t="s">
        <v>253</v>
      </c>
      <c r="C59" s="2" t="s">
        <v>584</v>
      </c>
      <c r="D59" s="2" t="s">
        <v>39</v>
      </c>
      <c r="E59" s="2" t="s">
        <v>585</v>
      </c>
      <c r="F59" s="2" t="s">
        <v>345</v>
      </c>
      <c r="G59" s="2" t="s">
        <v>522</v>
      </c>
      <c r="I59" s="2">
        <v>105963.671455</v>
      </c>
      <c r="J59" s="2">
        <v>772</v>
      </c>
      <c r="K59" s="2">
        <v>15193.0380859375</v>
      </c>
      <c r="L59" s="2">
        <v>31978.75</v>
      </c>
      <c r="M59" s="2">
        <v>27334285</v>
      </c>
      <c r="N59" s="2">
        <v>25481237</v>
      </c>
      <c r="O59" s="2">
        <v>653113</v>
      </c>
      <c r="P59" s="2">
        <v>27056245</v>
      </c>
      <c r="Q59" s="2">
        <v>26822805</v>
      </c>
      <c r="R59" s="2">
        <v>97.43688660012856</v>
      </c>
      <c r="S59" s="2" t="s">
        <v>346</v>
      </c>
      <c r="T59" s="2">
        <v>0.99109999999999998</v>
      </c>
      <c r="U59" s="2">
        <v>0.99070000000000003</v>
      </c>
      <c r="V59" s="2" t="s">
        <v>347</v>
      </c>
      <c r="X59" s="2" t="s">
        <v>348</v>
      </c>
      <c r="Y59" s="2" t="s">
        <v>573</v>
      </c>
      <c r="Z59" s="2" t="s">
        <v>586</v>
      </c>
      <c r="AA59" s="2" t="s">
        <v>587</v>
      </c>
      <c r="AB59" s="2">
        <v>27998.556640625</v>
      </c>
      <c r="AC59" s="2">
        <v>50030.6796875</v>
      </c>
      <c r="AD59" s="2">
        <v>2384</v>
      </c>
      <c r="AE59" s="2">
        <v>7752</v>
      </c>
    </row>
    <row r="60" spans="1:31" x14ac:dyDescent="0.25">
      <c r="A60" s="2" t="s">
        <v>342</v>
      </c>
      <c r="B60" s="2" t="s">
        <v>253</v>
      </c>
      <c r="C60" s="2" t="s">
        <v>588</v>
      </c>
      <c r="D60" s="2" t="s">
        <v>39</v>
      </c>
      <c r="E60" s="2" t="s">
        <v>589</v>
      </c>
      <c r="F60" s="2" t="s">
        <v>345</v>
      </c>
      <c r="G60" s="2" t="s">
        <v>522</v>
      </c>
      <c r="I60" s="2">
        <v>79448.728203999999</v>
      </c>
      <c r="J60" s="2">
        <v>595</v>
      </c>
      <c r="K60" s="2">
        <v>11949.5302734375</v>
      </c>
      <c r="L60" s="2">
        <v>18628.919921875</v>
      </c>
      <c r="M60" s="2">
        <v>12587245</v>
      </c>
      <c r="N60" s="2">
        <v>11822625</v>
      </c>
      <c r="O60" s="2">
        <v>793353</v>
      </c>
      <c r="P60" s="2">
        <v>12534015</v>
      </c>
      <c r="Q60" s="2">
        <v>12438547</v>
      </c>
      <c r="R60" s="2">
        <v>93.289535953309866</v>
      </c>
      <c r="S60" s="2" t="s">
        <v>346</v>
      </c>
      <c r="T60" s="2">
        <v>0.99070000000000003</v>
      </c>
      <c r="U60" s="2">
        <v>0.99060000000000004</v>
      </c>
      <c r="V60" s="2" t="s">
        <v>347</v>
      </c>
      <c r="X60" s="2" t="s">
        <v>348</v>
      </c>
      <c r="Y60" s="2" t="s">
        <v>573</v>
      </c>
      <c r="Z60" s="2" t="s">
        <v>590</v>
      </c>
      <c r="AA60" s="2" t="s">
        <v>591</v>
      </c>
      <c r="AB60" s="2">
        <v>27998.556640625</v>
      </c>
      <c r="AC60" s="2">
        <v>50030.6796875</v>
      </c>
      <c r="AD60" s="2">
        <v>2384</v>
      </c>
      <c r="AE60" s="2">
        <v>7752</v>
      </c>
    </row>
    <row r="61" spans="1:31" x14ac:dyDescent="0.25">
      <c r="A61" s="2" t="s">
        <v>342</v>
      </c>
      <c r="B61" s="2" t="s">
        <v>253</v>
      </c>
      <c r="C61" s="2" t="s">
        <v>592</v>
      </c>
      <c r="D61" s="2" t="s">
        <v>39</v>
      </c>
      <c r="E61" s="2" t="s">
        <v>593</v>
      </c>
      <c r="F61" s="2" t="s">
        <v>345</v>
      </c>
      <c r="G61" s="2" t="s">
        <v>522</v>
      </c>
      <c r="I61" s="2">
        <v>82484.772159</v>
      </c>
      <c r="J61" s="2">
        <v>562</v>
      </c>
      <c r="K61" s="2">
        <v>12115.060546875</v>
      </c>
      <c r="L61" s="2">
        <v>13689.83984375</v>
      </c>
      <c r="M61" s="2">
        <v>10270616</v>
      </c>
      <c r="N61" s="2">
        <v>9452148</v>
      </c>
      <c r="O61" s="2">
        <v>821611</v>
      </c>
      <c r="P61" s="2">
        <v>10020134</v>
      </c>
      <c r="Q61" s="2">
        <v>9933939</v>
      </c>
      <c r="R61" s="2">
        <v>91.307679481954793</v>
      </c>
      <c r="S61" s="2" t="s">
        <v>346</v>
      </c>
      <c r="T61" s="2">
        <v>0.99109999999999998</v>
      </c>
      <c r="U61" s="2">
        <v>0.99039999999999995</v>
      </c>
      <c r="V61" s="2" t="s">
        <v>347</v>
      </c>
      <c r="X61" s="2" t="s">
        <v>348</v>
      </c>
      <c r="Y61" s="2" t="s">
        <v>573</v>
      </c>
      <c r="Z61" s="2" t="s">
        <v>594</v>
      </c>
      <c r="AA61" s="2" t="s">
        <v>595</v>
      </c>
      <c r="AB61" s="2">
        <v>27998.556640625</v>
      </c>
      <c r="AC61" s="2">
        <v>50030.6796875</v>
      </c>
      <c r="AD61" s="2">
        <v>2384</v>
      </c>
      <c r="AE61" s="2">
        <v>7752</v>
      </c>
    </row>
    <row r="62" spans="1:31" x14ac:dyDescent="0.25">
      <c r="A62" s="2" t="s">
        <v>596</v>
      </c>
      <c r="B62" s="2" t="s">
        <v>3</v>
      </c>
      <c r="C62" s="2" t="s">
        <v>343</v>
      </c>
      <c r="D62" s="2" t="s">
        <v>5</v>
      </c>
      <c r="E62" s="2" t="s">
        <v>597</v>
      </c>
      <c r="F62" s="2" t="s">
        <v>345</v>
      </c>
      <c r="G62" s="2" t="s">
        <v>345</v>
      </c>
      <c r="I62" s="2">
        <v>29708.447123999998</v>
      </c>
      <c r="J62" s="2">
        <v>181</v>
      </c>
      <c r="K62" s="2">
        <v>20632</v>
      </c>
      <c r="L62" s="2">
        <v>31939</v>
      </c>
      <c r="M62" s="2">
        <v>2505776</v>
      </c>
      <c r="N62" s="2">
        <v>2346267</v>
      </c>
      <c r="O62" s="2">
        <v>256323</v>
      </c>
      <c r="P62" s="2">
        <v>2497553</v>
      </c>
      <c r="Q62" s="2">
        <v>2482712</v>
      </c>
      <c r="R62" s="2">
        <v>89.075284270715997</v>
      </c>
      <c r="S62" s="2" t="s">
        <v>346</v>
      </c>
      <c r="T62" s="2">
        <v>0.99519999999999997</v>
      </c>
      <c r="U62" s="2">
        <v>0.995</v>
      </c>
      <c r="V62" s="2" t="s">
        <v>347</v>
      </c>
      <c r="W62" s="2" t="s">
        <v>348</v>
      </c>
      <c r="X62" s="2" t="s">
        <v>598</v>
      </c>
      <c r="Y62" s="3" t="s">
        <v>432</v>
      </c>
      <c r="Z62" s="2" t="s">
        <v>599</v>
      </c>
      <c r="AA62" s="2" t="s">
        <v>600</v>
      </c>
      <c r="AB62" s="2">
        <v>35432.59375</v>
      </c>
      <c r="AC62" s="2">
        <v>48159.09765625</v>
      </c>
      <c r="AD62" s="2">
        <v>6859</v>
      </c>
      <c r="AE62" s="2">
        <v>496</v>
      </c>
    </row>
    <row r="63" spans="1:31" x14ac:dyDescent="0.25">
      <c r="A63" s="2" t="s">
        <v>596</v>
      </c>
      <c r="B63" s="2" t="s">
        <v>3</v>
      </c>
      <c r="C63" s="2" t="s">
        <v>352</v>
      </c>
      <c r="D63" s="2" t="s">
        <v>5</v>
      </c>
      <c r="E63" s="2" t="s">
        <v>601</v>
      </c>
      <c r="F63" s="2" t="s">
        <v>345</v>
      </c>
      <c r="G63" s="2" t="s">
        <v>345</v>
      </c>
      <c r="I63" s="2">
        <v>28970.393604000001</v>
      </c>
      <c r="J63" s="2">
        <v>155</v>
      </c>
      <c r="K63" s="2">
        <v>16439</v>
      </c>
      <c r="L63" s="2">
        <v>31113</v>
      </c>
      <c r="M63" s="2">
        <v>2816727</v>
      </c>
      <c r="N63" s="2">
        <v>2627129</v>
      </c>
      <c r="O63" s="2">
        <v>243218</v>
      </c>
      <c r="P63" s="2">
        <v>2800919</v>
      </c>
      <c r="Q63" s="2">
        <v>2779454</v>
      </c>
      <c r="R63" s="2">
        <v>90.742061010327248</v>
      </c>
      <c r="S63" s="2" t="s">
        <v>346</v>
      </c>
      <c r="T63" s="2">
        <v>0.995</v>
      </c>
      <c r="U63" s="2">
        <v>0.99509999999999998</v>
      </c>
      <c r="V63" s="2" t="s">
        <v>347</v>
      </c>
      <c r="W63" s="2" t="s">
        <v>348</v>
      </c>
      <c r="X63" s="2" t="s">
        <v>598</v>
      </c>
      <c r="Y63" s="3" t="s">
        <v>432</v>
      </c>
      <c r="Z63" s="2" t="s">
        <v>602</v>
      </c>
      <c r="AA63" s="2" t="s">
        <v>603</v>
      </c>
      <c r="AB63" s="2">
        <v>35432.59375</v>
      </c>
      <c r="AC63" s="2">
        <v>48159.09765625</v>
      </c>
      <c r="AD63" s="2">
        <v>6859</v>
      </c>
      <c r="AE63" s="2">
        <v>496</v>
      </c>
    </row>
    <row r="64" spans="1:31" x14ac:dyDescent="0.25">
      <c r="A64" s="2" t="s">
        <v>596</v>
      </c>
      <c r="B64" s="2" t="s">
        <v>3</v>
      </c>
      <c r="C64" s="2" t="s">
        <v>356</v>
      </c>
      <c r="D64" s="2" t="s">
        <v>5</v>
      </c>
      <c r="E64" s="2" t="s">
        <v>604</v>
      </c>
      <c r="F64" s="2" t="s">
        <v>345</v>
      </c>
      <c r="G64" s="2" t="s">
        <v>345</v>
      </c>
      <c r="I64" s="2">
        <v>21619.501666</v>
      </c>
      <c r="J64" s="2">
        <v>119</v>
      </c>
      <c r="K64" s="2">
        <v>15164</v>
      </c>
      <c r="L64" s="2">
        <v>31418</v>
      </c>
      <c r="M64" s="2">
        <v>1875839</v>
      </c>
      <c r="N64" s="2">
        <v>1759673</v>
      </c>
      <c r="O64" s="2">
        <v>185147</v>
      </c>
      <c r="P64" s="2">
        <v>1870738</v>
      </c>
      <c r="Q64" s="2">
        <v>1860099</v>
      </c>
      <c r="R64" s="2">
        <v>89.478329212302512</v>
      </c>
      <c r="S64" s="2" t="s">
        <v>346</v>
      </c>
      <c r="T64" s="2">
        <v>0.99539999999999995</v>
      </c>
      <c r="U64" s="2">
        <v>0.99509999999999998</v>
      </c>
      <c r="V64" s="2" t="s">
        <v>347</v>
      </c>
      <c r="W64" s="2" t="s">
        <v>348</v>
      </c>
      <c r="X64" s="2" t="s">
        <v>598</v>
      </c>
      <c r="Y64" s="3" t="s">
        <v>432</v>
      </c>
      <c r="Z64" s="2" t="s">
        <v>605</v>
      </c>
      <c r="AA64" s="2" t="s">
        <v>606</v>
      </c>
      <c r="AB64" s="2">
        <v>35432.59375</v>
      </c>
      <c r="AC64" s="2">
        <v>48159.09765625</v>
      </c>
      <c r="AD64" s="2">
        <v>6859</v>
      </c>
      <c r="AE64" s="2">
        <v>496</v>
      </c>
    </row>
    <row r="65" spans="1:31" x14ac:dyDescent="0.25">
      <c r="A65" s="2" t="s">
        <v>596</v>
      </c>
      <c r="B65" s="2" t="s">
        <v>3</v>
      </c>
      <c r="C65" s="2" t="s">
        <v>360</v>
      </c>
      <c r="D65" s="2" t="s">
        <v>5</v>
      </c>
      <c r="E65" s="2" t="s">
        <v>607</v>
      </c>
      <c r="F65" s="2" t="s">
        <v>345</v>
      </c>
      <c r="G65" s="2" t="s">
        <v>345</v>
      </c>
      <c r="I65" s="2">
        <v>24905.282150999999</v>
      </c>
      <c r="J65" s="2">
        <v>164</v>
      </c>
      <c r="K65" s="2">
        <v>40523</v>
      </c>
      <c r="L65" s="2">
        <v>31356</v>
      </c>
      <c r="M65" s="2">
        <v>2578459</v>
      </c>
      <c r="N65" s="2">
        <v>2428572</v>
      </c>
      <c r="O65" s="2">
        <v>272787</v>
      </c>
      <c r="P65" s="2">
        <v>2571341</v>
      </c>
      <c r="Q65" s="2">
        <v>2558173</v>
      </c>
      <c r="R65" s="2">
        <v>88.767596760565468</v>
      </c>
      <c r="S65" s="2" t="s">
        <v>346</v>
      </c>
      <c r="T65" s="2">
        <v>0.99560000000000004</v>
      </c>
      <c r="U65" s="2">
        <v>0.99539999999999995</v>
      </c>
      <c r="V65" s="2" t="s">
        <v>347</v>
      </c>
      <c r="W65" s="2" t="s">
        <v>348</v>
      </c>
      <c r="X65" s="2" t="s">
        <v>598</v>
      </c>
      <c r="Y65" s="3" t="s">
        <v>432</v>
      </c>
      <c r="Z65" s="2" t="s">
        <v>608</v>
      </c>
      <c r="AA65" s="2" t="s">
        <v>609</v>
      </c>
      <c r="AB65" s="2">
        <v>35432.59375</v>
      </c>
      <c r="AC65" s="2">
        <v>48159.09765625</v>
      </c>
      <c r="AD65" s="2">
        <v>6859</v>
      </c>
      <c r="AE65" s="2">
        <v>496</v>
      </c>
    </row>
    <row r="66" spans="1:31" x14ac:dyDescent="0.25">
      <c r="A66" s="2" t="s">
        <v>596</v>
      </c>
      <c r="B66" s="2" t="s">
        <v>3</v>
      </c>
      <c r="C66" s="2" t="s">
        <v>364</v>
      </c>
      <c r="D66" s="2" t="s">
        <v>5</v>
      </c>
      <c r="E66" s="2" t="s">
        <v>610</v>
      </c>
      <c r="F66" s="2" t="s">
        <v>345</v>
      </c>
      <c r="G66" s="2" t="s">
        <v>345</v>
      </c>
      <c r="I66" s="2">
        <v>17536.062388999999</v>
      </c>
      <c r="J66" s="2">
        <v>119</v>
      </c>
      <c r="K66" s="2">
        <v>33569</v>
      </c>
      <c r="L66" s="2">
        <v>34718</v>
      </c>
      <c r="M66" s="2">
        <v>2205068</v>
      </c>
      <c r="N66" s="2">
        <v>2065642</v>
      </c>
      <c r="O66" s="2">
        <v>210651</v>
      </c>
      <c r="P66" s="2">
        <v>2197951</v>
      </c>
      <c r="Q66" s="2">
        <v>2183893</v>
      </c>
      <c r="R66" s="2">
        <v>89.802153519341687</v>
      </c>
      <c r="S66" s="2" t="s">
        <v>346</v>
      </c>
      <c r="T66" s="2">
        <v>0.99529999999999996</v>
      </c>
      <c r="U66" s="2">
        <v>0.99519999999999997</v>
      </c>
      <c r="V66" s="2" t="s">
        <v>347</v>
      </c>
      <c r="W66" s="2" t="s">
        <v>348</v>
      </c>
      <c r="X66" s="2" t="s">
        <v>598</v>
      </c>
      <c r="Y66" s="3" t="s">
        <v>432</v>
      </c>
      <c r="Z66" s="2" t="s">
        <v>611</v>
      </c>
      <c r="AA66" s="2" t="s">
        <v>612</v>
      </c>
      <c r="AB66" s="2">
        <v>35432.59375</v>
      </c>
      <c r="AC66" s="2">
        <v>48159.09765625</v>
      </c>
      <c r="AD66" s="2">
        <v>6859</v>
      </c>
      <c r="AE66" s="2">
        <v>496</v>
      </c>
    </row>
    <row r="67" spans="1:31" x14ac:dyDescent="0.25">
      <c r="A67" s="2" t="s">
        <v>596</v>
      </c>
      <c r="B67" s="2" t="s">
        <v>3</v>
      </c>
      <c r="C67" s="2" t="s">
        <v>368</v>
      </c>
      <c r="D67" s="2" t="s">
        <v>5</v>
      </c>
      <c r="E67" s="2" t="s">
        <v>613</v>
      </c>
      <c r="F67" s="2" t="s">
        <v>345</v>
      </c>
      <c r="G67" s="2" t="s">
        <v>345</v>
      </c>
      <c r="I67" s="2">
        <v>28562.400294999999</v>
      </c>
      <c r="J67" s="2">
        <v>173</v>
      </c>
      <c r="K67" s="2">
        <v>33937</v>
      </c>
      <c r="L67" s="2">
        <v>34947</v>
      </c>
      <c r="M67" s="2">
        <v>2572933</v>
      </c>
      <c r="N67" s="2">
        <v>2412976</v>
      </c>
      <c r="O67" s="2">
        <v>302995</v>
      </c>
      <c r="P67" s="2">
        <v>2564269</v>
      </c>
      <c r="Q67" s="2">
        <v>2548617</v>
      </c>
      <c r="R67" s="2">
        <v>87.443099309732048</v>
      </c>
      <c r="S67" s="2" t="s">
        <v>346</v>
      </c>
      <c r="T67" s="2">
        <v>0.99519999999999997</v>
      </c>
      <c r="U67" s="2">
        <v>0.99490000000000001</v>
      </c>
      <c r="V67" s="2" t="s">
        <v>347</v>
      </c>
      <c r="W67" s="2" t="s">
        <v>348</v>
      </c>
      <c r="X67" s="2" t="s">
        <v>598</v>
      </c>
      <c r="Y67" s="3" t="s">
        <v>432</v>
      </c>
      <c r="Z67" s="2" t="s">
        <v>614</v>
      </c>
      <c r="AA67" s="2" t="s">
        <v>615</v>
      </c>
      <c r="AB67" s="2">
        <v>35432.59375</v>
      </c>
      <c r="AC67" s="2">
        <v>48159.09765625</v>
      </c>
      <c r="AD67" s="2">
        <v>6859</v>
      </c>
      <c r="AE67" s="2">
        <v>496</v>
      </c>
    </row>
    <row r="68" spans="1:31" x14ac:dyDescent="0.25">
      <c r="A68" s="2" t="s">
        <v>596</v>
      </c>
      <c r="B68" s="2" t="s">
        <v>3</v>
      </c>
      <c r="C68" s="2" t="s">
        <v>372</v>
      </c>
      <c r="D68" s="2" t="s">
        <v>13</v>
      </c>
      <c r="E68" s="2" t="s">
        <v>616</v>
      </c>
      <c r="F68" s="2" t="s">
        <v>522</v>
      </c>
      <c r="G68" s="2" t="s">
        <v>345</v>
      </c>
      <c r="I68" s="2">
        <v>6987.5228969999998</v>
      </c>
      <c r="J68" s="2">
        <v>44</v>
      </c>
      <c r="K68" s="2">
        <v>30496</v>
      </c>
      <c r="L68" s="2">
        <v>34670</v>
      </c>
      <c r="M68" s="2">
        <v>1168727</v>
      </c>
      <c r="N68" s="2">
        <v>1097822</v>
      </c>
      <c r="O68" s="2">
        <v>115685</v>
      </c>
      <c r="P68" s="2">
        <v>1165479</v>
      </c>
      <c r="Q68" s="2">
        <v>1157755</v>
      </c>
      <c r="R68" s="2">
        <v>89.462317206250191</v>
      </c>
      <c r="S68" s="2" t="s">
        <v>346</v>
      </c>
      <c r="T68" s="2">
        <v>0.99570000000000003</v>
      </c>
      <c r="U68" s="2">
        <v>0.99529999999999996</v>
      </c>
      <c r="V68" s="2" t="s">
        <v>347</v>
      </c>
      <c r="W68" s="2" t="s">
        <v>348</v>
      </c>
      <c r="X68" s="2" t="s">
        <v>598</v>
      </c>
      <c r="Y68" s="2" t="s">
        <v>423</v>
      </c>
      <c r="Z68" s="2" t="s">
        <v>617</v>
      </c>
      <c r="AA68" s="2" t="s">
        <v>618</v>
      </c>
      <c r="AB68" s="2">
        <v>35432.59375</v>
      </c>
      <c r="AC68" s="2">
        <v>48159.09765625</v>
      </c>
      <c r="AD68" s="2">
        <v>6859</v>
      </c>
      <c r="AE68" s="2">
        <v>496</v>
      </c>
    </row>
    <row r="69" spans="1:31" x14ac:dyDescent="0.25">
      <c r="A69" s="2" t="s">
        <v>596</v>
      </c>
      <c r="B69" s="2" t="s">
        <v>3</v>
      </c>
      <c r="C69" s="2" t="s">
        <v>377</v>
      </c>
      <c r="D69" s="2" t="s">
        <v>13</v>
      </c>
      <c r="E69" s="2" t="s">
        <v>619</v>
      </c>
      <c r="F69" s="2" t="s">
        <v>522</v>
      </c>
      <c r="G69" s="2" t="s">
        <v>345</v>
      </c>
      <c r="I69" s="2">
        <v>7114.5426889999999</v>
      </c>
      <c r="J69" s="2">
        <v>44</v>
      </c>
      <c r="K69" s="2">
        <v>26946</v>
      </c>
      <c r="L69" s="2">
        <v>34577</v>
      </c>
      <c r="M69" s="2">
        <v>1126788</v>
      </c>
      <c r="N69" s="2">
        <v>1054179</v>
      </c>
      <c r="O69" s="2">
        <v>114451</v>
      </c>
      <c r="P69" s="2">
        <v>1123485</v>
      </c>
      <c r="Q69" s="2">
        <v>1116721</v>
      </c>
      <c r="R69" s="2">
        <v>89.143115163553816</v>
      </c>
      <c r="S69" s="2" t="s">
        <v>346</v>
      </c>
      <c r="T69" s="2">
        <v>0.99519999999999997</v>
      </c>
      <c r="U69" s="2">
        <v>0.99509999999999998</v>
      </c>
      <c r="V69" s="2" t="s">
        <v>347</v>
      </c>
      <c r="W69" s="2" t="s">
        <v>348</v>
      </c>
      <c r="X69" s="2" t="s">
        <v>598</v>
      </c>
      <c r="Y69" s="2" t="s">
        <v>423</v>
      </c>
      <c r="Z69" s="2" t="s">
        <v>620</v>
      </c>
      <c r="AA69" s="2" t="s">
        <v>621</v>
      </c>
      <c r="AB69" s="2">
        <v>35432.59375</v>
      </c>
      <c r="AC69" s="2">
        <v>48159.09765625</v>
      </c>
      <c r="AD69" s="2">
        <v>6859</v>
      </c>
      <c r="AE69" s="2">
        <v>496</v>
      </c>
    </row>
    <row r="70" spans="1:31" x14ac:dyDescent="0.25">
      <c r="A70" s="2" t="s">
        <v>596</v>
      </c>
      <c r="B70" s="2" t="s">
        <v>3</v>
      </c>
      <c r="C70" s="2" t="s">
        <v>381</v>
      </c>
      <c r="D70" s="2" t="s">
        <v>13</v>
      </c>
      <c r="E70" s="2" t="s">
        <v>622</v>
      </c>
      <c r="F70" s="2" t="s">
        <v>522</v>
      </c>
      <c r="G70" s="2" t="s">
        <v>345</v>
      </c>
      <c r="I70" s="2">
        <v>11590.197408</v>
      </c>
      <c r="J70" s="2">
        <v>75</v>
      </c>
      <c r="K70" s="2">
        <v>14246</v>
      </c>
      <c r="L70" s="2">
        <v>30326</v>
      </c>
      <c r="M70" s="2">
        <v>1555530</v>
      </c>
      <c r="N70" s="2">
        <v>1459599</v>
      </c>
      <c r="O70" s="2">
        <v>174805</v>
      </c>
      <c r="P70" s="2">
        <v>1551225</v>
      </c>
      <c r="Q70" s="2">
        <v>1542171</v>
      </c>
      <c r="R70" s="2">
        <v>88.023765431464398</v>
      </c>
      <c r="S70" s="2" t="s">
        <v>346</v>
      </c>
      <c r="T70" s="2">
        <v>0.99550000000000005</v>
      </c>
      <c r="U70" s="2">
        <v>0.99529999999999996</v>
      </c>
      <c r="V70" s="2" t="s">
        <v>347</v>
      </c>
      <c r="W70" s="2" t="s">
        <v>348</v>
      </c>
      <c r="X70" s="2" t="s">
        <v>598</v>
      </c>
      <c r="Y70" s="2" t="s">
        <v>423</v>
      </c>
      <c r="Z70" s="2" t="s">
        <v>623</v>
      </c>
      <c r="AA70" s="2" t="s">
        <v>624</v>
      </c>
      <c r="AB70" s="2">
        <v>35432.59375</v>
      </c>
      <c r="AC70" s="2">
        <v>48159.09765625</v>
      </c>
      <c r="AD70" s="2">
        <v>6859</v>
      </c>
      <c r="AE70" s="2">
        <v>496</v>
      </c>
    </row>
    <row r="71" spans="1:31" x14ac:dyDescent="0.25">
      <c r="A71" s="2" t="s">
        <v>596</v>
      </c>
      <c r="B71" s="2" t="s">
        <v>3</v>
      </c>
      <c r="C71" s="2" t="s">
        <v>385</v>
      </c>
      <c r="D71" s="2" t="s">
        <v>13</v>
      </c>
      <c r="E71" s="2" t="s">
        <v>625</v>
      </c>
      <c r="F71" s="2" t="s">
        <v>522</v>
      </c>
      <c r="G71" s="2" t="s">
        <v>345</v>
      </c>
      <c r="I71" s="2">
        <v>4204.0841730000002</v>
      </c>
      <c r="J71" s="2">
        <v>35</v>
      </c>
      <c r="K71" s="2">
        <v>14566</v>
      </c>
      <c r="L71" s="2">
        <v>26183</v>
      </c>
      <c r="M71" s="2">
        <v>687731</v>
      </c>
      <c r="N71" s="2">
        <v>643736</v>
      </c>
      <c r="O71" s="2">
        <v>64964</v>
      </c>
      <c r="P71" s="2">
        <v>685465</v>
      </c>
      <c r="Q71" s="2">
        <v>679197</v>
      </c>
      <c r="R71" s="2">
        <v>89.908285384070481</v>
      </c>
      <c r="S71" s="2" t="s">
        <v>346</v>
      </c>
      <c r="T71" s="2">
        <v>0.99509999999999998</v>
      </c>
      <c r="U71" s="2">
        <v>0.99480000000000002</v>
      </c>
      <c r="V71" s="2" t="s">
        <v>347</v>
      </c>
      <c r="W71" s="2" t="s">
        <v>348</v>
      </c>
      <c r="X71" s="2" t="s">
        <v>598</v>
      </c>
      <c r="Y71" s="2" t="s">
        <v>423</v>
      </c>
      <c r="Z71" s="2" t="s">
        <v>626</v>
      </c>
      <c r="AA71" s="2" t="s">
        <v>627</v>
      </c>
      <c r="AB71" s="2">
        <v>35432.59375</v>
      </c>
      <c r="AC71" s="2">
        <v>48159.09765625</v>
      </c>
      <c r="AD71" s="2">
        <v>6859</v>
      </c>
      <c r="AE71" s="2">
        <v>496</v>
      </c>
    </row>
    <row r="72" spans="1:31" x14ac:dyDescent="0.25">
      <c r="A72" s="2" t="s">
        <v>596</v>
      </c>
      <c r="B72" s="2" t="s">
        <v>3</v>
      </c>
      <c r="C72" s="2" t="s">
        <v>389</v>
      </c>
      <c r="D72" s="2" t="s">
        <v>13</v>
      </c>
      <c r="E72" s="2" t="s">
        <v>628</v>
      </c>
      <c r="F72" s="2" t="s">
        <v>522</v>
      </c>
      <c r="G72" s="2" t="s">
        <v>345</v>
      </c>
      <c r="I72" s="2">
        <v>13440.351438</v>
      </c>
      <c r="J72" s="2">
        <v>85</v>
      </c>
      <c r="K72" s="2">
        <v>20704</v>
      </c>
      <c r="L72" s="2">
        <v>32967</v>
      </c>
      <c r="M72" s="2">
        <v>1682673</v>
      </c>
      <c r="N72" s="2">
        <v>1576257</v>
      </c>
      <c r="O72" s="2">
        <v>192846</v>
      </c>
      <c r="P72" s="2">
        <v>1677955</v>
      </c>
      <c r="Q72" s="2">
        <v>1669505</v>
      </c>
      <c r="R72" s="2">
        <v>87.765573761131591</v>
      </c>
      <c r="S72" s="2" t="s">
        <v>346</v>
      </c>
      <c r="T72" s="2">
        <v>0.99550000000000005</v>
      </c>
      <c r="U72" s="2">
        <v>0.99519999999999997</v>
      </c>
      <c r="V72" s="2" t="s">
        <v>347</v>
      </c>
      <c r="W72" s="2" t="s">
        <v>348</v>
      </c>
      <c r="X72" s="2" t="s">
        <v>598</v>
      </c>
      <c r="Y72" s="2" t="s">
        <v>423</v>
      </c>
      <c r="Z72" s="2" t="s">
        <v>629</v>
      </c>
      <c r="AA72" s="2" t="s">
        <v>630</v>
      </c>
      <c r="AB72" s="2">
        <v>35432.59375</v>
      </c>
      <c r="AC72" s="2">
        <v>48159.09765625</v>
      </c>
      <c r="AD72" s="2">
        <v>6859</v>
      </c>
      <c r="AE72" s="2">
        <v>496</v>
      </c>
    </row>
    <row r="73" spans="1:31" x14ac:dyDescent="0.25">
      <c r="A73" s="2" t="s">
        <v>596</v>
      </c>
      <c r="B73" s="2" t="s">
        <v>3</v>
      </c>
      <c r="C73" s="2" t="s">
        <v>393</v>
      </c>
      <c r="D73" s="2" t="s">
        <v>13</v>
      </c>
      <c r="E73" s="2" t="s">
        <v>631</v>
      </c>
      <c r="F73" s="2" t="s">
        <v>522</v>
      </c>
      <c r="G73" s="2" t="s">
        <v>345</v>
      </c>
      <c r="I73" s="2">
        <v>12754.572061000001</v>
      </c>
      <c r="J73" s="2">
        <v>63</v>
      </c>
      <c r="K73" s="2">
        <v>27250</v>
      </c>
      <c r="L73" s="2">
        <v>35302</v>
      </c>
      <c r="M73" s="2">
        <v>2105428</v>
      </c>
      <c r="N73" s="2">
        <v>1977170</v>
      </c>
      <c r="O73" s="2">
        <v>190438</v>
      </c>
      <c r="P73" s="2">
        <v>2099607</v>
      </c>
      <c r="Q73" s="2">
        <v>2087181</v>
      </c>
      <c r="R73" s="2">
        <v>90.368152460334713</v>
      </c>
      <c r="S73" s="2" t="s">
        <v>346</v>
      </c>
      <c r="T73" s="2">
        <v>0.99550000000000005</v>
      </c>
      <c r="U73" s="2">
        <v>0.99519999999999997</v>
      </c>
      <c r="V73" s="2" t="s">
        <v>347</v>
      </c>
      <c r="W73" s="2" t="s">
        <v>348</v>
      </c>
      <c r="X73" s="2" t="s">
        <v>598</v>
      </c>
      <c r="Y73" s="2" t="s">
        <v>423</v>
      </c>
      <c r="Z73" s="2" t="s">
        <v>632</v>
      </c>
      <c r="AA73" s="2" t="s">
        <v>633</v>
      </c>
      <c r="AB73" s="2">
        <v>35432.59375</v>
      </c>
      <c r="AC73" s="2">
        <v>48159.09765625</v>
      </c>
      <c r="AD73" s="2">
        <v>6859</v>
      </c>
      <c r="AE73" s="2">
        <v>496</v>
      </c>
    </row>
    <row r="74" spans="1:31" x14ac:dyDescent="0.25">
      <c r="A74" s="2" t="s">
        <v>596</v>
      </c>
      <c r="B74" s="2" t="s">
        <v>3</v>
      </c>
      <c r="C74" s="2" t="s">
        <v>397</v>
      </c>
      <c r="D74" s="2" t="s">
        <v>5</v>
      </c>
      <c r="E74" s="2" t="s">
        <v>634</v>
      </c>
      <c r="F74" s="2" t="s">
        <v>345</v>
      </c>
      <c r="G74" s="2" t="s">
        <v>345</v>
      </c>
      <c r="I74" s="2">
        <v>30234.694743</v>
      </c>
      <c r="J74" s="2">
        <v>181</v>
      </c>
      <c r="K74" s="2">
        <v>21574</v>
      </c>
      <c r="L74" s="2">
        <v>41519</v>
      </c>
      <c r="M74" s="2">
        <v>3053428</v>
      </c>
      <c r="N74" s="2">
        <v>2838675</v>
      </c>
      <c r="O74" s="2">
        <v>307592</v>
      </c>
      <c r="P74" s="2">
        <v>3015164</v>
      </c>
      <c r="Q74" s="2">
        <v>2994945</v>
      </c>
      <c r="R74" s="2">
        <v>89.164240358618017</v>
      </c>
      <c r="S74" s="2" t="s">
        <v>346</v>
      </c>
      <c r="T74" s="2">
        <v>0.99550000000000005</v>
      </c>
      <c r="U74" s="2">
        <v>0.99509999999999998</v>
      </c>
      <c r="V74" s="2" t="s">
        <v>347</v>
      </c>
      <c r="W74" s="2" t="s">
        <v>348</v>
      </c>
      <c r="X74" s="2" t="s">
        <v>598</v>
      </c>
      <c r="Y74" s="2" t="s">
        <v>349</v>
      </c>
      <c r="Z74" s="2" t="s">
        <v>635</v>
      </c>
      <c r="AA74" s="2" t="s">
        <v>636</v>
      </c>
      <c r="AB74" s="2">
        <v>35432.59375</v>
      </c>
      <c r="AC74" s="2">
        <v>48159.09765625</v>
      </c>
      <c r="AD74" s="2">
        <v>6859</v>
      </c>
      <c r="AE74" s="2">
        <v>496</v>
      </c>
    </row>
    <row r="75" spans="1:31" x14ac:dyDescent="0.25">
      <c r="A75" s="2" t="s">
        <v>596</v>
      </c>
      <c r="B75" s="2" t="s">
        <v>3</v>
      </c>
      <c r="C75" s="2" t="s">
        <v>401</v>
      </c>
      <c r="D75" s="2" t="s">
        <v>5</v>
      </c>
      <c r="E75" s="2" t="s">
        <v>637</v>
      </c>
      <c r="F75" s="2" t="s">
        <v>345</v>
      </c>
      <c r="G75" s="2" t="s">
        <v>345</v>
      </c>
      <c r="I75" s="2">
        <v>29197.499253999998</v>
      </c>
      <c r="J75" s="2">
        <v>184</v>
      </c>
      <c r="K75" s="2">
        <v>29787</v>
      </c>
      <c r="L75" s="2">
        <v>43776</v>
      </c>
      <c r="M75" s="2">
        <v>4268400</v>
      </c>
      <c r="N75" s="2">
        <v>4018510</v>
      </c>
      <c r="O75" s="2">
        <v>407738</v>
      </c>
      <c r="P75" s="2">
        <v>4256796</v>
      </c>
      <c r="Q75" s="2">
        <v>4234664</v>
      </c>
      <c r="R75" s="2">
        <v>89.853502915259639</v>
      </c>
      <c r="S75" s="2" t="s">
        <v>346</v>
      </c>
      <c r="T75" s="2">
        <v>0.99560000000000004</v>
      </c>
      <c r="U75" s="2">
        <v>0.99529999999999996</v>
      </c>
      <c r="V75" s="2" t="s">
        <v>347</v>
      </c>
      <c r="W75" s="2" t="s">
        <v>348</v>
      </c>
      <c r="X75" s="2" t="s">
        <v>598</v>
      </c>
      <c r="Y75" s="2" t="s">
        <v>349</v>
      </c>
      <c r="Z75" s="2" t="s">
        <v>638</v>
      </c>
      <c r="AA75" s="2" t="s">
        <v>639</v>
      </c>
      <c r="AB75" s="2">
        <v>35432.59375</v>
      </c>
      <c r="AC75" s="2">
        <v>48159.09765625</v>
      </c>
      <c r="AD75" s="2">
        <v>6859</v>
      </c>
      <c r="AE75" s="2">
        <v>496</v>
      </c>
    </row>
    <row r="76" spans="1:31" x14ac:dyDescent="0.25">
      <c r="A76" s="2" t="s">
        <v>596</v>
      </c>
      <c r="B76" s="2" t="s">
        <v>3</v>
      </c>
      <c r="C76" s="2" t="s">
        <v>405</v>
      </c>
      <c r="D76" s="2" t="s">
        <v>5</v>
      </c>
      <c r="E76" s="2" t="s">
        <v>640</v>
      </c>
      <c r="F76" s="2" t="s">
        <v>345</v>
      </c>
      <c r="G76" s="2" t="s">
        <v>345</v>
      </c>
      <c r="I76" s="2">
        <v>21127.997228</v>
      </c>
      <c r="J76" s="2">
        <v>140</v>
      </c>
      <c r="K76" s="2">
        <v>33404</v>
      </c>
      <c r="L76" s="2">
        <v>43681</v>
      </c>
      <c r="M76" s="2">
        <v>2528271</v>
      </c>
      <c r="N76" s="2">
        <v>2375443</v>
      </c>
      <c r="O76" s="2">
        <v>263914</v>
      </c>
      <c r="P76" s="2">
        <v>2521836</v>
      </c>
      <c r="Q76" s="2">
        <v>2507701</v>
      </c>
      <c r="R76" s="2">
        <v>88.889903904240171</v>
      </c>
      <c r="S76" s="2" t="s">
        <v>346</v>
      </c>
      <c r="T76" s="2">
        <v>0.99560000000000004</v>
      </c>
      <c r="U76" s="2">
        <v>0.99570000000000003</v>
      </c>
      <c r="V76" s="2" t="s">
        <v>347</v>
      </c>
      <c r="W76" s="2" t="s">
        <v>348</v>
      </c>
      <c r="X76" s="2" t="s">
        <v>598</v>
      </c>
      <c r="Y76" s="2" t="s">
        <v>349</v>
      </c>
      <c r="Z76" s="2" t="s">
        <v>641</v>
      </c>
      <c r="AA76" s="2" t="s">
        <v>642</v>
      </c>
      <c r="AB76" s="2">
        <v>35432.59375</v>
      </c>
      <c r="AC76" s="2">
        <v>48159.09765625</v>
      </c>
      <c r="AD76" s="2">
        <v>6859</v>
      </c>
      <c r="AE76" s="2">
        <v>496</v>
      </c>
    </row>
    <row r="77" spans="1:31" x14ac:dyDescent="0.25">
      <c r="A77" s="2" t="s">
        <v>596</v>
      </c>
      <c r="B77" s="2" t="s">
        <v>3</v>
      </c>
      <c r="C77" s="2" t="s">
        <v>409</v>
      </c>
      <c r="D77" s="2" t="s">
        <v>5</v>
      </c>
      <c r="E77" s="2" t="s">
        <v>643</v>
      </c>
      <c r="F77" s="2" t="s">
        <v>345</v>
      </c>
      <c r="G77" s="2" t="s">
        <v>345</v>
      </c>
      <c r="I77" s="2">
        <v>23010.503852999998</v>
      </c>
      <c r="J77" s="2">
        <v>141</v>
      </c>
      <c r="K77" s="2">
        <v>39044</v>
      </c>
      <c r="L77" s="2">
        <v>40712</v>
      </c>
      <c r="M77" s="2">
        <v>2595598</v>
      </c>
      <c r="N77" s="2">
        <v>2423937</v>
      </c>
      <c r="O77" s="2">
        <v>241544</v>
      </c>
      <c r="P77" s="2">
        <v>2588336</v>
      </c>
      <c r="Q77" s="2">
        <v>2571157</v>
      </c>
      <c r="R77" s="2">
        <v>90.035054541434036</v>
      </c>
      <c r="S77" s="2" t="s">
        <v>346</v>
      </c>
      <c r="T77" s="2">
        <v>0.99539999999999995</v>
      </c>
      <c r="U77" s="2">
        <v>0.99539999999999995</v>
      </c>
      <c r="V77" s="2" t="s">
        <v>347</v>
      </c>
      <c r="W77" s="2" t="s">
        <v>348</v>
      </c>
      <c r="X77" s="2" t="s">
        <v>598</v>
      </c>
      <c r="Y77" s="2" t="s">
        <v>349</v>
      </c>
      <c r="Z77" s="2" t="s">
        <v>644</v>
      </c>
      <c r="AA77" s="2" t="s">
        <v>645</v>
      </c>
      <c r="AB77" s="2">
        <v>35432.59375</v>
      </c>
      <c r="AC77" s="2">
        <v>48159.09765625</v>
      </c>
      <c r="AD77" s="2">
        <v>6859</v>
      </c>
      <c r="AE77" s="2">
        <v>496</v>
      </c>
    </row>
    <row r="78" spans="1:31" x14ac:dyDescent="0.25">
      <c r="A78" s="2" t="s">
        <v>596</v>
      </c>
      <c r="B78" s="2" t="s">
        <v>3</v>
      </c>
      <c r="C78" s="2" t="s">
        <v>413</v>
      </c>
      <c r="D78" s="2" t="s">
        <v>5</v>
      </c>
      <c r="E78" s="2" t="s">
        <v>646</v>
      </c>
      <c r="F78" s="2" t="s">
        <v>345</v>
      </c>
      <c r="G78" s="2" t="s">
        <v>345</v>
      </c>
      <c r="I78" s="2">
        <v>20342.610109000001</v>
      </c>
      <c r="J78" s="2">
        <v>149</v>
      </c>
      <c r="K78" s="2">
        <v>24637</v>
      </c>
      <c r="L78" s="2">
        <v>42000</v>
      </c>
      <c r="M78" s="2">
        <v>2103121</v>
      </c>
      <c r="N78" s="2">
        <v>1894489</v>
      </c>
      <c r="O78" s="2">
        <v>254421</v>
      </c>
      <c r="P78" s="2">
        <v>2024111</v>
      </c>
      <c r="Q78" s="2">
        <v>2004421</v>
      </c>
      <c r="R78" s="2">
        <v>86.570468342650713</v>
      </c>
      <c r="S78" s="2" t="s">
        <v>346</v>
      </c>
      <c r="T78" s="2">
        <v>0.99550000000000005</v>
      </c>
      <c r="U78" s="2">
        <v>0.99509999999999998</v>
      </c>
      <c r="V78" s="2" t="s">
        <v>347</v>
      </c>
      <c r="W78" s="2" t="s">
        <v>348</v>
      </c>
      <c r="X78" s="2" t="s">
        <v>598</v>
      </c>
      <c r="Y78" s="2" t="s">
        <v>349</v>
      </c>
      <c r="Z78" s="2" t="s">
        <v>647</v>
      </c>
      <c r="AA78" s="2" t="s">
        <v>648</v>
      </c>
      <c r="AB78" s="2">
        <v>35432.59375</v>
      </c>
      <c r="AC78" s="2">
        <v>48159.09765625</v>
      </c>
      <c r="AD78" s="2">
        <v>6859</v>
      </c>
      <c r="AE78" s="2">
        <v>496</v>
      </c>
    </row>
    <row r="79" spans="1:31" x14ac:dyDescent="0.25">
      <c r="A79" s="2" t="s">
        <v>596</v>
      </c>
      <c r="B79" s="2" t="s">
        <v>3</v>
      </c>
      <c r="C79" s="2" t="s">
        <v>417</v>
      </c>
      <c r="D79" s="2" t="s">
        <v>5</v>
      </c>
      <c r="E79" s="2" t="s">
        <v>649</v>
      </c>
      <c r="F79" s="2" t="s">
        <v>345</v>
      </c>
      <c r="G79" s="2" t="s">
        <v>345</v>
      </c>
      <c r="I79" s="2">
        <v>25247.454664000001</v>
      </c>
      <c r="J79" s="2">
        <v>160</v>
      </c>
      <c r="K79" s="2">
        <v>17340</v>
      </c>
      <c r="L79" s="2">
        <v>42311</v>
      </c>
      <c r="M79" s="2">
        <v>3625426</v>
      </c>
      <c r="N79" s="2">
        <v>3408937</v>
      </c>
      <c r="O79" s="2">
        <v>285150</v>
      </c>
      <c r="P79" s="2">
        <v>3615253</v>
      </c>
      <c r="Q79" s="2">
        <v>3595345</v>
      </c>
      <c r="R79" s="2">
        <v>91.635222358172058</v>
      </c>
      <c r="S79" s="2" t="s">
        <v>346</v>
      </c>
      <c r="T79" s="2">
        <v>0.99539999999999995</v>
      </c>
      <c r="U79" s="2">
        <v>0.99529999999999996</v>
      </c>
      <c r="V79" s="2" t="s">
        <v>347</v>
      </c>
      <c r="W79" s="2" t="s">
        <v>348</v>
      </c>
      <c r="X79" s="2" t="s">
        <v>598</v>
      </c>
      <c r="Y79" s="2" t="s">
        <v>349</v>
      </c>
      <c r="Z79" s="2" t="s">
        <v>650</v>
      </c>
      <c r="AA79" s="2" t="s">
        <v>651</v>
      </c>
      <c r="AB79" s="2">
        <v>35432.59375</v>
      </c>
      <c r="AC79" s="2">
        <v>48159.09765625</v>
      </c>
      <c r="AD79" s="2">
        <v>6859</v>
      </c>
      <c r="AE79" s="2">
        <v>496</v>
      </c>
    </row>
    <row r="80" spans="1:31" x14ac:dyDescent="0.25">
      <c r="A80" s="2" t="s">
        <v>596</v>
      </c>
      <c r="B80" s="2" t="s">
        <v>3</v>
      </c>
      <c r="C80" s="2" t="s">
        <v>421</v>
      </c>
      <c r="D80" s="2" t="s">
        <v>13</v>
      </c>
      <c r="E80" s="2" t="s">
        <v>652</v>
      </c>
      <c r="F80" s="2" t="s">
        <v>522</v>
      </c>
      <c r="G80" s="2" t="s">
        <v>345</v>
      </c>
      <c r="I80" s="2">
        <v>8696.1542489999993</v>
      </c>
      <c r="J80" s="2">
        <v>54</v>
      </c>
      <c r="K80" s="2">
        <v>13925</v>
      </c>
      <c r="L80" s="2">
        <v>39479</v>
      </c>
      <c r="M80" s="2">
        <v>1468844</v>
      </c>
      <c r="N80" s="2">
        <v>1331042</v>
      </c>
      <c r="O80" s="2">
        <v>133268</v>
      </c>
      <c r="P80" s="2">
        <v>1423106</v>
      </c>
      <c r="Q80" s="2">
        <v>1401906</v>
      </c>
      <c r="R80" s="2">
        <v>89.987693851884458</v>
      </c>
      <c r="S80" s="2" t="s">
        <v>346</v>
      </c>
      <c r="T80" s="2">
        <v>0.99560000000000004</v>
      </c>
      <c r="U80" s="2">
        <v>0.99529999999999996</v>
      </c>
      <c r="V80" s="2" t="s">
        <v>347</v>
      </c>
      <c r="W80" s="2" t="s">
        <v>348</v>
      </c>
      <c r="X80" s="2" t="s">
        <v>598</v>
      </c>
      <c r="Y80" s="2" t="s">
        <v>374</v>
      </c>
      <c r="Z80" s="2" t="s">
        <v>653</v>
      </c>
      <c r="AA80" s="2" t="s">
        <v>654</v>
      </c>
      <c r="AB80" s="2">
        <v>35432.59375</v>
      </c>
      <c r="AC80" s="2">
        <v>48159.09765625</v>
      </c>
      <c r="AD80" s="2">
        <v>6859</v>
      </c>
      <c r="AE80" s="2">
        <v>496</v>
      </c>
    </row>
    <row r="81" spans="1:31" x14ac:dyDescent="0.25">
      <c r="A81" s="2" t="s">
        <v>596</v>
      </c>
      <c r="B81" s="2" t="s">
        <v>3</v>
      </c>
      <c r="C81" s="2" t="s">
        <v>426</v>
      </c>
      <c r="D81" s="2" t="s">
        <v>13</v>
      </c>
      <c r="E81" s="2" t="s">
        <v>655</v>
      </c>
      <c r="F81" s="2" t="s">
        <v>522</v>
      </c>
      <c r="G81" s="2" t="s">
        <v>345</v>
      </c>
      <c r="I81" s="2">
        <v>8730.2599389999996</v>
      </c>
      <c r="J81" s="2">
        <v>53</v>
      </c>
      <c r="K81" s="2">
        <v>11784</v>
      </c>
      <c r="L81" s="2">
        <v>37157</v>
      </c>
      <c r="M81" s="2">
        <v>1304368</v>
      </c>
      <c r="N81" s="2">
        <v>1225888</v>
      </c>
      <c r="O81" s="2">
        <v>124507</v>
      </c>
      <c r="P81" s="2">
        <v>1300443</v>
      </c>
      <c r="Q81" s="2">
        <v>1293308</v>
      </c>
      <c r="R81" s="2">
        <v>89.843525672818387</v>
      </c>
      <c r="S81" s="2" t="s">
        <v>346</v>
      </c>
      <c r="T81" s="2">
        <v>0.99539999999999995</v>
      </c>
      <c r="U81" s="2">
        <v>0.99519999999999997</v>
      </c>
      <c r="V81" s="2" t="s">
        <v>347</v>
      </c>
      <c r="W81" s="2" t="s">
        <v>348</v>
      </c>
      <c r="X81" s="2" t="s">
        <v>598</v>
      </c>
      <c r="Y81" s="2" t="s">
        <v>374</v>
      </c>
      <c r="Z81" s="2" t="s">
        <v>656</v>
      </c>
      <c r="AA81" s="2" t="s">
        <v>657</v>
      </c>
      <c r="AB81" s="2">
        <v>35432.59375</v>
      </c>
      <c r="AC81" s="2">
        <v>48159.09765625</v>
      </c>
      <c r="AD81" s="2">
        <v>6859</v>
      </c>
      <c r="AE81" s="2">
        <v>496</v>
      </c>
    </row>
    <row r="82" spans="1:31" x14ac:dyDescent="0.25">
      <c r="A82" s="2" t="s">
        <v>596</v>
      </c>
      <c r="B82" s="2" t="s">
        <v>3</v>
      </c>
      <c r="C82" s="2" t="s">
        <v>430</v>
      </c>
      <c r="D82" s="2" t="s">
        <v>13</v>
      </c>
      <c r="E82" s="2" t="s">
        <v>658</v>
      </c>
      <c r="F82" s="2" t="s">
        <v>522</v>
      </c>
      <c r="G82" s="2" t="s">
        <v>345</v>
      </c>
      <c r="I82" s="2">
        <v>7716.9703079999999</v>
      </c>
      <c r="J82" s="2">
        <v>58</v>
      </c>
      <c r="K82" s="2">
        <v>24141</v>
      </c>
      <c r="L82" s="2">
        <v>44206</v>
      </c>
      <c r="M82" s="2">
        <v>1353303</v>
      </c>
      <c r="N82" s="2">
        <v>1277272</v>
      </c>
      <c r="O82" s="2">
        <v>151279</v>
      </c>
      <c r="P82" s="2">
        <v>1349110</v>
      </c>
      <c r="Q82" s="2">
        <v>1341631</v>
      </c>
      <c r="R82" s="2">
        <v>88.156085782824647</v>
      </c>
      <c r="S82" s="2" t="s">
        <v>346</v>
      </c>
      <c r="T82" s="2">
        <v>0.99519999999999997</v>
      </c>
      <c r="U82" s="2">
        <v>0.99490000000000001</v>
      </c>
      <c r="V82" s="2" t="s">
        <v>347</v>
      </c>
      <c r="W82" s="2" t="s">
        <v>348</v>
      </c>
      <c r="X82" s="2" t="s">
        <v>598</v>
      </c>
      <c r="Y82" s="2" t="s">
        <v>374</v>
      </c>
      <c r="Z82" s="2" t="s">
        <v>659</v>
      </c>
      <c r="AA82" s="2" t="s">
        <v>660</v>
      </c>
      <c r="AB82" s="2">
        <v>35432.59375</v>
      </c>
      <c r="AC82" s="2">
        <v>48159.09765625</v>
      </c>
      <c r="AD82" s="2">
        <v>6859</v>
      </c>
      <c r="AE82" s="2">
        <v>496</v>
      </c>
    </row>
    <row r="83" spans="1:31" x14ac:dyDescent="0.25">
      <c r="A83" s="2" t="s">
        <v>596</v>
      </c>
      <c r="B83" s="2" t="s">
        <v>3</v>
      </c>
      <c r="C83" s="2" t="s">
        <v>435</v>
      </c>
      <c r="D83" s="2" t="s">
        <v>13</v>
      </c>
      <c r="E83" s="2" t="s">
        <v>661</v>
      </c>
      <c r="F83" s="2" t="s">
        <v>522</v>
      </c>
      <c r="G83" s="2" t="s">
        <v>345</v>
      </c>
      <c r="I83" s="2">
        <v>9123.5909879999999</v>
      </c>
      <c r="J83" s="2">
        <v>59</v>
      </c>
      <c r="K83" s="2">
        <v>14362</v>
      </c>
      <c r="L83" s="2">
        <v>41412</v>
      </c>
      <c r="M83" s="2">
        <v>1235283</v>
      </c>
      <c r="N83" s="2">
        <v>1165046</v>
      </c>
      <c r="O83" s="2">
        <v>152451</v>
      </c>
      <c r="P83" s="2">
        <v>1231988</v>
      </c>
      <c r="Q83" s="2">
        <v>1226002</v>
      </c>
      <c r="R83" s="2">
        <v>86.914593930196745</v>
      </c>
      <c r="S83" s="2" t="s">
        <v>346</v>
      </c>
      <c r="T83" s="2">
        <v>0.99529999999999996</v>
      </c>
      <c r="U83" s="2">
        <v>0.99529999999999996</v>
      </c>
      <c r="V83" s="2" t="s">
        <v>347</v>
      </c>
      <c r="W83" s="2" t="s">
        <v>348</v>
      </c>
      <c r="X83" s="2" t="s">
        <v>598</v>
      </c>
      <c r="Y83" s="2" t="s">
        <v>374</v>
      </c>
      <c r="Z83" s="2" t="s">
        <v>662</v>
      </c>
      <c r="AA83" s="2" t="s">
        <v>663</v>
      </c>
      <c r="AB83" s="2">
        <v>35432.59375</v>
      </c>
      <c r="AC83" s="2">
        <v>48159.09765625</v>
      </c>
      <c r="AD83" s="2">
        <v>6859</v>
      </c>
      <c r="AE83" s="2">
        <v>496</v>
      </c>
    </row>
    <row r="84" spans="1:31" x14ac:dyDescent="0.25">
      <c r="A84" s="2" t="s">
        <v>596</v>
      </c>
      <c r="B84" s="2" t="s">
        <v>3</v>
      </c>
      <c r="C84" s="2" t="s">
        <v>439</v>
      </c>
      <c r="D84" s="2" t="s">
        <v>13</v>
      </c>
      <c r="E84" s="2" t="s">
        <v>664</v>
      </c>
      <c r="F84" s="2" t="s">
        <v>522</v>
      </c>
      <c r="G84" s="2" t="s">
        <v>345</v>
      </c>
      <c r="I84" s="2">
        <v>8151.419433</v>
      </c>
      <c r="J84" s="2">
        <v>43</v>
      </c>
      <c r="K84" s="2">
        <v>27182</v>
      </c>
      <c r="L84" s="2">
        <v>41118</v>
      </c>
      <c r="M84" s="2">
        <v>1203896</v>
      </c>
      <c r="N84" s="2">
        <v>1126542</v>
      </c>
      <c r="O84" s="2">
        <v>125169</v>
      </c>
      <c r="P84" s="2">
        <v>1199402</v>
      </c>
      <c r="Q84" s="2">
        <v>1193022</v>
      </c>
      <c r="R84" s="2">
        <v>88.889096012399008</v>
      </c>
      <c r="S84" s="2" t="s">
        <v>346</v>
      </c>
      <c r="T84" s="2">
        <v>0.99550000000000005</v>
      </c>
      <c r="U84" s="2">
        <v>0.99539999999999995</v>
      </c>
      <c r="V84" s="2" t="s">
        <v>347</v>
      </c>
      <c r="W84" s="2" t="s">
        <v>348</v>
      </c>
      <c r="X84" s="2" t="s">
        <v>598</v>
      </c>
      <c r="Y84" s="2" t="s">
        <v>374</v>
      </c>
      <c r="Z84" s="2" t="s">
        <v>665</v>
      </c>
      <c r="AA84" s="2" t="s">
        <v>666</v>
      </c>
      <c r="AB84" s="2">
        <v>35432.59375</v>
      </c>
      <c r="AC84" s="2">
        <v>48159.09765625</v>
      </c>
      <c r="AD84" s="2">
        <v>6859</v>
      </c>
      <c r="AE84" s="2">
        <v>496</v>
      </c>
    </row>
    <row r="85" spans="1:31" x14ac:dyDescent="0.25">
      <c r="A85" s="2" t="s">
        <v>596</v>
      </c>
      <c r="B85" s="2" t="s">
        <v>3</v>
      </c>
      <c r="C85" s="2" t="s">
        <v>443</v>
      </c>
      <c r="D85" s="2" t="s">
        <v>13</v>
      </c>
      <c r="E85" s="2" t="s">
        <v>667</v>
      </c>
      <c r="F85" s="2" t="s">
        <v>522</v>
      </c>
      <c r="G85" s="2" t="s">
        <v>345</v>
      </c>
      <c r="I85" s="2">
        <v>7910.9265020000003</v>
      </c>
      <c r="J85" s="2">
        <v>44</v>
      </c>
      <c r="K85" s="2">
        <v>29969</v>
      </c>
      <c r="L85" s="2">
        <v>42254</v>
      </c>
      <c r="M85" s="2">
        <v>1399507</v>
      </c>
      <c r="N85" s="2">
        <v>1308682</v>
      </c>
      <c r="O85" s="2">
        <v>127745</v>
      </c>
      <c r="P85" s="2">
        <v>1394937</v>
      </c>
      <c r="Q85" s="2">
        <v>1384440</v>
      </c>
      <c r="R85" s="2">
        <v>90.238652323482711</v>
      </c>
      <c r="S85" s="2" t="s">
        <v>346</v>
      </c>
      <c r="T85" s="2">
        <v>0.99539999999999995</v>
      </c>
      <c r="U85" s="2">
        <v>0.99509999999999998</v>
      </c>
      <c r="V85" s="2" t="s">
        <v>347</v>
      </c>
      <c r="W85" s="2" t="s">
        <v>348</v>
      </c>
      <c r="X85" s="2" t="s">
        <v>598</v>
      </c>
      <c r="Y85" s="2" t="s">
        <v>374</v>
      </c>
      <c r="Z85" s="2" t="s">
        <v>668</v>
      </c>
      <c r="AA85" s="2" t="s">
        <v>669</v>
      </c>
      <c r="AB85" s="2">
        <v>35432.59375</v>
      </c>
      <c r="AC85" s="2">
        <v>48159.09765625</v>
      </c>
      <c r="AD85" s="2">
        <v>6859</v>
      </c>
      <c r="AE85" s="2">
        <v>496</v>
      </c>
    </row>
    <row r="86" spans="1:31" x14ac:dyDescent="0.25">
      <c r="A86" s="2" t="s">
        <v>596</v>
      </c>
      <c r="B86" s="2" t="s">
        <v>3</v>
      </c>
      <c r="C86" s="2" t="s">
        <v>447</v>
      </c>
      <c r="D86" s="2" t="s">
        <v>5</v>
      </c>
      <c r="E86" s="2" t="s">
        <v>670</v>
      </c>
      <c r="F86" s="2" t="s">
        <v>345</v>
      </c>
      <c r="G86" s="2" t="s">
        <v>345</v>
      </c>
      <c r="I86" s="2">
        <v>191920.37104500001</v>
      </c>
      <c r="J86" s="2">
        <v>476</v>
      </c>
      <c r="K86" s="2">
        <v>33492</v>
      </c>
      <c r="L86" s="2">
        <v>41033</v>
      </c>
      <c r="M86" s="2">
        <v>29423544</v>
      </c>
      <c r="N86" s="2">
        <v>27278420</v>
      </c>
      <c r="O86" s="2">
        <v>1841966</v>
      </c>
      <c r="P86" s="2">
        <v>29316224</v>
      </c>
      <c r="Q86" s="2">
        <v>29160418</v>
      </c>
      <c r="R86" s="2">
        <v>93.247534131375645</v>
      </c>
      <c r="S86" s="2" t="s">
        <v>346</v>
      </c>
      <c r="T86" s="2">
        <v>0.99550000000000005</v>
      </c>
      <c r="U86" s="2">
        <v>0.99519999999999997</v>
      </c>
      <c r="V86" s="2" t="s">
        <v>347</v>
      </c>
      <c r="W86" s="2" t="s">
        <v>348</v>
      </c>
      <c r="X86" s="2" t="s">
        <v>598</v>
      </c>
      <c r="Y86" s="2" t="s">
        <v>497</v>
      </c>
      <c r="Z86" s="2" t="s">
        <v>671</v>
      </c>
      <c r="AA86" s="2" t="s">
        <v>672</v>
      </c>
      <c r="AB86" s="2">
        <v>35432.59375</v>
      </c>
      <c r="AC86" s="2">
        <v>48159.09765625</v>
      </c>
      <c r="AD86" s="2">
        <v>6859</v>
      </c>
      <c r="AE86" s="2">
        <v>496</v>
      </c>
    </row>
    <row r="87" spans="1:31" x14ac:dyDescent="0.25">
      <c r="A87" s="2" t="s">
        <v>596</v>
      </c>
      <c r="B87" s="2" t="s">
        <v>3</v>
      </c>
      <c r="C87" s="2" t="s">
        <v>451</v>
      </c>
      <c r="D87" s="2" t="s">
        <v>5</v>
      </c>
      <c r="E87" s="2" t="s">
        <v>673</v>
      </c>
      <c r="F87" s="2" t="s">
        <v>345</v>
      </c>
      <c r="G87" s="2" t="s">
        <v>345</v>
      </c>
      <c r="I87" s="2">
        <v>153175.50962900001</v>
      </c>
      <c r="J87" s="2">
        <v>394</v>
      </c>
      <c r="K87" s="2">
        <v>24313</v>
      </c>
      <c r="L87" s="2">
        <v>39349</v>
      </c>
      <c r="M87" s="2">
        <v>23962367</v>
      </c>
      <c r="N87" s="2">
        <v>22232000</v>
      </c>
      <c r="O87" s="2">
        <v>1528308</v>
      </c>
      <c r="P87" s="2">
        <v>23892821</v>
      </c>
      <c r="Q87" s="2">
        <v>23762315</v>
      </c>
      <c r="R87" s="2">
        <v>93.125638718963657</v>
      </c>
      <c r="S87" s="2" t="s">
        <v>346</v>
      </c>
      <c r="T87" s="2">
        <v>0.99550000000000005</v>
      </c>
      <c r="U87" s="2">
        <v>0.99529999999999996</v>
      </c>
      <c r="V87" s="2" t="s">
        <v>347</v>
      </c>
      <c r="W87" s="2" t="s">
        <v>348</v>
      </c>
      <c r="X87" s="2" t="s">
        <v>598</v>
      </c>
      <c r="Y87" s="2" t="s">
        <v>497</v>
      </c>
      <c r="Z87" s="2" t="s">
        <v>674</v>
      </c>
      <c r="AA87" s="2" t="s">
        <v>675</v>
      </c>
      <c r="AB87" s="2">
        <v>35432.59375</v>
      </c>
      <c r="AC87" s="2">
        <v>48159.09765625</v>
      </c>
      <c r="AD87" s="2">
        <v>6859</v>
      </c>
      <c r="AE87" s="2">
        <v>496</v>
      </c>
    </row>
    <row r="88" spans="1:31" x14ac:dyDescent="0.25">
      <c r="A88" s="2" t="s">
        <v>596</v>
      </c>
      <c r="B88" s="2" t="s">
        <v>3</v>
      </c>
      <c r="C88" s="2" t="s">
        <v>455</v>
      </c>
      <c r="D88" s="2" t="s">
        <v>5</v>
      </c>
      <c r="E88" s="2" t="s">
        <v>676</v>
      </c>
      <c r="F88" s="2" t="s">
        <v>345</v>
      </c>
      <c r="G88" s="2" t="s">
        <v>345</v>
      </c>
      <c r="I88" s="2">
        <v>138190.52102399999</v>
      </c>
      <c r="J88" s="2">
        <v>382</v>
      </c>
      <c r="K88" s="2">
        <v>22312</v>
      </c>
      <c r="L88" s="2">
        <v>36345</v>
      </c>
      <c r="M88" s="2">
        <v>20876257</v>
      </c>
      <c r="N88" s="2">
        <v>19298477</v>
      </c>
      <c r="O88" s="2">
        <v>1404916</v>
      </c>
      <c r="P88" s="2">
        <v>20796772</v>
      </c>
      <c r="Q88" s="2">
        <v>20671339</v>
      </c>
      <c r="R88" s="2">
        <v>92.72006801365724</v>
      </c>
      <c r="S88" s="2" t="s">
        <v>346</v>
      </c>
      <c r="T88" s="2">
        <v>0.99529999999999996</v>
      </c>
      <c r="U88" s="2">
        <v>0.99509999999999998</v>
      </c>
      <c r="V88" s="2" t="s">
        <v>347</v>
      </c>
      <c r="W88" s="2" t="s">
        <v>348</v>
      </c>
      <c r="X88" s="2" t="s">
        <v>598</v>
      </c>
      <c r="Y88" s="2" t="s">
        <v>497</v>
      </c>
      <c r="Z88" s="2" t="s">
        <v>677</v>
      </c>
      <c r="AA88" s="2" t="s">
        <v>678</v>
      </c>
      <c r="AB88" s="2">
        <v>35432.59375</v>
      </c>
      <c r="AC88" s="2">
        <v>48159.09765625</v>
      </c>
      <c r="AD88" s="2">
        <v>6859</v>
      </c>
      <c r="AE88" s="2">
        <v>496</v>
      </c>
    </row>
    <row r="89" spans="1:31" x14ac:dyDescent="0.25">
      <c r="A89" s="2" t="s">
        <v>596</v>
      </c>
      <c r="B89" s="2" t="s">
        <v>3</v>
      </c>
      <c r="C89" s="2" t="s">
        <v>459</v>
      </c>
      <c r="D89" s="2" t="s">
        <v>5</v>
      </c>
      <c r="E89" s="2" t="s">
        <v>679</v>
      </c>
      <c r="F89" s="2" t="s">
        <v>345</v>
      </c>
      <c r="G89" s="2" t="s">
        <v>345</v>
      </c>
      <c r="I89" s="2">
        <v>193870.92967899999</v>
      </c>
      <c r="J89" s="2">
        <v>488</v>
      </c>
      <c r="K89" s="2">
        <v>17803</v>
      </c>
      <c r="L89" s="2">
        <v>38497</v>
      </c>
      <c r="M89" s="2">
        <v>25006552</v>
      </c>
      <c r="N89" s="2">
        <v>23003880</v>
      </c>
      <c r="O89" s="2">
        <v>1581804</v>
      </c>
      <c r="P89" s="2">
        <v>24932938</v>
      </c>
      <c r="Q89" s="2">
        <v>24791341</v>
      </c>
      <c r="R89" s="2">
        <v>93.123751297607186</v>
      </c>
      <c r="S89" s="2" t="s">
        <v>346</v>
      </c>
      <c r="T89" s="2">
        <v>0.99539999999999995</v>
      </c>
      <c r="U89" s="2">
        <v>0.99519999999999997</v>
      </c>
      <c r="V89" s="2" t="s">
        <v>347</v>
      </c>
      <c r="W89" s="2" t="s">
        <v>348</v>
      </c>
      <c r="X89" s="2" t="s">
        <v>598</v>
      </c>
      <c r="Y89" s="2" t="s">
        <v>497</v>
      </c>
      <c r="Z89" s="2" t="s">
        <v>680</v>
      </c>
      <c r="AA89" s="2" t="s">
        <v>681</v>
      </c>
      <c r="AB89" s="2">
        <v>35432.59375</v>
      </c>
      <c r="AC89" s="2">
        <v>48159.09765625</v>
      </c>
      <c r="AD89" s="2">
        <v>6859</v>
      </c>
      <c r="AE89" s="2">
        <v>496</v>
      </c>
    </row>
    <row r="90" spans="1:31" x14ac:dyDescent="0.25">
      <c r="A90" s="2" t="s">
        <v>596</v>
      </c>
      <c r="B90" s="2" t="s">
        <v>3</v>
      </c>
      <c r="C90" s="2" t="s">
        <v>463</v>
      </c>
      <c r="D90" s="2" t="s">
        <v>5</v>
      </c>
      <c r="E90" s="2" t="s">
        <v>682</v>
      </c>
      <c r="F90" s="2" t="s">
        <v>345</v>
      </c>
      <c r="G90" s="2" t="s">
        <v>345</v>
      </c>
      <c r="I90" s="2">
        <v>183661.53462399999</v>
      </c>
      <c r="J90" s="2">
        <v>475</v>
      </c>
      <c r="K90" s="2">
        <v>15412</v>
      </c>
      <c r="L90" s="2">
        <v>39856</v>
      </c>
      <c r="M90" s="2">
        <v>23177134</v>
      </c>
      <c r="N90" s="2">
        <v>21473187</v>
      </c>
      <c r="O90" s="2">
        <v>1806909</v>
      </c>
      <c r="P90" s="2">
        <v>23114032</v>
      </c>
      <c r="Q90" s="2">
        <v>22987225</v>
      </c>
      <c r="R90" s="2">
        <v>91.585277956178558</v>
      </c>
      <c r="S90" s="2" t="s">
        <v>346</v>
      </c>
      <c r="T90" s="2">
        <v>0.99550000000000005</v>
      </c>
      <c r="U90" s="2">
        <v>0.99529999999999996</v>
      </c>
      <c r="V90" s="2" t="s">
        <v>347</v>
      </c>
      <c r="W90" s="2" t="s">
        <v>348</v>
      </c>
      <c r="X90" s="2" t="s">
        <v>598</v>
      </c>
      <c r="Y90" s="2" t="s">
        <v>497</v>
      </c>
      <c r="Z90" s="2" t="s">
        <v>683</v>
      </c>
      <c r="AA90" s="2" t="s">
        <v>684</v>
      </c>
      <c r="AB90" s="2">
        <v>35432.59375</v>
      </c>
      <c r="AC90" s="2">
        <v>48159.09765625</v>
      </c>
      <c r="AD90" s="2">
        <v>6859</v>
      </c>
      <c r="AE90" s="2">
        <v>496</v>
      </c>
    </row>
    <row r="91" spans="1:31" x14ac:dyDescent="0.25">
      <c r="A91" s="2" t="s">
        <v>596</v>
      </c>
      <c r="B91" s="2" t="s">
        <v>3</v>
      </c>
      <c r="C91" s="2" t="s">
        <v>467</v>
      </c>
      <c r="D91" s="2" t="s">
        <v>5</v>
      </c>
      <c r="E91" s="2" t="s">
        <v>685</v>
      </c>
      <c r="F91" s="2" t="s">
        <v>345</v>
      </c>
      <c r="G91" s="2" t="s">
        <v>345</v>
      </c>
      <c r="I91" s="2">
        <v>154726.99980799999</v>
      </c>
      <c r="J91" s="2">
        <v>437</v>
      </c>
      <c r="K91" s="2">
        <v>34372</v>
      </c>
      <c r="L91" s="2">
        <v>43587</v>
      </c>
      <c r="M91" s="2">
        <v>30565064</v>
      </c>
      <c r="N91" s="2">
        <v>28523839</v>
      </c>
      <c r="O91" s="2">
        <v>1858734</v>
      </c>
      <c r="P91" s="2">
        <v>30473456</v>
      </c>
      <c r="Q91" s="2">
        <v>30314753</v>
      </c>
      <c r="R91" s="2">
        <v>93.483577017806056</v>
      </c>
      <c r="S91" s="2" t="s">
        <v>346</v>
      </c>
      <c r="T91" s="2">
        <v>0.99539999999999995</v>
      </c>
      <c r="U91" s="2">
        <v>0.99529999999999996</v>
      </c>
      <c r="V91" s="2" t="s">
        <v>347</v>
      </c>
      <c r="W91" s="2" t="s">
        <v>348</v>
      </c>
      <c r="X91" s="2" t="s">
        <v>598</v>
      </c>
      <c r="Y91" s="2" t="s">
        <v>497</v>
      </c>
      <c r="Z91" s="2" t="s">
        <v>686</v>
      </c>
      <c r="AA91" s="2" t="s">
        <v>687</v>
      </c>
      <c r="AB91" s="2">
        <v>35432.59375</v>
      </c>
      <c r="AC91" s="2">
        <v>48159.09765625</v>
      </c>
      <c r="AD91" s="2">
        <v>6859</v>
      </c>
      <c r="AE91" s="2">
        <v>496</v>
      </c>
    </row>
    <row r="92" spans="1:31" x14ac:dyDescent="0.25">
      <c r="A92" s="2" t="s">
        <v>596</v>
      </c>
      <c r="B92" s="2" t="s">
        <v>3</v>
      </c>
      <c r="C92" s="2" t="s">
        <v>471</v>
      </c>
      <c r="D92" s="2" t="s">
        <v>39</v>
      </c>
      <c r="E92" s="2" t="s">
        <v>688</v>
      </c>
      <c r="F92" s="2" t="s">
        <v>345</v>
      </c>
      <c r="G92" s="2" t="s">
        <v>522</v>
      </c>
      <c r="I92" s="2">
        <v>58121.674866000001</v>
      </c>
      <c r="J92" s="2">
        <v>426</v>
      </c>
      <c r="K92" s="2">
        <v>12578.5986328125</v>
      </c>
      <c r="L92" s="2">
        <v>41395.0234375</v>
      </c>
      <c r="M92" s="2">
        <v>16143975</v>
      </c>
      <c r="N92" s="2">
        <v>15174697</v>
      </c>
      <c r="O92" s="2">
        <v>996721</v>
      </c>
      <c r="P92" s="2">
        <v>16094187</v>
      </c>
      <c r="Q92" s="2">
        <v>16003291</v>
      </c>
      <c r="R92" s="2">
        <v>93.431690926019812</v>
      </c>
      <c r="S92" s="2" t="s">
        <v>346</v>
      </c>
      <c r="T92" s="2">
        <v>0.99539999999999995</v>
      </c>
      <c r="U92" s="2">
        <v>0.99509999999999998</v>
      </c>
      <c r="V92" s="2" t="s">
        <v>347</v>
      </c>
      <c r="W92" s="2" t="s">
        <v>348</v>
      </c>
      <c r="X92" s="2" t="s">
        <v>598</v>
      </c>
      <c r="Y92" s="2" t="s">
        <v>523</v>
      </c>
      <c r="Z92" s="2" t="s">
        <v>689</v>
      </c>
      <c r="AA92" s="2" t="s">
        <v>690</v>
      </c>
      <c r="AB92" s="2">
        <v>35432.59375</v>
      </c>
      <c r="AC92" s="2">
        <v>48159.09765625</v>
      </c>
      <c r="AD92" s="2">
        <v>6859</v>
      </c>
      <c r="AE92" s="2">
        <v>496</v>
      </c>
    </row>
    <row r="93" spans="1:31" x14ac:dyDescent="0.25">
      <c r="A93" s="2" t="s">
        <v>596</v>
      </c>
      <c r="B93" s="2" t="s">
        <v>3</v>
      </c>
      <c r="C93" s="2" t="s">
        <v>475</v>
      </c>
      <c r="D93" s="2" t="s">
        <v>39</v>
      </c>
      <c r="E93" s="2" t="s">
        <v>691</v>
      </c>
      <c r="F93" s="2" t="s">
        <v>345</v>
      </c>
      <c r="G93" s="2" t="s">
        <v>522</v>
      </c>
      <c r="I93" s="2">
        <v>78110.478277999995</v>
      </c>
      <c r="J93" s="2">
        <v>498</v>
      </c>
      <c r="K93" s="2">
        <v>16128.197265625</v>
      </c>
      <c r="L93" s="2">
        <v>41667.96484375</v>
      </c>
      <c r="M93" s="2">
        <v>15341882</v>
      </c>
      <c r="N93" s="2">
        <v>14432931</v>
      </c>
      <c r="O93" s="2">
        <v>1106666</v>
      </c>
      <c r="P93" s="2">
        <v>15299141</v>
      </c>
      <c r="Q93" s="2">
        <v>15212286</v>
      </c>
      <c r="R93" s="2">
        <v>92.3323543914954</v>
      </c>
      <c r="S93" s="2" t="s">
        <v>346</v>
      </c>
      <c r="T93" s="2">
        <v>0.99539999999999995</v>
      </c>
      <c r="U93" s="2">
        <v>0.99529999999999996</v>
      </c>
      <c r="V93" s="2" t="s">
        <v>347</v>
      </c>
      <c r="W93" s="2" t="s">
        <v>348</v>
      </c>
      <c r="X93" s="2" t="s">
        <v>598</v>
      </c>
      <c r="Y93" s="2" t="s">
        <v>523</v>
      </c>
      <c r="Z93" s="2" t="s">
        <v>692</v>
      </c>
      <c r="AA93" s="2" t="s">
        <v>693</v>
      </c>
      <c r="AB93" s="2">
        <v>35432.59375</v>
      </c>
      <c r="AC93" s="2">
        <v>48159.09765625</v>
      </c>
      <c r="AD93" s="2">
        <v>6859</v>
      </c>
      <c r="AE93" s="2">
        <v>496</v>
      </c>
    </row>
    <row r="94" spans="1:31" x14ac:dyDescent="0.25">
      <c r="A94" s="2" t="s">
        <v>596</v>
      </c>
      <c r="B94" s="2" t="s">
        <v>3</v>
      </c>
      <c r="C94" s="2" t="s">
        <v>479</v>
      </c>
      <c r="D94" s="2" t="s">
        <v>39</v>
      </c>
      <c r="E94" s="2" t="s">
        <v>694</v>
      </c>
      <c r="F94" s="2" t="s">
        <v>345</v>
      </c>
      <c r="G94" s="2" t="s">
        <v>522</v>
      </c>
      <c r="I94" s="2">
        <v>64223.406041000002</v>
      </c>
      <c r="J94" s="2">
        <v>466</v>
      </c>
      <c r="K94" s="2">
        <v>13487.052734375</v>
      </c>
      <c r="L94" s="2">
        <v>36833.6953125</v>
      </c>
      <c r="M94" s="2">
        <v>15167760</v>
      </c>
      <c r="N94" s="2">
        <v>14199757</v>
      </c>
      <c r="O94" s="2">
        <v>1045835</v>
      </c>
      <c r="P94" s="2">
        <v>15117539</v>
      </c>
      <c r="Q94" s="2">
        <v>15043651</v>
      </c>
      <c r="R94" s="2">
        <v>92.634838751113833</v>
      </c>
      <c r="S94" s="2" t="s">
        <v>346</v>
      </c>
      <c r="T94" s="2">
        <v>0.99539999999999995</v>
      </c>
      <c r="U94" s="2">
        <v>0.995</v>
      </c>
      <c r="V94" s="2" t="s">
        <v>347</v>
      </c>
      <c r="W94" s="2" t="s">
        <v>348</v>
      </c>
      <c r="X94" s="2" t="s">
        <v>598</v>
      </c>
      <c r="Y94" s="2" t="s">
        <v>523</v>
      </c>
      <c r="Z94" s="2" t="s">
        <v>695</v>
      </c>
      <c r="AA94" s="2" t="s">
        <v>696</v>
      </c>
      <c r="AB94" s="2">
        <v>35432.59375</v>
      </c>
      <c r="AC94" s="2">
        <v>48159.09765625</v>
      </c>
      <c r="AD94" s="2">
        <v>6859</v>
      </c>
      <c r="AE94" s="2">
        <v>496</v>
      </c>
    </row>
    <row r="95" spans="1:31" x14ac:dyDescent="0.25">
      <c r="A95" s="2" t="s">
        <v>596</v>
      </c>
      <c r="B95" s="2" t="s">
        <v>3</v>
      </c>
      <c r="C95" s="2" t="s">
        <v>483</v>
      </c>
      <c r="D95" s="2" t="s">
        <v>39</v>
      </c>
      <c r="E95" s="2" t="s">
        <v>697</v>
      </c>
      <c r="F95" s="2" t="s">
        <v>345</v>
      </c>
      <c r="G95" s="2" t="s">
        <v>522</v>
      </c>
      <c r="I95" s="2">
        <v>117984.652422</v>
      </c>
      <c r="J95" s="2">
        <v>712</v>
      </c>
      <c r="K95" s="2">
        <v>12152.78125</v>
      </c>
      <c r="L95" s="2">
        <v>31012.833984375</v>
      </c>
      <c r="M95" s="2">
        <v>20130033</v>
      </c>
      <c r="N95" s="2">
        <v>18631902</v>
      </c>
      <c r="O95" s="2">
        <v>1450631</v>
      </c>
      <c r="P95" s="2">
        <v>20062365</v>
      </c>
      <c r="Q95" s="2">
        <v>19959015</v>
      </c>
      <c r="R95" s="2">
        <v>92.214262397902274</v>
      </c>
      <c r="S95" s="2" t="s">
        <v>346</v>
      </c>
      <c r="T95" s="2">
        <v>0.99519999999999997</v>
      </c>
      <c r="U95" s="2">
        <v>0.99490000000000001</v>
      </c>
      <c r="V95" s="2" t="s">
        <v>347</v>
      </c>
      <c r="W95" s="2" t="s">
        <v>348</v>
      </c>
      <c r="X95" s="2" t="s">
        <v>598</v>
      </c>
      <c r="Y95" s="2" t="s">
        <v>523</v>
      </c>
      <c r="Z95" s="2" t="s">
        <v>698</v>
      </c>
      <c r="AA95" s="2" t="s">
        <v>699</v>
      </c>
      <c r="AB95" s="2">
        <v>35432.59375</v>
      </c>
      <c r="AC95" s="2">
        <v>48159.09765625</v>
      </c>
      <c r="AD95" s="2">
        <v>6859</v>
      </c>
      <c r="AE95" s="2">
        <v>496</v>
      </c>
    </row>
    <row r="96" spans="1:31" x14ac:dyDescent="0.25">
      <c r="A96" s="2" t="s">
        <v>596</v>
      </c>
      <c r="B96" s="2" t="s">
        <v>3</v>
      </c>
      <c r="C96" s="2" t="s">
        <v>487</v>
      </c>
      <c r="D96" s="2" t="s">
        <v>39</v>
      </c>
      <c r="E96" s="2" t="s">
        <v>700</v>
      </c>
      <c r="F96" s="2" t="s">
        <v>345</v>
      </c>
      <c r="G96" s="2" t="s">
        <v>522</v>
      </c>
      <c r="I96" s="2">
        <v>87485.877636000005</v>
      </c>
      <c r="J96" s="2">
        <v>649</v>
      </c>
      <c r="K96" s="2">
        <v>20625.51171875</v>
      </c>
      <c r="L96" s="2">
        <v>35939.91796875</v>
      </c>
      <c r="M96" s="2">
        <v>21587851</v>
      </c>
      <c r="N96" s="2">
        <v>20191016</v>
      </c>
      <c r="O96" s="2">
        <v>1462548</v>
      </c>
      <c r="P96" s="2">
        <v>21511743</v>
      </c>
      <c r="Q96" s="2">
        <v>21408946</v>
      </c>
      <c r="R96" s="2">
        <v>92.756441775886856</v>
      </c>
      <c r="S96" s="2" t="s">
        <v>346</v>
      </c>
      <c r="T96" s="2">
        <v>0.99560000000000004</v>
      </c>
      <c r="U96" s="2">
        <v>0.99529999999999996</v>
      </c>
      <c r="V96" s="2" t="s">
        <v>347</v>
      </c>
      <c r="W96" s="2" t="s">
        <v>348</v>
      </c>
      <c r="X96" s="2" t="s">
        <v>598</v>
      </c>
      <c r="Y96" s="2" t="s">
        <v>523</v>
      </c>
      <c r="Z96" s="2" t="s">
        <v>701</v>
      </c>
      <c r="AA96" s="2" t="s">
        <v>702</v>
      </c>
      <c r="AB96" s="2">
        <v>35432.59375</v>
      </c>
      <c r="AC96" s="2">
        <v>48159.09765625</v>
      </c>
      <c r="AD96" s="2">
        <v>6859</v>
      </c>
      <c r="AE96" s="2">
        <v>496</v>
      </c>
    </row>
    <row r="97" spans="1:31" x14ac:dyDescent="0.25">
      <c r="A97" s="2" t="s">
        <v>596</v>
      </c>
      <c r="B97" s="2" t="s">
        <v>3</v>
      </c>
      <c r="C97" s="2" t="s">
        <v>491</v>
      </c>
      <c r="D97" s="2" t="s">
        <v>39</v>
      </c>
      <c r="E97" s="2" t="s">
        <v>703</v>
      </c>
      <c r="F97" s="2" t="s">
        <v>345</v>
      </c>
      <c r="G97" s="2" t="s">
        <v>522</v>
      </c>
      <c r="I97" s="2">
        <v>73770.290085999994</v>
      </c>
      <c r="J97" s="2">
        <v>432</v>
      </c>
      <c r="K97" s="2">
        <v>11334.4404296875</v>
      </c>
      <c r="L97" s="2">
        <v>27337.646484375</v>
      </c>
      <c r="M97" s="2">
        <v>12507590</v>
      </c>
      <c r="N97" s="2">
        <v>11573512</v>
      </c>
      <c r="O97" s="2">
        <v>774269</v>
      </c>
      <c r="P97" s="2">
        <v>12455192</v>
      </c>
      <c r="Q97" s="2">
        <v>12378377</v>
      </c>
      <c r="R97" s="2">
        <v>93.309990951752582</v>
      </c>
      <c r="S97" s="2" t="s">
        <v>346</v>
      </c>
      <c r="T97" s="2">
        <v>0.995</v>
      </c>
      <c r="U97" s="2">
        <v>0.99450000000000005</v>
      </c>
      <c r="V97" s="2" t="s">
        <v>347</v>
      </c>
      <c r="W97" s="2" t="s">
        <v>348</v>
      </c>
      <c r="X97" s="2" t="s">
        <v>598</v>
      </c>
      <c r="Y97" s="2" t="s">
        <v>523</v>
      </c>
      <c r="Z97" s="2" t="s">
        <v>704</v>
      </c>
      <c r="AA97" s="2" t="s">
        <v>705</v>
      </c>
      <c r="AB97" s="2">
        <v>35432.59375</v>
      </c>
      <c r="AC97" s="2">
        <v>48159.09765625</v>
      </c>
      <c r="AD97" s="2">
        <v>6859</v>
      </c>
      <c r="AE97" s="2">
        <v>496</v>
      </c>
    </row>
    <row r="98" spans="1:31" x14ac:dyDescent="0.25">
      <c r="A98" s="2" t="s">
        <v>596</v>
      </c>
      <c r="B98" s="2" t="s">
        <v>3</v>
      </c>
      <c r="C98" s="2" t="s">
        <v>495</v>
      </c>
      <c r="D98" s="2" t="s">
        <v>39</v>
      </c>
      <c r="E98" s="2" t="s">
        <v>706</v>
      </c>
      <c r="F98" s="2" t="s">
        <v>345</v>
      </c>
      <c r="G98" s="2" t="s">
        <v>522</v>
      </c>
      <c r="I98" s="2">
        <v>168143.286016</v>
      </c>
      <c r="J98" s="2">
        <v>804</v>
      </c>
      <c r="K98" s="2">
        <v>24715.080078125</v>
      </c>
      <c r="L98" s="2">
        <v>17255.177734375</v>
      </c>
      <c r="M98" s="2">
        <v>24360371</v>
      </c>
      <c r="N98" s="2">
        <v>22191309</v>
      </c>
      <c r="O98" s="2">
        <v>1448628</v>
      </c>
      <c r="P98" s="2">
        <v>24215483</v>
      </c>
      <c r="Q98" s="2">
        <v>24083296</v>
      </c>
      <c r="R98" s="2">
        <v>93.472093061297102</v>
      </c>
      <c r="S98" s="2" t="s">
        <v>346</v>
      </c>
      <c r="T98" s="2">
        <v>0.99529999999999996</v>
      </c>
      <c r="U98" s="2">
        <v>0.99519999999999997</v>
      </c>
      <c r="V98" s="2" t="s">
        <v>347</v>
      </c>
      <c r="W98" s="2" t="s">
        <v>348</v>
      </c>
      <c r="X98" s="2" t="s">
        <v>598</v>
      </c>
      <c r="Y98" s="2" t="s">
        <v>573</v>
      </c>
      <c r="Z98" s="2" t="s">
        <v>707</v>
      </c>
      <c r="AA98" s="2" t="s">
        <v>708</v>
      </c>
      <c r="AB98" s="2">
        <v>35432.59375</v>
      </c>
      <c r="AC98" s="2">
        <v>48159.09765625</v>
      </c>
      <c r="AD98" s="2">
        <v>6859</v>
      </c>
      <c r="AE98" s="2">
        <v>496</v>
      </c>
    </row>
    <row r="99" spans="1:31" x14ac:dyDescent="0.25">
      <c r="A99" s="2" t="s">
        <v>596</v>
      </c>
      <c r="B99" s="2" t="s">
        <v>3</v>
      </c>
      <c r="C99" s="2" t="s">
        <v>500</v>
      </c>
      <c r="D99" s="2" t="s">
        <v>39</v>
      </c>
      <c r="E99" s="2" t="s">
        <v>709</v>
      </c>
      <c r="F99" s="2" t="s">
        <v>345</v>
      </c>
      <c r="G99" s="2" t="s">
        <v>522</v>
      </c>
      <c r="I99" s="2">
        <v>148251.85913200001</v>
      </c>
      <c r="J99" s="2">
        <v>808</v>
      </c>
      <c r="K99" s="2">
        <v>25456.64453125</v>
      </c>
      <c r="L99" s="2">
        <v>14764.8544921875</v>
      </c>
      <c r="M99" s="2">
        <v>18683217</v>
      </c>
      <c r="N99" s="2">
        <v>17088374</v>
      </c>
      <c r="O99" s="2">
        <v>1492819</v>
      </c>
      <c r="P99" s="2">
        <v>18627795</v>
      </c>
      <c r="Q99" s="2">
        <v>18522632</v>
      </c>
      <c r="R99" s="2">
        <v>91.264124954194003</v>
      </c>
      <c r="S99" s="2" t="s">
        <v>346</v>
      </c>
      <c r="T99" s="2">
        <v>0.99509999999999998</v>
      </c>
      <c r="U99" s="2">
        <v>0.99529999999999996</v>
      </c>
      <c r="V99" s="2" t="s">
        <v>347</v>
      </c>
      <c r="W99" s="2" t="s">
        <v>348</v>
      </c>
      <c r="X99" s="2" t="s">
        <v>598</v>
      </c>
      <c r="Y99" s="2" t="s">
        <v>573</v>
      </c>
      <c r="Z99" s="2" t="s">
        <v>710</v>
      </c>
      <c r="AA99" s="2" t="s">
        <v>711</v>
      </c>
      <c r="AB99" s="2">
        <v>35432.59375</v>
      </c>
      <c r="AC99" s="2">
        <v>48159.09765625</v>
      </c>
      <c r="AD99" s="2">
        <v>6859</v>
      </c>
      <c r="AE99" s="2">
        <v>496</v>
      </c>
    </row>
    <row r="100" spans="1:31" x14ac:dyDescent="0.25">
      <c r="A100" s="2" t="s">
        <v>596</v>
      </c>
      <c r="B100" s="2" t="s">
        <v>3</v>
      </c>
      <c r="C100" s="2" t="s">
        <v>504</v>
      </c>
      <c r="D100" s="2" t="s">
        <v>39</v>
      </c>
      <c r="E100" s="2" t="s">
        <v>712</v>
      </c>
      <c r="F100" s="2" t="s">
        <v>345</v>
      </c>
      <c r="G100" s="2" t="s">
        <v>522</v>
      </c>
      <c r="I100" s="2">
        <v>170542.15917200001</v>
      </c>
      <c r="J100" s="2">
        <v>931</v>
      </c>
      <c r="K100" s="2">
        <v>27486.71875</v>
      </c>
      <c r="L100" s="2">
        <v>12694.791015625</v>
      </c>
      <c r="M100" s="2">
        <v>26873790</v>
      </c>
      <c r="N100" s="2">
        <v>24420735</v>
      </c>
      <c r="O100" s="2">
        <v>1708433</v>
      </c>
      <c r="P100" s="2">
        <v>26797351</v>
      </c>
      <c r="Q100" s="2">
        <v>26640450</v>
      </c>
      <c r="R100" s="2">
        <v>93.004170431397753</v>
      </c>
      <c r="S100" s="2" t="s">
        <v>346</v>
      </c>
      <c r="T100" s="2">
        <v>0.99539999999999995</v>
      </c>
      <c r="U100" s="2">
        <v>0.99529999999999996</v>
      </c>
      <c r="V100" s="2" t="s">
        <v>347</v>
      </c>
      <c r="W100" s="2" t="s">
        <v>348</v>
      </c>
      <c r="X100" s="2" t="s">
        <v>598</v>
      </c>
      <c r="Y100" s="2" t="s">
        <v>573</v>
      </c>
      <c r="Z100" s="2" t="s">
        <v>713</v>
      </c>
      <c r="AA100" s="2" t="s">
        <v>714</v>
      </c>
      <c r="AB100" s="2">
        <v>35432.59375</v>
      </c>
      <c r="AC100" s="2">
        <v>48159.09765625</v>
      </c>
      <c r="AD100" s="2">
        <v>6859</v>
      </c>
      <c r="AE100" s="2">
        <v>496</v>
      </c>
    </row>
    <row r="101" spans="1:31" x14ac:dyDescent="0.25">
      <c r="A101" s="2" t="s">
        <v>596</v>
      </c>
      <c r="B101" s="2" t="s">
        <v>3</v>
      </c>
      <c r="C101" s="2" t="s">
        <v>508</v>
      </c>
      <c r="D101" s="2" t="s">
        <v>39</v>
      </c>
      <c r="E101" s="2" t="s">
        <v>715</v>
      </c>
      <c r="F101" s="2" t="s">
        <v>345</v>
      </c>
      <c r="G101" s="2" t="s">
        <v>522</v>
      </c>
      <c r="I101" s="2">
        <v>158242.75464500001</v>
      </c>
      <c r="J101" s="2">
        <v>895</v>
      </c>
      <c r="K101" s="2">
        <v>29684.662109375</v>
      </c>
      <c r="L101" s="2">
        <v>15218.646484375</v>
      </c>
      <c r="M101" s="2">
        <v>19529679</v>
      </c>
      <c r="N101" s="2">
        <v>17651341</v>
      </c>
      <c r="O101" s="2">
        <v>1230863</v>
      </c>
      <c r="P101" s="2">
        <v>19467982</v>
      </c>
      <c r="Q101" s="2">
        <v>19349610</v>
      </c>
      <c r="R101" s="2">
        <v>93.026801759707652</v>
      </c>
      <c r="S101" s="2" t="s">
        <v>346</v>
      </c>
      <c r="T101" s="2">
        <v>0.99539999999999995</v>
      </c>
      <c r="U101" s="2">
        <v>0.99519999999999997</v>
      </c>
      <c r="V101" s="2" t="s">
        <v>347</v>
      </c>
      <c r="W101" s="2" t="s">
        <v>348</v>
      </c>
      <c r="X101" s="2" t="s">
        <v>598</v>
      </c>
      <c r="Y101" s="2" t="s">
        <v>573</v>
      </c>
      <c r="Z101" s="2" t="s">
        <v>716</v>
      </c>
      <c r="AA101" s="2" t="s">
        <v>717</v>
      </c>
      <c r="AB101" s="2">
        <v>35432.59375</v>
      </c>
      <c r="AC101" s="2">
        <v>48159.09765625</v>
      </c>
      <c r="AD101" s="2">
        <v>6859</v>
      </c>
      <c r="AE101" s="2">
        <v>496</v>
      </c>
    </row>
    <row r="102" spans="1:31" x14ac:dyDescent="0.25">
      <c r="A102" s="2" t="s">
        <v>596</v>
      </c>
      <c r="B102" s="2" t="s">
        <v>3</v>
      </c>
      <c r="C102" s="2" t="s">
        <v>512</v>
      </c>
      <c r="D102" s="2" t="s">
        <v>39</v>
      </c>
      <c r="E102" s="2" t="s">
        <v>718</v>
      </c>
      <c r="F102" s="2" t="s">
        <v>345</v>
      </c>
      <c r="G102" s="2" t="s">
        <v>522</v>
      </c>
      <c r="I102" s="2">
        <v>151239.453882</v>
      </c>
      <c r="J102" s="2">
        <v>896</v>
      </c>
      <c r="K102" s="2">
        <v>24186.90625</v>
      </c>
      <c r="L102" s="2">
        <v>11367.3828125</v>
      </c>
      <c r="M102" s="2">
        <v>23935614</v>
      </c>
      <c r="N102" s="2">
        <v>21749861</v>
      </c>
      <c r="O102" s="2">
        <v>1675058</v>
      </c>
      <c r="P102" s="2">
        <v>23854442</v>
      </c>
      <c r="Q102" s="2">
        <v>23716039</v>
      </c>
      <c r="R102" s="2">
        <v>92.298534689486061</v>
      </c>
      <c r="S102" s="2" t="s">
        <v>346</v>
      </c>
      <c r="T102" s="2">
        <v>0.99529999999999996</v>
      </c>
      <c r="U102" s="2">
        <v>0.995</v>
      </c>
      <c r="V102" s="2" t="s">
        <v>347</v>
      </c>
      <c r="W102" s="2" t="s">
        <v>348</v>
      </c>
      <c r="X102" s="2" t="s">
        <v>598</v>
      </c>
      <c r="Y102" s="2" t="s">
        <v>573</v>
      </c>
      <c r="Z102" s="2" t="s">
        <v>719</v>
      </c>
      <c r="AA102" s="2" t="s">
        <v>720</v>
      </c>
      <c r="AB102" s="2">
        <v>35432.59375</v>
      </c>
      <c r="AC102" s="2">
        <v>48159.09765625</v>
      </c>
      <c r="AD102" s="2">
        <v>6859</v>
      </c>
      <c r="AE102" s="2">
        <v>496</v>
      </c>
    </row>
    <row r="103" spans="1:31" x14ac:dyDescent="0.25">
      <c r="A103" s="2" t="s">
        <v>596</v>
      </c>
      <c r="B103" s="2" t="s">
        <v>3</v>
      </c>
      <c r="C103" s="2" t="s">
        <v>516</v>
      </c>
      <c r="D103" s="2" t="s">
        <v>39</v>
      </c>
      <c r="E103" s="2" t="s">
        <v>721</v>
      </c>
      <c r="F103" s="2" t="s">
        <v>345</v>
      </c>
      <c r="G103" s="2" t="s">
        <v>522</v>
      </c>
      <c r="I103" s="2">
        <v>179103.64375399999</v>
      </c>
      <c r="J103" s="2">
        <v>1077</v>
      </c>
      <c r="K103" s="2">
        <v>22884.85546875</v>
      </c>
      <c r="L103" s="2">
        <v>14274.4560546875</v>
      </c>
      <c r="M103" s="2">
        <v>31147899</v>
      </c>
      <c r="N103" s="2">
        <v>28524457</v>
      </c>
      <c r="O103" s="2">
        <v>2071509</v>
      </c>
      <c r="P103" s="2">
        <v>31028479</v>
      </c>
      <c r="Q103" s="2">
        <v>30858051</v>
      </c>
      <c r="R103" s="2">
        <v>92.737779372978068</v>
      </c>
      <c r="S103" s="2" t="s">
        <v>346</v>
      </c>
      <c r="T103" s="2">
        <v>0.99539999999999995</v>
      </c>
      <c r="U103" s="2">
        <v>0.99539999999999995</v>
      </c>
      <c r="V103" s="2" t="s">
        <v>347</v>
      </c>
      <c r="W103" s="2" t="s">
        <v>348</v>
      </c>
      <c r="X103" s="2" t="s">
        <v>598</v>
      </c>
      <c r="Y103" s="2" t="s">
        <v>573</v>
      </c>
      <c r="Z103" s="2" t="s">
        <v>722</v>
      </c>
      <c r="AA103" s="2" t="s">
        <v>723</v>
      </c>
      <c r="AB103" s="2">
        <v>35432.59375</v>
      </c>
      <c r="AC103" s="2">
        <v>48159.09765625</v>
      </c>
      <c r="AD103" s="2">
        <v>6859</v>
      </c>
      <c r="AE103" s="2">
        <v>496</v>
      </c>
    </row>
    <row r="104" spans="1:31" x14ac:dyDescent="0.25">
      <c r="A104" s="2" t="s">
        <v>596</v>
      </c>
      <c r="B104" s="2" t="s">
        <v>3</v>
      </c>
      <c r="C104" s="2" t="s">
        <v>520</v>
      </c>
      <c r="D104" s="2" t="s">
        <v>39</v>
      </c>
      <c r="E104" s="2" t="s">
        <v>724</v>
      </c>
      <c r="F104" s="2" t="s">
        <v>345</v>
      </c>
      <c r="G104" s="2" t="s">
        <v>522</v>
      </c>
      <c r="I104" s="2">
        <v>61712.972215000002</v>
      </c>
      <c r="J104" s="2">
        <v>354</v>
      </c>
      <c r="K104" s="2">
        <v>23010.59375</v>
      </c>
      <c r="L104" s="2">
        <v>22523.599609375</v>
      </c>
      <c r="M104" s="2">
        <v>8499481</v>
      </c>
      <c r="N104" s="2">
        <v>7797516</v>
      </c>
      <c r="O104" s="2">
        <v>580363</v>
      </c>
      <c r="P104" s="2">
        <v>8471187</v>
      </c>
      <c r="Q104" s="2">
        <v>8422958</v>
      </c>
      <c r="R104" s="2">
        <v>92.557078433696063</v>
      </c>
      <c r="S104" s="2" t="s">
        <v>346</v>
      </c>
      <c r="T104" s="2">
        <v>0.99539999999999995</v>
      </c>
      <c r="U104" s="2">
        <v>0.99509999999999998</v>
      </c>
      <c r="V104" s="2" t="s">
        <v>347</v>
      </c>
      <c r="W104" s="2" t="s">
        <v>348</v>
      </c>
      <c r="X104" s="2" t="s">
        <v>598</v>
      </c>
      <c r="Y104" s="2" t="s">
        <v>548</v>
      </c>
      <c r="Z104" s="2" t="s">
        <v>725</v>
      </c>
      <c r="AA104" s="2" t="s">
        <v>726</v>
      </c>
      <c r="AB104" s="2">
        <v>35432.59375</v>
      </c>
      <c r="AC104" s="2">
        <v>48159.09765625</v>
      </c>
      <c r="AD104" s="2">
        <v>6859</v>
      </c>
      <c r="AE104" s="2">
        <v>496</v>
      </c>
    </row>
    <row r="105" spans="1:31" x14ac:dyDescent="0.25">
      <c r="A105" s="2" t="s">
        <v>596</v>
      </c>
      <c r="B105" s="2" t="s">
        <v>3</v>
      </c>
      <c r="C105" s="2" t="s">
        <v>526</v>
      </c>
      <c r="D105" s="2" t="s">
        <v>39</v>
      </c>
      <c r="E105" s="2" t="s">
        <v>727</v>
      </c>
      <c r="F105" s="2" t="s">
        <v>345</v>
      </c>
      <c r="G105" s="2" t="s">
        <v>522</v>
      </c>
      <c r="I105" s="2">
        <v>71377.951197999995</v>
      </c>
      <c r="J105" s="2">
        <v>397</v>
      </c>
      <c r="K105" s="2">
        <v>26552.390625</v>
      </c>
      <c r="L105" s="2">
        <v>22999.52734375</v>
      </c>
      <c r="M105" s="2">
        <v>10638982</v>
      </c>
      <c r="N105" s="2">
        <v>9779417</v>
      </c>
      <c r="O105" s="2">
        <v>624140</v>
      </c>
      <c r="P105" s="2">
        <v>10609107</v>
      </c>
      <c r="Q105" s="2">
        <v>10553797</v>
      </c>
      <c r="R105" s="2">
        <v>93.617819957979094</v>
      </c>
      <c r="S105" s="2" t="s">
        <v>346</v>
      </c>
      <c r="T105" s="2">
        <v>0.99560000000000004</v>
      </c>
      <c r="U105" s="2">
        <v>0.99539999999999995</v>
      </c>
      <c r="V105" s="2" t="s">
        <v>347</v>
      </c>
      <c r="W105" s="2" t="s">
        <v>348</v>
      </c>
      <c r="X105" s="2" t="s">
        <v>598</v>
      </c>
      <c r="Y105" s="2" t="s">
        <v>548</v>
      </c>
      <c r="Z105" s="2" t="s">
        <v>728</v>
      </c>
      <c r="AA105" s="2" t="s">
        <v>729</v>
      </c>
      <c r="AB105" s="2">
        <v>35432.59375</v>
      </c>
      <c r="AC105" s="2">
        <v>48159.09765625</v>
      </c>
      <c r="AD105" s="2">
        <v>6859</v>
      </c>
      <c r="AE105" s="2">
        <v>496</v>
      </c>
    </row>
    <row r="106" spans="1:31" x14ac:dyDescent="0.25">
      <c r="A106" s="2" t="s">
        <v>596</v>
      </c>
      <c r="B106" s="2" t="s">
        <v>3</v>
      </c>
      <c r="C106" s="2" t="s">
        <v>530</v>
      </c>
      <c r="D106" s="2" t="s">
        <v>39</v>
      </c>
      <c r="E106" s="2" t="s">
        <v>730</v>
      </c>
      <c r="F106" s="2" t="s">
        <v>345</v>
      </c>
      <c r="G106" s="2" t="s">
        <v>522</v>
      </c>
      <c r="I106" s="2">
        <v>70645.316338999997</v>
      </c>
      <c r="J106" s="2">
        <v>575</v>
      </c>
      <c r="K106" s="2">
        <v>39734.5078125</v>
      </c>
      <c r="L106" s="2">
        <v>16878.86328125</v>
      </c>
      <c r="M106" s="2">
        <v>9434896</v>
      </c>
      <c r="N106" s="2">
        <v>8790104</v>
      </c>
      <c r="O106" s="2">
        <v>697168</v>
      </c>
      <c r="P106" s="2">
        <v>9407469</v>
      </c>
      <c r="Q106" s="2">
        <v>9357366</v>
      </c>
      <c r="R106" s="2">
        <v>92.068717275700038</v>
      </c>
      <c r="S106" s="2" t="s">
        <v>346</v>
      </c>
      <c r="T106" s="2">
        <v>0.99539999999999995</v>
      </c>
      <c r="U106" s="2">
        <v>0.99529999999999996</v>
      </c>
      <c r="V106" s="2" t="s">
        <v>347</v>
      </c>
      <c r="W106" s="2" t="s">
        <v>348</v>
      </c>
      <c r="X106" s="2" t="s">
        <v>598</v>
      </c>
      <c r="Y106" s="2" t="s">
        <v>548</v>
      </c>
      <c r="Z106" s="2" t="s">
        <v>731</v>
      </c>
      <c r="AA106" s="2" t="s">
        <v>732</v>
      </c>
      <c r="AB106" s="2">
        <v>35432.59375</v>
      </c>
      <c r="AC106" s="2">
        <v>48159.09765625</v>
      </c>
      <c r="AD106" s="2">
        <v>6859</v>
      </c>
      <c r="AE106" s="2">
        <v>496</v>
      </c>
    </row>
    <row r="107" spans="1:31" x14ac:dyDescent="0.25">
      <c r="A107" s="2" t="s">
        <v>596</v>
      </c>
      <c r="B107" s="2" t="s">
        <v>3</v>
      </c>
      <c r="C107" s="2" t="s">
        <v>534</v>
      </c>
      <c r="D107" s="2" t="s">
        <v>39</v>
      </c>
      <c r="E107" s="2" t="s">
        <v>733</v>
      </c>
      <c r="F107" s="2" t="s">
        <v>345</v>
      </c>
      <c r="G107" s="2" t="s">
        <v>522</v>
      </c>
      <c r="I107" s="2">
        <v>68908.157330999995</v>
      </c>
      <c r="J107" s="2">
        <v>495</v>
      </c>
      <c r="K107" s="2">
        <v>38911.0703125</v>
      </c>
      <c r="L107" s="2">
        <v>19007.66015625</v>
      </c>
      <c r="M107" s="2">
        <v>7890476</v>
      </c>
      <c r="N107" s="2">
        <v>7211068</v>
      </c>
      <c r="O107" s="2">
        <v>516701</v>
      </c>
      <c r="P107" s="2">
        <v>7867601</v>
      </c>
      <c r="Q107" s="2">
        <v>7824458</v>
      </c>
      <c r="R107" s="2">
        <v>92.834612015862277</v>
      </c>
      <c r="S107" s="2" t="s">
        <v>346</v>
      </c>
      <c r="T107" s="2">
        <v>0.99550000000000005</v>
      </c>
      <c r="U107" s="2">
        <v>0.99539999999999995</v>
      </c>
      <c r="V107" s="2" t="s">
        <v>347</v>
      </c>
      <c r="W107" s="2" t="s">
        <v>348</v>
      </c>
      <c r="X107" s="2" t="s">
        <v>598</v>
      </c>
      <c r="Y107" s="2" t="s">
        <v>548</v>
      </c>
      <c r="Z107" s="2" t="s">
        <v>734</v>
      </c>
      <c r="AA107" s="2" t="s">
        <v>735</v>
      </c>
      <c r="AB107" s="2">
        <v>35432.59375</v>
      </c>
      <c r="AC107" s="2">
        <v>48159.09765625</v>
      </c>
      <c r="AD107" s="2">
        <v>6859</v>
      </c>
      <c r="AE107" s="2">
        <v>496</v>
      </c>
    </row>
    <row r="108" spans="1:31" x14ac:dyDescent="0.25">
      <c r="A108" s="2" t="s">
        <v>596</v>
      </c>
      <c r="B108" s="2" t="s">
        <v>3</v>
      </c>
      <c r="C108" s="2" t="s">
        <v>538</v>
      </c>
      <c r="D108" s="2" t="s">
        <v>39</v>
      </c>
      <c r="E108" s="2" t="s">
        <v>736</v>
      </c>
      <c r="F108" s="2" t="s">
        <v>345</v>
      </c>
      <c r="G108" s="2" t="s">
        <v>522</v>
      </c>
      <c r="I108" s="2">
        <v>69582.780641000005</v>
      </c>
      <c r="J108" s="2">
        <v>642</v>
      </c>
      <c r="K108" s="2">
        <v>41129.08203125</v>
      </c>
      <c r="L108" s="2">
        <v>20420.65625</v>
      </c>
      <c r="M108" s="2">
        <v>12646227</v>
      </c>
      <c r="N108" s="2">
        <v>11718186</v>
      </c>
      <c r="O108" s="2">
        <v>766470</v>
      </c>
      <c r="P108" s="2">
        <v>12609561</v>
      </c>
      <c r="Q108" s="2">
        <v>12537395</v>
      </c>
      <c r="R108" s="2">
        <v>93.459141201547752</v>
      </c>
      <c r="S108" s="2" t="s">
        <v>346</v>
      </c>
      <c r="T108" s="2">
        <v>0.99550000000000005</v>
      </c>
      <c r="U108" s="2">
        <v>0.99529999999999996</v>
      </c>
      <c r="V108" s="2" t="s">
        <v>347</v>
      </c>
      <c r="W108" s="2" t="s">
        <v>348</v>
      </c>
      <c r="X108" s="2" t="s">
        <v>598</v>
      </c>
      <c r="Y108" s="2" t="s">
        <v>548</v>
      </c>
      <c r="Z108" s="2" t="s">
        <v>737</v>
      </c>
      <c r="AA108" s="2" t="s">
        <v>738</v>
      </c>
      <c r="AB108" s="2">
        <v>35432.59375</v>
      </c>
      <c r="AC108" s="2">
        <v>48159.09765625</v>
      </c>
      <c r="AD108" s="2">
        <v>6859</v>
      </c>
      <c r="AE108" s="2">
        <v>496</v>
      </c>
    </row>
    <row r="109" spans="1:31" x14ac:dyDescent="0.25">
      <c r="A109" s="2" t="s">
        <v>596</v>
      </c>
      <c r="B109" s="2" t="s">
        <v>3</v>
      </c>
      <c r="C109" s="2" t="s">
        <v>542</v>
      </c>
      <c r="D109" s="2" t="s">
        <v>39</v>
      </c>
      <c r="E109" s="2" t="s">
        <v>739</v>
      </c>
      <c r="F109" s="2" t="s">
        <v>345</v>
      </c>
      <c r="G109" s="2" t="s">
        <v>522</v>
      </c>
      <c r="I109" s="2">
        <v>84092.202046000006</v>
      </c>
      <c r="J109" s="2">
        <v>489</v>
      </c>
      <c r="K109" s="2">
        <v>31351.203125</v>
      </c>
      <c r="L109" s="2">
        <v>23060.763671875</v>
      </c>
      <c r="M109" s="2">
        <v>11526532</v>
      </c>
      <c r="N109" s="2">
        <v>10599880</v>
      </c>
      <c r="O109" s="2">
        <v>721604</v>
      </c>
      <c r="P109" s="2">
        <v>11481457</v>
      </c>
      <c r="Q109" s="2">
        <v>11413412</v>
      </c>
      <c r="R109" s="2">
        <v>93.192338026468221</v>
      </c>
      <c r="S109" s="2" t="s">
        <v>346</v>
      </c>
      <c r="T109" s="2">
        <v>0.99490000000000001</v>
      </c>
      <c r="U109" s="2">
        <v>0.99450000000000005</v>
      </c>
      <c r="V109" s="2" t="s">
        <v>347</v>
      </c>
      <c r="W109" s="2" t="s">
        <v>348</v>
      </c>
      <c r="X109" s="2" t="s">
        <v>598</v>
      </c>
      <c r="Y109" s="2" t="s">
        <v>548</v>
      </c>
      <c r="Z109" s="2" t="s">
        <v>740</v>
      </c>
      <c r="AA109" s="2" t="s">
        <v>741</v>
      </c>
      <c r="AB109" s="2">
        <v>35432.59375</v>
      </c>
      <c r="AC109" s="2">
        <v>48159.09765625</v>
      </c>
      <c r="AD109" s="2">
        <v>6859</v>
      </c>
      <c r="AE109" s="2">
        <v>496</v>
      </c>
    </row>
    <row r="110" spans="1:31" x14ac:dyDescent="0.25">
      <c r="A110" s="2" t="s">
        <v>742</v>
      </c>
      <c r="B110" s="2" t="s">
        <v>79</v>
      </c>
      <c r="C110" s="2" t="s">
        <v>343</v>
      </c>
      <c r="D110" s="2" t="s">
        <v>13</v>
      </c>
      <c r="E110" s="2" t="s">
        <v>743</v>
      </c>
      <c r="F110" s="2" t="s">
        <v>522</v>
      </c>
      <c r="G110" s="2" t="s">
        <v>345</v>
      </c>
      <c r="I110" s="2">
        <v>8323.2228649999997</v>
      </c>
      <c r="J110" s="2">
        <v>60</v>
      </c>
      <c r="K110" s="2">
        <v>13687</v>
      </c>
      <c r="L110" s="2">
        <v>34848</v>
      </c>
      <c r="M110" s="2">
        <v>1329929</v>
      </c>
      <c r="N110" s="2">
        <v>1243550</v>
      </c>
      <c r="O110" s="2">
        <v>196856</v>
      </c>
      <c r="P110" s="2">
        <v>1323149</v>
      </c>
      <c r="Q110" s="2">
        <v>1308578</v>
      </c>
      <c r="R110" s="2">
        <v>84.169836355594867</v>
      </c>
      <c r="S110" s="2" t="s">
        <v>346</v>
      </c>
      <c r="T110" s="2">
        <v>0.99560000000000004</v>
      </c>
      <c r="U110" s="2">
        <v>0.99529999999999996</v>
      </c>
      <c r="V110" s="2" t="s">
        <v>347</v>
      </c>
      <c r="W110" s="2" t="s">
        <v>348</v>
      </c>
      <c r="X110" s="2" t="s">
        <v>598</v>
      </c>
      <c r="Y110" s="2" t="s">
        <v>423</v>
      </c>
      <c r="Z110" s="2" t="s">
        <v>744</v>
      </c>
      <c r="AA110" s="2" t="s">
        <v>745</v>
      </c>
      <c r="AB110" s="2">
        <v>31718.8828125</v>
      </c>
      <c r="AC110" s="2">
        <v>37138.9375</v>
      </c>
      <c r="AD110" s="2">
        <v>524</v>
      </c>
      <c r="AE110" s="2">
        <v>6006</v>
      </c>
    </row>
    <row r="111" spans="1:31" x14ac:dyDescent="0.25">
      <c r="A111" s="2" t="s">
        <v>742</v>
      </c>
      <c r="B111" s="2" t="s">
        <v>79</v>
      </c>
      <c r="C111" s="2" t="s">
        <v>352</v>
      </c>
      <c r="D111" s="2" t="s">
        <v>13</v>
      </c>
      <c r="E111" s="2" t="s">
        <v>746</v>
      </c>
      <c r="F111" s="2" t="s">
        <v>522</v>
      </c>
      <c r="G111" s="2" t="s">
        <v>345</v>
      </c>
      <c r="I111" s="2">
        <v>10803.375937999999</v>
      </c>
      <c r="J111" s="2">
        <v>60</v>
      </c>
      <c r="K111" s="2">
        <v>20456</v>
      </c>
      <c r="L111" s="2">
        <v>28803</v>
      </c>
      <c r="M111" s="2">
        <v>2785436</v>
      </c>
      <c r="N111" s="2">
        <v>2627706</v>
      </c>
      <c r="O111" s="2">
        <v>246039</v>
      </c>
      <c r="P111" s="2">
        <v>2777418</v>
      </c>
      <c r="Q111" s="2">
        <v>2761046</v>
      </c>
      <c r="R111" s="2">
        <v>90.636737899902045</v>
      </c>
      <c r="S111" s="2" t="s">
        <v>346</v>
      </c>
      <c r="T111" s="2">
        <v>0.99539999999999995</v>
      </c>
      <c r="U111" s="2">
        <v>0.99509999999999998</v>
      </c>
      <c r="V111" s="2" t="s">
        <v>347</v>
      </c>
      <c r="W111" s="2" t="s">
        <v>348</v>
      </c>
      <c r="X111" s="2" t="s">
        <v>598</v>
      </c>
      <c r="Y111" s="2" t="s">
        <v>423</v>
      </c>
      <c r="Z111" s="2" t="s">
        <v>747</v>
      </c>
      <c r="AA111" s="2" t="s">
        <v>748</v>
      </c>
      <c r="AB111" s="2">
        <v>31718.8828125</v>
      </c>
      <c r="AC111" s="2">
        <v>37138.9375</v>
      </c>
      <c r="AD111" s="2">
        <v>524</v>
      </c>
      <c r="AE111" s="2">
        <v>6006</v>
      </c>
    </row>
    <row r="112" spans="1:31" x14ac:dyDescent="0.25">
      <c r="A112" s="2" t="s">
        <v>742</v>
      </c>
      <c r="B112" s="2" t="s">
        <v>79</v>
      </c>
      <c r="C112" s="2" t="s">
        <v>356</v>
      </c>
      <c r="D112" s="2" t="s">
        <v>5</v>
      </c>
      <c r="E112" s="2" t="s">
        <v>749</v>
      </c>
      <c r="F112" s="2" t="s">
        <v>345</v>
      </c>
      <c r="G112" s="2" t="s">
        <v>345</v>
      </c>
      <c r="I112" s="2">
        <v>16553.372256999999</v>
      </c>
      <c r="J112" s="2">
        <v>114</v>
      </c>
      <c r="K112" s="2">
        <v>24181</v>
      </c>
      <c r="L112" s="2">
        <v>9803</v>
      </c>
      <c r="M112" s="2">
        <v>1854114</v>
      </c>
      <c r="N112" s="2">
        <v>1752708</v>
      </c>
      <c r="O112" s="2">
        <v>204421</v>
      </c>
      <c r="P112" s="2">
        <v>1848387</v>
      </c>
      <c r="Q112" s="2">
        <v>1838512</v>
      </c>
      <c r="R112" s="2">
        <v>88.336847894800513</v>
      </c>
      <c r="S112" s="2" t="s">
        <v>346</v>
      </c>
      <c r="T112" s="2">
        <v>0.99509999999999998</v>
      </c>
      <c r="U112" s="2">
        <v>0.99490000000000001</v>
      </c>
      <c r="V112" s="2" t="s">
        <v>347</v>
      </c>
      <c r="W112" s="2" t="s">
        <v>348</v>
      </c>
      <c r="X112" s="2" t="s">
        <v>598</v>
      </c>
      <c r="Y112" s="2" t="s">
        <v>349</v>
      </c>
      <c r="Z112" s="2" t="s">
        <v>750</v>
      </c>
      <c r="AA112" s="2" t="s">
        <v>751</v>
      </c>
      <c r="AB112" s="2">
        <v>31718.8828125</v>
      </c>
      <c r="AC112" s="2">
        <v>37138.9375</v>
      </c>
      <c r="AD112" s="2">
        <v>524</v>
      </c>
      <c r="AE112" s="2">
        <v>6006</v>
      </c>
    </row>
    <row r="113" spans="1:31" x14ac:dyDescent="0.25">
      <c r="A113" s="2" t="s">
        <v>742</v>
      </c>
      <c r="B113" s="2" t="s">
        <v>79</v>
      </c>
      <c r="C113" s="2" t="s">
        <v>360</v>
      </c>
      <c r="D113" s="2" t="s">
        <v>5</v>
      </c>
      <c r="E113" s="2" t="s">
        <v>752</v>
      </c>
      <c r="F113" s="2" t="s">
        <v>345</v>
      </c>
      <c r="G113" s="2" t="s">
        <v>345</v>
      </c>
      <c r="I113" s="2">
        <v>18123.190259999999</v>
      </c>
      <c r="J113" s="2">
        <v>112</v>
      </c>
      <c r="K113" s="2">
        <v>24150</v>
      </c>
      <c r="L113" s="2">
        <v>10226</v>
      </c>
      <c r="M113" s="2">
        <v>2172388</v>
      </c>
      <c r="N113" s="2">
        <v>2055690</v>
      </c>
      <c r="O113" s="2">
        <v>241516</v>
      </c>
      <c r="P113" s="2">
        <v>2164601</v>
      </c>
      <c r="Q113" s="2">
        <v>2152711</v>
      </c>
      <c r="R113" s="2">
        <v>88.251341398751762</v>
      </c>
      <c r="S113" s="2" t="s">
        <v>346</v>
      </c>
      <c r="T113" s="2">
        <v>0.995</v>
      </c>
      <c r="U113" s="2">
        <v>0.99470000000000003</v>
      </c>
      <c r="V113" s="2" t="s">
        <v>347</v>
      </c>
      <c r="W113" s="2" t="s">
        <v>348</v>
      </c>
      <c r="X113" s="2" t="s">
        <v>598</v>
      </c>
      <c r="Y113" s="2" t="s">
        <v>349</v>
      </c>
      <c r="Z113" s="2" t="s">
        <v>753</v>
      </c>
      <c r="AA113" s="2" t="s">
        <v>754</v>
      </c>
      <c r="AB113" s="2">
        <v>31718.8828125</v>
      </c>
      <c r="AC113" s="2">
        <v>37138.9375</v>
      </c>
      <c r="AD113" s="2">
        <v>524</v>
      </c>
      <c r="AE113" s="2">
        <v>6006</v>
      </c>
    </row>
    <row r="114" spans="1:31" x14ac:dyDescent="0.25">
      <c r="A114" s="2" t="s">
        <v>742</v>
      </c>
      <c r="B114" s="2" t="s">
        <v>79</v>
      </c>
      <c r="C114" s="2" t="s">
        <v>364</v>
      </c>
      <c r="D114" s="2" t="s">
        <v>5</v>
      </c>
      <c r="E114" s="2" t="s">
        <v>755</v>
      </c>
      <c r="F114" s="2" t="s">
        <v>345</v>
      </c>
      <c r="G114" s="2" t="s">
        <v>345</v>
      </c>
      <c r="I114" s="2">
        <v>14453.322324999999</v>
      </c>
      <c r="J114" s="2">
        <v>100</v>
      </c>
      <c r="K114" s="2">
        <v>17296</v>
      </c>
      <c r="L114" s="2">
        <v>33524</v>
      </c>
      <c r="M114" s="2">
        <v>2700640</v>
      </c>
      <c r="N114" s="2">
        <v>2551836</v>
      </c>
      <c r="O114" s="2">
        <v>303433</v>
      </c>
      <c r="P114" s="2">
        <v>2693100</v>
      </c>
      <c r="Q114" s="2">
        <v>2679724</v>
      </c>
      <c r="R114" s="2">
        <v>88.10922802249047</v>
      </c>
      <c r="S114" s="2" t="s">
        <v>346</v>
      </c>
      <c r="T114" s="2">
        <v>0.99539999999999995</v>
      </c>
      <c r="U114" s="2">
        <v>0.99519999999999997</v>
      </c>
      <c r="V114" s="2" t="s">
        <v>347</v>
      </c>
      <c r="W114" s="2" t="s">
        <v>348</v>
      </c>
      <c r="X114" s="2" t="s">
        <v>598</v>
      </c>
      <c r="Y114" s="3" t="s">
        <v>432</v>
      </c>
      <c r="Z114" s="2" t="s">
        <v>756</v>
      </c>
      <c r="AA114" s="2" t="s">
        <v>757</v>
      </c>
      <c r="AB114" s="2">
        <v>31718.8828125</v>
      </c>
      <c r="AC114" s="2">
        <v>37138.9375</v>
      </c>
      <c r="AD114" s="2">
        <v>524</v>
      </c>
      <c r="AE114" s="2">
        <v>6006</v>
      </c>
    </row>
    <row r="115" spans="1:31" x14ac:dyDescent="0.25">
      <c r="A115" s="2" t="s">
        <v>742</v>
      </c>
      <c r="B115" s="2" t="s">
        <v>79</v>
      </c>
      <c r="C115" s="2" t="s">
        <v>368</v>
      </c>
      <c r="D115" s="2" t="s">
        <v>5</v>
      </c>
      <c r="E115" s="2" t="s">
        <v>758</v>
      </c>
      <c r="F115" s="2" t="s">
        <v>345</v>
      </c>
      <c r="G115" s="2" t="s">
        <v>345</v>
      </c>
      <c r="I115" s="2">
        <v>15460.555805</v>
      </c>
      <c r="J115" s="2">
        <v>87</v>
      </c>
      <c r="K115" s="2">
        <v>6161</v>
      </c>
      <c r="L115" s="2">
        <v>25682</v>
      </c>
      <c r="M115" s="2">
        <v>2341252</v>
      </c>
      <c r="N115" s="2">
        <v>2213414</v>
      </c>
      <c r="O115" s="2">
        <v>222991</v>
      </c>
      <c r="P115" s="2">
        <v>2334352</v>
      </c>
      <c r="Q115" s="2">
        <v>2320242</v>
      </c>
      <c r="R115" s="2">
        <v>89.925472595727683</v>
      </c>
      <c r="S115" s="2" t="s">
        <v>346</v>
      </c>
      <c r="T115" s="2">
        <v>0.99550000000000005</v>
      </c>
      <c r="U115" s="2">
        <v>0.99519999999999997</v>
      </c>
      <c r="V115" s="2" t="s">
        <v>347</v>
      </c>
      <c r="W115" s="2" t="s">
        <v>348</v>
      </c>
      <c r="X115" s="2" t="s">
        <v>598</v>
      </c>
      <c r="Y115" s="3" t="s">
        <v>432</v>
      </c>
      <c r="Z115" s="2" t="s">
        <v>759</v>
      </c>
      <c r="AA115" s="2" t="s">
        <v>760</v>
      </c>
      <c r="AB115" s="2">
        <v>31718.8828125</v>
      </c>
      <c r="AC115" s="2">
        <v>37138.9375</v>
      </c>
      <c r="AD115" s="2">
        <v>524</v>
      </c>
      <c r="AE115" s="2">
        <v>6006</v>
      </c>
    </row>
    <row r="116" spans="1:31" x14ac:dyDescent="0.25">
      <c r="A116" s="2" t="s">
        <v>742</v>
      </c>
      <c r="B116" s="2" t="s">
        <v>79</v>
      </c>
      <c r="C116" s="2" t="s">
        <v>372</v>
      </c>
      <c r="D116" s="2" t="s">
        <v>13</v>
      </c>
      <c r="E116" s="2" t="s">
        <v>761</v>
      </c>
      <c r="F116" s="2" t="s">
        <v>522</v>
      </c>
      <c r="G116" s="2" t="s">
        <v>345</v>
      </c>
      <c r="I116" s="2">
        <v>5680.5099579999996</v>
      </c>
      <c r="J116" s="2">
        <v>48</v>
      </c>
      <c r="K116" s="2">
        <v>6539</v>
      </c>
      <c r="L116" s="2">
        <v>29356</v>
      </c>
      <c r="M116" s="2">
        <v>1369938</v>
      </c>
      <c r="N116" s="2">
        <v>1296080</v>
      </c>
      <c r="O116" s="2">
        <v>144192</v>
      </c>
      <c r="P116" s="2">
        <v>1364986</v>
      </c>
      <c r="Q116" s="2">
        <v>1354665</v>
      </c>
      <c r="R116" s="2">
        <v>88.874760817233494</v>
      </c>
      <c r="S116" s="2" t="s">
        <v>346</v>
      </c>
      <c r="T116" s="2">
        <v>0.99529999999999996</v>
      </c>
      <c r="U116" s="2">
        <v>0.99509999999999998</v>
      </c>
      <c r="V116" s="2" t="s">
        <v>347</v>
      </c>
      <c r="W116" s="2" t="s">
        <v>348</v>
      </c>
      <c r="X116" s="2" t="s">
        <v>598</v>
      </c>
      <c r="Y116" s="2" t="s">
        <v>423</v>
      </c>
      <c r="Z116" s="2" t="s">
        <v>762</v>
      </c>
      <c r="AA116" s="2" t="s">
        <v>763</v>
      </c>
      <c r="AB116" s="2">
        <v>31718.8828125</v>
      </c>
      <c r="AC116" s="2">
        <v>37138.9375</v>
      </c>
      <c r="AD116" s="2">
        <v>524</v>
      </c>
      <c r="AE116" s="2">
        <v>6006</v>
      </c>
    </row>
    <row r="117" spans="1:31" x14ac:dyDescent="0.25">
      <c r="A117" s="2" t="s">
        <v>742</v>
      </c>
      <c r="B117" s="2" t="s">
        <v>79</v>
      </c>
      <c r="C117" s="2" t="s">
        <v>377</v>
      </c>
      <c r="D117" s="2" t="s">
        <v>5</v>
      </c>
      <c r="E117" s="2" t="s">
        <v>764</v>
      </c>
      <c r="F117" s="2" t="s">
        <v>345</v>
      </c>
      <c r="G117" s="2" t="s">
        <v>345</v>
      </c>
      <c r="I117" s="2">
        <v>10583.282673</v>
      </c>
      <c r="J117" s="2">
        <v>67</v>
      </c>
      <c r="K117" s="2">
        <v>24161</v>
      </c>
      <c r="L117" s="2">
        <v>17153</v>
      </c>
      <c r="M117" s="2">
        <v>1773041</v>
      </c>
      <c r="N117" s="2">
        <v>1672367</v>
      </c>
      <c r="O117" s="2">
        <v>152855</v>
      </c>
      <c r="P117" s="2">
        <v>1767973</v>
      </c>
      <c r="Q117" s="2">
        <v>1751637</v>
      </c>
      <c r="R117" s="2">
        <v>90.859960762201126</v>
      </c>
      <c r="S117" s="2" t="s">
        <v>346</v>
      </c>
      <c r="T117" s="2">
        <v>0.99550000000000005</v>
      </c>
      <c r="U117" s="2">
        <v>0.99539999999999995</v>
      </c>
      <c r="V117" s="2" t="s">
        <v>347</v>
      </c>
      <c r="W117" s="2" t="s">
        <v>348</v>
      </c>
      <c r="X117" s="2" t="s">
        <v>598</v>
      </c>
      <c r="Y117" s="2" t="s">
        <v>349</v>
      </c>
      <c r="Z117" s="2" t="s">
        <v>765</v>
      </c>
      <c r="AA117" s="2" t="s">
        <v>766</v>
      </c>
      <c r="AB117" s="2">
        <v>31718.8828125</v>
      </c>
      <c r="AC117" s="2">
        <v>37138.9375</v>
      </c>
      <c r="AD117" s="2">
        <v>524</v>
      </c>
      <c r="AE117" s="2">
        <v>6006</v>
      </c>
    </row>
    <row r="118" spans="1:31" x14ac:dyDescent="0.25">
      <c r="A118" s="2" t="s">
        <v>742</v>
      </c>
      <c r="B118" s="2" t="s">
        <v>79</v>
      </c>
      <c r="C118" s="2" t="s">
        <v>381</v>
      </c>
      <c r="D118" s="2" t="s">
        <v>5</v>
      </c>
      <c r="E118" s="2" t="s">
        <v>767</v>
      </c>
      <c r="F118" s="2" t="s">
        <v>345</v>
      </c>
      <c r="G118" s="2" t="s">
        <v>345</v>
      </c>
      <c r="I118" s="2">
        <v>13799.576797</v>
      </c>
      <c r="J118" s="2">
        <v>89</v>
      </c>
      <c r="K118" s="2">
        <v>5681</v>
      </c>
      <c r="L118" s="2">
        <v>25594</v>
      </c>
      <c r="M118" s="2">
        <v>2531247</v>
      </c>
      <c r="N118" s="2">
        <v>2390583</v>
      </c>
      <c r="O118" s="2">
        <v>237624</v>
      </c>
      <c r="P118" s="2">
        <v>2521879</v>
      </c>
      <c r="Q118" s="2">
        <v>2501418</v>
      </c>
      <c r="R118" s="2">
        <v>90.059997916826148</v>
      </c>
      <c r="S118" s="2" t="s">
        <v>346</v>
      </c>
      <c r="T118" s="2">
        <v>0.99550000000000005</v>
      </c>
      <c r="U118" s="2">
        <v>0.99519999999999997</v>
      </c>
      <c r="V118" s="2" t="s">
        <v>347</v>
      </c>
      <c r="W118" s="2" t="s">
        <v>348</v>
      </c>
      <c r="X118" s="2" t="s">
        <v>598</v>
      </c>
      <c r="Y118" s="3" t="s">
        <v>432</v>
      </c>
      <c r="Z118" s="2" t="s">
        <v>768</v>
      </c>
      <c r="AA118" s="2" t="s">
        <v>769</v>
      </c>
      <c r="AB118" s="2">
        <v>31718.8828125</v>
      </c>
      <c r="AC118" s="2">
        <v>37138.9375</v>
      </c>
      <c r="AD118" s="2">
        <v>524</v>
      </c>
      <c r="AE118" s="2">
        <v>6006</v>
      </c>
    </row>
    <row r="119" spans="1:31" x14ac:dyDescent="0.25">
      <c r="A119" s="2" t="s">
        <v>742</v>
      </c>
      <c r="B119" s="2" t="s">
        <v>79</v>
      </c>
      <c r="C119" s="2" t="s">
        <v>385</v>
      </c>
      <c r="D119" s="2" t="s">
        <v>13</v>
      </c>
      <c r="E119" s="2" t="s">
        <v>770</v>
      </c>
      <c r="F119" s="2" t="s">
        <v>522</v>
      </c>
      <c r="G119" s="2" t="s">
        <v>345</v>
      </c>
      <c r="I119" s="2">
        <v>11301.892761999999</v>
      </c>
      <c r="J119" s="2">
        <v>65</v>
      </c>
      <c r="K119" s="2">
        <v>9275</v>
      </c>
      <c r="L119" s="2">
        <v>36193</v>
      </c>
      <c r="M119" s="2">
        <v>2678805</v>
      </c>
      <c r="N119" s="2">
        <v>2534717</v>
      </c>
      <c r="O119" s="2">
        <v>249408</v>
      </c>
      <c r="P119" s="2">
        <v>2670688</v>
      </c>
      <c r="Q119" s="2">
        <v>2655565</v>
      </c>
      <c r="R119" s="2">
        <v>90.160321645375006</v>
      </c>
      <c r="S119" s="2" t="s">
        <v>346</v>
      </c>
      <c r="T119" s="2">
        <v>0.99550000000000005</v>
      </c>
      <c r="U119" s="2">
        <v>0.99519999999999997</v>
      </c>
      <c r="V119" s="2" t="s">
        <v>347</v>
      </c>
      <c r="W119" s="2" t="s">
        <v>348</v>
      </c>
      <c r="X119" s="2" t="s">
        <v>598</v>
      </c>
      <c r="Y119" s="2" t="s">
        <v>423</v>
      </c>
      <c r="Z119" s="2" t="s">
        <v>771</v>
      </c>
      <c r="AA119" s="2" t="s">
        <v>772</v>
      </c>
      <c r="AB119" s="2">
        <v>31718.8828125</v>
      </c>
      <c r="AC119" s="2">
        <v>37138.9375</v>
      </c>
      <c r="AD119" s="2">
        <v>524</v>
      </c>
      <c r="AE119" s="2">
        <v>6006</v>
      </c>
    </row>
    <row r="120" spans="1:31" x14ac:dyDescent="0.25">
      <c r="A120" s="2" t="s">
        <v>742</v>
      </c>
      <c r="B120" s="2" t="s">
        <v>79</v>
      </c>
      <c r="C120" s="2" t="s">
        <v>389</v>
      </c>
      <c r="D120" s="2" t="s">
        <v>13</v>
      </c>
      <c r="E120" s="2" t="s">
        <v>773</v>
      </c>
      <c r="F120" s="2" t="s">
        <v>522</v>
      </c>
      <c r="G120" s="2" t="s">
        <v>345</v>
      </c>
      <c r="I120" s="2">
        <v>9286.3101939999997</v>
      </c>
      <c r="J120" s="2">
        <v>53</v>
      </c>
      <c r="K120" s="2">
        <v>20068</v>
      </c>
      <c r="L120" s="2">
        <v>27367</v>
      </c>
      <c r="M120" s="2">
        <v>2266378</v>
      </c>
      <c r="N120" s="2">
        <v>2131783</v>
      </c>
      <c r="O120" s="2">
        <v>197416</v>
      </c>
      <c r="P120" s="2">
        <v>2259296</v>
      </c>
      <c r="Q120" s="2">
        <v>2244388</v>
      </c>
      <c r="R120" s="2">
        <v>90.73939514481539</v>
      </c>
      <c r="S120" s="2" t="s">
        <v>346</v>
      </c>
      <c r="T120" s="2">
        <v>0.99539999999999995</v>
      </c>
      <c r="U120" s="2">
        <v>0.99519999999999997</v>
      </c>
      <c r="V120" s="2" t="s">
        <v>347</v>
      </c>
      <c r="W120" s="2" t="s">
        <v>348</v>
      </c>
      <c r="X120" s="2" t="s">
        <v>598</v>
      </c>
      <c r="Y120" s="2" t="s">
        <v>423</v>
      </c>
      <c r="Z120" s="2" t="s">
        <v>774</v>
      </c>
      <c r="AA120" s="2" t="s">
        <v>775</v>
      </c>
      <c r="AB120" s="2">
        <v>31718.8828125</v>
      </c>
      <c r="AC120" s="2">
        <v>37138.9375</v>
      </c>
      <c r="AD120" s="2">
        <v>524</v>
      </c>
      <c r="AE120" s="2">
        <v>6006</v>
      </c>
    </row>
    <row r="121" spans="1:31" x14ac:dyDescent="0.25">
      <c r="A121" s="2" t="s">
        <v>742</v>
      </c>
      <c r="B121" s="2" t="s">
        <v>79</v>
      </c>
      <c r="C121" s="2" t="s">
        <v>393</v>
      </c>
      <c r="D121" s="2" t="s">
        <v>13</v>
      </c>
      <c r="E121" s="2" t="s">
        <v>776</v>
      </c>
      <c r="F121" s="2" t="s">
        <v>522</v>
      </c>
      <c r="G121" s="2" t="s">
        <v>345</v>
      </c>
      <c r="I121" s="2">
        <v>7912.2014810000001</v>
      </c>
      <c r="J121" s="2">
        <v>50</v>
      </c>
      <c r="K121" s="2">
        <v>21233</v>
      </c>
      <c r="L121" s="2">
        <v>24614</v>
      </c>
      <c r="M121" s="2">
        <v>1561152</v>
      </c>
      <c r="N121" s="2">
        <v>1472399</v>
      </c>
      <c r="O121" s="2">
        <v>174570</v>
      </c>
      <c r="P121" s="2">
        <v>1556727</v>
      </c>
      <c r="Q121" s="2">
        <v>1544854</v>
      </c>
      <c r="R121" s="2">
        <v>88.143838728496831</v>
      </c>
      <c r="S121" s="2" t="s">
        <v>346</v>
      </c>
      <c r="T121" s="2">
        <v>0.99539999999999995</v>
      </c>
      <c r="U121" s="2">
        <v>0.99550000000000005</v>
      </c>
      <c r="V121" s="2" t="s">
        <v>347</v>
      </c>
      <c r="W121" s="2" t="s">
        <v>348</v>
      </c>
      <c r="X121" s="2" t="s">
        <v>598</v>
      </c>
      <c r="Y121" s="2" t="s">
        <v>423</v>
      </c>
      <c r="Z121" s="2" t="s">
        <v>777</v>
      </c>
      <c r="AA121" s="2" t="s">
        <v>778</v>
      </c>
      <c r="AB121" s="2">
        <v>31718.8828125</v>
      </c>
      <c r="AC121" s="2">
        <v>37138.9375</v>
      </c>
      <c r="AD121" s="2">
        <v>524</v>
      </c>
      <c r="AE121" s="2">
        <v>6006</v>
      </c>
    </row>
    <row r="122" spans="1:31" x14ac:dyDescent="0.25">
      <c r="A122" s="2" t="s">
        <v>742</v>
      </c>
      <c r="B122" s="2" t="s">
        <v>79</v>
      </c>
      <c r="C122" s="2" t="s">
        <v>397</v>
      </c>
      <c r="D122" s="2" t="s">
        <v>5</v>
      </c>
      <c r="E122" s="2" t="s">
        <v>779</v>
      </c>
      <c r="F122" s="2" t="s">
        <v>345</v>
      </c>
      <c r="G122" s="2" t="s">
        <v>345</v>
      </c>
      <c r="I122" s="2">
        <v>24904.325916999998</v>
      </c>
      <c r="J122" s="2">
        <v>136</v>
      </c>
      <c r="K122" s="2">
        <v>14492</v>
      </c>
      <c r="L122" s="2">
        <v>36884</v>
      </c>
      <c r="M122" s="2">
        <v>4771958</v>
      </c>
      <c r="N122" s="2">
        <v>4477418</v>
      </c>
      <c r="O122" s="2">
        <v>448422</v>
      </c>
      <c r="P122" s="2">
        <v>4747354</v>
      </c>
      <c r="Q122" s="2">
        <v>4703980</v>
      </c>
      <c r="R122" s="2">
        <v>89.984808208659544</v>
      </c>
      <c r="S122" s="2" t="s">
        <v>346</v>
      </c>
      <c r="T122" s="2">
        <v>0.99539999999999995</v>
      </c>
      <c r="U122" s="2">
        <v>0.99550000000000005</v>
      </c>
      <c r="V122" s="2" t="s">
        <v>347</v>
      </c>
      <c r="W122" s="2" t="s">
        <v>348</v>
      </c>
      <c r="X122" s="2" t="s">
        <v>598</v>
      </c>
      <c r="Y122" s="2" t="s">
        <v>349</v>
      </c>
      <c r="Z122" s="2" t="s">
        <v>780</v>
      </c>
      <c r="AA122" s="2" t="s">
        <v>781</v>
      </c>
      <c r="AB122" s="2">
        <v>31718.8828125</v>
      </c>
      <c r="AC122" s="2">
        <v>37138.9375</v>
      </c>
      <c r="AD122" s="2">
        <v>524</v>
      </c>
      <c r="AE122" s="2">
        <v>6006</v>
      </c>
    </row>
    <row r="123" spans="1:31" x14ac:dyDescent="0.25">
      <c r="A123" s="2" t="s">
        <v>742</v>
      </c>
      <c r="B123" s="2" t="s">
        <v>79</v>
      </c>
      <c r="C123" s="2" t="s">
        <v>401</v>
      </c>
      <c r="D123" s="2" t="s">
        <v>5</v>
      </c>
      <c r="E123" s="2" t="s">
        <v>782</v>
      </c>
      <c r="F123" s="2" t="s">
        <v>345</v>
      </c>
      <c r="G123" s="2" t="s">
        <v>345</v>
      </c>
      <c r="I123" s="2">
        <v>15746.310493000001</v>
      </c>
      <c r="J123" s="2">
        <v>101</v>
      </c>
      <c r="K123" s="2">
        <v>17226</v>
      </c>
      <c r="L123" s="2">
        <v>36578</v>
      </c>
      <c r="M123" s="2">
        <v>2684527</v>
      </c>
      <c r="N123" s="2">
        <v>2530791</v>
      </c>
      <c r="O123" s="2">
        <v>260472</v>
      </c>
      <c r="P123" s="2">
        <v>2670481</v>
      </c>
      <c r="Q123" s="2">
        <v>2653276</v>
      </c>
      <c r="R123" s="2">
        <v>89.707881844055876</v>
      </c>
      <c r="S123" s="2" t="s">
        <v>346</v>
      </c>
      <c r="T123" s="2">
        <v>0.99539999999999995</v>
      </c>
      <c r="U123" s="2">
        <v>0.99509999999999998</v>
      </c>
      <c r="V123" s="2" t="s">
        <v>347</v>
      </c>
      <c r="W123" s="2" t="s">
        <v>348</v>
      </c>
      <c r="X123" s="2" t="s">
        <v>598</v>
      </c>
      <c r="Y123" s="2" t="s">
        <v>349</v>
      </c>
      <c r="Z123" s="2" t="s">
        <v>783</v>
      </c>
      <c r="AA123" s="2" t="s">
        <v>784</v>
      </c>
      <c r="AB123" s="2">
        <v>31718.8828125</v>
      </c>
      <c r="AC123" s="2">
        <v>37138.9375</v>
      </c>
      <c r="AD123" s="2">
        <v>524</v>
      </c>
      <c r="AE123" s="2">
        <v>6006</v>
      </c>
    </row>
    <row r="124" spans="1:31" x14ac:dyDescent="0.25">
      <c r="A124" s="2" t="s">
        <v>742</v>
      </c>
      <c r="B124" s="2" t="s">
        <v>79</v>
      </c>
      <c r="C124" s="2" t="s">
        <v>405</v>
      </c>
      <c r="D124" s="2" t="s">
        <v>5</v>
      </c>
      <c r="E124" s="2" t="s">
        <v>785</v>
      </c>
      <c r="F124" s="2" t="s">
        <v>345</v>
      </c>
      <c r="G124" s="2" t="s">
        <v>345</v>
      </c>
      <c r="I124" s="2">
        <v>20138.932198999999</v>
      </c>
      <c r="J124" s="2">
        <v>128</v>
      </c>
      <c r="K124" s="2">
        <v>18999</v>
      </c>
      <c r="L124" s="2">
        <v>36084</v>
      </c>
      <c r="M124" s="2">
        <v>3351006</v>
      </c>
      <c r="N124" s="2">
        <v>3174662</v>
      </c>
      <c r="O124" s="2">
        <v>371872</v>
      </c>
      <c r="P124" s="2">
        <v>3341933</v>
      </c>
      <c r="Q124" s="2">
        <v>3325390</v>
      </c>
      <c r="R124" s="2">
        <v>88.286249055805001</v>
      </c>
      <c r="S124" s="2" t="s">
        <v>346</v>
      </c>
      <c r="T124" s="2">
        <v>0.99560000000000004</v>
      </c>
      <c r="U124" s="2">
        <v>0.99539999999999995</v>
      </c>
      <c r="V124" s="2" t="s">
        <v>347</v>
      </c>
      <c r="W124" s="2" t="s">
        <v>348</v>
      </c>
      <c r="X124" s="2" t="s">
        <v>598</v>
      </c>
      <c r="Y124" s="2" t="s">
        <v>349</v>
      </c>
      <c r="Z124" s="2" t="s">
        <v>786</v>
      </c>
      <c r="AA124" s="2" t="s">
        <v>787</v>
      </c>
      <c r="AB124" s="2">
        <v>31718.8828125</v>
      </c>
      <c r="AC124" s="2">
        <v>37138.9375</v>
      </c>
      <c r="AD124" s="2">
        <v>524</v>
      </c>
      <c r="AE124" s="2">
        <v>6006</v>
      </c>
    </row>
    <row r="125" spans="1:31" x14ac:dyDescent="0.25">
      <c r="A125" s="2" t="s">
        <v>742</v>
      </c>
      <c r="B125" s="2" t="s">
        <v>79</v>
      </c>
      <c r="C125" s="2" t="s">
        <v>409</v>
      </c>
      <c r="D125" s="2" t="s">
        <v>5</v>
      </c>
      <c r="E125" s="2" t="s">
        <v>788</v>
      </c>
      <c r="F125" s="2" t="s">
        <v>345</v>
      </c>
      <c r="G125" s="2" t="s">
        <v>345</v>
      </c>
      <c r="I125" s="2">
        <v>18684.818547999999</v>
      </c>
      <c r="J125" s="2">
        <v>110</v>
      </c>
      <c r="K125" s="2">
        <v>28332</v>
      </c>
      <c r="L125" s="2">
        <v>31591</v>
      </c>
      <c r="M125" s="2">
        <v>2192641</v>
      </c>
      <c r="N125" s="2">
        <v>2068925</v>
      </c>
      <c r="O125" s="2">
        <v>255221</v>
      </c>
      <c r="P125" s="2">
        <v>2186279</v>
      </c>
      <c r="Q125" s="2">
        <v>2174972</v>
      </c>
      <c r="R125" s="2">
        <v>87.664076754836458</v>
      </c>
      <c r="S125" s="2" t="s">
        <v>346</v>
      </c>
      <c r="T125" s="2">
        <v>0.99509999999999998</v>
      </c>
      <c r="U125" s="2">
        <v>0.99490000000000001</v>
      </c>
      <c r="V125" s="2" t="s">
        <v>347</v>
      </c>
      <c r="W125" s="2" t="s">
        <v>348</v>
      </c>
      <c r="X125" s="2" t="s">
        <v>598</v>
      </c>
      <c r="Y125" s="2" t="s">
        <v>349</v>
      </c>
      <c r="Z125" s="2" t="s">
        <v>789</v>
      </c>
      <c r="AA125" s="2" t="s">
        <v>790</v>
      </c>
      <c r="AB125" s="2">
        <v>31718.8828125</v>
      </c>
      <c r="AC125" s="2">
        <v>37138.9375</v>
      </c>
      <c r="AD125" s="2">
        <v>524</v>
      </c>
      <c r="AE125" s="2">
        <v>6006</v>
      </c>
    </row>
    <row r="126" spans="1:31" x14ac:dyDescent="0.25">
      <c r="A126" s="2" t="s">
        <v>742</v>
      </c>
      <c r="B126" s="2" t="s">
        <v>79</v>
      </c>
      <c r="C126" s="2" t="s">
        <v>413</v>
      </c>
      <c r="D126" s="2" t="s">
        <v>5</v>
      </c>
      <c r="E126" s="2" t="s">
        <v>791</v>
      </c>
      <c r="F126" s="2" t="s">
        <v>345</v>
      </c>
      <c r="G126" s="2" t="s">
        <v>345</v>
      </c>
      <c r="I126" s="2">
        <v>18509.987041</v>
      </c>
      <c r="J126" s="2">
        <v>111</v>
      </c>
      <c r="K126" s="2">
        <v>26106</v>
      </c>
      <c r="L126" s="2">
        <v>26426</v>
      </c>
      <c r="M126" s="2">
        <v>2382089</v>
      </c>
      <c r="N126" s="2">
        <v>2245139</v>
      </c>
      <c r="O126" s="2">
        <v>272153</v>
      </c>
      <c r="P126" s="2">
        <v>2376551</v>
      </c>
      <c r="Q126" s="2">
        <v>2364777</v>
      </c>
      <c r="R126" s="2">
        <v>87.878122468141171</v>
      </c>
      <c r="S126" s="2" t="s">
        <v>346</v>
      </c>
      <c r="T126" s="2">
        <v>0.99550000000000005</v>
      </c>
      <c r="U126" s="2">
        <v>0.99550000000000005</v>
      </c>
      <c r="V126" s="2" t="s">
        <v>347</v>
      </c>
      <c r="W126" s="2" t="s">
        <v>348</v>
      </c>
      <c r="X126" s="2" t="s">
        <v>598</v>
      </c>
      <c r="Y126" s="2" t="s">
        <v>349</v>
      </c>
      <c r="Z126" s="2" t="s">
        <v>792</v>
      </c>
      <c r="AA126" s="2" t="s">
        <v>793</v>
      </c>
      <c r="AB126" s="2">
        <v>31718.8828125</v>
      </c>
      <c r="AC126" s="2">
        <v>37138.9375</v>
      </c>
      <c r="AD126" s="2">
        <v>524</v>
      </c>
      <c r="AE126" s="2">
        <v>6006</v>
      </c>
    </row>
    <row r="127" spans="1:31" x14ac:dyDescent="0.25">
      <c r="A127" s="2" t="s">
        <v>742</v>
      </c>
      <c r="B127" s="2" t="s">
        <v>79</v>
      </c>
      <c r="C127" s="2" t="s">
        <v>417</v>
      </c>
      <c r="D127" s="2" t="s">
        <v>5</v>
      </c>
      <c r="E127" s="2" t="s">
        <v>794</v>
      </c>
      <c r="F127" s="2" t="s">
        <v>345</v>
      </c>
      <c r="G127" s="2" t="s">
        <v>345</v>
      </c>
      <c r="I127" s="2">
        <v>25290.803952999999</v>
      </c>
      <c r="J127" s="2">
        <v>166</v>
      </c>
      <c r="K127" s="2">
        <v>24512</v>
      </c>
      <c r="L127" s="2">
        <v>33348</v>
      </c>
      <c r="M127" s="2">
        <v>4051712</v>
      </c>
      <c r="N127" s="2">
        <v>3805744</v>
      </c>
      <c r="O127" s="2">
        <v>382491</v>
      </c>
      <c r="P127" s="2">
        <v>4040575</v>
      </c>
      <c r="Q127" s="2">
        <v>4017014</v>
      </c>
      <c r="R127" s="2">
        <v>89.949639282095688</v>
      </c>
      <c r="S127" s="2" t="s">
        <v>346</v>
      </c>
      <c r="T127" s="2">
        <v>0.99509999999999998</v>
      </c>
      <c r="U127" s="2">
        <v>0.99519999999999997</v>
      </c>
      <c r="V127" s="2" t="s">
        <v>347</v>
      </c>
      <c r="W127" s="2" t="s">
        <v>348</v>
      </c>
      <c r="X127" s="2" t="s">
        <v>598</v>
      </c>
      <c r="Y127" s="2" t="s">
        <v>349</v>
      </c>
      <c r="Z127" s="2" t="s">
        <v>795</v>
      </c>
      <c r="AA127" s="2" t="s">
        <v>796</v>
      </c>
      <c r="AB127" s="2">
        <v>31718.8828125</v>
      </c>
      <c r="AC127" s="2">
        <v>37138.9375</v>
      </c>
      <c r="AD127" s="2">
        <v>524</v>
      </c>
      <c r="AE127" s="2">
        <v>6006</v>
      </c>
    </row>
    <row r="128" spans="1:31" x14ac:dyDescent="0.25">
      <c r="A128" s="2" t="s">
        <v>742</v>
      </c>
      <c r="B128" s="2" t="s">
        <v>79</v>
      </c>
      <c r="C128" s="2" t="s">
        <v>421</v>
      </c>
      <c r="D128" s="2" t="s">
        <v>13</v>
      </c>
      <c r="E128" s="2" t="s">
        <v>797</v>
      </c>
      <c r="F128" s="2" t="s">
        <v>522</v>
      </c>
      <c r="G128" s="2" t="s">
        <v>345</v>
      </c>
      <c r="I128" s="2">
        <v>8700.9354199999998</v>
      </c>
      <c r="J128" s="2">
        <v>39</v>
      </c>
      <c r="K128" s="2">
        <v>24044</v>
      </c>
      <c r="L128" s="2">
        <v>36066</v>
      </c>
      <c r="M128" s="2">
        <v>1742793</v>
      </c>
      <c r="N128" s="2">
        <v>1636247</v>
      </c>
      <c r="O128" s="2">
        <v>166083</v>
      </c>
      <c r="P128" s="2">
        <v>1734883</v>
      </c>
      <c r="Q128" s="2">
        <v>1723533</v>
      </c>
      <c r="R128" s="2">
        <v>89.849759846771306</v>
      </c>
      <c r="S128" s="2" t="s">
        <v>346</v>
      </c>
      <c r="T128" s="2">
        <v>0.99570000000000003</v>
      </c>
      <c r="U128" s="2">
        <v>0.99539999999999995</v>
      </c>
      <c r="V128" s="2" t="s">
        <v>347</v>
      </c>
      <c r="W128" s="2" t="s">
        <v>348</v>
      </c>
      <c r="X128" s="2" t="s">
        <v>598</v>
      </c>
      <c r="Y128" s="2" t="s">
        <v>374</v>
      </c>
      <c r="Z128" s="2" t="s">
        <v>798</v>
      </c>
      <c r="AA128" s="2" t="s">
        <v>799</v>
      </c>
      <c r="AB128" s="2">
        <v>31718.8828125</v>
      </c>
      <c r="AC128" s="2">
        <v>37138.9375</v>
      </c>
      <c r="AD128" s="2">
        <v>524</v>
      </c>
      <c r="AE128" s="2">
        <v>6006</v>
      </c>
    </row>
    <row r="129" spans="1:31" x14ac:dyDescent="0.25">
      <c r="A129" s="2" t="s">
        <v>742</v>
      </c>
      <c r="B129" s="2" t="s">
        <v>79</v>
      </c>
      <c r="C129" s="2" t="s">
        <v>426</v>
      </c>
      <c r="D129" s="2" t="s">
        <v>13</v>
      </c>
      <c r="E129" s="2" t="s">
        <v>800</v>
      </c>
      <c r="F129" s="2" t="s">
        <v>522</v>
      </c>
      <c r="G129" s="2" t="s">
        <v>345</v>
      </c>
      <c r="I129" s="2">
        <v>10190.589113</v>
      </c>
      <c r="J129" s="2">
        <v>66</v>
      </c>
      <c r="K129" s="2">
        <v>3376</v>
      </c>
      <c r="L129" s="2">
        <v>30797</v>
      </c>
      <c r="M129" s="2">
        <v>2423174</v>
      </c>
      <c r="N129" s="2">
        <v>2294296</v>
      </c>
      <c r="O129" s="2">
        <v>224910</v>
      </c>
      <c r="P129" s="2">
        <v>2415854</v>
      </c>
      <c r="Q129" s="2">
        <v>2401343</v>
      </c>
      <c r="R129" s="2">
        <v>90.196992890193769</v>
      </c>
      <c r="S129" s="2" t="s">
        <v>346</v>
      </c>
      <c r="T129" s="2">
        <v>0.99539999999999995</v>
      </c>
      <c r="U129" s="2">
        <v>0.99509999999999998</v>
      </c>
      <c r="V129" s="2" t="s">
        <v>347</v>
      </c>
      <c r="W129" s="2" t="s">
        <v>348</v>
      </c>
      <c r="X129" s="2" t="s">
        <v>598</v>
      </c>
      <c r="Y129" s="2" t="s">
        <v>374</v>
      </c>
      <c r="Z129" s="2" t="s">
        <v>801</v>
      </c>
      <c r="AA129" s="2" t="s">
        <v>802</v>
      </c>
      <c r="AB129" s="2">
        <v>31718.8828125</v>
      </c>
      <c r="AC129" s="2">
        <v>37138.9375</v>
      </c>
      <c r="AD129" s="2">
        <v>524</v>
      </c>
      <c r="AE129" s="2">
        <v>6006</v>
      </c>
    </row>
    <row r="130" spans="1:31" x14ac:dyDescent="0.25">
      <c r="A130" s="2" t="s">
        <v>742</v>
      </c>
      <c r="B130" s="2" t="s">
        <v>79</v>
      </c>
      <c r="C130" s="2" t="s">
        <v>430</v>
      </c>
      <c r="D130" s="2" t="s">
        <v>13</v>
      </c>
      <c r="E130" s="2" t="s">
        <v>803</v>
      </c>
      <c r="F130" s="2" t="s">
        <v>522</v>
      </c>
      <c r="G130" s="2" t="s">
        <v>345</v>
      </c>
      <c r="I130" s="2">
        <v>7633.9372949999997</v>
      </c>
      <c r="J130" s="2">
        <v>61</v>
      </c>
      <c r="K130" s="2">
        <v>1417</v>
      </c>
      <c r="L130" s="2">
        <v>22062</v>
      </c>
      <c r="M130" s="2">
        <v>1439054</v>
      </c>
      <c r="N130" s="2">
        <v>1369484</v>
      </c>
      <c r="O130" s="2">
        <v>163434</v>
      </c>
      <c r="P130" s="2">
        <v>1435493</v>
      </c>
      <c r="Q130" s="2">
        <v>1427035</v>
      </c>
      <c r="R130" s="2">
        <v>88.066016105336018</v>
      </c>
      <c r="S130" s="2" t="s">
        <v>346</v>
      </c>
      <c r="T130" s="2">
        <v>0.99539999999999995</v>
      </c>
      <c r="U130" s="2">
        <v>0.99560000000000004</v>
      </c>
      <c r="V130" s="2" t="s">
        <v>347</v>
      </c>
      <c r="W130" s="2" t="s">
        <v>348</v>
      </c>
      <c r="X130" s="2" t="s">
        <v>598</v>
      </c>
      <c r="Y130" s="2" t="s">
        <v>374</v>
      </c>
      <c r="Z130" s="2" t="s">
        <v>804</v>
      </c>
      <c r="AA130" s="2" t="s">
        <v>805</v>
      </c>
      <c r="AB130" s="2">
        <v>31718.8828125</v>
      </c>
      <c r="AC130" s="2">
        <v>37138.9375</v>
      </c>
      <c r="AD130" s="2">
        <v>524</v>
      </c>
      <c r="AE130" s="2">
        <v>6006</v>
      </c>
    </row>
    <row r="131" spans="1:31" x14ac:dyDescent="0.25">
      <c r="A131" s="2" t="s">
        <v>742</v>
      </c>
      <c r="B131" s="2" t="s">
        <v>79</v>
      </c>
      <c r="C131" s="2" t="s">
        <v>435</v>
      </c>
      <c r="D131" s="2" t="s">
        <v>13</v>
      </c>
      <c r="E131" s="2" t="s">
        <v>806</v>
      </c>
      <c r="F131" s="2" t="s">
        <v>522</v>
      </c>
      <c r="G131" s="2" t="s">
        <v>345</v>
      </c>
      <c r="I131" s="2">
        <v>10345.97719</v>
      </c>
      <c r="J131" s="2">
        <v>52</v>
      </c>
      <c r="K131" s="2">
        <v>1376</v>
      </c>
      <c r="L131" s="2">
        <v>19140</v>
      </c>
      <c r="M131" s="2">
        <v>2068377</v>
      </c>
      <c r="N131" s="2">
        <v>1963048</v>
      </c>
      <c r="O131" s="2">
        <v>218736</v>
      </c>
      <c r="P131" s="2">
        <v>2062974</v>
      </c>
      <c r="Q131" s="2">
        <v>2051022</v>
      </c>
      <c r="R131" s="2">
        <v>88.857327991979815</v>
      </c>
      <c r="S131" s="2" t="s">
        <v>346</v>
      </c>
      <c r="T131" s="2">
        <v>0.99539999999999995</v>
      </c>
      <c r="U131" s="2">
        <v>0.99509999999999998</v>
      </c>
      <c r="V131" s="2" t="s">
        <v>347</v>
      </c>
      <c r="W131" s="2" t="s">
        <v>348</v>
      </c>
      <c r="X131" s="2" t="s">
        <v>598</v>
      </c>
      <c r="Y131" s="2" t="s">
        <v>374</v>
      </c>
      <c r="Z131" s="2" t="s">
        <v>807</v>
      </c>
      <c r="AA131" s="2" t="s">
        <v>808</v>
      </c>
      <c r="AB131" s="2">
        <v>31718.8828125</v>
      </c>
      <c r="AC131" s="2">
        <v>37138.9375</v>
      </c>
      <c r="AD131" s="2">
        <v>524</v>
      </c>
      <c r="AE131" s="2">
        <v>6006</v>
      </c>
    </row>
    <row r="132" spans="1:31" x14ac:dyDescent="0.25">
      <c r="A132" s="2" t="s">
        <v>742</v>
      </c>
      <c r="B132" s="2" t="s">
        <v>79</v>
      </c>
      <c r="C132" s="2" t="s">
        <v>439</v>
      </c>
      <c r="D132" s="2" t="s">
        <v>13</v>
      </c>
      <c r="E132" s="2" t="s">
        <v>809</v>
      </c>
      <c r="F132" s="2" t="s">
        <v>522</v>
      </c>
      <c r="G132" s="2" t="s">
        <v>345</v>
      </c>
      <c r="I132" s="2">
        <v>9293.0038349999995</v>
      </c>
      <c r="J132" s="2">
        <v>51</v>
      </c>
      <c r="K132" s="2">
        <v>4618</v>
      </c>
      <c r="L132" s="2">
        <v>38644</v>
      </c>
      <c r="M132" s="2">
        <v>2017001</v>
      </c>
      <c r="N132" s="2">
        <v>1913100</v>
      </c>
      <c r="O132" s="2">
        <v>199556</v>
      </c>
      <c r="P132" s="2">
        <v>2011484</v>
      </c>
      <c r="Q132" s="2">
        <v>1999503</v>
      </c>
      <c r="R132" s="2">
        <v>89.568971825832421</v>
      </c>
      <c r="S132" s="2" t="s">
        <v>346</v>
      </c>
      <c r="T132" s="2">
        <v>0.99509999999999998</v>
      </c>
      <c r="U132" s="2">
        <v>0.99519999999999997</v>
      </c>
      <c r="V132" s="2" t="s">
        <v>347</v>
      </c>
      <c r="W132" s="2" t="s">
        <v>348</v>
      </c>
      <c r="X132" s="2" t="s">
        <v>598</v>
      </c>
      <c r="Y132" s="2" t="s">
        <v>374</v>
      </c>
      <c r="Z132" s="2" t="s">
        <v>810</v>
      </c>
      <c r="AA132" s="2" t="s">
        <v>811</v>
      </c>
      <c r="AB132" s="2">
        <v>31718.8828125</v>
      </c>
      <c r="AC132" s="2">
        <v>37138.9375</v>
      </c>
      <c r="AD132" s="2">
        <v>524</v>
      </c>
      <c r="AE132" s="2">
        <v>6006</v>
      </c>
    </row>
    <row r="133" spans="1:31" x14ac:dyDescent="0.25">
      <c r="A133" s="2" t="s">
        <v>742</v>
      </c>
      <c r="B133" s="2" t="s">
        <v>79</v>
      </c>
      <c r="C133" s="2" t="s">
        <v>443</v>
      </c>
      <c r="D133" s="2" t="s">
        <v>13</v>
      </c>
      <c r="E133" s="2" t="s">
        <v>812</v>
      </c>
      <c r="F133" s="2" t="s">
        <v>522</v>
      </c>
      <c r="G133" s="2" t="s">
        <v>345</v>
      </c>
      <c r="I133" s="2">
        <v>7981.6878420000003</v>
      </c>
      <c r="J133" s="2">
        <v>45</v>
      </c>
      <c r="K133" s="2">
        <v>27455</v>
      </c>
      <c r="L133" s="2">
        <v>33899</v>
      </c>
      <c r="M133" s="2">
        <v>840333</v>
      </c>
      <c r="N133" s="2">
        <v>781242</v>
      </c>
      <c r="O133" s="2">
        <v>129834</v>
      </c>
      <c r="P133" s="2">
        <v>837434</v>
      </c>
      <c r="Q133" s="2">
        <v>827067</v>
      </c>
      <c r="R133" s="2">
        <v>83.38107782223689</v>
      </c>
      <c r="S133" s="2" t="s">
        <v>346</v>
      </c>
      <c r="T133" s="2">
        <v>0.99539999999999995</v>
      </c>
      <c r="U133" s="2">
        <v>0.995</v>
      </c>
      <c r="V133" s="2" t="s">
        <v>347</v>
      </c>
      <c r="W133" s="2" t="s">
        <v>348</v>
      </c>
      <c r="X133" s="2" t="s">
        <v>598</v>
      </c>
      <c r="Y133" s="2" t="s">
        <v>374</v>
      </c>
      <c r="Z133" s="2" t="s">
        <v>813</v>
      </c>
      <c r="AA133" s="2" t="s">
        <v>814</v>
      </c>
      <c r="AB133" s="2">
        <v>31718.8828125</v>
      </c>
      <c r="AC133" s="2">
        <v>37138.9375</v>
      </c>
      <c r="AD133" s="2">
        <v>524</v>
      </c>
      <c r="AE133" s="2">
        <v>6006</v>
      </c>
    </row>
    <row r="134" spans="1:31" x14ac:dyDescent="0.25">
      <c r="A134" s="2" t="s">
        <v>742</v>
      </c>
      <c r="B134" s="2" t="s">
        <v>79</v>
      </c>
      <c r="C134" s="2" t="s">
        <v>447</v>
      </c>
      <c r="D134" s="2" t="s">
        <v>5</v>
      </c>
      <c r="E134" s="2" t="s">
        <v>815</v>
      </c>
      <c r="F134" s="2" t="s">
        <v>345</v>
      </c>
      <c r="G134" s="2" t="s">
        <v>345</v>
      </c>
      <c r="I134" s="2">
        <v>143849.834455</v>
      </c>
      <c r="J134" s="2">
        <v>291</v>
      </c>
      <c r="K134" s="2">
        <v>24912</v>
      </c>
      <c r="L134" s="2">
        <v>31647</v>
      </c>
      <c r="M134" s="2">
        <v>17727252</v>
      </c>
      <c r="N134" s="2">
        <v>16079757</v>
      </c>
      <c r="O134" s="2">
        <v>1209250</v>
      </c>
      <c r="P134" s="2">
        <v>17666786</v>
      </c>
      <c r="Q134" s="2">
        <v>17561634</v>
      </c>
      <c r="R134" s="2">
        <v>92.479674910510155</v>
      </c>
      <c r="S134" s="2" t="s">
        <v>346</v>
      </c>
      <c r="T134" s="2">
        <v>0.99529999999999996</v>
      </c>
      <c r="U134" s="2">
        <v>0.995</v>
      </c>
      <c r="V134" s="2" t="s">
        <v>347</v>
      </c>
      <c r="W134" s="2" t="s">
        <v>348</v>
      </c>
      <c r="X134" s="2" t="s">
        <v>598</v>
      </c>
      <c r="Y134" s="2" t="s">
        <v>497</v>
      </c>
      <c r="Z134" s="2" t="s">
        <v>816</v>
      </c>
      <c r="AA134" s="2" t="s">
        <v>817</v>
      </c>
      <c r="AB134" s="2">
        <v>31718.8828125</v>
      </c>
      <c r="AC134" s="2">
        <v>37138.9375</v>
      </c>
      <c r="AD134" s="2">
        <v>524</v>
      </c>
      <c r="AE134" s="2">
        <v>6006</v>
      </c>
    </row>
    <row r="135" spans="1:31" x14ac:dyDescent="0.25">
      <c r="A135" s="2" t="s">
        <v>742</v>
      </c>
      <c r="B135" s="2" t="s">
        <v>79</v>
      </c>
      <c r="C135" s="2" t="s">
        <v>451</v>
      </c>
      <c r="D135" s="2" t="s">
        <v>5</v>
      </c>
      <c r="E135" s="2" t="s">
        <v>818</v>
      </c>
      <c r="F135" s="2" t="s">
        <v>345</v>
      </c>
      <c r="G135" s="2" t="s">
        <v>345</v>
      </c>
      <c r="I135" s="2">
        <v>197171.053679</v>
      </c>
      <c r="J135" s="2">
        <v>518</v>
      </c>
      <c r="K135" s="2">
        <v>25226</v>
      </c>
      <c r="L135" s="2">
        <v>27293</v>
      </c>
      <c r="M135" s="2">
        <v>26257240</v>
      </c>
      <c r="N135" s="2">
        <v>23860119</v>
      </c>
      <c r="O135" s="2">
        <v>1738151</v>
      </c>
      <c r="P135" s="2">
        <v>26171525</v>
      </c>
      <c r="Q135" s="2">
        <v>26018402</v>
      </c>
      <c r="R135" s="2">
        <v>92.715245887918655</v>
      </c>
      <c r="S135" s="2" t="s">
        <v>346</v>
      </c>
      <c r="T135" s="2">
        <v>0.99539999999999995</v>
      </c>
      <c r="U135" s="2">
        <v>0.99509999999999998</v>
      </c>
      <c r="V135" s="2" t="s">
        <v>347</v>
      </c>
      <c r="W135" s="2" t="s">
        <v>348</v>
      </c>
      <c r="X135" s="2" t="s">
        <v>598</v>
      </c>
      <c r="Y135" s="2" t="s">
        <v>497</v>
      </c>
      <c r="Z135" s="2" t="s">
        <v>819</v>
      </c>
      <c r="AA135" s="2" t="s">
        <v>820</v>
      </c>
      <c r="AB135" s="2">
        <v>31718.8828125</v>
      </c>
      <c r="AC135" s="2">
        <v>37138.9375</v>
      </c>
      <c r="AD135" s="2">
        <v>524</v>
      </c>
      <c r="AE135" s="2">
        <v>6006</v>
      </c>
    </row>
    <row r="136" spans="1:31" x14ac:dyDescent="0.25">
      <c r="A136" s="2" t="s">
        <v>742</v>
      </c>
      <c r="B136" s="2" t="s">
        <v>79</v>
      </c>
      <c r="C136" s="2" t="s">
        <v>455</v>
      </c>
      <c r="D136" s="2" t="s">
        <v>5</v>
      </c>
      <c r="E136" s="2" t="s">
        <v>821</v>
      </c>
      <c r="F136" s="2" t="s">
        <v>345</v>
      </c>
      <c r="G136" s="2" t="s">
        <v>345</v>
      </c>
      <c r="I136" s="2">
        <v>187374.433104</v>
      </c>
      <c r="J136" s="2">
        <v>662</v>
      </c>
      <c r="K136" s="2">
        <v>4809</v>
      </c>
      <c r="L136" s="2">
        <v>35853</v>
      </c>
      <c r="M136" s="2">
        <v>31843269</v>
      </c>
      <c r="N136" s="2">
        <v>29134315</v>
      </c>
      <c r="O136" s="2">
        <v>2230553</v>
      </c>
      <c r="P136" s="2">
        <v>31753743</v>
      </c>
      <c r="Q136" s="2">
        <v>31560087</v>
      </c>
      <c r="R136" s="2">
        <v>92.343897565465326</v>
      </c>
      <c r="S136" s="2" t="s">
        <v>346</v>
      </c>
      <c r="T136" s="2">
        <v>0.99509999999999998</v>
      </c>
      <c r="U136" s="2">
        <v>0.99519999999999997</v>
      </c>
      <c r="V136" s="2" t="s">
        <v>347</v>
      </c>
      <c r="W136" s="2" t="s">
        <v>348</v>
      </c>
      <c r="X136" s="2" t="s">
        <v>598</v>
      </c>
      <c r="Y136" s="2" t="s">
        <v>497</v>
      </c>
      <c r="Z136" s="2" t="s">
        <v>822</v>
      </c>
      <c r="AA136" s="2" t="s">
        <v>823</v>
      </c>
      <c r="AB136" s="2">
        <v>31718.8828125</v>
      </c>
      <c r="AC136" s="2">
        <v>37138.9375</v>
      </c>
      <c r="AD136" s="2">
        <v>524</v>
      </c>
      <c r="AE136" s="2">
        <v>6006</v>
      </c>
    </row>
    <row r="137" spans="1:31" x14ac:dyDescent="0.25">
      <c r="A137" s="2" t="s">
        <v>742</v>
      </c>
      <c r="B137" s="2" t="s">
        <v>79</v>
      </c>
      <c r="C137" s="2" t="s">
        <v>459</v>
      </c>
      <c r="D137" s="2" t="s">
        <v>5</v>
      </c>
      <c r="E137" s="2" t="s">
        <v>824</v>
      </c>
      <c r="F137" s="2" t="s">
        <v>345</v>
      </c>
      <c r="G137" s="2" t="s">
        <v>345</v>
      </c>
      <c r="I137" s="2">
        <v>171493.77168899999</v>
      </c>
      <c r="J137" s="2">
        <v>716</v>
      </c>
      <c r="K137" s="2">
        <v>4269</v>
      </c>
      <c r="L137" s="2">
        <v>32535</v>
      </c>
      <c r="M137" s="2">
        <v>27688296</v>
      </c>
      <c r="N137" s="2">
        <v>24150697</v>
      </c>
      <c r="O137" s="2">
        <v>1878535</v>
      </c>
      <c r="P137" s="2">
        <v>26685354</v>
      </c>
      <c r="Q137" s="2">
        <v>26516715</v>
      </c>
      <c r="R137" s="2">
        <v>92.221611657833307</v>
      </c>
      <c r="S137" s="2" t="s">
        <v>346</v>
      </c>
      <c r="T137" s="2">
        <v>0.99550000000000005</v>
      </c>
      <c r="U137" s="2">
        <v>0.99519999999999997</v>
      </c>
      <c r="V137" s="2" t="s">
        <v>347</v>
      </c>
      <c r="W137" s="2" t="s">
        <v>348</v>
      </c>
      <c r="X137" s="2" t="s">
        <v>598</v>
      </c>
      <c r="Y137" s="2" t="s">
        <v>497</v>
      </c>
      <c r="Z137" s="2" t="s">
        <v>825</v>
      </c>
      <c r="AA137" s="2" t="s">
        <v>826</v>
      </c>
      <c r="AB137" s="2">
        <v>31718.8828125</v>
      </c>
      <c r="AC137" s="2">
        <v>37138.9375</v>
      </c>
      <c r="AD137" s="2">
        <v>524</v>
      </c>
      <c r="AE137" s="2">
        <v>6006</v>
      </c>
    </row>
    <row r="138" spans="1:31" x14ac:dyDescent="0.25">
      <c r="A138" s="2" t="s">
        <v>742</v>
      </c>
      <c r="B138" s="2" t="s">
        <v>79</v>
      </c>
      <c r="C138" s="2" t="s">
        <v>463</v>
      </c>
      <c r="D138" s="2" t="s">
        <v>5</v>
      </c>
      <c r="E138" s="2" t="s">
        <v>827</v>
      </c>
      <c r="F138" s="2" t="s">
        <v>345</v>
      </c>
      <c r="G138" s="2" t="s">
        <v>345</v>
      </c>
      <c r="I138" s="2">
        <v>128072.924464</v>
      </c>
      <c r="J138" s="2">
        <v>475</v>
      </c>
      <c r="K138" s="2">
        <v>5808</v>
      </c>
      <c r="L138" s="2">
        <v>23456</v>
      </c>
      <c r="M138" s="2">
        <v>22771823</v>
      </c>
      <c r="N138" s="2">
        <v>20834241</v>
      </c>
      <c r="O138" s="2">
        <v>1729772</v>
      </c>
      <c r="P138" s="2">
        <v>22643276</v>
      </c>
      <c r="Q138" s="2">
        <v>22523264</v>
      </c>
      <c r="R138" s="2">
        <v>91.69745612523154</v>
      </c>
      <c r="S138" s="2" t="s">
        <v>346</v>
      </c>
      <c r="T138" s="2">
        <v>0.99560000000000004</v>
      </c>
      <c r="U138" s="2">
        <v>0.99539999999999995</v>
      </c>
      <c r="V138" s="2" t="s">
        <v>347</v>
      </c>
      <c r="W138" s="2" t="s">
        <v>348</v>
      </c>
      <c r="X138" s="2" t="s">
        <v>598</v>
      </c>
      <c r="Y138" s="2" t="s">
        <v>497</v>
      </c>
      <c r="Z138" s="2" t="s">
        <v>828</v>
      </c>
      <c r="AA138" s="2" t="s">
        <v>829</v>
      </c>
      <c r="AB138" s="2">
        <v>31718.8828125</v>
      </c>
      <c r="AC138" s="2">
        <v>37138.9375</v>
      </c>
      <c r="AD138" s="2">
        <v>524</v>
      </c>
      <c r="AE138" s="2">
        <v>6006</v>
      </c>
    </row>
    <row r="139" spans="1:31" x14ac:dyDescent="0.25">
      <c r="A139" s="2" t="s">
        <v>742</v>
      </c>
      <c r="B139" s="2" t="s">
        <v>79</v>
      </c>
      <c r="C139" s="2" t="s">
        <v>467</v>
      </c>
      <c r="D139" s="2" t="s">
        <v>5</v>
      </c>
      <c r="E139" s="2" t="s">
        <v>830</v>
      </c>
      <c r="F139" s="2" t="s">
        <v>345</v>
      </c>
      <c r="G139" s="2" t="s">
        <v>345</v>
      </c>
      <c r="I139" s="2">
        <v>130402.151887</v>
      </c>
      <c r="J139" s="2">
        <v>454</v>
      </c>
      <c r="K139" s="2">
        <v>3565</v>
      </c>
      <c r="L139" s="2">
        <v>16588</v>
      </c>
      <c r="M139" s="2">
        <v>26669416</v>
      </c>
      <c r="N139" s="2">
        <v>24038066</v>
      </c>
      <c r="O139" s="2">
        <v>960408</v>
      </c>
      <c r="P139" s="2">
        <v>26576850</v>
      </c>
      <c r="Q139" s="2">
        <v>26384492</v>
      </c>
      <c r="R139" s="2">
        <v>96.004636978698699</v>
      </c>
      <c r="S139" s="2" t="s">
        <v>346</v>
      </c>
      <c r="T139" s="2">
        <v>0.995</v>
      </c>
      <c r="U139" s="2">
        <v>0.99539999999999995</v>
      </c>
      <c r="V139" s="2" t="s">
        <v>347</v>
      </c>
      <c r="W139" s="2" t="s">
        <v>348</v>
      </c>
      <c r="X139" s="2" t="s">
        <v>598</v>
      </c>
      <c r="Y139" s="2" t="s">
        <v>497</v>
      </c>
      <c r="Z139" s="2" t="s">
        <v>831</v>
      </c>
      <c r="AA139" s="2" t="s">
        <v>832</v>
      </c>
      <c r="AB139" s="2">
        <v>31718.8828125</v>
      </c>
      <c r="AC139" s="2">
        <v>37138.9375</v>
      </c>
      <c r="AD139" s="2">
        <v>524</v>
      </c>
      <c r="AE139" s="2">
        <v>6006</v>
      </c>
    </row>
    <row r="140" spans="1:31" x14ac:dyDescent="0.25">
      <c r="A140" s="2" t="s">
        <v>742</v>
      </c>
      <c r="B140" s="2" t="s">
        <v>79</v>
      </c>
      <c r="C140" s="2" t="s">
        <v>471</v>
      </c>
      <c r="D140" s="2" t="s">
        <v>39</v>
      </c>
      <c r="E140" s="2" t="s">
        <v>833</v>
      </c>
      <c r="F140" s="2" t="s">
        <v>345</v>
      </c>
      <c r="G140" s="2" t="s">
        <v>522</v>
      </c>
      <c r="I140" s="2">
        <v>54561.614504999998</v>
      </c>
      <c r="J140" s="2">
        <v>382</v>
      </c>
      <c r="K140" s="2">
        <v>18279.861328125</v>
      </c>
      <c r="L140" s="2">
        <v>34891.41015625</v>
      </c>
      <c r="M140" s="2">
        <v>12682900</v>
      </c>
      <c r="N140" s="2">
        <v>11933911</v>
      </c>
      <c r="O140" s="2">
        <v>402140</v>
      </c>
      <c r="P140" s="2">
        <v>12649062</v>
      </c>
      <c r="Q140" s="2">
        <v>12577398</v>
      </c>
      <c r="R140" s="2">
        <v>96.630274852896093</v>
      </c>
      <c r="S140" s="2" t="s">
        <v>346</v>
      </c>
      <c r="T140" s="2">
        <v>0.99560000000000004</v>
      </c>
      <c r="U140" s="2">
        <v>0.99550000000000005</v>
      </c>
      <c r="V140" s="2" t="s">
        <v>347</v>
      </c>
      <c r="W140" s="2" t="s">
        <v>348</v>
      </c>
      <c r="X140" s="2" t="s">
        <v>598</v>
      </c>
      <c r="Y140" s="2" t="s">
        <v>523</v>
      </c>
      <c r="Z140" s="2" t="s">
        <v>834</v>
      </c>
      <c r="AA140" s="2" t="s">
        <v>835</v>
      </c>
      <c r="AB140" s="2">
        <v>31718.8828125</v>
      </c>
      <c r="AC140" s="2">
        <v>37138.9375</v>
      </c>
      <c r="AD140" s="2">
        <v>524</v>
      </c>
      <c r="AE140" s="2">
        <v>6006</v>
      </c>
    </row>
    <row r="141" spans="1:31" x14ac:dyDescent="0.25">
      <c r="A141" s="2" t="s">
        <v>742</v>
      </c>
      <c r="B141" s="2" t="s">
        <v>79</v>
      </c>
      <c r="C141" s="2" t="s">
        <v>475</v>
      </c>
      <c r="D141" s="2" t="s">
        <v>39</v>
      </c>
      <c r="E141" s="2" t="s">
        <v>836</v>
      </c>
      <c r="F141" s="2" t="s">
        <v>345</v>
      </c>
      <c r="G141" s="2" t="s">
        <v>522</v>
      </c>
      <c r="I141" s="2">
        <v>85703.934985999993</v>
      </c>
      <c r="J141" s="2">
        <v>593</v>
      </c>
      <c r="K141" s="2">
        <v>22844.30859375</v>
      </c>
      <c r="L141" s="2">
        <v>30502.599609375</v>
      </c>
      <c r="M141" s="2">
        <v>16459236</v>
      </c>
      <c r="N141" s="2">
        <v>14770692</v>
      </c>
      <c r="O141" s="2">
        <v>916156</v>
      </c>
      <c r="P141" s="2">
        <v>15583756</v>
      </c>
      <c r="Q141" s="2">
        <v>15492444</v>
      </c>
      <c r="R141" s="2">
        <v>93.797474079074973</v>
      </c>
      <c r="S141" s="2" t="s">
        <v>346</v>
      </c>
      <c r="T141" s="2">
        <v>0.99580000000000002</v>
      </c>
      <c r="U141" s="2">
        <v>0.99529999999999996</v>
      </c>
      <c r="V141" s="2" t="s">
        <v>347</v>
      </c>
      <c r="W141" s="2" t="s">
        <v>348</v>
      </c>
      <c r="X141" s="2" t="s">
        <v>598</v>
      </c>
      <c r="Y141" s="2" t="s">
        <v>523</v>
      </c>
      <c r="Z141" s="2" t="s">
        <v>837</v>
      </c>
      <c r="AA141" s="2" t="s">
        <v>838</v>
      </c>
      <c r="AB141" s="2">
        <v>31718.8828125</v>
      </c>
      <c r="AC141" s="2">
        <v>37138.9375</v>
      </c>
      <c r="AD141" s="2">
        <v>524</v>
      </c>
      <c r="AE141" s="2">
        <v>6006</v>
      </c>
    </row>
    <row r="142" spans="1:31" x14ac:dyDescent="0.25">
      <c r="A142" s="2" t="s">
        <v>742</v>
      </c>
      <c r="B142" s="2" t="s">
        <v>79</v>
      </c>
      <c r="C142" s="2" t="s">
        <v>479</v>
      </c>
      <c r="D142" s="2" t="s">
        <v>39</v>
      </c>
      <c r="E142" s="2" t="s">
        <v>839</v>
      </c>
      <c r="F142" s="2" t="s">
        <v>345</v>
      </c>
      <c r="G142" s="2" t="s">
        <v>522</v>
      </c>
      <c r="I142" s="2">
        <v>62890.893519999998</v>
      </c>
      <c r="J142" s="2">
        <v>373</v>
      </c>
      <c r="K142" s="2">
        <v>5321.55908203125</v>
      </c>
      <c r="L142" s="2">
        <v>33893.8828125</v>
      </c>
      <c r="M142" s="2">
        <v>17341932</v>
      </c>
      <c r="N142" s="2">
        <v>16443404</v>
      </c>
      <c r="O142" s="2">
        <v>635693</v>
      </c>
      <c r="P142" s="2">
        <v>17279306</v>
      </c>
      <c r="Q142" s="2">
        <v>17183226</v>
      </c>
      <c r="R142" s="2">
        <v>96.134054724921924</v>
      </c>
      <c r="S142" s="2" t="s">
        <v>346</v>
      </c>
      <c r="T142" s="2">
        <v>0.99570000000000003</v>
      </c>
      <c r="U142" s="2">
        <v>0.99539999999999995</v>
      </c>
      <c r="V142" s="2" t="s">
        <v>347</v>
      </c>
      <c r="W142" s="2" t="s">
        <v>348</v>
      </c>
      <c r="X142" s="2" t="s">
        <v>598</v>
      </c>
      <c r="Y142" s="2" t="s">
        <v>523</v>
      </c>
      <c r="Z142" s="2" t="s">
        <v>840</v>
      </c>
      <c r="AA142" s="2" t="s">
        <v>841</v>
      </c>
      <c r="AB142" s="2">
        <v>31718.8828125</v>
      </c>
      <c r="AC142" s="2">
        <v>37138.9375</v>
      </c>
      <c r="AD142" s="2">
        <v>524</v>
      </c>
      <c r="AE142" s="2">
        <v>6006</v>
      </c>
    </row>
    <row r="143" spans="1:31" x14ac:dyDescent="0.25">
      <c r="A143" s="2" t="s">
        <v>742</v>
      </c>
      <c r="B143" s="2" t="s">
        <v>79</v>
      </c>
      <c r="C143" s="2" t="s">
        <v>483</v>
      </c>
      <c r="D143" s="2" t="s">
        <v>39</v>
      </c>
      <c r="E143" s="2" t="s">
        <v>842</v>
      </c>
      <c r="F143" s="2" t="s">
        <v>345</v>
      </c>
      <c r="G143" s="2" t="s">
        <v>522</v>
      </c>
      <c r="I143" s="2">
        <v>52333.588546999999</v>
      </c>
      <c r="J143" s="2">
        <v>359</v>
      </c>
      <c r="K143" s="2">
        <v>2667.5556640625</v>
      </c>
      <c r="L143" s="2">
        <v>21917.94140625</v>
      </c>
      <c r="M143" s="2">
        <v>16764590</v>
      </c>
      <c r="N143" s="2">
        <v>15799529</v>
      </c>
      <c r="O143" s="2">
        <v>586744</v>
      </c>
      <c r="P143" s="2">
        <v>16709922</v>
      </c>
      <c r="Q143" s="2">
        <v>16611616</v>
      </c>
      <c r="R143" s="2">
        <v>96.286319674466242</v>
      </c>
      <c r="S143" s="2" t="s">
        <v>346</v>
      </c>
      <c r="T143" s="2">
        <v>0.99539999999999995</v>
      </c>
      <c r="U143" s="2">
        <v>0.99529999999999996</v>
      </c>
      <c r="V143" s="2" t="s">
        <v>347</v>
      </c>
      <c r="W143" s="2" t="s">
        <v>348</v>
      </c>
      <c r="X143" s="2" t="s">
        <v>598</v>
      </c>
      <c r="Y143" s="2" t="s">
        <v>523</v>
      </c>
      <c r="Z143" s="2" t="s">
        <v>843</v>
      </c>
      <c r="AA143" s="2" t="s">
        <v>844</v>
      </c>
      <c r="AB143" s="2">
        <v>31718.8828125</v>
      </c>
      <c r="AC143" s="2">
        <v>37138.9375</v>
      </c>
      <c r="AD143" s="2">
        <v>524</v>
      </c>
      <c r="AE143" s="2">
        <v>6006</v>
      </c>
    </row>
    <row r="144" spans="1:31" x14ac:dyDescent="0.25">
      <c r="A144" s="2" t="s">
        <v>742</v>
      </c>
      <c r="B144" s="2" t="s">
        <v>79</v>
      </c>
      <c r="C144" s="2" t="s">
        <v>487</v>
      </c>
      <c r="D144" s="2" t="s">
        <v>39</v>
      </c>
      <c r="E144" s="2" t="s">
        <v>845</v>
      </c>
      <c r="F144" s="2" t="s">
        <v>345</v>
      </c>
      <c r="G144" s="2" t="s">
        <v>522</v>
      </c>
      <c r="I144" s="2">
        <v>65036.683326999999</v>
      </c>
      <c r="J144" s="2">
        <v>442</v>
      </c>
      <c r="K144" s="2">
        <v>16451.98828125</v>
      </c>
      <c r="L144" s="2">
        <v>35072.59765625</v>
      </c>
      <c r="M144" s="2">
        <v>24765996</v>
      </c>
      <c r="N144" s="2">
        <v>23349931</v>
      </c>
      <c r="O144" s="2">
        <v>732765</v>
      </c>
      <c r="P144" s="2">
        <v>24682672</v>
      </c>
      <c r="Q144" s="2">
        <v>24543050</v>
      </c>
      <c r="R144" s="2">
        <v>96.861810855029944</v>
      </c>
      <c r="S144" s="2" t="s">
        <v>346</v>
      </c>
      <c r="T144" s="2">
        <v>0.99529999999999996</v>
      </c>
      <c r="U144" s="2">
        <v>0.995</v>
      </c>
      <c r="V144" s="2" t="s">
        <v>347</v>
      </c>
      <c r="W144" s="2" t="s">
        <v>348</v>
      </c>
      <c r="X144" s="2" t="s">
        <v>598</v>
      </c>
      <c r="Y144" s="2" t="s">
        <v>523</v>
      </c>
      <c r="Z144" s="2" t="s">
        <v>846</v>
      </c>
      <c r="AA144" s="2" t="s">
        <v>847</v>
      </c>
      <c r="AB144" s="2">
        <v>31718.8828125</v>
      </c>
      <c r="AC144" s="2">
        <v>37138.9375</v>
      </c>
      <c r="AD144" s="2">
        <v>524</v>
      </c>
      <c r="AE144" s="2">
        <v>6006</v>
      </c>
    </row>
    <row r="145" spans="1:31" x14ac:dyDescent="0.25">
      <c r="A145" s="2" t="s">
        <v>742</v>
      </c>
      <c r="B145" s="2" t="s">
        <v>79</v>
      </c>
      <c r="C145" s="2" t="s">
        <v>491</v>
      </c>
      <c r="D145" s="2" t="s">
        <v>39</v>
      </c>
      <c r="E145" s="2" t="s">
        <v>848</v>
      </c>
      <c r="F145" s="2" t="s">
        <v>345</v>
      </c>
      <c r="G145" s="2" t="s">
        <v>522</v>
      </c>
      <c r="I145" s="2">
        <v>84350.544683999993</v>
      </c>
      <c r="J145" s="2">
        <v>567</v>
      </c>
      <c r="K145" s="2">
        <v>3044.25219726562</v>
      </c>
      <c r="L145" s="2">
        <v>25462.166015625</v>
      </c>
      <c r="M145" s="2">
        <v>22103884</v>
      </c>
      <c r="N145" s="2">
        <v>20909976</v>
      </c>
      <c r="O145" s="2">
        <v>669632</v>
      </c>
      <c r="P145" s="2">
        <v>22034818</v>
      </c>
      <c r="Q145" s="2">
        <v>21909694</v>
      </c>
      <c r="R145" s="2">
        <v>96.797547735109788</v>
      </c>
      <c r="S145" s="2" t="s">
        <v>346</v>
      </c>
      <c r="T145" s="2">
        <v>0.99539999999999995</v>
      </c>
      <c r="U145" s="2">
        <v>0.99519999999999997</v>
      </c>
      <c r="V145" s="2" t="s">
        <v>347</v>
      </c>
      <c r="W145" s="2" t="s">
        <v>348</v>
      </c>
      <c r="X145" s="2" t="s">
        <v>598</v>
      </c>
      <c r="Y145" s="2" t="s">
        <v>523</v>
      </c>
      <c r="Z145" s="2" t="s">
        <v>849</v>
      </c>
      <c r="AA145" s="2" t="s">
        <v>850</v>
      </c>
      <c r="AB145" s="2">
        <v>31718.8828125</v>
      </c>
      <c r="AC145" s="2">
        <v>37138.9375</v>
      </c>
      <c r="AD145" s="2">
        <v>524</v>
      </c>
      <c r="AE145" s="2">
        <v>6006</v>
      </c>
    </row>
    <row r="146" spans="1:31" x14ac:dyDescent="0.25">
      <c r="A146" s="2" t="s">
        <v>742</v>
      </c>
      <c r="B146" s="2" t="s">
        <v>79</v>
      </c>
      <c r="C146" s="2" t="s">
        <v>495</v>
      </c>
      <c r="D146" s="2" t="s">
        <v>39</v>
      </c>
      <c r="E146" s="2" t="s">
        <v>851</v>
      </c>
      <c r="F146" s="2" t="s">
        <v>345</v>
      </c>
      <c r="G146" s="2" t="s">
        <v>522</v>
      </c>
      <c r="I146" s="2">
        <v>79285.690252999993</v>
      </c>
      <c r="J146" s="2">
        <v>587</v>
      </c>
      <c r="K146" s="2">
        <v>5832.708984375</v>
      </c>
      <c r="L146" s="2">
        <v>14296.638671875</v>
      </c>
      <c r="M146" s="2">
        <v>21122844</v>
      </c>
      <c r="N146" s="2">
        <v>19997291</v>
      </c>
      <c r="O146" s="2">
        <v>711703</v>
      </c>
      <c r="P146" s="2">
        <v>21062176</v>
      </c>
      <c r="Q146" s="2">
        <v>20951364</v>
      </c>
      <c r="R146" s="2">
        <v>96.441002933847386</v>
      </c>
      <c r="S146" s="2" t="s">
        <v>346</v>
      </c>
      <c r="T146" s="2">
        <v>0.99560000000000004</v>
      </c>
      <c r="U146" s="2">
        <v>0.99529999999999996</v>
      </c>
      <c r="V146" s="2" t="s">
        <v>347</v>
      </c>
      <c r="W146" s="2" t="s">
        <v>348</v>
      </c>
      <c r="X146" s="2" t="s">
        <v>598</v>
      </c>
      <c r="Y146" s="2" t="s">
        <v>573</v>
      </c>
      <c r="Z146" s="2" t="s">
        <v>852</v>
      </c>
      <c r="AA146" s="2" t="s">
        <v>853</v>
      </c>
      <c r="AB146" s="2">
        <v>31718.8828125</v>
      </c>
      <c r="AC146" s="2">
        <v>37138.9375</v>
      </c>
      <c r="AD146" s="2">
        <v>524</v>
      </c>
      <c r="AE146" s="2">
        <v>6006</v>
      </c>
    </row>
    <row r="147" spans="1:31" x14ac:dyDescent="0.25">
      <c r="A147" s="2" t="s">
        <v>742</v>
      </c>
      <c r="B147" s="2" t="s">
        <v>79</v>
      </c>
      <c r="C147" s="2" t="s">
        <v>500</v>
      </c>
      <c r="D147" s="2" t="s">
        <v>39</v>
      </c>
      <c r="E147" s="2" t="s">
        <v>854</v>
      </c>
      <c r="F147" s="2" t="s">
        <v>345</v>
      </c>
      <c r="G147" s="2" t="s">
        <v>522</v>
      </c>
      <c r="I147" s="2">
        <v>42074.469308</v>
      </c>
      <c r="J147" s="2">
        <v>275</v>
      </c>
      <c r="K147" s="2">
        <v>7008.25439453125</v>
      </c>
      <c r="L147" s="2">
        <v>15682.2822265625</v>
      </c>
      <c r="M147" s="2">
        <v>9733354</v>
      </c>
      <c r="N147" s="2">
        <v>9208983</v>
      </c>
      <c r="O147" s="2">
        <v>460582</v>
      </c>
      <c r="P147" s="2">
        <v>9705676</v>
      </c>
      <c r="Q147" s="2">
        <v>9657592</v>
      </c>
      <c r="R147" s="2">
        <v>94.998557386847168</v>
      </c>
      <c r="S147" s="2" t="s">
        <v>346</v>
      </c>
      <c r="T147" s="2">
        <v>0.99539999999999995</v>
      </c>
      <c r="U147" s="2">
        <v>0.99519999999999997</v>
      </c>
      <c r="V147" s="2" t="s">
        <v>347</v>
      </c>
      <c r="W147" s="2" t="s">
        <v>348</v>
      </c>
      <c r="X147" s="2" t="s">
        <v>598</v>
      </c>
      <c r="Y147" s="2" t="s">
        <v>573</v>
      </c>
      <c r="Z147" s="2" t="s">
        <v>855</v>
      </c>
      <c r="AA147" s="2" t="s">
        <v>856</v>
      </c>
      <c r="AB147" s="2">
        <v>31718.8828125</v>
      </c>
      <c r="AC147" s="2">
        <v>37138.9375</v>
      </c>
      <c r="AD147" s="2">
        <v>524</v>
      </c>
      <c r="AE147" s="2">
        <v>6006</v>
      </c>
    </row>
    <row r="148" spans="1:31" x14ac:dyDescent="0.25">
      <c r="A148" s="2" t="s">
        <v>742</v>
      </c>
      <c r="B148" s="2" t="s">
        <v>79</v>
      </c>
      <c r="C148" s="2" t="s">
        <v>504</v>
      </c>
      <c r="D148" s="2" t="s">
        <v>39</v>
      </c>
      <c r="E148" s="2" t="s">
        <v>857</v>
      </c>
      <c r="F148" s="2" t="s">
        <v>345</v>
      </c>
      <c r="G148" s="2" t="s">
        <v>522</v>
      </c>
      <c r="I148" s="2">
        <v>58839.328719999998</v>
      </c>
      <c r="J148" s="2">
        <v>484</v>
      </c>
      <c r="K148" s="2">
        <v>4157.0546875</v>
      </c>
      <c r="L148" s="2">
        <v>12043.46875</v>
      </c>
      <c r="M148" s="2">
        <v>22482770</v>
      </c>
      <c r="N148" s="2">
        <v>20735026</v>
      </c>
      <c r="O148" s="2">
        <v>835071</v>
      </c>
      <c r="P148" s="2">
        <v>21873168</v>
      </c>
      <c r="Q148" s="2">
        <v>21749064</v>
      </c>
      <c r="R148" s="2">
        <v>95.972655158474367</v>
      </c>
      <c r="S148" s="2" t="s">
        <v>346</v>
      </c>
      <c r="T148" s="2">
        <v>0.99550000000000005</v>
      </c>
      <c r="U148" s="2">
        <v>0.99509999999999998</v>
      </c>
      <c r="V148" s="2" t="s">
        <v>347</v>
      </c>
      <c r="W148" s="2" t="s">
        <v>348</v>
      </c>
      <c r="X148" s="2" t="s">
        <v>598</v>
      </c>
      <c r="Y148" s="2" t="s">
        <v>573</v>
      </c>
      <c r="Z148" s="2" t="s">
        <v>858</v>
      </c>
      <c r="AA148" s="2" t="s">
        <v>859</v>
      </c>
      <c r="AB148" s="2">
        <v>31718.8828125</v>
      </c>
      <c r="AC148" s="2">
        <v>37138.9375</v>
      </c>
      <c r="AD148" s="2">
        <v>524</v>
      </c>
      <c r="AE148" s="2">
        <v>6006</v>
      </c>
    </row>
    <row r="149" spans="1:31" x14ac:dyDescent="0.25">
      <c r="A149" s="2" t="s">
        <v>742</v>
      </c>
      <c r="B149" s="2" t="s">
        <v>79</v>
      </c>
      <c r="C149" s="2" t="s">
        <v>508</v>
      </c>
      <c r="D149" s="2" t="s">
        <v>39</v>
      </c>
      <c r="E149" s="2" t="s">
        <v>860</v>
      </c>
      <c r="F149" s="2" t="s">
        <v>345</v>
      </c>
      <c r="G149" s="2" t="s">
        <v>522</v>
      </c>
      <c r="I149" s="2">
        <v>130037.826612</v>
      </c>
      <c r="J149" s="2">
        <v>971</v>
      </c>
      <c r="K149" s="2">
        <v>10504.2333984375</v>
      </c>
      <c r="L149" s="2">
        <v>30123.833984375</v>
      </c>
      <c r="M149" s="2">
        <v>27526274</v>
      </c>
      <c r="N149" s="2">
        <v>25923192</v>
      </c>
      <c r="O149" s="2">
        <v>949791</v>
      </c>
      <c r="P149" s="2">
        <v>27452502</v>
      </c>
      <c r="Q149" s="2">
        <v>27311918</v>
      </c>
      <c r="R149" s="2">
        <v>96.336134068674866</v>
      </c>
      <c r="S149" s="2" t="s">
        <v>346</v>
      </c>
      <c r="T149" s="2">
        <v>0.99550000000000005</v>
      </c>
      <c r="U149" s="2">
        <v>0.99529999999999996</v>
      </c>
      <c r="V149" s="2" t="s">
        <v>347</v>
      </c>
      <c r="W149" s="2" t="s">
        <v>348</v>
      </c>
      <c r="X149" s="2" t="s">
        <v>598</v>
      </c>
      <c r="Y149" s="2" t="s">
        <v>573</v>
      </c>
      <c r="Z149" s="2" t="s">
        <v>861</v>
      </c>
      <c r="AA149" s="2" t="s">
        <v>862</v>
      </c>
      <c r="AB149" s="2">
        <v>31718.8828125</v>
      </c>
      <c r="AC149" s="2">
        <v>37138.9375</v>
      </c>
      <c r="AD149" s="2">
        <v>524</v>
      </c>
      <c r="AE149" s="2">
        <v>6006</v>
      </c>
    </row>
    <row r="150" spans="1:31" x14ac:dyDescent="0.25">
      <c r="A150" s="2" t="s">
        <v>742</v>
      </c>
      <c r="B150" s="2" t="s">
        <v>79</v>
      </c>
      <c r="C150" s="2" t="s">
        <v>512</v>
      </c>
      <c r="D150" s="2" t="s">
        <v>39</v>
      </c>
      <c r="E150" s="2" t="s">
        <v>863</v>
      </c>
      <c r="F150" s="2" t="s">
        <v>345</v>
      </c>
      <c r="G150" s="2" t="s">
        <v>522</v>
      </c>
      <c r="I150" s="2">
        <v>122819.213755</v>
      </c>
      <c r="J150" s="2">
        <v>931</v>
      </c>
      <c r="K150" s="2">
        <v>10168.2978515625</v>
      </c>
      <c r="L150" s="2">
        <v>27852.51171875</v>
      </c>
      <c r="M150" s="2">
        <v>18044386</v>
      </c>
      <c r="N150" s="2">
        <v>16941036</v>
      </c>
      <c r="O150" s="2">
        <v>565293</v>
      </c>
      <c r="P150" s="2">
        <v>17988972</v>
      </c>
      <c r="Q150" s="2">
        <v>17888666</v>
      </c>
      <c r="R150" s="2">
        <v>96.663173373812555</v>
      </c>
      <c r="S150" s="2" t="s">
        <v>346</v>
      </c>
      <c r="T150" s="2">
        <v>0.99539999999999995</v>
      </c>
      <c r="U150" s="2">
        <v>0.99519999999999997</v>
      </c>
      <c r="V150" s="2" t="s">
        <v>347</v>
      </c>
      <c r="W150" s="2" t="s">
        <v>348</v>
      </c>
      <c r="X150" s="2" t="s">
        <v>598</v>
      </c>
      <c r="Y150" s="2" t="s">
        <v>573</v>
      </c>
      <c r="Z150" s="2" t="s">
        <v>864</v>
      </c>
      <c r="AA150" s="2" t="s">
        <v>865</v>
      </c>
      <c r="AB150" s="2">
        <v>31718.8828125</v>
      </c>
      <c r="AC150" s="2">
        <v>37138.9375</v>
      </c>
      <c r="AD150" s="2">
        <v>524</v>
      </c>
      <c r="AE150" s="2">
        <v>6006</v>
      </c>
    </row>
    <row r="151" spans="1:31" x14ac:dyDescent="0.25">
      <c r="A151" s="2" t="s">
        <v>742</v>
      </c>
      <c r="B151" s="2" t="s">
        <v>79</v>
      </c>
      <c r="C151" s="2" t="s">
        <v>516</v>
      </c>
      <c r="D151" s="2" t="s">
        <v>39</v>
      </c>
      <c r="E151" s="2" t="s">
        <v>866</v>
      </c>
      <c r="F151" s="2" t="s">
        <v>345</v>
      </c>
      <c r="G151" s="2" t="s">
        <v>522</v>
      </c>
      <c r="I151" s="2">
        <v>134957.492799</v>
      </c>
      <c r="J151" s="2">
        <v>869</v>
      </c>
      <c r="K151" s="2">
        <v>14288.6005859375</v>
      </c>
      <c r="L151" s="2">
        <v>30415.5546875</v>
      </c>
      <c r="M151" s="2">
        <v>16753932</v>
      </c>
      <c r="N151" s="2">
        <v>15720042</v>
      </c>
      <c r="O151" s="2">
        <v>610619</v>
      </c>
      <c r="P151" s="2">
        <v>16660630</v>
      </c>
      <c r="Q151" s="2">
        <v>16550524</v>
      </c>
      <c r="R151" s="2">
        <v>96.115665594277672</v>
      </c>
      <c r="S151" s="2" t="s">
        <v>346</v>
      </c>
      <c r="T151" s="2">
        <v>0.99529999999999996</v>
      </c>
      <c r="U151" s="2">
        <v>0.99509999999999998</v>
      </c>
      <c r="V151" s="2" t="s">
        <v>347</v>
      </c>
      <c r="W151" s="2" t="s">
        <v>348</v>
      </c>
      <c r="X151" s="2" t="s">
        <v>598</v>
      </c>
      <c r="Y151" s="2" t="s">
        <v>573</v>
      </c>
      <c r="Z151" s="2" t="s">
        <v>867</v>
      </c>
      <c r="AA151" s="2" t="s">
        <v>868</v>
      </c>
      <c r="AB151" s="2">
        <v>31718.8828125</v>
      </c>
      <c r="AC151" s="2">
        <v>37138.9375</v>
      </c>
      <c r="AD151" s="2">
        <v>524</v>
      </c>
      <c r="AE151" s="2">
        <v>6006</v>
      </c>
    </row>
    <row r="152" spans="1:31" x14ac:dyDescent="0.25">
      <c r="A152" s="2" t="s">
        <v>742</v>
      </c>
      <c r="B152" s="2" t="s">
        <v>79</v>
      </c>
      <c r="C152" s="2" t="s">
        <v>520</v>
      </c>
      <c r="D152" s="2" t="s">
        <v>39</v>
      </c>
      <c r="E152" s="2" t="s">
        <v>869</v>
      </c>
      <c r="F152" s="2" t="s">
        <v>345</v>
      </c>
      <c r="G152" s="2" t="s">
        <v>522</v>
      </c>
      <c r="I152" s="2">
        <v>90575.630084999997</v>
      </c>
      <c r="J152" s="2">
        <v>602</v>
      </c>
      <c r="K152" s="2">
        <v>12522.876953125</v>
      </c>
      <c r="L152" s="2">
        <v>12508.1865234375</v>
      </c>
      <c r="M152" s="2">
        <v>14932162</v>
      </c>
      <c r="N152" s="2">
        <v>14141181</v>
      </c>
      <c r="O152" s="2">
        <v>594377</v>
      </c>
      <c r="P152" s="2">
        <v>14889188</v>
      </c>
      <c r="Q152" s="2">
        <v>14811052</v>
      </c>
      <c r="R152" s="2">
        <v>95.796836204840318</v>
      </c>
      <c r="S152" s="2" t="s">
        <v>346</v>
      </c>
      <c r="T152" s="2">
        <v>0.99560000000000004</v>
      </c>
      <c r="U152" s="2">
        <v>0.99539999999999995</v>
      </c>
      <c r="V152" s="2" t="s">
        <v>347</v>
      </c>
      <c r="W152" s="2" t="s">
        <v>348</v>
      </c>
      <c r="X152" s="2" t="s">
        <v>598</v>
      </c>
      <c r="Y152" s="2" t="s">
        <v>548</v>
      </c>
      <c r="Z152" s="2" t="s">
        <v>870</v>
      </c>
      <c r="AA152" s="2" t="s">
        <v>871</v>
      </c>
      <c r="AB152" s="2">
        <v>31718.8828125</v>
      </c>
      <c r="AC152" s="2">
        <v>37138.9375</v>
      </c>
      <c r="AD152" s="2">
        <v>524</v>
      </c>
      <c r="AE152" s="2">
        <v>6006</v>
      </c>
    </row>
    <row r="153" spans="1:31" x14ac:dyDescent="0.25">
      <c r="A153" s="2" t="s">
        <v>742</v>
      </c>
      <c r="B153" s="2" t="s">
        <v>79</v>
      </c>
      <c r="C153" s="2" t="s">
        <v>526</v>
      </c>
      <c r="D153" s="2" t="s">
        <v>39</v>
      </c>
      <c r="E153" s="2" t="s">
        <v>872</v>
      </c>
      <c r="F153" s="2" t="s">
        <v>345</v>
      </c>
      <c r="G153" s="2" t="s">
        <v>522</v>
      </c>
      <c r="I153" s="2">
        <v>60777.934424999999</v>
      </c>
      <c r="J153" s="2">
        <v>502</v>
      </c>
      <c r="K153" s="2">
        <v>15378.859375</v>
      </c>
      <c r="L153" s="2">
        <v>10099.8876953125</v>
      </c>
      <c r="M153" s="2">
        <v>18820148</v>
      </c>
      <c r="N153" s="2">
        <v>17570907</v>
      </c>
      <c r="O153" s="2">
        <v>593221</v>
      </c>
      <c r="P153" s="2">
        <v>18747956</v>
      </c>
      <c r="Q153" s="2">
        <v>18634932</v>
      </c>
      <c r="R153" s="2">
        <v>96.623845314302784</v>
      </c>
      <c r="S153" s="2" t="s">
        <v>346</v>
      </c>
      <c r="T153" s="2">
        <v>0.995</v>
      </c>
      <c r="U153" s="2">
        <v>0.99470000000000003</v>
      </c>
      <c r="V153" s="2" t="s">
        <v>347</v>
      </c>
      <c r="W153" s="2" t="s">
        <v>348</v>
      </c>
      <c r="X153" s="2" t="s">
        <v>598</v>
      </c>
      <c r="Y153" s="2" t="s">
        <v>548</v>
      </c>
      <c r="Z153" s="2" t="s">
        <v>873</v>
      </c>
      <c r="AA153" s="2" t="s">
        <v>874</v>
      </c>
      <c r="AB153" s="2">
        <v>31718.8828125</v>
      </c>
      <c r="AC153" s="2">
        <v>37138.9375</v>
      </c>
      <c r="AD153" s="2">
        <v>524</v>
      </c>
      <c r="AE153" s="2">
        <v>6006</v>
      </c>
    </row>
    <row r="154" spans="1:31" x14ac:dyDescent="0.25">
      <c r="A154" s="2" t="s">
        <v>742</v>
      </c>
      <c r="B154" s="2" t="s">
        <v>79</v>
      </c>
      <c r="C154" s="2" t="s">
        <v>530</v>
      </c>
      <c r="D154" s="2" t="s">
        <v>39</v>
      </c>
      <c r="E154" s="2" t="s">
        <v>875</v>
      </c>
      <c r="F154" s="2" t="s">
        <v>345</v>
      </c>
      <c r="G154" s="2" t="s">
        <v>522</v>
      </c>
      <c r="I154" s="2">
        <v>93882.288352999996</v>
      </c>
      <c r="J154" s="2">
        <v>643</v>
      </c>
      <c r="K154" s="2">
        <v>12324.564453125</v>
      </c>
      <c r="L154" s="2">
        <v>15886.7919921875</v>
      </c>
      <c r="M154" s="2">
        <v>18445544</v>
      </c>
      <c r="N154" s="2">
        <v>17375465</v>
      </c>
      <c r="O154" s="2">
        <v>681521</v>
      </c>
      <c r="P154" s="2">
        <v>18371966</v>
      </c>
      <c r="Q154" s="2">
        <v>18250026</v>
      </c>
      <c r="R154" s="2">
        <v>96.077681949806816</v>
      </c>
      <c r="S154" s="2" t="s">
        <v>346</v>
      </c>
      <c r="T154" s="2">
        <v>0.99470000000000003</v>
      </c>
      <c r="U154" s="2">
        <v>0.99460000000000004</v>
      </c>
      <c r="V154" s="2" t="s">
        <v>347</v>
      </c>
      <c r="W154" s="2" t="s">
        <v>348</v>
      </c>
      <c r="X154" s="2" t="s">
        <v>598</v>
      </c>
      <c r="Y154" s="2" t="s">
        <v>548</v>
      </c>
      <c r="Z154" s="2" t="s">
        <v>876</v>
      </c>
      <c r="AA154" s="2" t="s">
        <v>877</v>
      </c>
      <c r="AB154" s="2">
        <v>31718.8828125</v>
      </c>
      <c r="AC154" s="2">
        <v>37138.9375</v>
      </c>
      <c r="AD154" s="2">
        <v>524</v>
      </c>
      <c r="AE154" s="2">
        <v>6006</v>
      </c>
    </row>
    <row r="155" spans="1:31" x14ac:dyDescent="0.25">
      <c r="A155" s="2" t="s">
        <v>742</v>
      </c>
      <c r="B155" s="2" t="s">
        <v>79</v>
      </c>
      <c r="C155" s="2" t="s">
        <v>534</v>
      </c>
      <c r="D155" s="2" t="s">
        <v>39</v>
      </c>
      <c r="E155" s="2" t="s">
        <v>878</v>
      </c>
      <c r="F155" s="2" t="s">
        <v>345</v>
      </c>
      <c r="G155" s="2" t="s">
        <v>522</v>
      </c>
      <c r="I155" s="2">
        <v>69096.854235999999</v>
      </c>
      <c r="J155" s="2">
        <v>560</v>
      </c>
      <c r="K155" s="2">
        <v>17913.955078125</v>
      </c>
      <c r="L155" s="2">
        <v>13301.4248046875</v>
      </c>
      <c r="M155" s="2">
        <v>11932672</v>
      </c>
      <c r="N155" s="2">
        <v>11001663</v>
      </c>
      <c r="O155" s="2">
        <v>442606</v>
      </c>
      <c r="P155" s="2">
        <v>11675668</v>
      </c>
      <c r="Q155" s="2">
        <v>11597108</v>
      </c>
      <c r="R155" s="2">
        <v>95.976917307865179</v>
      </c>
      <c r="S155" s="2" t="s">
        <v>346</v>
      </c>
      <c r="T155" s="2">
        <v>0.99509999999999998</v>
      </c>
      <c r="U155" s="2">
        <v>0.99480000000000002</v>
      </c>
      <c r="V155" s="2" t="s">
        <v>347</v>
      </c>
      <c r="W155" s="2" t="s">
        <v>348</v>
      </c>
      <c r="X155" s="2" t="s">
        <v>598</v>
      </c>
      <c r="Y155" s="2" t="s">
        <v>548</v>
      </c>
      <c r="Z155" s="2" t="s">
        <v>879</v>
      </c>
      <c r="AA155" s="2" t="s">
        <v>880</v>
      </c>
      <c r="AB155" s="2">
        <v>31718.8828125</v>
      </c>
      <c r="AC155" s="2">
        <v>37138.9375</v>
      </c>
      <c r="AD155" s="2">
        <v>524</v>
      </c>
      <c r="AE155" s="2">
        <v>6006</v>
      </c>
    </row>
    <row r="156" spans="1:31" x14ac:dyDescent="0.25">
      <c r="A156" s="2" t="s">
        <v>742</v>
      </c>
      <c r="B156" s="2" t="s">
        <v>79</v>
      </c>
      <c r="C156" s="2" t="s">
        <v>538</v>
      </c>
      <c r="D156" s="2" t="s">
        <v>39</v>
      </c>
      <c r="E156" s="2" t="s">
        <v>881</v>
      </c>
      <c r="F156" s="2" t="s">
        <v>345</v>
      </c>
      <c r="G156" s="2" t="s">
        <v>522</v>
      </c>
      <c r="I156" s="2">
        <v>98415.954620000004</v>
      </c>
      <c r="J156" s="2">
        <v>689</v>
      </c>
      <c r="K156" s="2">
        <v>19720.775390625</v>
      </c>
      <c r="L156" s="2">
        <v>10767.4697265625</v>
      </c>
      <c r="M156" s="2">
        <v>15138906</v>
      </c>
      <c r="N156" s="2">
        <v>14288433</v>
      </c>
      <c r="O156" s="2">
        <v>524637</v>
      </c>
      <c r="P156" s="2">
        <v>15097226</v>
      </c>
      <c r="Q156" s="2">
        <v>15011894</v>
      </c>
      <c r="R156" s="2">
        <v>96.32823977268886</v>
      </c>
      <c r="S156" s="2" t="s">
        <v>346</v>
      </c>
      <c r="T156" s="2">
        <v>0.99550000000000005</v>
      </c>
      <c r="U156" s="2">
        <v>0.99539999999999995</v>
      </c>
      <c r="V156" s="2" t="s">
        <v>347</v>
      </c>
      <c r="W156" s="2" t="s">
        <v>348</v>
      </c>
      <c r="X156" s="2" t="s">
        <v>598</v>
      </c>
      <c r="Y156" s="2" t="s">
        <v>548</v>
      </c>
      <c r="Z156" s="2" t="s">
        <v>882</v>
      </c>
      <c r="AA156" s="2" t="s">
        <v>883</v>
      </c>
      <c r="AB156" s="2">
        <v>31718.8828125</v>
      </c>
      <c r="AC156" s="2">
        <v>37138.9375</v>
      </c>
      <c r="AD156" s="2">
        <v>524</v>
      </c>
      <c r="AE156" s="2">
        <v>6006</v>
      </c>
    </row>
    <row r="157" spans="1:31" x14ac:dyDescent="0.25">
      <c r="A157" s="2" t="s">
        <v>742</v>
      </c>
      <c r="B157" s="2" t="s">
        <v>79</v>
      </c>
      <c r="C157" s="2" t="s">
        <v>542</v>
      </c>
      <c r="D157" s="2" t="s">
        <v>39</v>
      </c>
      <c r="E157" s="2" t="s">
        <v>884</v>
      </c>
      <c r="F157" s="2" t="s">
        <v>345</v>
      </c>
      <c r="G157" s="2" t="s">
        <v>522</v>
      </c>
      <c r="I157" s="2">
        <v>67343.279871000006</v>
      </c>
      <c r="J157" s="2">
        <v>482</v>
      </c>
      <c r="K157" s="2">
        <v>17106.029296875</v>
      </c>
      <c r="L157" s="2">
        <v>17069.3046875</v>
      </c>
      <c r="M157" s="2">
        <v>16950080</v>
      </c>
      <c r="N157" s="2">
        <v>16008208</v>
      </c>
      <c r="O157" s="2">
        <v>458320</v>
      </c>
      <c r="P157" s="2">
        <v>16905896</v>
      </c>
      <c r="Q157" s="2">
        <v>16813060</v>
      </c>
      <c r="R157" s="2">
        <v>97.13696873503892</v>
      </c>
      <c r="S157" s="2" t="s">
        <v>346</v>
      </c>
      <c r="T157" s="2">
        <v>0.99539999999999995</v>
      </c>
      <c r="U157" s="2">
        <v>0.99539999999999995</v>
      </c>
      <c r="V157" s="2" t="s">
        <v>347</v>
      </c>
      <c r="W157" s="2" t="s">
        <v>348</v>
      </c>
      <c r="X157" s="2" t="s">
        <v>598</v>
      </c>
      <c r="Y157" s="2" t="s">
        <v>548</v>
      </c>
      <c r="Z157" s="2" t="s">
        <v>885</v>
      </c>
      <c r="AA157" s="2" t="s">
        <v>886</v>
      </c>
      <c r="AB157" s="2">
        <v>31718.8828125</v>
      </c>
      <c r="AC157" s="2">
        <v>37138.9375</v>
      </c>
      <c r="AD157" s="2">
        <v>524</v>
      </c>
      <c r="AE157" s="2">
        <v>6006</v>
      </c>
    </row>
    <row r="158" spans="1:31" x14ac:dyDescent="0.25">
      <c r="A158" s="2" t="s">
        <v>887</v>
      </c>
      <c r="B158" s="2" t="s">
        <v>110</v>
      </c>
      <c r="C158" s="2" t="s">
        <v>343</v>
      </c>
      <c r="D158" s="2" t="s">
        <v>111</v>
      </c>
      <c r="E158" s="2" t="s">
        <v>888</v>
      </c>
      <c r="F158" s="2" t="s">
        <v>345</v>
      </c>
      <c r="G158" s="2" t="s">
        <v>345</v>
      </c>
      <c r="I158" s="2">
        <v>22781.485734000002</v>
      </c>
      <c r="J158" s="2">
        <v>135</v>
      </c>
      <c r="K158" s="2">
        <v>15285</v>
      </c>
      <c r="L158" s="2">
        <v>44380</v>
      </c>
      <c r="M158" s="2">
        <v>1176122</v>
      </c>
      <c r="N158" s="2">
        <v>1114360</v>
      </c>
      <c r="O158" s="2">
        <v>118193</v>
      </c>
      <c r="P158" s="2">
        <v>1173492</v>
      </c>
      <c r="Q158" s="2">
        <v>1167411</v>
      </c>
      <c r="R158" s="2">
        <v>89.393642987903377</v>
      </c>
      <c r="S158" s="2" t="s">
        <v>889</v>
      </c>
      <c r="T158" s="2">
        <v>0.99609999999999999</v>
      </c>
      <c r="U158" s="2">
        <v>0.99609999999999999</v>
      </c>
      <c r="V158" s="2" t="s">
        <v>890</v>
      </c>
      <c r="W158" s="2" t="s">
        <v>891</v>
      </c>
      <c r="X158" s="2" t="s">
        <v>598</v>
      </c>
      <c r="Y158" s="2" t="s">
        <v>349</v>
      </c>
      <c r="Z158" s="2" t="s">
        <v>892</v>
      </c>
      <c r="AA158" s="2" t="s">
        <v>893</v>
      </c>
      <c r="AB158" s="2">
        <v>29775.47265625</v>
      </c>
      <c r="AC158" s="2">
        <v>48148.1875</v>
      </c>
      <c r="AD158" s="2">
        <v>1496</v>
      </c>
      <c r="AE158" s="2">
        <v>502</v>
      </c>
    </row>
    <row r="159" spans="1:31" x14ac:dyDescent="0.25">
      <c r="A159" s="2" t="s">
        <v>887</v>
      </c>
      <c r="B159" s="2" t="s">
        <v>110</v>
      </c>
      <c r="C159" s="2" t="s">
        <v>352</v>
      </c>
      <c r="D159" s="2" t="s">
        <v>111</v>
      </c>
      <c r="E159" s="2" t="s">
        <v>894</v>
      </c>
      <c r="F159" s="2" t="s">
        <v>345</v>
      </c>
      <c r="G159" s="2" t="s">
        <v>345</v>
      </c>
      <c r="I159" s="2">
        <v>27027.166099999999</v>
      </c>
      <c r="J159" s="2">
        <v>147</v>
      </c>
      <c r="K159" s="2">
        <v>20458</v>
      </c>
      <c r="L159" s="2">
        <v>46123</v>
      </c>
      <c r="M159" s="2">
        <v>1260275</v>
      </c>
      <c r="N159" s="2">
        <v>1187705</v>
      </c>
      <c r="O159" s="2">
        <v>105298</v>
      </c>
      <c r="P159" s="2">
        <v>1256114</v>
      </c>
      <c r="Q159" s="2">
        <v>1242322</v>
      </c>
      <c r="R159" s="2">
        <v>91.134330494525145</v>
      </c>
      <c r="S159" s="2" t="s">
        <v>889</v>
      </c>
      <c r="T159" s="2">
        <v>0.99609999999999999</v>
      </c>
      <c r="U159" s="2">
        <v>0.99590000000000001</v>
      </c>
      <c r="V159" s="2" t="s">
        <v>890</v>
      </c>
      <c r="W159" s="2" t="s">
        <v>891</v>
      </c>
      <c r="X159" s="2" t="s">
        <v>598</v>
      </c>
      <c r="Y159" s="2" t="s">
        <v>349</v>
      </c>
      <c r="Z159" s="2" t="s">
        <v>895</v>
      </c>
      <c r="AA159" s="2" t="s">
        <v>896</v>
      </c>
      <c r="AB159" s="2">
        <v>29775.47265625</v>
      </c>
      <c r="AC159" s="2">
        <v>48148.1875</v>
      </c>
      <c r="AD159" s="2">
        <v>1496</v>
      </c>
      <c r="AE159" s="2">
        <v>502</v>
      </c>
    </row>
    <row r="160" spans="1:31" x14ac:dyDescent="0.25">
      <c r="A160" s="2" t="s">
        <v>887</v>
      </c>
      <c r="B160" s="2" t="s">
        <v>110</v>
      </c>
      <c r="C160" s="2" t="s">
        <v>356</v>
      </c>
      <c r="D160" s="2" t="s">
        <v>111</v>
      </c>
      <c r="E160" s="2" t="s">
        <v>897</v>
      </c>
      <c r="F160" s="2" t="s">
        <v>345</v>
      </c>
      <c r="G160" s="2" t="s">
        <v>345</v>
      </c>
      <c r="I160" s="2">
        <v>20916.988187999999</v>
      </c>
      <c r="J160" s="2">
        <v>123</v>
      </c>
      <c r="K160" s="2">
        <v>24810</v>
      </c>
      <c r="L160" s="2">
        <v>45019</v>
      </c>
      <c r="M160" s="2">
        <v>574663</v>
      </c>
      <c r="N160" s="2">
        <v>543101</v>
      </c>
      <c r="O160" s="2">
        <v>76203</v>
      </c>
      <c r="P160" s="2">
        <v>573167</v>
      </c>
      <c r="Q160" s="2">
        <v>566927</v>
      </c>
      <c r="R160" s="2">
        <v>85.968908177300349</v>
      </c>
      <c r="S160" s="2" t="s">
        <v>889</v>
      </c>
      <c r="T160" s="2">
        <v>0.996</v>
      </c>
      <c r="U160" s="2">
        <v>0.99590000000000001</v>
      </c>
      <c r="V160" s="2" t="s">
        <v>890</v>
      </c>
      <c r="W160" s="2" t="s">
        <v>891</v>
      </c>
      <c r="X160" s="2" t="s">
        <v>598</v>
      </c>
      <c r="Y160" s="2" t="s">
        <v>349</v>
      </c>
      <c r="Z160" s="2" t="s">
        <v>898</v>
      </c>
      <c r="AA160" s="2" t="s">
        <v>899</v>
      </c>
      <c r="AB160" s="2">
        <v>29775.47265625</v>
      </c>
      <c r="AC160" s="2">
        <v>48148.1875</v>
      </c>
      <c r="AD160" s="2">
        <v>1496</v>
      </c>
      <c r="AE160" s="2">
        <v>502</v>
      </c>
    </row>
    <row r="161" spans="1:31" x14ac:dyDescent="0.25">
      <c r="A161" s="2" t="s">
        <v>887</v>
      </c>
      <c r="B161" s="2" t="s">
        <v>110</v>
      </c>
      <c r="C161" s="2" t="s">
        <v>360</v>
      </c>
      <c r="D161" s="2" t="s">
        <v>111</v>
      </c>
      <c r="E161" s="2" t="s">
        <v>900</v>
      </c>
      <c r="F161" s="2" t="s">
        <v>345</v>
      </c>
      <c r="G161" s="2" t="s">
        <v>345</v>
      </c>
      <c r="I161" s="2">
        <v>19392.272570000001</v>
      </c>
      <c r="J161" s="2">
        <v>102</v>
      </c>
      <c r="K161" s="2">
        <v>15479</v>
      </c>
      <c r="L161" s="2">
        <v>3853</v>
      </c>
      <c r="M161" s="2">
        <v>1258779</v>
      </c>
      <c r="N161" s="2">
        <v>1186135</v>
      </c>
      <c r="O161" s="2">
        <v>105745</v>
      </c>
      <c r="P161" s="2">
        <v>1250969</v>
      </c>
      <c r="Q161" s="2">
        <v>1241692</v>
      </c>
      <c r="R161" s="2">
        <v>91.08491023365805</v>
      </c>
      <c r="S161" s="2" t="s">
        <v>889</v>
      </c>
      <c r="T161" s="2">
        <v>0.99580000000000002</v>
      </c>
      <c r="U161" s="2">
        <v>0.99570000000000003</v>
      </c>
      <c r="V161" s="2" t="s">
        <v>890</v>
      </c>
      <c r="W161" s="2" t="s">
        <v>891</v>
      </c>
      <c r="X161" s="2" t="s">
        <v>598</v>
      </c>
      <c r="Y161" s="2" t="s">
        <v>349</v>
      </c>
      <c r="Z161" s="2" t="s">
        <v>901</v>
      </c>
      <c r="AA161" s="2" t="s">
        <v>902</v>
      </c>
      <c r="AB161" s="2">
        <v>29775.47265625</v>
      </c>
      <c r="AC161" s="2">
        <v>48148.1875</v>
      </c>
      <c r="AD161" s="2">
        <v>1496</v>
      </c>
      <c r="AE161" s="2">
        <v>502</v>
      </c>
    </row>
    <row r="162" spans="1:31" x14ac:dyDescent="0.25">
      <c r="A162" s="2" t="s">
        <v>887</v>
      </c>
      <c r="B162" s="2" t="s">
        <v>110</v>
      </c>
      <c r="C162" s="2" t="s">
        <v>364</v>
      </c>
      <c r="D162" s="2" t="s">
        <v>111</v>
      </c>
      <c r="E162" s="2" t="s">
        <v>903</v>
      </c>
      <c r="F162" s="2" t="s">
        <v>345</v>
      </c>
      <c r="G162" s="2" t="s">
        <v>345</v>
      </c>
      <c r="I162" s="2">
        <v>21436.860912</v>
      </c>
      <c r="J162" s="2">
        <v>118</v>
      </c>
      <c r="K162" s="2">
        <v>18600</v>
      </c>
      <c r="L162" s="2">
        <v>3904</v>
      </c>
      <c r="M162" s="2">
        <v>1495738</v>
      </c>
      <c r="N162" s="2">
        <v>1417729</v>
      </c>
      <c r="O162" s="2">
        <v>129208</v>
      </c>
      <c r="P162" s="2">
        <v>1491798</v>
      </c>
      <c r="Q162" s="2">
        <v>1482003</v>
      </c>
      <c r="R162" s="2">
        <v>90.886269519774231</v>
      </c>
      <c r="S162" s="2" t="s">
        <v>889</v>
      </c>
      <c r="T162" s="2">
        <v>0.996</v>
      </c>
      <c r="U162" s="2">
        <v>0.99580000000000002</v>
      </c>
      <c r="V162" s="2" t="s">
        <v>890</v>
      </c>
      <c r="W162" s="2" t="s">
        <v>891</v>
      </c>
      <c r="X162" s="2" t="s">
        <v>598</v>
      </c>
      <c r="Y162" s="2" t="s">
        <v>349</v>
      </c>
      <c r="Z162" s="2" t="s">
        <v>904</v>
      </c>
      <c r="AA162" s="2" t="s">
        <v>905</v>
      </c>
      <c r="AB162" s="2">
        <v>29775.47265625</v>
      </c>
      <c r="AC162" s="2">
        <v>48148.1875</v>
      </c>
      <c r="AD162" s="2">
        <v>1496</v>
      </c>
      <c r="AE162" s="2">
        <v>502</v>
      </c>
    </row>
    <row r="163" spans="1:31" x14ac:dyDescent="0.25">
      <c r="A163" s="2" t="s">
        <v>887</v>
      </c>
      <c r="B163" s="2" t="s">
        <v>110</v>
      </c>
      <c r="C163" s="2" t="s">
        <v>368</v>
      </c>
      <c r="D163" s="2" t="s">
        <v>111</v>
      </c>
      <c r="E163" s="2" t="s">
        <v>906</v>
      </c>
      <c r="F163" s="2" t="s">
        <v>345</v>
      </c>
      <c r="G163" s="2" t="s">
        <v>345</v>
      </c>
      <c r="I163" s="2">
        <v>24940.662821000002</v>
      </c>
      <c r="J163" s="2">
        <v>134</v>
      </c>
      <c r="K163" s="2">
        <v>8895</v>
      </c>
      <c r="L163" s="2">
        <v>4157</v>
      </c>
      <c r="M163" s="2">
        <v>906438</v>
      </c>
      <c r="N163" s="2">
        <v>858175</v>
      </c>
      <c r="O163" s="2">
        <v>81385</v>
      </c>
      <c r="P163" s="2">
        <v>904080</v>
      </c>
      <c r="Q163" s="2">
        <v>899508</v>
      </c>
      <c r="R163" s="2">
        <v>90.516503044250882</v>
      </c>
      <c r="S163" s="2" t="s">
        <v>889</v>
      </c>
      <c r="T163" s="2">
        <v>0.99590000000000001</v>
      </c>
      <c r="U163" s="2">
        <v>0.99580000000000002</v>
      </c>
      <c r="V163" s="2" t="s">
        <v>890</v>
      </c>
      <c r="W163" s="2" t="s">
        <v>891</v>
      </c>
      <c r="X163" s="2" t="s">
        <v>598</v>
      </c>
      <c r="Y163" s="2" t="s">
        <v>349</v>
      </c>
      <c r="Z163" s="2" t="s">
        <v>907</v>
      </c>
      <c r="AA163" s="2" t="s">
        <v>908</v>
      </c>
      <c r="AB163" s="2">
        <v>29775.47265625</v>
      </c>
      <c r="AC163" s="2">
        <v>48148.1875</v>
      </c>
      <c r="AD163" s="2">
        <v>1496</v>
      </c>
      <c r="AE163" s="2">
        <v>502</v>
      </c>
    </row>
    <row r="164" spans="1:31" x14ac:dyDescent="0.25">
      <c r="A164" s="2" t="s">
        <v>887</v>
      </c>
      <c r="B164" s="2" t="s">
        <v>110</v>
      </c>
      <c r="C164" s="2" t="s">
        <v>372</v>
      </c>
      <c r="D164" s="2" t="s">
        <v>13</v>
      </c>
      <c r="E164" s="2" t="s">
        <v>909</v>
      </c>
      <c r="F164" s="2" t="s">
        <v>522</v>
      </c>
      <c r="G164" s="2" t="s">
        <v>345</v>
      </c>
      <c r="I164" s="2">
        <v>7555.526081</v>
      </c>
      <c r="J164" s="2">
        <v>38</v>
      </c>
      <c r="K164" s="2">
        <v>7742</v>
      </c>
      <c r="L164" s="2">
        <v>3995</v>
      </c>
      <c r="M164" s="2">
        <v>175991</v>
      </c>
      <c r="N164" s="2">
        <v>164716</v>
      </c>
      <c r="O164" s="2">
        <v>36216</v>
      </c>
      <c r="P164" s="2">
        <v>175345</v>
      </c>
      <c r="Q164" s="2">
        <v>172600</v>
      </c>
      <c r="R164" s="2">
        <v>78.013064911726843</v>
      </c>
      <c r="S164" s="2" t="s">
        <v>889</v>
      </c>
      <c r="T164" s="2">
        <v>0.996</v>
      </c>
      <c r="U164" s="2">
        <v>0.99590000000000001</v>
      </c>
      <c r="V164" s="2" t="s">
        <v>890</v>
      </c>
      <c r="W164" s="2" t="s">
        <v>891</v>
      </c>
      <c r="X164" s="2" t="s">
        <v>598</v>
      </c>
      <c r="Y164" s="2" t="s">
        <v>374</v>
      </c>
      <c r="Z164" s="2" t="s">
        <v>910</v>
      </c>
      <c r="AA164" s="2" t="s">
        <v>911</v>
      </c>
      <c r="AB164" s="2">
        <v>29775.47265625</v>
      </c>
      <c r="AC164" s="2">
        <v>48148.1875</v>
      </c>
      <c r="AD164" s="2">
        <v>1496</v>
      </c>
      <c r="AE164" s="2">
        <v>502</v>
      </c>
    </row>
    <row r="165" spans="1:31" x14ac:dyDescent="0.25">
      <c r="A165" s="2" t="s">
        <v>887</v>
      </c>
      <c r="B165" s="2" t="s">
        <v>110</v>
      </c>
      <c r="C165" s="2" t="s">
        <v>377</v>
      </c>
      <c r="D165" s="2" t="s">
        <v>13</v>
      </c>
      <c r="E165" s="2" t="s">
        <v>912</v>
      </c>
      <c r="F165" s="2" t="s">
        <v>522</v>
      </c>
      <c r="G165" s="2" t="s">
        <v>345</v>
      </c>
      <c r="I165" s="2">
        <v>9446.4794419999998</v>
      </c>
      <c r="J165" s="2">
        <v>48</v>
      </c>
      <c r="K165" s="2">
        <v>10587</v>
      </c>
      <c r="L165" s="2">
        <v>4766</v>
      </c>
      <c r="M165" s="2">
        <v>208969</v>
      </c>
      <c r="N165" s="2">
        <v>196915</v>
      </c>
      <c r="O165" s="2">
        <v>41948</v>
      </c>
      <c r="P165" s="2">
        <v>208373</v>
      </c>
      <c r="Q165" s="2">
        <v>206570</v>
      </c>
      <c r="R165" s="2">
        <v>78.697407510854944</v>
      </c>
      <c r="S165" s="2" t="s">
        <v>889</v>
      </c>
      <c r="T165" s="2">
        <v>0.99609999999999999</v>
      </c>
      <c r="U165" s="2">
        <v>0.99590000000000001</v>
      </c>
      <c r="V165" s="2" t="s">
        <v>890</v>
      </c>
      <c r="W165" s="2" t="s">
        <v>891</v>
      </c>
      <c r="X165" s="2" t="s">
        <v>598</v>
      </c>
      <c r="Y165" s="2" t="s">
        <v>374</v>
      </c>
      <c r="Z165" s="2" t="s">
        <v>913</v>
      </c>
      <c r="AA165" s="2" t="s">
        <v>914</v>
      </c>
      <c r="AB165" s="2">
        <v>29775.47265625</v>
      </c>
      <c r="AC165" s="2">
        <v>48148.1875</v>
      </c>
      <c r="AD165" s="2">
        <v>1496</v>
      </c>
      <c r="AE165" s="2">
        <v>502</v>
      </c>
    </row>
    <row r="166" spans="1:31" x14ac:dyDescent="0.25">
      <c r="A166" s="2" t="s">
        <v>887</v>
      </c>
      <c r="B166" s="2" t="s">
        <v>110</v>
      </c>
      <c r="C166" s="2" t="s">
        <v>381</v>
      </c>
      <c r="D166" s="2" t="s">
        <v>13</v>
      </c>
      <c r="E166" s="2" t="s">
        <v>915</v>
      </c>
      <c r="F166" s="2" t="s">
        <v>522</v>
      </c>
      <c r="G166" s="2" t="s">
        <v>345</v>
      </c>
      <c r="I166" s="2">
        <v>8089.5829469999999</v>
      </c>
      <c r="J166" s="2">
        <v>45</v>
      </c>
      <c r="K166" s="2">
        <v>21261</v>
      </c>
      <c r="L166" s="2">
        <v>5114</v>
      </c>
      <c r="M166" s="2">
        <v>320796</v>
      </c>
      <c r="N166" s="2">
        <v>289536</v>
      </c>
      <c r="O166" s="2">
        <v>61754</v>
      </c>
      <c r="P166" s="2">
        <v>308989</v>
      </c>
      <c r="Q166" s="2">
        <v>303416</v>
      </c>
      <c r="R166" s="2">
        <v>78.671391467727688</v>
      </c>
      <c r="S166" s="2" t="s">
        <v>889</v>
      </c>
      <c r="T166" s="2">
        <v>0.99609999999999999</v>
      </c>
      <c r="U166" s="2">
        <v>0.99570000000000003</v>
      </c>
      <c r="V166" s="2" t="s">
        <v>890</v>
      </c>
      <c r="W166" s="2" t="s">
        <v>891</v>
      </c>
      <c r="X166" s="2" t="s">
        <v>598</v>
      </c>
      <c r="Y166" s="2" t="s">
        <v>374</v>
      </c>
      <c r="Z166" s="2" t="s">
        <v>916</v>
      </c>
      <c r="AA166" s="2" t="s">
        <v>917</v>
      </c>
      <c r="AB166" s="2">
        <v>29775.47265625</v>
      </c>
      <c r="AC166" s="2">
        <v>48148.1875</v>
      </c>
      <c r="AD166" s="2">
        <v>1496</v>
      </c>
      <c r="AE166" s="2">
        <v>502</v>
      </c>
    </row>
    <row r="167" spans="1:31" x14ac:dyDescent="0.25">
      <c r="A167" s="2" t="s">
        <v>887</v>
      </c>
      <c r="B167" s="2" t="s">
        <v>110</v>
      </c>
      <c r="C167" s="2" t="s">
        <v>385</v>
      </c>
      <c r="D167" s="2" t="s">
        <v>13</v>
      </c>
      <c r="E167" s="2" t="s">
        <v>918</v>
      </c>
      <c r="F167" s="2" t="s">
        <v>522</v>
      </c>
      <c r="G167" s="2" t="s">
        <v>345</v>
      </c>
      <c r="I167" s="2">
        <v>10286.053172</v>
      </c>
      <c r="J167" s="2">
        <v>55</v>
      </c>
      <c r="K167" s="2">
        <v>18928</v>
      </c>
      <c r="L167" s="2">
        <v>42908</v>
      </c>
      <c r="M167" s="2">
        <v>227984</v>
      </c>
      <c r="N167" s="2">
        <v>208423</v>
      </c>
      <c r="O167" s="2">
        <v>51618</v>
      </c>
      <c r="P167" s="2">
        <v>224095</v>
      </c>
      <c r="Q167" s="2">
        <v>218550</v>
      </c>
      <c r="R167" s="2">
        <v>75.234019278102707</v>
      </c>
      <c r="S167" s="2" t="s">
        <v>889</v>
      </c>
      <c r="T167" s="2">
        <v>0.996</v>
      </c>
      <c r="U167" s="2">
        <v>0.99580000000000002</v>
      </c>
      <c r="V167" s="2" t="s">
        <v>890</v>
      </c>
      <c r="W167" s="2" t="s">
        <v>891</v>
      </c>
      <c r="X167" s="2" t="s">
        <v>598</v>
      </c>
      <c r="Y167" s="2" t="s">
        <v>374</v>
      </c>
      <c r="Z167" s="2" t="s">
        <v>919</v>
      </c>
      <c r="AA167" s="2" t="s">
        <v>920</v>
      </c>
      <c r="AB167" s="2">
        <v>29775.47265625</v>
      </c>
      <c r="AC167" s="2">
        <v>48148.1875</v>
      </c>
      <c r="AD167" s="2">
        <v>1496</v>
      </c>
      <c r="AE167" s="2">
        <v>502</v>
      </c>
    </row>
    <row r="168" spans="1:31" x14ac:dyDescent="0.25">
      <c r="A168" s="2" t="s">
        <v>887</v>
      </c>
      <c r="B168" s="2" t="s">
        <v>110</v>
      </c>
      <c r="C168" s="2" t="s">
        <v>389</v>
      </c>
      <c r="D168" s="2" t="s">
        <v>13</v>
      </c>
      <c r="E168" s="2" t="s">
        <v>921</v>
      </c>
      <c r="F168" s="2" t="s">
        <v>522</v>
      </c>
      <c r="G168" s="2" t="s">
        <v>345</v>
      </c>
      <c r="I168" s="2">
        <v>10166.045765999999</v>
      </c>
      <c r="J168" s="2">
        <v>61</v>
      </c>
      <c r="K168" s="2">
        <v>21666</v>
      </c>
      <c r="L168" s="2">
        <v>43726</v>
      </c>
      <c r="M168" s="2">
        <v>146852</v>
      </c>
      <c r="N168" s="2">
        <v>138604</v>
      </c>
      <c r="O168" s="2">
        <v>34890</v>
      </c>
      <c r="P168" s="2">
        <v>146468</v>
      </c>
      <c r="Q168" s="2">
        <v>145268</v>
      </c>
      <c r="R168" s="2">
        <v>74.827566304002772</v>
      </c>
      <c r="S168" s="2" t="s">
        <v>889</v>
      </c>
      <c r="T168" s="2">
        <v>0.99590000000000001</v>
      </c>
      <c r="U168" s="2">
        <v>0.99570000000000003</v>
      </c>
      <c r="V168" s="2" t="s">
        <v>890</v>
      </c>
      <c r="W168" s="2" t="s">
        <v>891</v>
      </c>
      <c r="X168" s="2" t="s">
        <v>598</v>
      </c>
      <c r="Y168" s="2" t="s">
        <v>374</v>
      </c>
      <c r="Z168" s="2" t="s">
        <v>922</v>
      </c>
      <c r="AA168" s="2" t="s">
        <v>923</v>
      </c>
      <c r="AB168" s="2">
        <v>29775.47265625</v>
      </c>
      <c r="AC168" s="2">
        <v>48148.1875</v>
      </c>
      <c r="AD168" s="2">
        <v>1496</v>
      </c>
      <c r="AE168" s="2">
        <v>502</v>
      </c>
    </row>
    <row r="169" spans="1:31" x14ac:dyDescent="0.25">
      <c r="A169" s="2" t="s">
        <v>887</v>
      </c>
      <c r="B169" s="2" t="s">
        <v>110</v>
      </c>
      <c r="C169" s="2" t="s">
        <v>393</v>
      </c>
      <c r="D169" s="2" t="s">
        <v>13</v>
      </c>
      <c r="E169" s="2" t="s">
        <v>924</v>
      </c>
      <c r="F169" s="2" t="s">
        <v>522</v>
      </c>
      <c r="G169" s="2" t="s">
        <v>345</v>
      </c>
      <c r="I169" s="2">
        <v>11281.811841000001</v>
      </c>
      <c r="J169" s="2">
        <v>58</v>
      </c>
      <c r="K169" s="2">
        <v>7143</v>
      </c>
      <c r="L169" s="2">
        <v>40743</v>
      </c>
      <c r="M169" s="2">
        <v>348054</v>
      </c>
      <c r="N169" s="2">
        <v>328309</v>
      </c>
      <c r="O169" s="2">
        <v>63550</v>
      </c>
      <c r="P169" s="2">
        <v>346633</v>
      </c>
      <c r="Q169" s="2">
        <v>343743</v>
      </c>
      <c r="R169" s="2">
        <v>80.643235488518442</v>
      </c>
      <c r="S169" s="2" t="s">
        <v>889</v>
      </c>
      <c r="T169" s="2">
        <v>0.99580000000000002</v>
      </c>
      <c r="U169" s="2">
        <v>0.99570000000000003</v>
      </c>
      <c r="V169" s="2" t="s">
        <v>890</v>
      </c>
      <c r="W169" s="2" t="s">
        <v>891</v>
      </c>
      <c r="X169" s="2" t="s">
        <v>598</v>
      </c>
      <c r="Y169" s="2" t="s">
        <v>374</v>
      </c>
      <c r="Z169" s="2" t="s">
        <v>925</v>
      </c>
      <c r="AA169" s="2" t="s">
        <v>926</v>
      </c>
      <c r="AB169" s="2">
        <v>29775.47265625</v>
      </c>
      <c r="AC169" s="2">
        <v>48148.1875</v>
      </c>
      <c r="AD169" s="2">
        <v>1496</v>
      </c>
      <c r="AE169" s="2">
        <v>502</v>
      </c>
    </row>
    <row r="170" spans="1:31" x14ac:dyDescent="0.25">
      <c r="A170" s="2" t="s">
        <v>887</v>
      </c>
      <c r="B170" s="2" t="s">
        <v>110</v>
      </c>
      <c r="C170" s="2" t="s">
        <v>397</v>
      </c>
      <c r="D170" s="2" t="s">
        <v>111</v>
      </c>
      <c r="E170" s="2" t="s">
        <v>927</v>
      </c>
      <c r="F170" s="2" t="s">
        <v>345</v>
      </c>
      <c r="G170" s="2" t="s">
        <v>345</v>
      </c>
      <c r="I170" s="2">
        <v>15629.331162</v>
      </c>
      <c r="J170" s="2">
        <v>82</v>
      </c>
      <c r="K170" s="2">
        <v>10868</v>
      </c>
      <c r="L170" s="2">
        <v>30062</v>
      </c>
      <c r="M170" s="2">
        <v>410723</v>
      </c>
      <c r="N170" s="2">
        <v>387354</v>
      </c>
      <c r="O170" s="2">
        <v>42859</v>
      </c>
      <c r="P170" s="2">
        <v>409836</v>
      </c>
      <c r="Q170" s="2">
        <v>405806</v>
      </c>
      <c r="R170" s="2">
        <v>88.935444064086084</v>
      </c>
      <c r="S170" s="2" t="s">
        <v>889</v>
      </c>
      <c r="T170" s="2">
        <v>0.99639999999999995</v>
      </c>
      <c r="U170" s="2">
        <v>0.996</v>
      </c>
      <c r="V170" s="2" t="s">
        <v>890</v>
      </c>
      <c r="W170" s="2" t="s">
        <v>891</v>
      </c>
      <c r="X170" s="2" t="s">
        <v>598</v>
      </c>
      <c r="Y170" s="3" t="s">
        <v>432</v>
      </c>
      <c r="Z170" s="2" t="s">
        <v>928</v>
      </c>
      <c r="AA170" s="2" t="s">
        <v>929</v>
      </c>
      <c r="AB170" s="2">
        <v>29775.47265625</v>
      </c>
      <c r="AC170" s="2">
        <v>48148.1875</v>
      </c>
      <c r="AD170" s="2">
        <v>1496</v>
      </c>
      <c r="AE170" s="2">
        <v>502</v>
      </c>
    </row>
    <row r="171" spans="1:31" x14ac:dyDescent="0.25">
      <c r="A171" s="2" t="s">
        <v>887</v>
      </c>
      <c r="B171" s="2" t="s">
        <v>110</v>
      </c>
      <c r="C171" s="2" t="s">
        <v>401</v>
      </c>
      <c r="D171" s="2" t="s">
        <v>111</v>
      </c>
      <c r="E171" s="2" t="s">
        <v>930</v>
      </c>
      <c r="F171" s="2" t="s">
        <v>345</v>
      </c>
      <c r="G171" s="2" t="s">
        <v>345</v>
      </c>
      <c r="I171" s="2">
        <v>25871.238183000001</v>
      </c>
      <c r="J171" s="2">
        <v>133</v>
      </c>
      <c r="K171" s="2">
        <v>20816</v>
      </c>
      <c r="L171" s="2">
        <v>8865</v>
      </c>
      <c r="M171" s="2">
        <v>856542</v>
      </c>
      <c r="N171" s="2">
        <v>809001</v>
      </c>
      <c r="O171" s="2">
        <v>69438</v>
      </c>
      <c r="P171" s="2">
        <v>854103</v>
      </c>
      <c r="Q171" s="2">
        <v>845739</v>
      </c>
      <c r="R171" s="2">
        <v>91.416821487241677</v>
      </c>
      <c r="S171" s="2" t="s">
        <v>889</v>
      </c>
      <c r="T171" s="2">
        <v>0.996</v>
      </c>
      <c r="U171" s="2">
        <v>0.996</v>
      </c>
      <c r="V171" s="2" t="s">
        <v>890</v>
      </c>
      <c r="W171" s="2" t="s">
        <v>891</v>
      </c>
      <c r="X171" s="2" t="s">
        <v>598</v>
      </c>
      <c r="Y171" s="3" t="s">
        <v>432</v>
      </c>
      <c r="Z171" s="2" t="s">
        <v>931</v>
      </c>
      <c r="AA171" s="2" t="s">
        <v>932</v>
      </c>
      <c r="AB171" s="2">
        <v>29775.47265625</v>
      </c>
      <c r="AC171" s="2">
        <v>48148.1875</v>
      </c>
      <c r="AD171" s="2">
        <v>1496</v>
      </c>
      <c r="AE171" s="2">
        <v>502</v>
      </c>
    </row>
    <row r="172" spans="1:31" x14ac:dyDescent="0.25">
      <c r="A172" s="2" t="s">
        <v>887</v>
      </c>
      <c r="B172" s="2" t="s">
        <v>110</v>
      </c>
      <c r="C172" s="2" t="s">
        <v>405</v>
      </c>
      <c r="D172" s="2" t="s">
        <v>111</v>
      </c>
      <c r="E172" s="2" t="s">
        <v>933</v>
      </c>
      <c r="F172" s="2" t="s">
        <v>345</v>
      </c>
      <c r="G172" s="2" t="s">
        <v>345</v>
      </c>
      <c r="I172" s="2">
        <v>20000.118850999999</v>
      </c>
      <c r="J172" s="2">
        <v>91</v>
      </c>
      <c r="K172" s="2">
        <v>4959</v>
      </c>
      <c r="L172" s="2">
        <v>30818</v>
      </c>
      <c r="M172" s="2">
        <v>1011845</v>
      </c>
      <c r="N172" s="2">
        <v>952371</v>
      </c>
      <c r="O172" s="2">
        <v>89888</v>
      </c>
      <c r="P172" s="2">
        <v>1007962</v>
      </c>
      <c r="Q172" s="2">
        <v>996092</v>
      </c>
      <c r="R172" s="2">
        <v>90.561661369361317</v>
      </c>
      <c r="S172" s="2" t="s">
        <v>889</v>
      </c>
      <c r="T172" s="2">
        <v>0.99570000000000003</v>
      </c>
      <c r="U172" s="2">
        <v>0.99560000000000004</v>
      </c>
      <c r="V172" s="2" t="s">
        <v>890</v>
      </c>
      <c r="W172" s="2" t="s">
        <v>891</v>
      </c>
      <c r="X172" s="2" t="s">
        <v>598</v>
      </c>
      <c r="Y172" s="3" t="s">
        <v>432</v>
      </c>
      <c r="Z172" s="2" t="s">
        <v>934</v>
      </c>
      <c r="AA172" s="2" t="s">
        <v>935</v>
      </c>
      <c r="AB172" s="2">
        <v>29775.47265625</v>
      </c>
      <c r="AC172" s="2">
        <v>48148.1875</v>
      </c>
      <c r="AD172" s="2">
        <v>1496</v>
      </c>
      <c r="AE172" s="2">
        <v>502</v>
      </c>
    </row>
    <row r="173" spans="1:31" x14ac:dyDescent="0.25">
      <c r="A173" s="2" t="s">
        <v>887</v>
      </c>
      <c r="B173" s="2" t="s">
        <v>110</v>
      </c>
      <c r="C173" s="2" t="s">
        <v>409</v>
      </c>
      <c r="D173" s="2" t="s">
        <v>111</v>
      </c>
      <c r="E173" s="2" t="s">
        <v>936</v>
      </c>
      <c r="F173" s="2" t="s">
        <v>345</v>
      </c>
      <c r="G173" s="2" t="s">
        <v>345</v>
      </c>
      <c r="I173" s="2">
        <v>19083.887003</v>
      </c>
      <c r="J173" s="2">
        <v>108</v>
      </c>
      <c r="K173" s="2">
        <v>14851</v>
      </c>
      <c r="L173" s="2">
        <v>9315</v>
      </c>
      <c r="M173" s="2">
        <v>1528187</v>
      </c>
      <c r="N173" s="2">
        <v>1432050</v>
      </c>
      <c r="O173" s="2">
        <v>129277</v>
      </c>
      <c r="P173" s="2">
        <v>1513341</v>
      </c>
      <c r="Q173" s="2">
        <v>1499518</v>
      </c>
      <c r="R173" s="2">
        <v>90.972591739115245</v>
      </c>
      <c r="S173" s="2" t="s">
        <v>889</v>
      </c>
      <c r="T173" s="2">
        <v>0.99609999999999999</v>
      </c>
      <c r="U173" s="2">
        <v>0.99590000000000001</v>
      </c>
      <c r="V173" s="2" t="s">
        <v>890</v>
      </c>
      <c r="W173" s="2" t="s">
        <v>891</v>
      </c>
      <c r="X173" s="2" t="s">
        <v>598</v>
      </c>
      <c r="Y173" s="3" t="s">
        <v>432</v>
      </c>
      <c r="Z173" s="2" t="s">
        <v>937</v>
      </c>
      <c r="AA173" s="2" t="s">
        <v>938</v>
      </c>
      <c r="AB173" s="2">
        <v>29775.47265625</v>
      </c>
      <c r="AC173" s="2">
        <v>48148.1875</v>
      </c>
      <c r="AD173" s="2">
        <v>1496</v>
      </c>
      <c r="AE173" s="2">
        <v>502</v>
      </c>
    </row>
    <row r="174" spans="1:31" x14ac:dyDescent="0.25">
      <c r="A174" s="2" t="s">
        <v>887</v>
      </c>
      <c r="B174" s="2" t="s">
        <v>110</v>
      </c>
      <c r="C174" s="2" t="s">
        <v>413</v>
      </c>
      <c r="D174" s="2" t="s">
        <v>111</v>
      </c>
      <c r="E174" s="2" t="s">
        <v>939</v>
      </c>
      <c r="F174" s="2" t="s">
        <v>345</v>
      </c>
      <c r="G174" s="2" t="s">
        <v>345</v>
      </c>
      <c r="I174" s="2">
        <v>21400.524008</v>
      </c>
      <c r="J174" s="2">
        <v>112</v>
      </c>
      <c r="K174" s="2">
        <v>17607</v>
      </c>
      <c r="L174" s="2">
        <v>32248</v>
      </c>
      <c r="M174" s="2">
        <v>1211436</v>
      </c>
      <c r="N174" s="2">
        <v>1148215</v>
      </c>
      <c r="O174" s="2">
        <v>89187</v>
      </c>
      <c r="P174" s="2">
        <v>1208609</v>
      </c>
      <c r="Q174" s="2">
        <v>1200445</v>
      </c>
      <c r="R174" s="2">
        <v>92.232552265908382</v>
      </c>
      <c r="S174" s="2" t="s">
        <v>889</v>
      </c>
      <c r="T174" s="2">
        <v>0.99619999999999997</v>
      </c>
      <c r="U174" s="2">
        <v>0.99609999999999999</v>
      </c>
      <c r="V174" s="2" t="s">
        <v>890</v>
      </c>
      <c r="W174" s="2" t="s">
        <v>891</v>
      </c>
      <c r="X174" s="2" t="s">
        <v>598</v>
      </c>
      <c r="Y174" s="3" t="s">
        <v>432</v>
      </c>
      <c r="Z174" s="2" t="s">
        <v>940</v>
      </c>
      <c r="AA174" s="2" t="s">
        <v>941</v>
      </c>
      <c r="AB174" s="2">
        <v>29775.47265625</v>
      </c>
      <c r="AC174" s="2">
        <v>48148.1875</v>
      </c>
      <c r="AD174" s="2">
        <v>1496</v>
      </c>
      <c r="AE174" s="2">
        <v>502</v>
      </c>
    </row>
    <row r="175" spans="1:31" x14ac:dyDescent="0.25">
      <c r="A175" s="2" t="s">
        <v>887</v>
      </c>
      <c r="B175" s="2" t="s">
        <v>110</v>
      </c>
      <c r="C175" s="2" t="s">
        <v>417</v>
      </c>
      <c r="D175" s="2" t="s">
        <v>111</v>
      </c>
      <c r="E175" s="2" t="s">
        <v>942</v>
      </c>
      <c r="F175" s="2" t="s">
        <v>345</v>
      </c>
      <c r="G175" s="2" t="s">
        <v>345</v>
      </c>
      <c r="I175" s="2">
        <v>24574.425077</v>
      </c>
      <c r="J175" s="2">
        <v>126</v>
      </c>
      <c r="K175" s="2">
        <v>7339</v>
      </c>
      <c r="L175" s="2">
        <v>10078</v>
      </c>
      <c r="M175" s="2">
        <v>2618543</v>
      </c>
      <c r="N175" s="2">
        <v>2483824</v>
      </c>
      <c r="O175" s="2">
        <v>205788</v>
      </c>
      <c r="P175" s="2">
        <v>2611306</v>
      </c>
      <c r="Q175" s="2">
        <v>2594784</v>
      </c>
      <c r="R175" s="2">
        <v>91.714871907188268</v>
      </c>
      <c r="S175" s="2" t="s">
        <v>889</v>
      </c>
      <c r="T175" s="2">
        <v>0.99590000000000001</v>
      </c>
      <c r="U175" s="2">
        <v>0.99580000000000002</v>
      </c>
      <c r="V175" s="2" t="s">
        <v>890</v>
      </c>
      <c r="W175" s="2" t="s">
        <v>891</v>
      </c>
      <c r="X175" s="2" t="s">
        <v>598</v>
      </c>
      <c r="Y175" s="3" t="s">
        <v>432</v>
      </c>
      <c r="Z175" s="2" t="s">
        <v>943</v>
      </c>
      <c r="AA175" s="2" t="s">
        <v>944</v>
      </c>
      <c r="AB175" s="2">
        <v>29775.47265625</v>
      </c>
      <c r="AC175" s="2">
        <v>48148.1875</v>
      </c>
      <c r="AD175" s="2">
        <v>1496</v>
      </c>
      <c r="AE175" s="2">
        <v>502</v>
      </c>
    </row>
    <row r="176" spans="1:31" x14ac:dyDescent="0.25">
      <c r="A176" s="2" t="s">
        <v>887</v>
      </c>
      <c r="B176" s="2" t="s">
        <v>110</v>
      </c>
      <c r="C176" s="2" t="s">
        <v>421</v>
      </c>
      <c r="D176" s="2" t="s">
        <v>13</v>
      </c>
      <c r="E176" s="2" t="s">
        <v>945</v>
      </c>
      <c r="F176" s="2" t="s">
        <v>522</v>
      </c>
      <c r="G176" s="2" t="s">
        <v>345</v>
      </c>
      <c r="I176" s="2">
        <v>10640.178614</v>
      </c>
      <c r="J176" s="2">
        <v>49</v>
      </c>
      <c r="K176" s="2">
        <v>21658</v>
      </c>
      <c r="L176" s="2">
        <v>8594</v>
      </c>
      <c r="M176" s="2">
        <v>436929</v>
      </c>
      <c r="N176" s="2">
        <v>414202</v>
      </c>
      <c r="O176" s="2">
        <v>88106</v>
      </c>
      <c r="P176" s="2">
        <v>435922</v>
      </c>
      <c r="Q176" s="2">
        <v>433647</v>
      </c>
      <c r="R176" s="2">
        <v>78.728736220491456</v>
      </c>
      <c r="S176" s="2" t="s">
        <v>889</v>
      </c>
      <c r="T176" s="2">
        <v>0.99619999999999997</v>
      </c>
      <c r="U176" s="2">
        <v>0.996</v>
      </c>
      <c r="V176" s="2" t="s">
        <v>890</v>
      </c>
      <c r="W176" s="2" t="s">
        <v>891</v>
      </c>
      <c r="X176" s="2" t="s">
        <v>598</v>
      </c>
      <c r="Y176" s="2" t="s">
        <v>423</v>
      </c>
      <c r="Z176" s="2" t="s">
        <v>946</v>
      </c>
      <c r="AA176" s="2" t="s">
        <v>947</v>
      </c>
      <c r="AB176" s="2">
        <v>29775.47265625</v>
      </c>
      <c r="AC176" s="2">
        <v>48148.1875</v>
      </c>
      <c r="AD176" s="2">
        <v>1496</v>
      </c>
      <c r="AE176" s="2">
        <v>502</v>
      </c>
    </row>
    <row r="177" spans="1:31" x14ac:dyDescent="0.25">
      <c r="A177" s="2" t="s">
        <v>887</v>
      </c>
      <c r="B177" s="2" t="s">
        <v>110</v>
      </c>
      <c r="C177" s="2" t="s">
        <v>426</v>
      </c>
      <c r="D177" s="2" t="s">
        <v>13</v>
      </c>
      <c r="E177" s="2" t="s">
        <v>948</v>
      </c>
      <c r="F177" s="2" t="s">
        <v>522</v>
      </c>
      <c r="G177" s="2" t="s">
        <v>345</v>
      </c>
      <c r="I177" s="2">
        <v>10884.815226999999</v>
      </c>
      <c r="J177" s="2">
        <v>58</v>
      </c>
      <c r="K177" s="2">
        <v>23341</v>
      </c>
      <c r="L177" s="2">
        <v>35416</v>
      </c>
      <c r="M177" s="2">
        <v>398705</v>
      </c>
      <c r="N177" s="2">
        <v>377513</v>
      </c>
      <c r="O177" s="2">
        <v>67376</v>
      </c>
      <c r="P177" s="2">
        <v>397592</v>
      </c>
      <c r="Q177" s="2">
        <v>394823</v>
      </c>
      <c r="R177" s="2">
        <v>82.152667590255163</v>
      </c>
      <c r="S177" s="2" t="s">
        <v>889</v>
      </c>
      <c r="T177" s="2">
        <v>0.99580000000000002</v>
      </c>
      <c r="U177" s="2">
        <v>0.99570000000000003</v>
      </c>
      <c r="V177" s="2" t="s">
        <v>890</v>
      </c>
      <c r="W177" s="2" t="s">
        <v>891</v>
      </c>
      <c r="X177" s="2" t="s">
        <v>598</v>
      </c>
      <c r="Y177" s="2" t="s">
        <v>423</v>
      </c>
      <c r="Z177" s="2" t="s">
        <v>949</v>
      </c>
      <c r="AA177" s="2" t="s">
        <v>950</v>
      </c>
      <c r="AB177" s="2">
        <v>29775.47265625</v>
      </c>
      <c r="AC177" s="2">
        <v>48148.1875</v>
      </c>
      <c r="AD177" s="2">
        <v>1496</v>
      </c>
      <c r="AE177" s="2">
        <v>502</v>
      </c>
    </row>
    <row r="178" spans="1:31" x14ac:dyDescent="0.25">
      <c r="A178" s="2" t="s">
        <v>887</v>
      </c>
      <c r="B178" s="2" t="s">
        <v>110</v>
      </c>
      <c r="C178" s="2" t="s">
        <v>430</v>
      </c>
      <c r="D178" s="2" t="s">
        <v>13</v>
      </c>
      <c r="E178" s="2" t="s">
        <v>951</v>
      </c>
      <c r="F178" s="2" t="s">
        <v>522</v>
      </c>
      <c r="G178" s="2" t="s">
        <v>345</v>
      </c>
      <c r="H178" s="2" t="s">
        <v>952</v>
      </c>
      <c r="I178" s="2">
        <v>10451.800454</v>
      </c>
      <c r="J178" s="2">
        <v>57</v>
      </c>
      <c r="K178" s="2">
        <v>22990</v>
      </c>
      <c r="L178" s="2">
        <v>35809</v>
      </c>
      <c r="M178" s="2">
        <v>4666801</v>
      </c>
      <c r="N178" s="2">
        <v>155858</v>
      </c>
      <c r="O178" s="2">
        <v>29653</v>
      </c>
      <c r="P178" s="2">
        <v>3553898</v>
      </c>
      <c r="Q178" s="2">
        <v>164669</v>
      </c>
      <c r="R178" s="2">
        <v>80.974348445379761</v>
      </c>
      <c r="S178" s="2" t="s">
        <v>889</v>
      </c>
      <c r="T178" s="2">
        <v>0.996</v>
      </c>
      <c r="U178" s="2">
        <v>0.99550000000000005</v>
      </c>
      <c r="V178" s="2" t="s">
        <v>890</v>
      </c>
      <c r="W178" s="2" t="s">
        <v>891</v>
      </c>
      <c r="X178" s="2" t="s">
        <v>598</v>
      </c>
      <c r="Y178" s="2" t="s">
        <v>423</v>
      </c>
      <c r="Z178" s="2" t="s">
        <v>953</v>
      </c>
      <c r="AA178" s="2" t="s">
        <v>954</v>
      </c>
      <c r="AB178" s="2">
        <v>29775.47265625</v>
      </c>
      <c r="AC178" s="2">
        <v>48148.1875</v>
      </c>
      <c r="AD178" s="2">
        <v>1496</v>
      </c>
      <c r="AE178" s="2">
        <v>502</v>
      </c>
    </row>
    <row r="179" spans="1:31" x14ac:dyDescent="0.25">
      <c r="A179" s="2" t="s">
        <v>887</v>
      </c>
      <c r="B179" s="2" t="s">
        <v>110</v>
      </c>
      <c r="C179" s="2" t="s">
        <v>435</v>
      </c>
      <c r="D179" s="2" t="s">
        <v>13</v>
      </c>
      <c r="E179" s="2" t="s">
        <v>955</v>
      </c>
      <c r="F179" s="2" t="s">
        <v>522</v>
      </c>
      <c r="G179" s="2" t="s">
        <v>345</v>
      </c>
      <c r="I179" s="2">
        <v>10903.302424</v>
      </c>
      <c r="J179" s="2">
        <v>39</v>
      </c>
      <c r="K179" s="2">
        <v>16172</v>
      </c>
      <c r="L179" s="2">
        <v>31478</v>
      </c>
      <c r="M179" s="2">
        <v>234664</v>
      </c>
      <c r="N179" s="2">
        <v>220904</v>
      </c>
      <c r="O179" s="2">
        <v>40481</v>
      </c>
      <c r="P179" s="2">
        <v>233893</v>
      </c>
      <c r="Q179" s="2">
        <v>231187</v>
      </c>
      <c r="R179" s="2">
        <v>81.674845181617357</v>
      </c>
      <c r="S179" s="2" t="s">
        <v>889</v>
      </c>
      <c r="T179" s="2">
        <v>0.99619999999999997</v>
      </c>
      <c r="U179" s="2">
        <v>0.99590000000000001</v>
      </c>
      <c r="V179" s="2" t="s">
        <v>890</v>
      </c>
      <c r="W179" s="2" t="s">
        <v>891</v>
      </c>
      <c r="X179" s="2" t="s">
        <v>598</v>
      </c>
      <c r="Y179" s="2" t="s">
        <v>423</v>
      </c>
      <c r="Z179" s="2" t="s">
        <v>956</v>
      </c>
      <c r="AA179" s="2" t="s">
        <v>957</v>
      </c>
      <c r="AB179" s="2">
        <v>29775.47265625</v>
      </c>
      <c r="AC179" s="2">
        <v>48148.1875</v>
      </c>
      <c r="AD179" s="2">
        <v>1496</v>
      </c>
      <c r="AE179" s="2">
        <v>502</v>
      </c>
    </row>
    <row r="180" spans="1:31" x14ac:dyDescent="0.25">
      <c r="A180" s="2" t="s">
        <v>887</v>
      </c>
      <c r="B180" s="2" t="s">
        <v>110</v>
      </c>
      <c r="C180" s="2" t="s">
        <v>439</v>
      </c>
      <c r="D180" s="2" t="s">
        <v>13</v>
      </c>
      <c r="E180" s="2" t="s">
        <v>958</v>
      </c>
      <c r="F180" s="2" t="s">
        <v>522</v>
      </c>
      <c r="G180" s="2" t="s">
        <v>345</v>
      </c>
      <c r="I180" s="2">
        <v>11001.475813999999</v>
      </c>
      <c r="J180" s="2">
        <v>47</v>
      </c>
      <c r="K180" s="2">
        <v>16524</v>
      </c>
      <c r="L180" s="2">
        <v>31912</v>
      </c>
      <c r="M180" s="2">
        <v>362064</v>
      </c>
      <c r="N180" s="2">
        <v>338768</v>
      </c>
      <c r="O180" s="2">
        <v>74265</v>
      </c>
      <c r="P180" s="2">
        <v>360963</v>
      </c>
      <c r="Q180" s="2">
        <v>355698</v>
      </c>
      <c r="R180" s="2">
        <v>78.077917630945066</v>
      </c>
      <c r="S180" s="2" t="s">
        <v>889</v>
      </c>
      <c r="T180" s="2">
        <v>0.99590000000000001</v>
      </c>
      <c r="U180" s="2">
        <v>0.99580000000000002</v>
      </c>
      <c r="V180" s="2" t="s">
        <v>890</v>
      </c>
      <c r="W180" s="2" t="s">
        <v>891</v>
      </c>
      <c r="X180" s="2" t="s">
        <v>598</v>
      </c>
      <c r="Y180" s="2" t="s">
        <v>423</v>
      </c>
      <c r="Z180" s="2" t="s">
        <v>959</v>
      </c>
      <c r="AA180" s="2" t="s">
        <v>960</v>
      </c>
      <c r="AB180" s="2">
        <v>29775.47265625</v>
      </c>
      <c r="AC180" s="2">
        <v>48148.1875</v>
      </c>
      <c r="AD180" s="2">
        <v>1496</v>
      </c>
      <c r="AE180" s="2">
        <v>502</v>
      </c>
    </row>
    <row r="181" spans="1:31" x14ac:dyDescent="0.25">
      <c r="A181" s="2" t="s">
        <v>887</v>
      </c>
      <c r="B181" s="2" t="s">
        <v>110</v>
      </c>
      <c r="C181" s="2" t="s">
        <v>443</v>
      </c>
      <c r="D181" s="2" t="s">
        <v>13</v>
      </c>
      <c r="E181" s="2" t="s">
        <v>961</v>
      </c>
      <c r="F181" s="2" t="s">
        <v>522</v>
      </c>
      <c r="G181" s="2" t="s">
        <v>345</v>
      </c>
      <c r="I181" s="2">
        <v>10415.941666999999</v>
      </c>
      <c r="J181" s="2">
        <v>51</v>
      </c>
      <c r="K181" s="2">
        <v>14388</v>
      </c>
      <c r="L181" s="2">
        <v>29752</v>
      </c>
      <c r="M181" s="2">
        <v>485140</v>
      </c>
      <c r="N181" s="2">
        <v>460336</v>
      </c>
      <c r="O181" s="2">
        <v>84160</v>
      </c>
      <c r="P181" s="2">
        <v>483922</v>
      </c>
      <c r="Q181" s="2">
        <v>481341</v>
      </c>
      <c r="R181" s="2">
        <v>81.71770185255987</v>
      </c>
      <c r="S181" s="2" t="s">
        <v>889</v>
      </c>
      <c r="T181" s="2">
        <v>0.99590000000000001</v>
      </c>
      <c r="U181" s="2">
        <v>0.99580000000000002</v>
      </c>
      <c r="V181" s="2" t="s">
        <v>890</v>
      </c>
      <c r="W181" s="2" t="s">
        <v>891</v>
      </c>
      <c r="X181" s="2" t="s">
        <v>598</v>
      </c>
      <c r="Y181" s="2" t="s">
        <v>423</v>
      </c>
      <c r="Z181" s="2" t="s">
        <v>962</v>
      </c>
      <c r="AA181" s="2" t="s">
        <v>963</v>
      </c>
      <c r="AB181" s="2">
        <v>29775.47265625</v>
      </c>
      <c r="AC181" s="2">
        <v>48148.1875</v>
      </c>
      <c r="AD181" s="2">
        <v>1496</v>
      </c>
      <c r="AE181" s="2">
        <v>502</v>
      </c>
    </row>
    <row r="182" spans="1:31" x14ac:dyDescent="0.25">
      <c r="A182" s="2" t="s">
        <v>887</v>
      </c>
      <c r="B182" s="2" t="s">
        <v>110</v>
      </c>
      <c r="C182" s="2" t="s">
        <v>447</v>
      </c>
      <c r="D182" s="2" t="s">
        <v>111</v>
      </c>
      <c r="E182" s="2" t="s">
        <v>964</v>
      </c>
      <c r="F182" s="2" t="s">
        <v>345</v>
      </c>
      <c r="G182" s="2" t="s">
        <v>345</v>
      </c>
      <c r="I182" s="2">
        <v>210621.764322</v>
      </c>
      <c r="J182" s="2">
        <v>603</v>
      </c>
      <c r="K182" s="2">
        <v>13766</v>
      </c>
      <c r="L182" s="2">
        <v>34345</v>
      </c>
      <c r="M182" s="2">
        <v>9441310</v>
      </c>
      <c r="N182" s="2">
        <v>8913376</v>
      </c>
      <c r="O182" s="2">
        <v>931881</v>
      </c>
      <c r="P182" s="2">
        <v>9419255</v>
      </c>
      <c r="Q182" s="2">
        <v>9374795</v>
      </c>
      <c r="R182" s="2">
        <v>89.545139798882033</v>
      </c>
      <c r="S182" s="2" t="s">
        <v>889</v>
      </c>
      <c r="T182" s="2">
        <v>0.996</v>
      </c>
      <c r="U182" s="2">
        <v>0.99580000000000002</v>
      </c>
      <c r="V182" s="2" t="s">
        <v>890</v>
      </c>
      <c r="W182" s="2" t="s">
        <v>891</v>
      </c>
      <c r="X182" s="2" t="s">
        <v>598</v>
      </c>
      <c r="Y182" s="2" t="s">
        <v>497</v>
      </c>
      <c r="Z182" s="2" t="s">
        <v>965</v>
      </c>
      <c r="AA182" s="2" t="s">
        <v>966</v>
      </c>
      <c r="AB182" s="2">
        <v>29775.47265625</v>
      </c>
      <c r="AC182" s="2">
        <v>48148.1875</v>
      </c>
      <c r="AD182" s="2">
        <v>1496</v>
      </c>
      <c r="AE182" s="2">
        <v>502</v>
      </c>
    </row>
    <row r="183" spans="1:31" x14ac:dyDescent="0.25">
      <c r="A183" s="2" t="s">
        <v>887</v>
      </c>
      <c r="B183" s="2" t="s">
        <v>110</v>
      </c>
      <c r="C183" s="2" t="s">
        <v>451</v>
      </c>
      <c r="D183" s="2" t="s">
        <v>111</v>
      </c>
      <c r="E183" s="2" t="s">
        <v>967</v>
      </c>
      <c r="F183" s="2" t="s">
        <v>345</v>
      </c>
      <c r="G183" s="2" t="s">
        <v>345</v>
      </c>
      <c r="I183" s="2">
        <v>171085.93775300001</v>
      </c>
      <c r="J183" s="2">
        <v>553</v>
      </c>
      <c r="K183" s="2">
        <v>15456</v>
      </c>
      <c r="L183" s="2">
        <v>41882</v>
      </c>
      <c r="M183" s="2">
        <v>4985925</v>
      </c>
      <c r="N183" s="2">
        <v>4690824</v>
      </c>
      <c r="O183" s="2">
        <v>612131</v>
      </c>
      <c r="P183" s="2">
        <v>4973662</v>
      </c>
      <c r="Q183" s="2">
        <v>4946511</v>
      </c>
      <c r="R183" s="2">
        <v>86.950459023830348</v>
      </c>
      <c r="S183" s="2" t="s">
        <v>889</v>
      </c>
      <c r="T183" s="2">
        <v>0.996</v>
      </c>
      <c r="U183" s="2">
        <v>0.99570000000000003</v>
      </c>
      <c r="V183" s="2" t="s">
        <v>890</v>
      </c>
      <c r="W183" s="2" t="s">
        <v>891</v>
      </c>
      <c r="X183" s="2" t="s">
        <v>598</v>
      </c>
      <c r="Y183" s="2" t="s">
        <v>497</v>
      </c>
      <c r="Z183" s="2" t="s">
        <v>968</v>
      </c>
      <c r="AA183" s="2" t="s">
        <v>969</v>
      </c>
      <c r="AB183" s="2">
        <v>29775.47265625</v>
      </c>
      <c r="AC183" s="2">
        <v>48148.1875</v>
      </c>
      <c r="AD183" s="2">
        <v>1496</v>
      </c>
      <c r="AE183" s="2">
        <v>502</v>
      </c>
    </row>
    <row r="184" spans="1:31" x14ac:dyDescent="0.25">
      <c r="A184" s="2" t="s">
        <v>887</v>
      </c>
      <c r="B184" s="2" t="s">
        <v>110</v>
      </c>
      <c r="C184" s="2" t="s">
        <v>455</v>
      </c>
      <c r="D184" s="2" t="s">
        <v>111</v>
      </c>
      <c r="E184" s="2" t="s">
        <v>970</v>
      </c>
      <c r="F184" s="2" t="s">
        <v>345</v>
      </c>
      <c r="G184" s="2" t="s">
        <v>345</v>
      </c>
      <c r="I184" s="2">
        <v>247109.434634</v>
      </c>
      <c r="J184" s="2">
        <v>808</v>
      </c>
      <c r="K184" s="2">
        <v>20778</v>
      </c>
      <c r="L184" s="2">
        <v>41754</v>
      </c>
      <c r="M184" s="2">
        <v>4848403</v>
      </c>
      <c r="N184" s="2">
        <v>4571684</v>
      </c>
      <c r="O184" s="2">
        <v>442139</v>
      </c>
      <c r="P184" s="2">
        <v>4836130</v>
      </c>
      <c r="Q184" s="2">
        <v>4811151</v>
      </c>
      <c r="R184" s="2">
        <v>90.328749756107371</v>
      </c>
      <c r="S184" s="2" t="s">
        <v>889</v>
      </c>
      <c r="T184" s="2">
        <v>0.996</v>
      </c>
      <c r="U184" s="2">
        <v>0.99580000000000002</v>
      </c>
      <c r="V184" s="2" t="s">
        <v>890</v>
      </c>
      <c r="W184" s="2" t="s">
        <v>891</v>
      </c>
      <c r="X184" s="2" t="s">
        <v>598</v>
      </c>
      <c r="Y184" s="2" t="s">
        <v>497</v>
      </c>
      <c r="Z184" s="2" t="s">
        <v>971</v>
      </c>
      <c r="AA184" s="2" t="s">
        <v>972</v>
      </c>
      <c r="AB184" s="2">
        <v>29775.47265625</v>
      </c>
      <c r="AC184" s="2">
        <v>48148.1875</v>
      </c>
      <c r="AD184" s="2">
        <v>1496</v>
      </c>
      <c r="AE184" s="2">
        <v>502</v>
      </c>
    </row>
    <row r="185" spans="1:31" x14ac:dyDescent="0.25">
      <c r="A185" s="2" t="s">
        <v>887</v>
      </c>
      <c r="B185" s="2" t="s">
        <v>110</v>
      </c>
      <c r="C185" s="2" t="s">
        <v>459</v>
      </c>
      <c r="D185" s="2" t="s">
        <v>111</v>
      </c>
      <c r="E185" s="2" t="s">
        <v>973</v>
      </c>
      <c r="F185" s="2" t="s">
        <v>345</v>
      </c>
      <c r="G185" s="2" t="s">
        <v>345</v>
      </c>
      <c r="I185" s="2">
        <v>217120.01399400001</v>
      </c>
      <c r="J185" s="2">
        <v>721</v>
      </c>
      <c r="K185" s="2">
        <v>12264</v>
      </c>
      <c r="L185" s="2">
        <v>5377</v>
      </c>
      <c r="M185" s="2">
        <v>9792150</v>
      </c>
      <c r="N185" s="2">
        <v>9223777</v>
      </c>
      <c r="O185" s="2">
        <v>843478</v>
      </c>
      <c r="P185" s="2">
        <v>9767603</v>
      </c>
      <c r="Q185" s="2">
        <v>9720516</v>
      </c>
      <c r="R185" s="2">
        <v>90.855394704360265</v>
      </c>
      <c r="S185" s="2" t="s">
        <v>889</v>
      </c>
      <c r="T185" s="2">
        <v>0.996</v>
      </c>
      <c r="U185" s="2">
        <v>0.99580000000000002</v>
      </c>
      <c r="V185" s="2" t="s">
        <v>890</v>
      </c>
      <c r="W185" s="2" t="s">
        <v>891</v>
      </c>
      <c r="X185" s="2" t="s">
        <v>598</v>
      </c>
      <c r="Y185" s="2" t="s">
        <v>497</v>
      </c>
      <c r="Z185" s="2" t="s">
        <v>974</v>
      </c>
      <c r="AA185" s="2" t="s">
        <v>975</v>
      </c>
      <c r="AB185" s="2">
        <v>29775.47265625</v>
      </c>
      <c r="AC185" s="2">
        <v>48148.1875</v>
      </c>
      <c r="AD185" s="2">
        <v>1496</v>
      </c>
      <c r="AE185" s="2">
        <v>502</v>
      </c>
    </row>
    <row r="186" spans="1:31" x14ac:dyDescent="0.25">
      <c r="A186" s="2" t="s">
        <v>887</v>
      </c>
      <c r="B186" s="2" t="s">
        <v>110</v>
      </c>
      <c r="C186" s="2" t="s">
        <v>463</v>
      </c>
      <c r="D186" s="2" t="s">
        <v>111</v>
      </c>
      <c r="E186" s="2" t="s">
        <v>976</v>
      </c>
      <c r="F186" s="2" t="s">
        <v>345</v>
      </c>
      <c r="G186" s="2" t="s">
        <v>345</v>
      </c>
      <c r="I186" s="2">
        <v>109080.357838</v>
      </c>
      <c r="J186" s="2">
        <v>365</v>
      </c>
      <c r="K186" s="2">
        <v>22523</v>
      </c>
      <c r="L186" s="2">
        <v>4521</v>
      </c>
      <c r="M186" s="2">
        <v>6897392</v>
      </c>
      <c r="N186" s="2">
        <v>6496338</v>
      </c>
      <c r="O186" s="2">
        <v>540348</v>
      </c>
      <c r="P186" s="2">
        <v>6879016</v>
      </c>
      <c r="Q186" s="2">
        <v>6844070</v>
      </c>
      <c r="R186" s="2">
        <v>91.682267763777077</v>
      </c>
      <c r="S186" s="2" t="s">
        <v>889</v>
      </c>
      <c r="T186" s="2">
        <v>0.99590000000000001</v>
      </c>
      <c r="U186" s="2">
        <v>0.99570000000000003</v>
      </c>
      <c r="V186" s="2" t="s">
        <v>890</v>
      </c>
      <c r="W186" s="2" t="s">
        <v>891</v>
      </c>
      <c r="X186" s="2" t="s">
        <v>598</v>
      </c>
      <c r="Y186" s="2" t="s">
        <v>497</v>
      </c>
      <c r="Z186" s="2" t="s">
        <v>977</v>
      </c>
      <c r="AA186" s="2" t="s">
        <v>978</v>
      </c>
      <c r="AB186" s="2">
        <v>29775.47265625</v>
      </c>
      <c r="AC186" s="2">
        <v>48148.1875</v>
      </c>
      <c r="AD186" s="2">
        <v>1496</v>
      </c>
      <c r="AE186" s="2">
        <v>502</v>
      </c>
    </row>
    <row r="187" spans="1:31" x14ac:dyDescent="0.25">
      <c r="A187" s="2" t="s">
        <v>887</v>
      </c>
      <c r="B187" s="2" t="s">
        <v>110</v>
      </c>
      <c r="C187" s="2" t="s">
        <v>467</v>
      </c>
      <c r="D187" s="2" t="s">
        <v>111</v>
      </c>
      <c r="E187" s="2" t="s">
        <v>979</v>
      </c>
      <c r="F187" s="2" t="s">
        <v>345</v>
      </c>
      <c r="G187" s="2" t="s">
        <v>345</v>
      </c>
      <c r="I187" s="2">
        <v>176541.095157</v>
      </c>
      <c r="J187" s="2">
        <v>543</v>
      </c>
      <c r="K187" s="2">
        <v>16554</v>
      </c>
      <c r="L187" s="2">
        <v>5084</v>
      </c>
      <c r="M187" s="2">
        <v>7308527</v>
      </c>
      <c r="N187" s="2">
        <v>6874192</v>
      </c>
      <c r="O187" s="2">
        <v>699179</v>
      </c>
      <c r="P187" s="2">
        <v>7284856</v>
      </c>
      <c r="Q187" s="2">
        <v>7245977</v>
      </c>
      <c r="R187" s="2">
        <v>89.828928258041103</v>
      </c>
      <c r="S187" s="2" t="s">
        <v>889</v>
      </c>
      <c r="T187" s="2">
        <v>0.99580000000000002</v>
      </c>
      <c r="U187" s="2">
        <v>0.99550000000000005</v>
      </c>
      <c r="V187" s="2" t="s">
        <v>890</v>
      </c>
      <c r="W187" s="2" t="s">
        <v>891</v>
      </c>
      <c r="X187" s="2" t="s">
        <v>598</v>
      </c>
      <c r="Y187" s="2" t="s">
        <v>497</v>
      </c>
      <c r="Z187" s="2" t="s">
        <v>980</v>
      </c>
      <c r="AA187" s="2" t="s">
        <v>981</v>
      </c>
      <c r="AB187" s="2">
        <v>29775.47265625</v>
      </c>
      <c r="AC187" s="2">
        <v>48148.1875</v>
      </c>
      <c r="AD187" s="2">
        <v>1496</v>
      </c>
      <c r="AE187" s="2">
        <v>502</v>
      </c>
    </row>
    <row r="188" spans="1:31" x14ac:dyDescent="0.25">
      <c r="A188" s="2" t="s">
        <v>887</v>
      </c>
      <c r="B188" s="2" t="s">
        <v>110</v>
      </c>
      <c r="C188" s="2" t="s">
        <v>471</v>
      </c>
      <c r="D188" s="2" t="s">
        <v>39</v>
      </c>
      <c r="E188" s="2" t="s">
        <v>982</v>
      </c>
      <c r="F188" s="2" t="s">
        <v>345</v>
      </c>
      <c r="G188" s="2" t="s">
        <v>522</v>
      </c>
      <c r="I188" s="2">
        <v>61155.328236000001</v>
      </c>
      <c r="J188" s="2">
        <v>383</v>
      </c>
      <c r="K188" s="2">
        <v>19499.845703125</v>
      </c>
      <c r="L188" s="2">
        <v>6447.21875</v>
      </c>
      <c r="M188" s="2">
        <v>5134033</v>
      </c>
      <c r="N188" s="2">
        <v>4857085</v>
      </c>
      <c r="O188" s="2">
        <v>395872</v>
      </c>
      <c r="P188" s="2">
        <v>5120689</v>
      </c>
      <c r="Q188" s="2">
        <v>5093207</v>
      </c>
      <c r="R188" s="2">
        <v>91.849597031964649</v>
      </c>
      <c r="S188" s="2" t="s">
        <v>889</v>
      </c>
      <c r="T188" s="2">
        <v>0.99580000000000002</v>
      </c>
      <c r="U188" s="2">
        <v>0.99570000000000003</v>
      </c>
      <c r="V188" s="2" t="s">
        <v>890</v>
      </c>
      <c r="W188" s="2" t="s">
        <v>891</v>
      </c>
      <c r="X188" s="2" t="s">
        <v>598</v>
      </c>
      <c r="Y188" s="2" t="s">
        <v>523</v>
      </c>
      <c r="Z188" s="2" t="s">
        <v>983</v>
      </c>
      <c r="AA188" s="2" t="s">
        <v>984</v>
      </c>
      <c r="AB188" s="2">
        <v>29775.47265625</v>
      </c>
      <c r="AC188" s="2">
        <v>48148.1875</v>
      </c>
      <c r="AD188" s="2">
        <v>1496</v>
      </c>
      <c r="AE188" s="2">
        <v>502</v>
      </c>
    </row>
    <row r="189" spans="1:31" x14ac:dyDescent="0.25">
      <c r="A189" s="2" t="s">
        <v>887</v>
      </c>
      <c r="B189" s="2" t="s">
        <v>110</v>
      </c>
      <c r="C189" s="2" t="s">
        <v>475</v>
      </c>
      <c r="D189" s="2" t="s">
        <v>39</v>
      </c>
      <c r="E189" s="2" t="s">
        <v>985</v>
      </c>
      <c r="F189" s="2" t="s">
        <v>345</v>
      </c>
      <c r="G189" s="2" t="s">
        <v>522</v>
      </c>
      <c r="I189" s="2">
        <v>56567.475356000003</v>
      </c>
      <c r="J189" s="2">
        <v>436</v>
      </c>
      <c r="K189" s="2">
        <v>12188.6494140625</v>
      </c>
      <c r="L189" s="2">
        <v>7219.20458984375</v>
      </c>
      <c r="M189" s="2">
        <v>7963149</v>
      </c>
      <c r="N189" s="2">
        <v>7527720</v>
      </c>
      <c r="O189" s="2">
        <v>569830</v>
      </c>
      <c r="P189" s="2">
        <v>7940863</v>
      </c>
      <c r="Q189" s="2">
        <v>7898012</v>
      </c>
      <c r="R189" s="2">
        <v>92.430244483057294</v>
      </c>
      <c r="S189" s="2" t="s">
        <v>889</v>
      </c>
      <c r="T189" s="2">
        <v>0.99609999999999999</v>
      </c>
      <c r="U189" s="2">
        <v>0.99580000000000002</v>
      </c>
      <c r="V189" s="2" t="s">
        <v>890</v>
      </c>
      <c r="W189" s="2" t="s">
        <v>891</v>
      </c>
      <c r="X189" s="2" t="s">
        <v>598</v>
      </c>
      <c r="Y189" s="2" t="s">
        <v>523</v>
      </c>
      <c r="Z189" s="2" t="s">
        <v>986</v>
      </c>
      <c r="AA189" s="2" t="s">
        <v>987</v>
      </c>
      <c r="AB189" s="2">
        <v>29775.47265625</v>
      </c>
      <c r="AC189" s="2">
        <v>48148.1875</v>
      </c>
      <c r="AD189" s="2">
        <v>1496</v>
      </c>
      <c r="AE189" s="2">
        <v>502</v>
      </c>
    </row>
    <row r="190" spans="1:31" x14ac:dyDescent="0.25">
      <c r="A190" s="2" t="s">
        <v>887</v>
      </c>
      <c r="B190" s="2" t="s">
        <v>110</v>
      </c>
      <c r="C190" s="2" t="s">
        <v>479</v>
      </c>
      <c r="D190" s="2" t="s">
        <v>39</v>
      </c>
      <c r="E190" s="2" t="s">
        <v>988</v>
      </c>
      <c r="F190" s="2" t="s">
        <v>345</v>
      </c>
      <c r="G190" s="2" t="s">
        <v>522</v>
      </c>
      <c r="I190" s="2">
        <v>38985.194974999999</v>
      </c>
      <c r="J190" s="2">
        <v>326</v>
      </c>
      <c r="K190" s="2">
        <v>22819.541015625</v>
      </c>
      <c r="L190" s="2">
        <v>6104.76171875</v>
      </c>
      <c r="M190" s="2">
        <v>3845212</v>
      </c>
      <c r="N190" s="2">
        <v>3640008</v>
      </c>
      <c r="O190" s="2">
        <v>280399</v>
      </c>
      <c r="P190" s="2">
        <v>3836194</v>
      </c>
      <c r="Q190" s="2">
        <v>3816917</v>
      </c>
      <c r="R190" s="2">
        <v>92.296747699455608</v>
      </c>
      <c r="S190" s="2" t="s">
        <v>889</v>
      </c>
      <c r="T190" s="2">
        <v>0.996</v>
      </c>
      <c r="U190" s="2">
        <v>0.99590000000000001</v>
      </c>
      <c r="V190" s="2" t="s">
        <v>890</v>
      </c>
      <c r="W190" s="2" t="s">
        <v>891</v>
      </c>
      <c r="X190" s="2" t="s">
        <v>598</v>
      </c>
      <c r="Y190" s="2" t="s">
        <v>523</v>
      </c>
      <c r="Z190" s="2" t="s">
        <v>989</v>
      </c>
      <c r="AA190" s="2" t="s">
        <v>990</v>
      </c>
      <c r="AB190" s="2">
        <v>29775.47265625</v>
      </c>
      <c r="AC190" s="2">
        <v>48148.1875</v>
      </c>
      <c r="AD190" s="2">
        <v>1496</v>
      </c>
      <c r="AE190" s="2">
        <v>502</v>
      </c>
    </row>
    <row r="191" spans="1:31" x14ac:dyDescent="0.25">
      <c r="A191" s="2" t="s">
        <v>887</v>
      </c>
      <c r="B191" s="2" t="s">
        <v>110</v>
      </c>
      <c r="C191" s="2" t="s">
        <v>483</v>
      </c>
      <c r="D191" s="2" t="s">
        <v>39</v>
      </c>
      <c r="E191" s="2" t="s">
        <v>991</v>
      </c>
      <c r="F191" s="2" t="s">
        <v>345</v>
      </c>
      <c r="G191" s="2" t="s">
        <v>522</v>
      </c>
      <c r="I191" s="2">
        <v>52642.133485999999</v>
      </c>
      <c r="J191" s="2">
        <v>426</v>
      </c>
      <c r="K191" s="2">
        <v>5630.7421875</v>
      </c>
      <c r="L191" s="2">
        <v>39249.5859375</v>
      </c>
      <c r="M191" s="2">
        <v>2541255</v>
      </c>
      <c r="N191" s="2">
        <v>2408951</v>
      </c>
      <c r="O191" s="2">
        <v>207140</v>
      </c>
      <c r="P191" s="2">
        <v>2534895</v>
      </c>
      <c r="Q191" s="2">
        <v>2521594</v>
      </c>
      <c r="R191" s="2">
        <v>91.401236471808687</v>
      </c>
      <c r="S191" s="2" t="s">
        <v>889</v>
      </c>
      <c r="T191" s="2">
        <v>0.99590000000000001</v>
      </c>
      <c r="U191" s="2">
        <v>0.99570000000000003</v>
      </c>
      <c r="V191" s="2" t="s">
        <v>890</v>
      </c>
      <c r="W191" s="2" t="s">
        <v>891</v>
      </c>
      <c r="X191" s="2" t="s">
        <v>598</v>
      </c>
      <c r="Y191" s="2" t="s">
        <v>523</v>
      </c>
      <c r="Z191" s="2" t="s">
        <v>992</v>
      </c>
      <c r="AA191" s="2" t="s">
        <v>993</v>
      </c>
      <c r="AB191" s="2">
        <v>29775.47265625</v>
      </c>
      <c r="AC191" s="2">
        <v>48148.1875</v>
      </c>
      <c r="AD191" s="2">
        <v>1496</v>
      </c>
      <c r="AE191" s="2">
        <v>502</v>
      </c>
    </row>
    <row r="192" spans="1:31" x14ac:dyDescent="0.25">
      <c r="A192" s="2" t="s">
        <v>887</v>
      </c>
      <c r="B192" s="2" t="s">
        <v>110</v>
      </c>
      <c r="C192" s="2" t="s">
        <v>487</v>
      </c>
      <c r="D192" s="2" t="s">
        <v>39</v>
      </c>
      <c r="E192" s="2" t="s">
        <v>994</v>
      </c>
      <c r="F192" s="2" t="s">
        <v>345</v>
      </c>
      <c r="G192" s="2" t="s">
        <v>522</v>
      </c>
      <c r="I192" s="2">
        <v>39000.175979</v>
      </c>
      <c r="J192" s="2">
        <v>318</v>
      </c>
      <c r="K192" s="2">
        <v>10132.865234375</v>
      </c>
      <c r="L192" s="2">
        <v>35746.15625</v>
      </c>
      <c r="M192" s="2">
        <v>4705375</v>
      </c>
      <c r="N192" s="2">
        <v>4465850</v>
      </c>
      <c r="O192" s="2">
        <v>363564</v>
      </c>
      <c r="P192" s="2">
        <v>4691903</v>
      </c>
      <c r="Q192" s="2">
        <v>4665846</v>
      </c>
      <c r="R192" s="2">
        <v>91.859018999742489</v>
      </c>
      <c r="S192" s="2" t="s">
        <v>889</v>
      </c>
      <c r="T192" s="2">
        <v>0.99570000000000003</v>
      </c>
      <c r="U192" s="2">
        <v>0.99560000000000004</v>
      </c>
      <c r="V192" s="2" t="s">
        <v>890</v>
      </c>
      <c r="W192" s="2" t="s">
        <v>891</v>
      </c>
      <c r="X192" s="2" t="s">
        <v>598</v>
      </c>
      <c r="Y192" s="2" t="s">
        <v>523</v>
      </c>
      <c r="Z192" s="2" t="s">
        <v>995</v>
      </c>
      <c r="AA192" s="2" t="s">
        <v>996</v>
      </c>
      <c r="AB192" s="2">
        <v>29775.47265625</v>
      </c>
      <c r="AC192" s="2">
        <v>48148.1875</v>
      </c>
      <c r="AD192" s="2">
        <v>1496</v>
      </c>
      <c r="AE192" s="2">
        <v>502</v>
      </c>
    </row>
    <row r="193" spans="1:31" x14ac:dyDescent="0.25">
      <c r="A193" s="2" t="s">
        <v>887</v>
      </c>
      <c r="B193" s="2" t="s">
        <v>110</v>
      </c>
      <c r="C193" s="2" t="s">
        <v>491</v>
      </c>
      <c r="D193" s="2" t="s">
        <v>39</v>
      </c>
      <c r="E193" s="2" t="s">
        <v>997</v>
      </c>
      <c r="F193" s="2" t="s">
        <v>345</v>
      </c>
      <c r="G193" s="2" t="s">
        <v>522</v>
      </c>
      <c r="I193" s="2">
        <v>33468.360457000002</v>
      </c>
      <c r="J193" s="2">
        <v>265</v>
      </c>
      <c r="K193" s="2">
        <v>16530.677734375</v>
      </c>
      <c r="L193" s="2">
        <v>43538.9765625</v>
      </c>
      <c r="M193" s="2">
        <v>2082778</v>
      </c>
      <c r="N193" s="2">
        <v>1972773</v>
      </c>
      <c r="O193" s="2">
        <v>169232</v>
      </c>
      <c r="P193" s="2">
        <v>2075884</v>
      </c>
      <c r="Q193" s="2">
        <v>2064234</v>
      </c>
      <c r="R193" s="2">
        <v>91.421618199356942</v>
      </c>
      <c r="S193" s="2" t="s">
        <v>889</v>
      </c>
      <c r="T193" s="2">
        <v>0.99609999999999999</v>
      </c>
      <c r="U193" s="2">
        <v>0.99580000000000002</v>
      </c>
      <c r="V193" s="2" t="s">
        <v>890</v>
      </c>
      <c r="W193" s="2" t="s">
        <v>891</v>
      </c>
      <c r="X193" s="2" t="s">
        <v>598</v>
      </c>
      <c r="Y193" s="2" t="s">
        <v>523</v>
      </c>
      <c r="Z193" s="2" t="s">
        <v>998</v>
      </c>
      <c r="AA193" s="2" t="s">
        <v>999</v>
      </c>
      <c r="AB193" s="2">
        <v>29775.47265625</v>
      </c>
      <c r="AC193" s="2">
        <v>48148.1875</v>
      </c>
      <c r="AD193" s="2">
        <v>1496</v>
      </c>
      <c r="AE193" s="2">
        <v>502</v>
      </c>
    </row>
    <row r="194" spans="1:31" x14ac:dyDescent="0.25">
      <c r="A194" s="2" t="s">
        <v>887</v>
      </c>
      <c r="B194" s="2" t="s">
        <v>110</v>
      </c>
      <c r="C194" s="2" t="s">
        <v>495</v>
      </c>
      <c r="D194" s="2" t="s">
        <v>39</v>
      </c>
      <c r="E194" s="2" t="s">
        <v>1000</v>
      </c>
      <c r="F194" s="2" t="s">
        <v>345</v>
      </c>
      <c r="G194" s="2" t="s">
        <v>522</v>
      </c>
      <c r="I194" s="2">
        <v>136129.676699</v>
      </c>
      <c r="J194" s="2">
        <v>997</v>
      </c>
      <c r="K194" s="2">
        <v>27945.123046875</v>
      </c>
      <c r="L194" s="2">
        <v>13355.154296875</v>
      </c>
      <c r="M194" s="2">
        <v>10266474</v>
      </c>
      <c r="N194" s="2">
        <v>9769972</v>
      </c>
      <c r="O194" s="2">
        <v>1127723</v>
      </c>
      <c r="P194" s="2">
        <v>10241908</v>
      </c>
      <c r="Q194" s="2">
        <v>10195600</v>
      </c>
      <c r="R194" s="2">
        <v>88.457254534608694</v>
      </c>
      <c r="S194" s="2" t="s">
        <v>889</v>
      </c>
      <c r="T194" s="2">
        <v>0.99590000000000001</v>
      </c>
      <c r="U194" s="2">
        <v>0.99570000000000003</v>
      </c>
      <c r="V194" s="2" t="s">
        <v>890</v>
      </c>
      <c r="W194" s="2" t="s">
        <v>891</v>
      </c>
      <c r="X194" s="2" t="s">
        <v>598</v>
      </c>
      <c r="Y194" s="2" t="s">
        <v>573</v>
      </c>
      <c r="Z194" s="2" t="s">
        <v>1001</v>
      </c>
      <c r="AA194" s="2" t="s">
        <v>1002</v>
      </c>
      <c r="AB194" s="2">
        <v>29775.47265625</v>
      </c>
      <c r="AC194" s="2">
        <v>48148.1875</v>
      </c>
      <c r="AD194" s="2">
        <v>1496</v>
      </c>
      <c r="AE194" s="2">
        <v>502</v>
      </c>
    </row>
    <row r="195" spans="1:31" x14ac:dyDescent="0.25">
      <c r="A195" s="2" t="s">
        <v>887</v>
      </c>
      <c r="B195" s="2" t="s">
        <v>110</v>
      </c>
      <c r="C195" s="2" t="s">
        <v>500</v>
      </c>
      <c r="D195" s="2" t="s">
        <v>39</v>
      </c>
      <c r="E195" s="2" t="s">
        <v>1003</v>
      </c>
      <c r="F195" s="2" t="s">
        <v>345</v>
      </c>
      <c r="G195" s="2" t="s">
        <v>522</v>
      </c>
      <c r="I195" s="2">
        <v>122070.004168</v>
      </c>
      <c r="J195" s="2">
        <v>807</v>
      </c>
      <c r="K195" s="2">
        <v>23050.65625</v>
      </c>
      <c r="L195" s="2">
        <v>15713.6845703125</v>
      </c>
      <c r="M195" s="2">
        <v>4563653</v>
      </c>
      <c r="N195" s="2">
        <v>4319069</v>
      </c>
      <c r="O195" s="2">
        <v>508860</v>
      </c>
      <c r="P195" s="2">
        <v>4550496</v>
      </c>
      <c r="Q195" s="2">
        <v>4524519</v>
      </c>
      <c r="R195" s="2">
        <v>88.218294266657921</v>
      </c>
      <c r="S195" s="2" t="s">
        <v>889</v>
      </c>
      <c r="T195" s="2">
        <v>0.99609999999999999</v>
      </c>
      <c r="U195" s="2">
        <v>0.99580000000000002</v>
      </c>
      <c r="V195" s="2" t="s">
        <v>890</v>
      </c>
      <c r="W195" s="2" t="s">
        <v>891</v>
      </c>
      <c r="X195" s="2" t="s">
        <v>598</v>
      </c>
      <c r="Y195" s="2" t="s">
        <v>573</v>
      </c>
      <c r="Z195" s="2" t="s">
        <v>1004</v>
      </c>
      <c r="AA195" s="2" t="s">
        <v>1005</v>
      </c>
      <c r="AB195" s="2">
        <v>29775.47265625</v>
      </c>
      <c r="AC195" s="2">
        <v>48148.1875</v>
      </c>
      <c r="AD195" s="2">
        <v>1496</v>
      </c>
      <c r="AE195" s="2">
        <v>502</v>
      </c>
    </row>
    <row r="196" spans="1:31" x14ac:dyDescent="0.25">
      <c r="A196" s="2" t="s">
        <v>887</v>
      </c>
      <c r="B196" s="2" t="s">
        <v>110</v>
      </c>
      <c r="C196" s="2" t="s">
        <v>504</v>
      </c>
      <c r="D196" s="2" t="s">
        <v>39</v>
      </c>
      <c r="E196" s="2" t="s">
        <v>1006</v>
      </c>
      <c r="F196" s="2" t="s">
        <v>345</v>
      </c>
      <c r="G196" s="2" t="s">
        <v>522</v>
      </c>
      <c r="I196" s="2">
        <v>125988.493026</v>
      </c>
      <c r="J196" s="2">
        <v>836</v>
      </c>
      <c r="K196" s="2">
        <v>25546.72265625</v>
      </c>
      <c r="L196" s="2">
        <v>17699.802734375</v>
      </c>
      <c r="M196" s="2">
        <v>3637071</v>
      </c>
      <c r="N196" s="2">
        <v>3407517</v>
      </c>
      <c r="O196" s="2">
        <v>406421</v>
      </c>
      <c r="P196" s="2">
        <v>3597465</v>
      </c>
      <c r="Q196" s="2">
        <v>3569662</v>
      </c>
      <c r="R196" s="2">
        <v>88.072810788618213</v>
      </c>
      <c r="S196" s="2" t="s">
        <v>889</v>
      </c>
      <c r="T196" s="2">
        <v>0.99590000000000001</v>
      </c>
      <c r="U196" s="2">
        <v>0.99560000000000004</v>
      </c>
      <c r="V196" s="2" t="s">
        <v>890</v>
      </c>
      <c r="W196" s="2" t="s">
        <v>891</v>
      </c>
      <c r="X196" s="2" t="s">
        <v>598</v>
      </c>
      <c r="Y196" s="2" t="s">
        <v>573</v>
      </c>
      <c r="Z196" s="2" t="s">
        <v>1007</v>
      </c>
      <c r="AA196" s="2" t="s">
        <v>1008</v>
      </c>
      <c r="AB196" s="2">
        <v>29775.47265625</v>
      </c>
      <c r="AC196" s="2">
        <v>48148.1875</v>
      </c>
      <c r="AD196" s="2">
        <v>1496</v>
      </c>
      <c r="AE196" s="2">
        <v>502</v>
      </c>
    </row>
    <row r="197" spans="1:31" x14ac:dyDescent="0.25">
      <c r="A197" s="2" t="s">
        <v>887</v>
      </c>
      <c r="B197" s="2" t="s">
        <v>110</v>
      </c>
      <c r="C197" s="2" t="s">
        <v>508</v>
      </c>
      <c r="D197" s="2" t="s">
        <v>39</v>
      </c>
      <c r="E197" s="2" t="s">
        <v>1009</v>
      </c>
      <c r="F197" s="2" t="s">
        <v>345</v>
      </c>
      <c r="G197" s="2" t="s">
        <v>522</v>
      </c>
      <c r="I197" s="2">
        <v>101081.77652299999</v>
      </c>
      <c r="J197" s="2">
        <v>841</v>
      </c>
      <c r="K197" s="2">
        <v>29596.736328125</v>
      </c>
      <c r="L197" s="2">
        <v>18427.427734375</v>
      </c>
      <c r="M197" s="2">
        <v>6681562</v>
      </c>
      <c r="N197" s="2">
        <v>6158539</v>
      </c>
      <c r="O197" s="2">
        <v>594269</v>
      </c>
      <c r="P197" s="2">
        <v>6462134</v>
      </c>
      <c r="Q197" s="2">
        <v>6424280</v>
      </c>
      <c r="R197" s="2">
        <v>90.350487347729711</v>
      </c>
      <c r="S197" s="2" t="s">
        <v>889</v>
      </c>
      <c r="T197" s="2">
        <v>0.99590000000000001</v>
      </c>
      <c r="U197" s="2">
        <v>0.99539999999999995</v>
      </c>
      <c r="V197" s="2" t="s">
        <v>890</v>
      </c>
      <c r="W197" s="2" t="s">
        <v>891</v>
      </c>
      <c r="X197" s="2" t="s">
        <v>598</v>
      </c>
      <c r="Y197" s="2" t="s">
        <v>573</v>
      </c>
      <c r="Z197" s="2" t="s">
        <v>1010</v>
      </c>
      <c r="AA197" s="2" t="s">
        <v>1011</v>
      </c>
      <c r="AB197" s="2">
        <v>29775.47265625</v>
      </c>
      <c r="AC197" s="2">
        <v>48148.1875</v>
      </c>
      <c r="AD197" s="2">
        <v>1496</v>
      </c>
      <c r="AE197" s="2">
        <v>502</v>
      </c>
    </row>
    <row r="198" spans="1:31" x14ac:dyDescent="0.25">
      <c r="A198" s="2" t="s">
        <v>887</v>
      </c>
      <c r="B198" s="2" t="s">
        <v>110</v>
      </c>
      <c r="C198" s="2" t="s">
        <v>512</v>
      </c>
      <c r="D198" s="2" t="s">
        <v>39</v>
      </c>
      <c r="E198" s="2" t="s">
        <v>1012</v>
      </c>
      <c r="F198" s="2" t="s">
        <v>345</v>
      </c>
      <c r="G198" s="2" t="s">
        <v>522</v>
      </c>
      <c r="I198" s="2">
        <v>104463.499184</v>
      </c>
      <c r="J198" s="2">
        <v>684</v>
      </c>
      <c r="K198" s="2">
        <v>25709.513671875</v>
      </c>
      <c r="L198" s="2">
        <v>24579.375</v>
      </c>
      <c r="M198" s="2">
        <v>4700153</v>
      </c>
      <c r="N198" s="2">
        <v>4438095</v>
      </c>
      <c r="O198" s="2">
        <v>495434</v>
      </c>
      <c r="P198" s="2">
        <v>4674530</v>
      </c>
      <c r="Q198" s="2">
        <v>4642511</v>
      </c>
      <c r="R198" s="2">
        <v>88.836786954763241</v>
      </c>
      <c r="S198" s="2" t="s">
        <v>889</v>
      </c>
      <c r="T198" s="2">
        <v>0.99580000000000002</v>
      </c>
      <c r="U198" s="2">
        <v>0.99550000000000005</v>
      </c>
      <c r="V198" s="2" t="s">
        <v>890</v>
      </c>
      <c r="W198" s="2" t="s">
        <v>891</v>
      </c>
      <c r="X198" s="2" t="s">
        <v>598</v>
      </c>
      <c r="Y198" s="2" t="s">
        <v>573</v>
      </c>
      <c r="Z198" s="2" t="s">
        <v>1013</v>
      </c>
      <c r="AA198" s="2" t="s">
        <v>1014</v>
      </c>
      <c r="AB198" s="2">
        <v>29775.47265625</v>
      </c>
      <c r="AC198" s="2">
        <v>48148.1875</v>
      </c>
      <c r="AD198" s="2">
        <v>1496</v>
      </c>
      <c r="AE198" s="2">
        <v>502</v>
      </c>
    </row>
    <row r="199" spans="1:31" x14ac:dyDescent="0.25">
      <c r="A199" s="2" t="s">
        <v>887</v>
      </c>
      <c r="B199" s="2" t="s">
        <v>110</v>
      </c>
      <c r="C199" s="2" t="s">
        <v>516</v>
      </c>
      <c r="D199" s="2" t="s">
        <v>39</v>
      </c>
      <c r="E199" s="2" t="s">
        <v>1015</v>
      </c>
      <c r="F199" s="2" t="s">
        <v>345</v>
      </c>
      <c r="G199" s="2" t="s">
        <v>522</v>
      </c>
      <c r="I199" s="2">
        <v>89881.403971000007</v>
      </c>
      <c r="J199" s="2">
        <v>592</v>
      </c>
      <c r="K199" s="2">
        <v>28455.1875</v>
      </c>
      <c r="L199" s="2">
        <v>23951.59765625</v>
      </c>
      <c r="M199" s="2">
        <v>3534386</v>
      </c>
      <c r="N199" s="2">
        <v>3300281</v>
      </c>
      <c r="O199" s="2">
        <v>355360</v>
      </c>
      <c r="P199" s="2">
        <v>3488619</v>
      </c>
      <c r="Q199" s="2">
        <v>3448385</v>
      </c>
      <c r="R199" s="2">
        <v>89.23243202624262</v>
      </c>
      <c r="S199" s="2" t="s">
        <v>889</v>
      </c>
      <c r="T199" s="2">
        <v>0.996</v>
      </c>
      <c r="U199" s="2">
        <v>0.99590000000000001</v>
      </c>
      <c r="V199" s="2" t="s">
        <v>890</v>
      </c>
      <c r="W199" s="2" t="s">
        <v>891</v>
      </c>
      <c r="X199" s="2" t="s">
        <v>598</v>
      </c>
      <c r="Y199" s="2" t="s">
        <v>573</v>
      </c>
      <c r="Z199" s="2" t="s">
        <v>1016</v>
      </c>
      <c r="AA199" s="2" t="s">
        <v>1017</v>
      </c>
      <c r="AB199" s="2">
        <v>29775.47265625</v>
      </c>
      <c r="AC199" s="2">
        <v>48148.1875</v>
      </c>
      <c r="AD199" s="2">
        <v>1496</v>
      </c>
      <c r="AE199" s="2">
        <v>502</v>
      </c>
    </row>
    <row r="200" spans="1:31" x14ac:dyDescent="0.25">
      <c r="A200" s="2" t="s">
        <v>887</v>
      </c>
      <c r="B200" s="2" t="s">
        <v>110</v>
      </c>
      <c r="C200" s="2" t="s">
        <v>520</v>
      </c>
      <c r="D200" s="2" t="s">
        <v>39</v>
      </c>
      <c r="E200" s="2" t="s">
        <v>1018</v>
      </c>
      <c r="F200" s="2" t="s">
        <v>345</v>
      </c>
      <c r="G200" s="2" t="s">
        <v>522</v>
      </c>
      <c r="I200" s="2">
        <v>56309.610836</v>
      </c>
      <c r="J200" s="2">
        <v>436</v>
      </c>
      <c r="K200" s="2">
        <v>9528.47265625</v>
      </c>
      <c r="L200" s="2">
        <v>13902.5576171875</v>
      </c>
      <c r="M200" s="2">
        <v>8130080</v>
      </c>
      <c r="N200" s="2">
        <v>7710286</v>
      </c>
      <c r="O200" s="2">
        <v>584007</v>
      </c>
      <c r="P200" s="2">
        <v>8109152</v>
      </c>
      <c r="Q200" s="2">
        <v>8067408</v>
      </c>
      <c r="R200" s="2">
        <v>92.425611708826366</v>
      </c>
      <c r="S200" s="2" t="s">
        <v>889</v>
      </c>
      <c r="T200" s="2">
        <v>0.99619999999999997</v>
      </c>
      <c r="U200" s="2">
        <v>0.99609999999999999</v>
      </c>
      <c r="V200" s="2" t="s">
        <v>890</v>
      </c>
      <c r="W200" s="2" t="s">
        <v>891</v>
      </c>
      <c r="X200" s="2" t="s">
        <v>598</v>
      </c>
      <c r="Y200" s="2" t="s">
        <v>548</v>
      </c>
      <c r="Z200" s="2" t="s">
        <v>1019</v>
      </c>
      <c r="AA200" s="2" t="s">
        <v>1020</v>
      </c>
      <c r="AB200" s="2">
        <v>29775.47265625</v>
      </c>
      <c r="AC200" s="2">
        <v>48148.1875</v>
      </c>
      <c r="AD200" s="2">
        <v>1496</v>
      </c>
      <c r="AE200" s="2">
        <v>502</v>
      </c>
    </row>
    <row r="201" spans="1:31" x14ac:dyDescent="0.25">
      <c r="A201" s="2" t="s">
        <v>887</v>
      </c>
      <c r="B201" s="2" t="s">
        <v>110</v>
      </c>
      <c r="C201" s="2" t="s">
        <v>526</v>
      </c>
      <c r="D201" s="2" t="s">
        <v>39</v>
      </c>
      <c r="E201" s="2" t="s">
        <v>1021</v>
      </c>
      <c r="F201" s="2" t="s">
        <v>345</v>
      </c>
      <c r="G201" s="2" t="s">
        <v>522</v>
      </c>
      <c r="I201" s="2">
        <v>78673.381544999997</v>
      </c>
      <c r="J201" s="2">
        <v>620</v>
      </c>
      <c r="K201" s="2">
        <v>8741.3583984375</v>
      </c>
      <c r="L201" s="2">
        <v>16315.431640625</v>
      </c>
      <c r="M201" s="2">
        <v>4722647</v>
      </c>
      <c r="N201" s="2">
        <v>4483189</v>
      </c>
      <c r="O201" s="2">
        <v>358176</v>
      </c>
      <c r="P201" s="2">
        <v>4711218</v>
      </c>
      <c r="Q201" s="2">
        <v>4684722</v>
      </c>
      <c r="R201" s="2">
        <v>92.010687035500851</v>
      </c>
      <c r="S201" s="2" t="s">
        <v>889</v>
      </c>
      <c r="T201" s="2">
        <v>0.996</v>
      </c>
      <c r="U201" s="2">
        <v>0.99580000000000002</v>
      </c>
      <c r="V201" s="2" t="s">
        <v>890</v>
      </c>
      <c r="W201" s="2" t="s">
        <v>891</v>
      </c>
      <c r="X201" s="2" t="s">
        <v>598</v>
      </c>
      <c r="Y201" s="2" t="s">
        <v>548</v>
      </c>
      <c r="Z201" s="2" t="s">
        <v>1022</v>
      </c>
      <c r="AA201" s="2" t="s">
        <v>1023</v>
      </c>
      <c r="AB201" s="2">
        <v>29775.47265625</v>
      </c>
      <c r="AC201" s="2">
        <v>48148.1875</v>
      </c>
      <c r="AD201" s="2">
        <v>1496</v>
      </c>
      <c r="AE201" s="2">
        <v>502</v>
      </c>
    </row>
    <row r="202" spans="1:31" x14ac:dyDescent="0.25">
      <c r="A202" s="2" t="s">
        <v>887</v>
      </c>
      <c r="B202" s="2" t="s">
        <v>110</v>
      </c>
      <c r="C202" s="2" t="s">
        <v>530</v>
      </c>
      <c r="D202" s="2" t="s">
        <v>39</v>
      </c>
      <c r="E202" s="2" t="s">
        <v>1024</v>
      </c>
      <c r="F202" s="2" t="s">
        <v>345</v>
      </c>
      <c r="G202" s="2" t="s">
        <v>522</v>
      </c>
      <c r="I202" s="2">
        <v>74495.434443000006</v>
      </c>
      <c r="J202" s="2">
        <v>561</v>
      </c>
      <c r="K202" s="2">
        <v>12115.3125</v>
      </c>
      <c r="L202" s="2">
        <v>14700.15625</v>
      </c>
      <c r="M202" s="2">
        <v>4596294</v>
      </c>
      <c r="N202" s="2">
        <v>4352690</v>
      </c>
      <c r="O202" s="2">
        <v>349024</v>
      </c>
      <c r="P202" s="2">
        <v>4583273</v>
      </c>
      <c r="Q202" s="2">
        <v>4557851</v>
      </c>
      <c r="R202" s="2">
        <v>91.981418387250187</v>
      </c>
      <c r="S202" s="2" t="s">
        <v>889</v>
      </c>
      <c r="T202" s="2">
        <v>0.996</v>
      </c>
      <c r="U202" s="2">
        <v>0.99580000000000002</v>
      </c>
      <c r="V202" s="2" t="s">
        <v>890</v>
      </c>
      <c r="W202" s="2" t="s">
        <v>891</v>
      </c>
      <c r="X202" s="2" t="s">
        <v>598</v>
      </c>
      <c r="Y202" s="2" t="s">
        <v>548</v>
      </c>
      <c r="Z202" s="2" t="s">
        <v>1025</v>
      </c>
      <c r="AA202" s="2" t="s">
        <v>1026</v>
      </c>
      <c r="AB202" s="2">
        <v>29775.47265625</v>
      </c>
      <c r="AC202" s="2">
        <v>48148.1875</v>
      </c>
      <c r="AD202" s="2">
        <v>1496</v>
      </c>
      <c r="AE202" s="2">
        <v>502</v>
      </c>
    </row>
    <row r="203" spans="1:31" x14ac:dyDescent="0.25">
      <c r="A203" s="2" t="s">
        <v>887</v>
      </c>
      <c r="B203" s="2" t="s">
        <v>110</v>
      </c>
      <c r="C203" s="2" t="s">
        <v>534</v>
      </c>
      <c r="D203" s="2" t="s">
        <v>39</v>
      </c>
      <c r="E203" s="2" t="s">
        <v>1027</v>
      </c>
      <c r="F203" s="2" t="s">
        <v>345</v>
      </c>
      <c r="G203" s="2" t="s">
        <v>522</v>
      </c>
      <c r="I203" s="2">
        <v>50294.100122000003</v>
      </c>
      <c r="J203" s="2">
        <v>388</v>
      </c>
      <c r="K203" s="2">
        <v>6620.0107421875</v>
      </c>
      <c r="L203" s="2">
        <v>25771.103515625</v>
      </c>
      <c r="M203" s="2">
        <v>3759143</v>
      </c>
      <c r="N203" s="2">
        <v>3573774</v>
      </c>
      <c r="O203" s="2">
        <v>319509</v>
      </c>
      <c r="P203" s="2">
        <v>3750204</v>
      </c>
      <c r="Q203" s="2">
        <v>3730811</v>
      </c>
      <c r="R203" s="2">
        <v>91.059619326795698</v>
      </c>
      <c r="S203" s="2" t="s">
        <v>889</v>
      </c>
      <c r="T203" s="2">
        <v>0.996</v>
      </c>
      <c r="U203" s="2">
        <v>0.99590000000000001</v>
      </c>
      <c r="V203" s="2" t="s">
        <v>890</v>
      </c>
      <c r="W203" s="2" t="s">
        <v>891</v>
      </c>
      <c r="X203" s="2" t="s">
        <v>598</v>
      </c>
      <c r="Y203" s="2" t="s">
        <v>548</v>
      </c>
      <c r="Z203" s="2" t="s">
        <v>1028</v>
      </c>
      <c r="AA203" s="2" t="s">
        <v>1029</v>
      </c>
      <c r="AB203" s="2">
        <v>29775.47265625</v>
      </c>
      <c r="AC203" s="2">
        <v>48148.1875</v>
      </c>
      <c r="AD203" s="2">
        <v>1496</v>
      </c>
      <c r="AE203" s="2">
        <v>502</v>
      </c>
    </row>
    <row r="204" spans="1:31" x14ac:dyDescent="0.25">
      <c r="A204" s="2" t="s">
        <v>887</v>
      </c>
      <c r="B204" s="2" t="s">
        <v>110</v>
      </c>
      <c r="C204" s="2" t="s">
        <v>538</v>
      </c>
      <c r="D204" s="2" t="s">
        <v>39</v>
      </c>
      <c r="E204" s="2" t="s">
        <v>1030</v>
      </c>
      <c r="F204" s="2" t="s">
        <v>345</v>
      </c>
      <c r="G204" s="2" t="s">
        <v>522</v>
      </c>
      <c r="I204" s="2">
        <v>98746.014832000001</v>
      </c>
      <c r="J204" s="2">
        <v>721</v>
      </c>
      <c r="K204" s="2">
        <v>11666.4091796875</v>
      </c>
      <c r="L204" s="2">
        <v>17192.857421875</v>
      </c>
      <c r="M204" s="2">
        <v>9650241</v>
      </c>
      <c r="N204" s="2">
        <v>9170160</v>
      </c>
      <c r="O204" s="2">
        <v>925131</v>
      </c>
      <c r="P204" s="2">
        <v>9624695</v>
      </c>
      <c r="Q204" s="2">
        <v>9580651</v>
      </c>
      <c r="R204" s="2">
        <v>89.911506451359628</v>
      </c>
      <c r="S204" s="2" t="s">
        <v>889</v>
      </c>
      <c r="T204" s="2">
        <v>0.99609999999999999</v>
      </c>
      <c r="U204" s="2">
        <v>0.99590000000000001</v>
      </c>
      <c r="V204" s="2" t="s">
        <v>890</v>
      </c>
      <c r="W204" s="2" t="s">
        <v>891</v>
      </c>
      <c r="X204" s="2" t="s">
        <v>598</v>
      </c>
      <c r="Y204" s="2" t="s">
        <v>548</v>
      </c>
      <c r="Z204" s="2" t="s">
        <v>1031</v>
      </c>
      <c r="AA204" s="2" t="s">
        <v>1032</v>
      </c>
      <c r="AB204" s="2">
        <v>29775.47265625</v>
      </c>
      <c r="AC204" s="2">
        <v>48148.1875</v>
      </c>
      <c r="AD204" s="2">
        <v>1496</v>
      </c>
      <c r="AE204" s="2">
        <v>502</v>
      </c>
    </row>
    <row r="205" spans="1:31" x14ac:dyDescent="0.25">
      <c r="A205" s="2" t="s">
        <v>887</v>
      </c>
      <c r="B205" s="2" t="s">
        <v>110</v>
      </c>
      <c r="C205" s="2" t="s">
        <v>542</v>
      </c>
      <c r="D205" s="2" t="s">
        <v>39</v>
      </c>
      <c r="E205" s="2" t="s">
        <v>1033</v>
      </c>
      <c r="F205" s="2" t="s">
        <v>345</v>
      </c>
      <c r="G205" s="2" t="s">
        <v>522</v>
      </c>
      <c r="I205" s="2">
        <v>34840.716074000004</v>
      </c>
      <c r="J205" s="2">
        <v>288</v>
      </c>
      <c r="K205" s="2">
        <v>9122.095703125</v>
      </c>
      <c r="L205" s="2">
        <v>24943.26953125</v>
      </c>
      <c r="M205" s="2">
        <v>2090257</v>
      </c>
      <c r="N205" s="2">
        <v>1980795</v>
      </c>
      <c r="O205" s="2">
        <v>142911</v>
      </c>
      <c r="P205" s="2">
        <v>2085390</v>
      </c>
      <c r="Q205" s="2">
        <v>2072415</v>
      </c>
      <c r="R205" s="2">
        <v>92.785169590997555</v>
      </c>
      <c r="S205" s="2" t="s">
        <v>889</v>
      </c>
      <c r="T205" s="2">
        <v>0.99629999999999996</v>
      </c>
      <c r="U205" s="2">
        <v>0.996</v>
      </c>
      <c r="V205" s="2" t="s">
        <v>890</v>
      </c>
      <c r="W205" s="2" t="s">
        <v>891</v>
      </c>
      <c r="X205" s="2" t="s">
        <v>598</v>
      </c>
      <c r="Y205" s="2" t="s">
        <v>548</v>
      </c>
      <c r="Z205" s="2" t="s">
        <v>1034</v>
      </c>
      <c r="AA205" s="2" t="s">
        <v>1035</v>
      </c>
      <c r="AB205" s="2">
        <v>29775.47265625</v>
      </c>
      <c r="AC205" s="2">
        <v>48148.1875</v>
      </c>
      <c r="AD205" s="2">
        <v>1496</v>
      </c>
      <c r="AE205" s="2">
        <v>502</v>
      </c>
    </row>
  </sheetData>
  <autoFilter ref="A1:AE20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trimmed_set</vt:lpstr>
      <vt:lpstr>full_set</vt:lpstr>
      <vt:lpstr>SegmentProperties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 Nijman</dc:creator>
  <cp:lastModifiedBy>Pim Kloosterman</cp:lastModifiedBy>
  <dcterms:created xsi:type="dcterms:W3CDTF">2022-11-25T14:08:11Z</dcterms:created>
  <dcterms:modified xsi:type="dcterms:W3CDTF">2022-12-07T09:23:41Z</dcterms:modified>
</cp:coreProperties>
</file>