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or de volgers" sheetId="1" r:id="rId4"/>
    <sheet state="visible" name="Voor de volgers 2" sheetId="2" r:id="rId5"/>
    <sheet state="visible" name="Voor de volgers 3" sheetId="3" r:id="rId6"/>
    <sheet state="visible" name="Voor de volgers 4" sheetId="4" r:id="rId7"/>
    <sheet state="visible" name="Voor de volgers 5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5% sneller</t>
      </text>
    </comment>
    <comment authorId="0" ref="I9">
      <text>
        <t xml:space="preserve">5% langzamer</t>
      </text>
    </comment>
  </commentList>
</comments>
</file>

<file path=xl/sharedStrings.xml><?xml version="1.0" encoding="utf-8"?>
<sst xmlns="http://schemas.openxmlformats.org/spreadsheetml/2006/main" count="160" uniqueCount="59">
  <si>
    <t>Wat is je startwave?</t>
  </si>
  <si>
    <t>wave 1</t>
  </si>
  <si>
    <t>Wat is je streeftijd?</t>
  </si>
  <si>
    <t>uur</t>
  </si>
  <si>
    <t xml:space="preserve">Stukje uitleg: De tool gaat uit van een 'vlak schema' en de tijd 5% eronder en 5% erboven. </t>
  </si>
  <si>
    <t>minuten</t>
  </si>
  <si>
    <t>Als je volgers de app downloaden met 'live tracking', dan kunnen je ze nog nauwkeuriger volgen.</t>
  </si>
  <si>
    <t>Starttijd</t>
  </si>
  <si>
    <t>Beoogd tempo</t>
  </si>
  <si>
    <t>🅿️ = park &amp; ride</t>
  </si>
  <si>
    <t>Doorkomsttijden</t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</si>
  <si>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</si>
  <si>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t>Ⓜ️ = metrostation</t>
  </si>
  <si>
    <t>&lt;</t>
  </si>
  <si>
    <t>=</t>
  </si>
  <si>
    <t>&gt;</t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</si>
  <si>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</si>
  <si>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t>ℹ️ Aan de zuidkant van de Erasmusbrug, 1 km na de start</t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</si>
  <si>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</si>
  <si>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</si>
  <si>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t>ℹ️ Brede weg voor Ahoy; lopers zijn goed te zien!</t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</si>
  <si>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</si>
  <si>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t>ℹ️ Vrij druk bij het metrostation. Loop 100 meter voor meer ruimte</t>
  </si>
  <si>
    <t>ℹ️ Schreeuw de lopers de Erasmusbrug over!</t>
  </si>
  <si>
    <t xml:space="preserve">ℹ️ 300 meter van het metrostation. Ideaal in combinatie met een bezoekje aan de Kralingsezoom (Parkeren én Metro) </t>
  </si>
  <si>
    <t>ℹ️ Niet snel te bereiken met het OV (20 minuten wandelen vanaf metrostation Gerdesiaweg), wél een goede plek om de lopers 2 keer te zien. Na de eerste doorkomst kun je oversteken en langs de zuidkant van de Kralingse Plas lopen voor een tweede aanmoediging.</t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</si>
  <si>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</si>
  <si>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t>🐵 Apekop erin en door! Schreeuw je mede podcastluisteraars naar de finish!</t>
  </si>
  <si>
    <t>ℹ️ Parcours (Kralingse Plaslaan) bevindt zich op 6 minuten (Noordwaards) lopen van het metrostation</t>
  </si>
  <si>
    <t>ℹ️ Zie 'Start Bosdreef'</t>
  </si>
  <si>
    <t>Doorkomst halve</t>
  </si>
  <si>
    <t>Eindtijd</t>
  </si>
  <si>
    <t>wave 2</t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</si>
  <si>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</si>
  <si>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</si>
  <si>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</si>
  <si>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</si>
  <si>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</si>
  <si>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</si>
  <si>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</si>
  <si>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</si>
  <si>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</si>
  <si>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</si>
  <si>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</si>
  <si>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</si>
  <si>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t>wave 4</t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</si>
  <si>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</si>
  <si>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</si>
  <si>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</si>
  <si>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</si>
  <si>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</si>
  <si>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</si>
  <si>
    <t>wave 3</t>
  </si>
  <si>
    <r>
      <rPr>
        <b/>
        <color rgb="FF1155CC"/>
        <u/>
      </rPr>
      <t>(klik hier voor een grote plattegrond van 2025)</t>
    </r>
    <r>
      <rPr>
        <b/>
      </rPr>
      <t xml:space="preserve"> </t>
    </r>
  </si>
  <si>
    <r>
      <rPr>
        <rFont val="Arial"/>
        <color theme="1"/>
      </rPr>
      <t xml:space="preserve">ℹ️ De start en finish zijn te bereiken via metrostation Beurs. </t>
    </r>
    <r>
      <rPr>
        <rFont val="Arial"/>
        <b/>
        <color theme="1"/>
      </rPr>
      <t xml:space="preserve">Let op! Metrostation Leuvehaven (naast de start) is afgesloten. </t>
    </r>
    <r>
      <rPr>
        <rFont val="Arial"/>
        <b/>
        <color rgb="FFFF0000"/>
      </rPr>
      <t>Hier is het erg druk!</t>
    </r>
  </si>
  <si>
    <r>
      <rPr>
        <rFont val="Arial"/>
        <color theme="1"/>
      </rPr>
      <t xml:space="preserve">ℹ️ Loop vanaf metrostation Slinge 600 meter richting het Zuiden om de lopers op het Havenspoorpad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</si>
  <si>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Loop vanaf metrostation Slinge 400 meter richting het Noorden om de lopers op de Oldengaarde aan te moedigen.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</si>
  <si>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Gemakkelijk naar toe te lopen vanaf metrostation Slinge. </t>
    </r>
    <r>
      <rPr>
        <rFont val="Arial"/>
        <b/>
        <color rgb="FFFF0000"/>
      </rPr>
      <t>Let op! Het Metrostation is altijd erg druk.</t>
    </r>
  </si>
  <si>
    <r>
      <rPr>
        <rFont val="Arial"/>
        <color theme="1"/>
      </rPr>
      <t xml:space="preserve">ℹ️ Op 5 minuten lopen van een P+R. Ideaal voor een snelle aanmoediging!) </t>
    </r>
    <r>
      <rPr>
        <rFont val="Arial"/>
        <b/>
        <color rgb="FFFF0000"/>
      </rPr>
      <t>Let op! Deze P+R kan vol zijn!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</si>
</sst>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h&quot;:&quot;mm"/>
    <numFmt numFmtId="165" formatCode="m&quot;:&quot;ss &quot;min/km&quot;"/>
    <numFmt numFmtId="166" formatCode="&quot;Ⓜ️  Start&quot;"/>
    <numFmt numFmtId="167" formatCode="&quot;Ⓜ️  Wilhelminaplein&quot;"/>
    <numFmt numFmtId="168" formatCode="0 &quot;km&quot;"/>
    <numFmt numFmtId="169" formatCode="&quot;Ⓜ️ Slinge ⬇&quot;"/>
    <numFmt numFmtId="170" formatCode="&quot;Ⓜ️ Slinge ⬆&quot;"/>
    <numFmt numFmtId="171" formatCode="&quot;Ⓜ️  Zuidplein (Ahoy)&quot;"/>
    <numFmt numFmtId="172" formatCode="&quot;Oldengaarde&quot;"/>
    <numFmt numFmtId="173" formatCode="&quot;Halve Marathon&quot;"/>
    <numFmt numFmtId="174" formatCode="&quot;Ⓜ️  Maashaven&quot;"/>
    <numFmt numFmtId="175" formatCode="&quot;Ⓜ️  Eendrachtsplein🚶‍♀️&quot;"/>
    <numFmt numFmtId="176" formatCode="&quot;Start Bosdreef&quot;"/>
    <numFmt numFmtId="177" formatCode="&quot;🅿️  Kralingsezoom 🚶‍♀️&quot;"/>
    <numFmt numFmtId="178" formatCode="&quot;🧠 SPP-cheerzone 🐵 &quot;"/>
    <numFmt numFmtId="179" formatCode="&quot;Ⓜ️ Voorschoterlaan 🚶‍♀️&quot;"/>
    <numFmt numFmtId="180" formatCode="&quot;Boezembocht&quot;"/>
    <numFmt numFmtId="181" formatCode="&quot;Ⓜ️  Finish&quot;"/>
    <numFmt numFmtId="182" formatCode="&quot;(&quot;m&quot;:&quot;ss&quot; m/km)&quot;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/>
    <font>
      <b/>
      <u/>
      <color rgb="FF0000FF"/>
    </font>
    <font>
      <b/>
      <color rgb="FFFFFFFF"/>
      <name val="Arial"/>
      <scheme val="minor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24A8E0"/>
        <bgColor rgb="FF24A8E0"/>
      </patternFill>
    </fill>
    <fill>
      <patternFill patternType="solid">
        <fgColor rgb="FF92D1F2"/>
        <bgColor rgb="FF92D1F2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2" fontId="3" numFmtId="0" xfId="0" applyFont="1"/>
    <xf borderId="0" fillId="0" fontId="3" numFmtId="0" xfId="0" applyAlignment="1" applyFont="1">
      <alignment horizontal="right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readingOrder="0"/>
    </xf>
    <xf quotePrefix="1" borderId="7" fillId="3" fontId="1" numFmtId="0" xfId="0" applyAlignment="1" applyBorder="1" applyFont="1">
      <alignment horizontal="center" readingOrder="0"/>
    </xf>
    <xf borderId="8" fillId="3" fontId="7" numFmtId="166" xfId="0" applyAlignment="1" applyBorder="1" applyFont="1" applyNumberFormat="1">
      <alignment readingOrder="0"/>
    </xf>
    <xf borderId="9" fillId="4" fontId="3" numFmtId="164" xfId="0" applyAlignment="1" applyBorder="1" applyFill="1" applyFont="1" applyNumberFormat="1">
      <alignment horizontal="center"/>
    </xf>
    <xf borderId="9" fillId="4" fontId="1" numFmtId="164" xfId="0" applyAlignment="1" applyBorder="1" applyFont="1" applyNumberFormat="1">
      <alignment horizontal="center"/>
    </xf>
    <xf borderId="9" fillId="3" fontId="7" numFmtId="167" xfId="0" applyAlignment="1" applyBorder="1" applyFont="1" applyNumberFormat="1">
      <alignment readingOrder="0"/>
    </xf>
    <xf borderId="9" fillId="3" fontId="1" numFmtId="168" xfId="0" applyAlignment="1" applyBorder="1" applyFont="1" applyNumberFormat="1">
      <alignment readingOrder="0"/>
    </xf>
    <xf borderId="9" fillId="0" fontId="3" numFmtId="164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9" fillId="3" fontId="7" numFmtId="169" xfId="0" applyAlignment="1" applyBorder="1" applyFont="1" applyNumberFormat="1">
      <alignment readingOrder="0"/>
    </xf>
    <xf borderId="9" fillId="3" fontId="7" numFmtId="170" xfId="0" applyAlignment="1" applyBorder="1" applyFont="1" applyNumberFormat="1">
      <alignment readingOrder="0"/>
    </xf>
    <xf borderId="9" fillId="3" fontId="7" numFmtId="171" xfId="0" applyAlignment="1" applyBorder="1" applyFont="1" applyNumberFormat="1">
      <alignment readingOrder="0"/>
    </xf>
    <xf borderId="9" fillId="3" fontId="7" numFmtId="172" xfId="0" applyAlignment="1" applyBorder="1" applyFont="1" applyNumberFormat="1">
      <alignment readingOrder="0"/>
    </xf>
    <xf borderId="9" fillId="3" fontId="8" numFmtId="173" xfId="0" applyBorder="1" applyFont="1" applyNumberFormat="1"/>
    <xf borderId="9" fillId="3" fontId="7" numFmtId="174" xfId="0" applyAlignment="1" applyBorder="1" applyFont="1" applyNumberFormat="1">
      <alignment readingOrder="0"/>
    </xf>
    <xf borderId="9" fillId="3" fontId="7" numFmtId="175" xfId="0" applyAlignment="1" applyBorder="1" applyFont="1" applyNumberFormat="1">
      <alignment readingOrder="0"/>
    </xf>
    <xf borderId="9" fillId="3" fontId="7" numFmtId="176" xfId="0" applyAlignment="1" applyBorder="1" applyFont="1" applyNumberFormat="1">
      <alignment readingOrder="0"/>
    </xf>
    <xf borderId="9" fillId="3" fontId="7" numFmtId="177" xfId="0" applyAlignment="1" applyBorder="1" applyFont="1" applyNumberFormat="1">
      <alignment readingOrder="0"/>
    </xf>
    <xf borderId="9" fillId="5" fontId="7" numFmtId="178" xfId="0" applyAlignment="1" applyBorder="1" applyFill="1" applyFont="1" applyNumberFormat="1">
      <alignment readingOrder="0"/>
    </xf>
    <xf borderId="9" fillId="6" fontId="3" numFmtId="164" xfId="0" applyAlignment="1" applyBorder="1" applyFill="1" applyFont="1" applyNumberFormat="1">
      <alignment horizontal="center"/>
    </xf>
    <xf borderId="9" fillId="6" fontId="1" numFmtId="164" xfId="0" applyAlignment="1" applyBorder="1" applyFont="1" applyNumberFormat="1">
      <alignment horizontal="center"/>
    </xf>
    <xf borderId="9" fillId="3" fontId="7" numFmtId="179" xfId="0" applyAlignment="1" applyBorder="1" applyFont="1" applyNumberFormat="1">
      <alignment readingOrder="0"/>
    </xf>
    <xf borderId="9" fillId="3" fontId="7" numFmtId="180" xfId="0" applyAlignment="1" applyBorder="1" applyFont="1" applyNumberFormat="1">
      <alignment readingOrder="0"/>
    </xf>
    <xf borderId="10" fillId="3" fontId="7" numFmtId="181" xfId="0" applyBorder="1" applyFont="1" applyNumberFormat="1"/>
    <xf borderId="10" fillId="4" fontId="3" numFmtId="164" xfId="0" applyAlignment="1" applyBorder="1" applyFont="1" applyNumberFormat="1">
      <alignment horizontal="center"/>
    </xf>
    <xf borderId="10" fillId="4" fontId="1" numFmtId="164" xfId="0" applyAlignment="1" applyBorder="1" applyFont="1" applyNumberFormat="1">
      <alignment horizontal="center"/>
    </xf>
    <xf borderId="0" fillId="0" fontId="3" numFmtId="46" xfId="0" applyFont="1" applyNumberFormat="1"/>
    <xf borderId="0" fillId="0" fontId="1" numFmtId="0" xfId="0" applyAlignment="1" applyFont="1">
      <alignment readingOrder="0"/>
    </xf>
    <xf borderId="0" fillId="0" fontId="1" numFmtId="46" xfId="0" applyFont="1" applyNumberFormat="1"/>
    <xf borderId="0" fillId="0" fontId="3" numFmtId="18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352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0</xdr:rowOff>
    </xdr:from>
    <xdr:ext cx="1571625" cy="1352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-19050</xdr:rowOff>
    </xdr:from>
    <xdr:ext cx="5248275" cy="74199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nnmarathonrotterdam.nl/wp-content/uploads/sites/52/2025/02/NNMR25-parcourskaart_NN-Marathon.pdf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1</v>
      </c>
      <c r="H1" s="3"/>
    </row>
    <row r="2">
      <c r="E2" s="4"/>
      <c r="F2" s="1" t="s">
        <v>2</v>
      </c>
      <c r="G2" s="5">
        <v>1.0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0.0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0.4166666667</v>
      </c>
    </row>
    <row r="6">
      <c r="F6" s="13" t="s">
        <v>8</v>
      </c>
      <c r="G6" s="16">
        <f>TIME(G2,G3,0)/42.195</f>
        <v>0.0009874787692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11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0.4166666667</v>
      </c>
      <c r="H10" s="25">
        <f t="shared" ref="H10:H33" si="2">($F10*$G$6)+$G$5</f>
        <v>0.4166666667</v>
      </c>
      <c r="I10" s="24">
        <f t="shared" ref="I10:I33" si="3">($F10*($G$6*1.05))+$G$5</f>
        <v>0.4166666667</v>
      </c>
      <c r="K10" s="13" t="s">
        <v>16</v>
      </c>
    </row>
    <row r="11">
      <c r="F11" s="26">
        <v>1.0</v>
      </c>
      <c r="G11" s="24">
        <f t="shared" si="1"/>
        <v>0.4176047715</v>
      </c>
      <c r="H11" s="25">
        <f t="shared" si="2"/>
        <v>0.4176541454</v>
      </c>
      <c r="I11" s="24">
        <f t="shared" si="3"/>
        <v>0.4177035194</v>
      </c>
      <c r="K11" s="13" t="s">
        <v>17</v>
      </c>
    </row>
    <row r="12">
      <c r="F12" s="27">
        <v>5.0</v>
      </c>
      <c r="G12" s="28">
        <f t="shared" si="1"/>
        <v>0.4213571908</v>
      </c>
      <c r="H12" s="29">
        <f t="shared" si="2"/>
        <v>0.4216040605</v>
      </c>
      <c r="I12" s="28">
        <f t="shared" si="3"/>
        <v>0.4218509302</v>
      </c>
    </row>
    <row r="13">
      <c r="F13" s="27">
        <v>10.0</v>
      </c>
      <c r="G13" s="28">
        <f t="shared" si="1"/>
        <v>0.426047715</v>
      </c>
      <c r="H13" s="29">
        <f t="shared" si="2"/>
        <v>0.4265414544</v>
      </c>
      <c r="I13" s="28">
        <f t="shared" si="3"/>
        <v>0.4270351937</v>
      </c>
    </row>
    <row r="14">
      <c r="F14" s="30">
        <v>13.1</v>
      </c>
      <c r="G14" s="24">
        <f t="shared" si="1"/>
        <v>0.4289558399</v>
      </c>
      <c r="H14" s="25">
        <f t="shared" si="2"/>
        <v>0.4296026385</v>
      </c>
      <c r="I14" s="24">
        <f t="shared" si="3"/>
        <v>0.4302494371</v>
      </c>
      <c r="K14" s="13" t="s">
        <v>18</v>
      </c>
    </row>
    <row r="15">
      <c r="F15" s="27">
        <v>15.0</v>
      </c>
      <c r="G15" s="28">
        <f t="shared" si="1"/>
        <v>0.4307382391</v>
      </c>
      <c r="H15" s="29">
        <f t="shared" si="2"/>
        <v>0.4314788482</v>
      </c>
      <c r="I15" s="28">
        <f t="shared" si="3"/>
        <v>0.4322194573</v>
      </c>
    </row>
    <row r="16">
      <c r="F16" s="31">
        <v>15.8</v>
      </c>
      <c r="G16" s="24">
        <f t="shared" si="1"/>
        <v>0.431488723</v>
      </c>
      <c r="H16" s="25">
        <f t="shared" si="2"/>
        <v>0.4322688312</v>
      </c>
      <c r="I16" s="24">
        <f t="shared" si="3"/>
        <v>0.4330489394</v>
      </c>
      <c r="K16" s="13" t="s">
        <v>19</v>
      </c>
    </row>
    <row r="17">
      <c r="F17" s="32">
        <v>18.6</v>
      </c>
      <c r="G17" s="24">
        <f t="shared" si="1"/>
        <v>0.4341154165</v>
      </c>
      <c r="H17" s="25">
        <f t="shared" si="2"/>
        <v>0.4350337718</v>
      </c>
      <c r="I17" s="24">
        <f t="shared" si="3"/>
        <v>0.435952127</v>
      </c>
      <c r="K17" s="13" t="s">
        <v>20</v>
      </c>
    </row>
    <row r="18">
      <c r="F18" s="33">
        <v>19.6</v>
      </c>
      <c r="G18" s="24">
        <f t="shared" si="1"/>
        <v>0.4350535213</v>
      </c>
      <c r="H18" s="25">
        <f t="shared" si="2"/>
        <v>0.4360212505</v>
      </c>
      <c r="I18" s="24">
        <f t="shared" si="3"/>
        <v>0.4369889797</v>
      </c>
      <c r="K18" s="13" t="s">
        <v>21</v>
      </c>
    </row>
    <row r="19">
      <c r="F19" s="27">
        <v>20.0</v>
      </c>
      <c r="G19" s="28">
        <f t="shared" si="1"/>
        <v>0.4354287633</v>
      </c>
      <c r="H19" s="29">
        <f t="shared" si="2"/>
        <v>0.4364162421</v>
      </c>
      <c r="I19" s="28">
        <f t="shared" si="3"/>
        <v>0.4374037208</v>
      </c>
    </row>
    <row r="20">
      <c r="F20" s="34">
        <f>42.195/2</f>
        <v>21.0975</v>
      </c>
      <c r="G20" s="28">
        <f t="shared" si="1"/>
        <v>0.4364583333</v>
      </c>
      <c r="H20" s="29">
        <f t="shared" si="2"/>
        <v>0.4375</v>
      </c>
      <c r="I20" s="28">
        <f t="shared" si="3"/>
        <v>0.4385416667</v>
      </c>
    </row>
    <row r="21">
      <c r="F21" s="35">
        <v>23.7</v>
      </c>
      <c r="G21" s="24">
        <f t="shared" si="1"/>
        <v>0.4388997512</v>
      </c>
      <c r="H21" s="25">
        <f t="shared" si="2"/>
        <v>0.4400699135</v>
      </c>
      <c r="I21" s="24">
        <f t="shared" si="3"/>
        <v>0.4412400758</v>
      </c>
      <c r="K21" s="13" t="s">
        <v>22</v>
      </c>
    </row>
    <row r="22">
      <c r="F22" s="27">
        <v>25.0</v>
      </c>
      <c r="G22" s="28">
        <f t="shared" si="1"/>
        <v>0.4401192874</v>
      </c>
      <c r="H22" s="29">
        <f t="shared" si="2"/>
        <v>0.4413536359</v>
      </c>
      <c r="I22" s="28">
        <f t="shared" si="3"/>
        <v>0.4425879844</v>
      </c>
    </row>
    <row r="23">
      <c r="F23" s="26">
        <v>26.7</v>
      </c>
      <c r="G23" s="24">
        <f t="shared" si="1"/>
        <v>0.4417140656</v>
      </c>
      <c r="H23" s="25">
        <f t="shared" si="2"/>
        <v>0.4430323498</v>
      </c>
      <c r="I23" s="24">
        <f t="shared" si="3"/>
        <v>0.444350634</v>
      </c>
      <c r="K23" s="13" t="s">
        <v>23</v>
      </c>
    </row>
    <row r="24">
      <c r="F24" s="36">
        <v>28.2</v>
      </c>
      <c r="G24" s="24">
        <f t="shared" si="1"/>
        <v>0.4431212229</v>
      </c>
      <c r="H24" s="25">
        <f t="shared" si="2"/>
        <v>0.444513568</v>
      </c>
      <c r="I24" s="24">
        <f t="shared" si="3"/>
        <v>0.445905913</v>
      </c>
      <c r="K24" s="13" t="s">
        <v>24</v>
      </c>
    </row>
    <row r="25">
      <c r="F25" s="27">
        <v>30.0</v>
      </c>
      <c r="G25" s="28">
        <f t="shared" si="1"/>
        <v>0.4448098116</v>
      </c>
      <c r="H25" s="29">
        <f t="shared" si="2"/>
        <v>0.4462910297</v>
      </c>
      <c r="I25" s="28">
        <f t="shared" si="3"/>
        <v>0.4477722479</v>
      </c>
    </row>
    <row r="26">
      <c r="F26" s="37">
        <v>31.6</v>
      </c>
      <c r="G26" s="24">
        <f t="shared" si="1"/>
        <v>0.4463107793</v>
      </c>
      <c r="H26" s="25">
        <f t="shared" si="2"/>
        <v>0.4478709958</v>
      </c>
      <c r="I26" s="24">
        <f t="shared" si="3"/>
        <v>0.4494312122</v>
      </c>
      <c r="K26" s="13" t="s">
        <v>25</v>
      </c>
    </row>
    <row r="27">
      <c r="F27" s="27">
        <v>35.0</v>
      </c>
      <c r="G27" s="28">
        <f t="shared" si="1"/>
        <v>0.4495003357</v>
      </c>
      <c r="H27" s="29">
        <f t="shared" si="2"/>
        <v>0.4512284236</v>
      </c>
      <c r="I27" s="28">
        <f t="shared" si="3"/>
        <v>0.4529565114</v>
      </c>
    </row>
    <row r="28">
      <c r="F28" s="38">
        <v>36.1</v>
      </c>
      <c r="G28" s="24">
        <f t="shared" si="1"/>
        <v>0.4505322511</v>
      </c>
      <c r="H28" s="25">
        <f t="shared" si="2"/>
        <v>0.4523146502</v>
      </c>
      <c r="I28" s="24">
        <f t="shared" si="3"/>
        <v>0.4540970494</v>
      </c>
      <c r="K28" s="13" t="s">
        <v>26</v>
      </c>
    </row>
    <row r="29">
      <c r="F29" s="39">
        <v>36.4</v>
      </c>
      <c r="G29" s="40">
        <f t="shared" si="1"/>
        <v>0.4508136825</v>
      </c>
      <c r="H29" s="41">
        <f t="shared" si="2"/>
        <v>0.4526108939</v>
      </c>
      <c r="I29" s="40">
        <f t="shared" si="3"/>
        <v>0.4544081052</v>
      </c>
      <c r="K29" s="13" t="s">
        <v>27</v>
      </c>
    </row>
    <row r="30">
      <c r="F30" s="42">
        <v>37.6</v>
      </c>
      <c r="G30" s="24">
        <f t="shared" si="1"/>
        <v>0.4519394083</v>
      </c>
      <c r="H30" s="25">
        <f t="shared" si="2"/>
        <v>0.4537958684</v>
      </c>
      <c r="I30" s="24">
        <f t="shared" si="3"/>
        <v>0.4556523285</v>
      </c>
      <c r="K30" s="13" t="s">
        <v>28</v>
      </c>
    </row>
    <row r="31">
      <c r="F31" s="43">
        <v>39.0</v>
      </c>
      <c r="G31" s="24">
        <f t="shared" si="1"/>
        <v>0.4532527551</v>
      </c>
      <c r="H31" s="25">
        <f t="shared" si="2"/>
        <v>0.4551783387</v>
      </c>
      <c r="I31" s="24">
        <f t="shared" si="3"/>
        <v>0.4571039223</v>
      </c>
      <c r="K31" s="13" t="s">
        <v>29</v>
      </c>
    </row>
    <row r="32">
      <c r="F32" s="27">
        <v>40.0</v>
      </c>
      <c r="G32" s="28">
        <f t="shared" si="1"/>
        <v>0.4541908599</v>
      </c>
      <c r="H32" s="29">
        <f t="shared" si="2"/>
        <v>0.4561658174</v>
      </c>
      <c r="I32" s="28">
        <f t="shared" si="3"/>
        <v>0.458140775</v>
      </c>
    </row>
    <row r="33">
      <c r="F33" s="44">
        <f>42.195</f>
        <v>42.195</v>
      </c>
      <c r="G33" s="45">
        <f t="shared" si="1"/>
        <v>0.45625</v>
      </c>
      <c r="H33" s="46">
        <f t="shared" si="2"/>
        <v>0.4583333333</v>
      </c>
      <c r="I33" s="45">
        <f t="shared" si="3"/>
        <v>0.4604166667</v>
      </c>
    </row>
    <row r="35">
      <c r="F35" s="13" t="s">
        <v>30</v>
      </c>
      <c r="G35" s="47">
        <f>$F$20*$G$6*0.95</f>
        <v>0.01979166667</v>
      </c>
      <c r="H35" s="47">
        <f>$F$20*$G$6</f>
        <v>0.02083333333</v>
      </c>
      <c r="I35" s="47">
        <f>$F$20*$G$6*1.05</f>
        <v>0.021875</v>
      </c>
    </row>
    <row r="36">
      <c r="F36" s="48" t="s">
        <v>31</v>
      </c>
      <c r="G36" s="49">
        <f>$F$33*$G$6*0.95</f>
        <v>0.03958333333</v>
      </c>
      <c r="H36" s="49">
        <f>$F$33*$G$6</f>
        <v>0.04166666667</v>
      </c>
      <c r="I36" s="49">
        <f>$F$33*$G$6*1.05</f>
        <v>0.04375</v>
      </c>
    </row>
    <row r="37">
      <c r="G37" s="50">
        <f>G36/F33</f>
        <v>0.0009381048307</v>
      </c>
      <c r="H37" s="50">
        <f>H36/F33</f>
        <v>0.0009874787692</v>
      </c>
      <c r="I37" s="50">
        <f>I36/F33</f>
        <v>0.001036852708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32</v>
      </c>
      <c r="H1" s="3"/>
    </row>
    <row r="2">
      <c r="E2" s="4"/>
      <c r="F2" s="1" t="s">
        <v>2</v>
      </c>
      <c r="G2" s="5">
        <v>3.0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45.0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0.4215277778</v>
      </c>
    </row>
    <row r="6">
      <c r="F6" s="13" t="s">
        <v>8</v>
      </c>
      <c r="G6" s="16">
        <f>TIME(G2,G3,0)/42.195</f>
        <v>0.003703045385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33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0.4215277778</v>
      </c>
      <c r="H10" s="25">
        <f t="shared" ref="H10:H33" si="2">($F10*$G$6)+$G$5</f>
        <v>0.4215277778</v>
      </c>
      <c r="I10" s="24">
        <f t="shared" ref="I10:I33" si="3">($F10*($G$6*1.05))+$G$5</f>
        <v>0.4215277778</v>
      </c>
      <c r="K10" s="13" t="s">
        <v>34</v>
      </c>
    </row>
    <row r="11">
      <c r="F11" s="26">
        <v>1.0</v>
      </c>
      <c r="G11" s="24">
        <f t="shared" si="1"/>
        <v>0.4250456709</v>
      </c>
      <c r="H11" s="25">
        <f t="shared" si="2"/>
        <v>0.4252308232</v>
      </c>
      <c r="I11" s="24">
        <f t="shared" si="3"/>
        <v>0.4254159754</v>
      </c>
      <c r="K11" s="13" t="s">
        <v>17</v>
      </c>
    </row>
    <row r="12">
      <c r="F12" s="27">
        <v>5.0</v>
      </c>
      <c r="G12" s="28">
        <f t="shared" si="1"/>
        <v>0.4391172434</v>
      </c>
      <c r="H12" s="29">
        <f t="shared" si="2"/>
        <v>0.4400430047</v>
      </c>
      <c r="I12" s="28">
        <f t="shared" si="3"/>
        <v>0.440968766</v>
      </c>
    </row>
    <row r="13">
      <c r="F13" s="27">
        <v>10.0</v>
      </c>
      <c r="G13" s="28">
        <f t="shared" si="1"/>
        <v>0.4567067089</v>
      </c>
      <c r="H13" s="29">
        <f t="shared" si="2"/>
        <v>0.4585582316</v>
      </c>
      <c r="I13" s="28">
        <f t="shared" si="3"/>
        <v>0.4604097543</v>
      </c>
    </row>
    <row r="14">
      <c r="F14" s="30">
        <v>13.1</v>
      </c>
      <c r="G14" s="24">
        <f t="shared" si="1"/>
        <v>0.4676121776</v>
      </c>
      <c r="H14" s="25">
        <f t="shared" si="2"/>
        <v>0.4700376723</v>
      </c>
      <c r="I14" s="24">
        <f t="shared" si="3"/>
        <v>0.472463167</v>
      </c>
      <c r="K14" s="13" t="s">
        <v>35</v>
      </c>
    </row>
    <row r="15">
      <c r="F15" s="27">
        <v>15.0</v>
      </c>
      <c r="G15" s="28">
        <f t="shared" si="1"/>
        <v>0.4742961745</v>
      </c>
      <c r="H15" s="29">
        <f t="shared" si="2"/>
        <v>0.4770734585</v>
      </c>
      <c r="I15" s="28">
        <f t="shared" si="3"/>
        <v>0.4798507426</v>
      </c>
    </row>
    <row r="16">
      <c r="F16" s="31">
        <v>15.8</v>
      </c>
      <c r="G16" s="24">
        <f t="shared" si="1"/>
        <v>0.477110489</v>
      </c>
      <c r="H16" s="25">
        <f t="shared" si="2"/>
        <v>0.4800358949</v>
      </c>
      <c r="I16" s="24">
        <f t="shared" si="3"/>
        <v>0.4829613007</v>
      </c>
      <c r="K16" s="13" t="s">
        <v>36</v>
      </c>
    </row>
    <row r="17">
      <c r="F17" s="32">
        <v>18.6</v>
      </c>
      <c r="G17" s="24">
        <f t="shared" si="1"/>
        <v>0.4869605897</v>
      </c>
      <c r="H17" s="25">
        <f t="shared" si="2"/>
        <v>0.4904044219</v>
      </c>
      <c r="I17" s="24">
        <f t="shared" si="3"/>
        <v>0.4938482541</v>
      </c>
      <c r="K17" s="13" t="s">
        <v>20</v>
      </c>
    </row>
    <row r="18">
      <c r="F18" s="33">
        <v>19.6</v>
      </c>
      <c r="G18" s="24">
        <f t="shared" si="1"/>
        <v>0.4904784828</v>
      </c>
      <c r="H18" s="25">
        <f t="shared" si="2"/>
        <v>0.4941074673</v>
      </c>
      <c r="I18" s="24">
        <f t="shared" si="3"/>
        <v>0.4977364518</v>
      </c>
      <c r="K18" s="13" t="s">
        <v>37</v>
      </c>
    </row>
    <row r="19">
      <c r="F19" s="27">
        <v>20.0</v>
      </c>
      <c r="G19" s="28">
        <f t="shared" si="1"/>
        <v>0.4918856401</v>
      </c>
      <c r="H19" s="29">
        <f t="shared" si="2"/>
        <v>0.4955886855</v>
      </c>
      <c r="I19" s="28">
        <f t="shared" si="3"/>
        <v>0.4992917309</v>
      </c>
    </row>
    <row r="20">
      <c r="F20" s="34">
        <f>42.195/2</f>
        <v>21.0975</v>
      </c>
      <c r="G20" s="28">
        <f t="shared" si="1"/>
        <v>0.4957465278</v>
      </c>
      <c r="H20" s="29">
        <f t="shared" si="2"/>
        <v>0.4996527778</v>
      </c>
      <c r="I20" s="28">
        <f t="shared" si="3"/>
        <v>0.5035590278</v>
      </c>
    </row>
    <row r="21">
      <c r="F21" s="35">
        <v>23.7</v>
      </c>
      <c r="G21" s="24">
        <f t="shared" si="1"/>
        <v>0.5049018446</v>
      </c>
      <c r="H21" s="25">
        <f t="shared" si="2"/>
        <v>0.5092899534</v>
      </c>
      <c r="I21" s="24">
        <f t="shared" si="3"/>
        <v>0.5136780622</v>
      </c>
      <c r="K21" s="13" t="s">
        <v>22</v>
      </c>
    </row>
    <row r="22">
      <c r="F22" s="27">
        <v>25.0</v>
      </c>
      <c r="G22" s="28">
        <f t="shared" si="1"/>
        <v>0.5094751057</v>
      </c>
      <c r="H22" s="29">
        <f t="shared" si="2"/>
        <v>0.5141039124</v>
      </c>
      <c r="I22" s="28">
        <f t="shared" si="3"/>
        <v>0.5187327191</v>
      </c>
    </row>
    <row r="23">
      <c r="F23" s="26">
        <v>26.7</v>
      </c>
      <c r="G23" s="24">
        <f t="shared" si="1"/>
        <v>0.515455524</v>
      </c>
      <c r="H23" s="25">
        <f t="shared" si="2"/>
        <v>0.5203990895</v>
      </c>
      <c r="I23" s="24">
        <f t="shared" si="3"/>
        <v>0.5253426551</v>
      </c>
      <c r="K23" s="13" t="s">
        <v>23</v>
      </c>
    </row>
    <row r="24">
      <c r="F24" s="36">
        <v>28.2</v>
      </c>
      <c r="G24" s="24">
        <f t="shared" si="1"/>
        <v>0.5207323636</v>
      </c>
      <c r="H24" s="25">
        <f t="shared" si="2"/>
        <v>0.5259536576</v>
      </c>
      <c r="I24" s="24">
        <f t="shared" si="3"/>
        <v>0.5311749516</v>
      </c>
      <c r="K24" s="13" t="s">
        <v>24</v>
      </c>
    </row>
    <row r="25">
      <c r="F25" s="27">
        <v>30.0</v>
      </c>
      <c r="G25" s="28">
        <f t="shared" si="1"/>
        <v>0.5270645712</v>
      </c>
      <c r="H25" s="29">
        <f t="shared" si="2"/>
        <v>0.5326191393</v>
      </c>
      <c r="I25" s="28">
        <f t="shared" si="3"/>
        <v>0.5381737074</v>
      </c>
    </row>
    <row r="26">
      <c r="F26" s="37">
        <v>31.6</v>
      </c>
      <c r="G26" s="24">
        <f t="shared" si="1"/>
        <v>0.5326932002</v>
      </c>
      <c r="H26" s="25">
        <f t="shared" si="2"/>
        <v>0.5385440119</v>
      </c>
      <c r="I26" s="24">
        <f t="shared" si="3"/>
        <v>0.5443948236</v>
      </c>
      <c r="K26" s="13" t="s">
        <v>25</v>
      </c>
    </row>
    <row r="27">
      <c r="F27" s="27">
        <v>35.0</v>
      </c>
      <c r="G27" s="28">
        <f t="shared" si="1"/>
        <v>0.5446540368</v>
      </c>
      <c r="H27" s="29">
        <f t="shared" si="2"/>
        <v>0.5511343662</v>
      </c>
      <c r="I27" s="28">
        <f t="shared" si="3"/>
        <v>0.5576146957</v>
      </c>
    </row>
    <row r="28">
      <c r="F28" s="38">
        <v>36.1</v>
      </c>
      <c r="G28" s="24">
        <f t="shared" si="1"/>
        <v>0.5485237192</v>
      </c>
      <c r="H28" s="25">
        <f t="shared" si="2"/>
        <v>0.5552077162</v>
      </c>
      <c r="I28" s="24">
        <f t="shared" si="3"/>
        <v>0.5618917131</v>
      </c>
      <c r="K28" s="13" t="s">
        <v>38</v>
      </c>
    </row>
    <row r="29">
      <c r="F29" s="39">
        <v>36.4</v>
      </c>
      <c r="G29" s="40">
        <f t="shared" si="1"/>
        <v>0.5495790872</v>
      </c>
      <c r="H29" s="41">
        <f t="shared" si="2"/>
        <v>0.5563186298</v>
      </c>
      <c r="I29" s="40">
        <f t="shared" si="3"/>
        <v>0.5630581724</v>
      </c>
      <c r="K29" s="13" t="s">
        <v>27</v>
      </c>
    </row>
    <row r="30">
      <c r="F30" s="42">
        <v>37.6</v>
      </c>
      <c r="G30" s="24">
        <f t="shared" si="1"/>
        <v>0.5538005589</v>
      </c>
      <c r="H30" s="25">
        <f t="shared" si="2"/>
        <v>0.5607622842</v>
      </c>
      <c r="I30" s="24">
        <f t="shared" si="3"/>
        <v>0.5677240096</v>
      </c>
      <c r="K30" s="13" t="s">
        <v>28</v>
      </c>
    </row>
    <row r="31">
      <c r="F31" s="43">
        <v>39.0</v>
      </c>
      <c r="G31" s="24">
        <f t="shared" si="1"/>
        <v>0.5587256093</v>
      </c>
      <c r="H31" s="25">
        <f t="shared" si="2"/>
        <v>0.5659465478</v>
      </c>
      <c r="I31" s="24">
        <f t="shared" si="3"/>
        <v>0.5731674863</v>
      </c>
      <c r="K31" s="13" t="s">
        <v>29</v>
      </c>
    </row>
    <row r="32">
      <c r="F32" s="27">
        <v>40.0</v>
      </c>
      <c r="G32" s="28">
        <f t="shared" si="1"/>
        <v>0.5622435024</v>
      </c>
      <c r="H32" s="29">
        <f t="shared" si="2"/>
        <v>0.5696495932</v>
      </c>
      <c r="I32" s="28">
        <f t="shared" si="3"/>
        <v>0.5770556839</v>
      </c>
    </row>
    <row r="33">
      <c r="F33" s="44">
        <f>42.195</f>
        <v>42.195</v>
      </c>
      <c r="G33" s="45">
        <f t="shared" si="1"/>
        <v>0.5699652778</v>
      </c>
      <c r="H33" s="46">
        <f t="shared" si="2"/>
        <v>0.5777777778</v>
      </c>
      <c r="I33" s="45">
        <f t="shared" si="3"/>
        <v>0.5855902778</v>
      </c>
    </row>
    <row r="35">
      <c r="F35" s="13" t="s">
        <v>30</v>
      </c>
      <c r="G35" s="47">
        <f>$F$20*$G$6*0.95</f>
        <v>0.07421875</v>
      </c>
      <c r="H35" s="47">
        <f>$F$20*$G$6</f>
        <v>0.078125</v>
      </c>
      <c r="I35" s="47">
        <f>$F$20*$G$6*1.05</f>
        <v>0.08203125</v>
      </c>
    </row>
    <row r="36">
      <c r="F36" s="48" t="s">
        <v>31</v>
      </c>
      <c r="G36" s="49">
        <f>$F$33*$G$6*0.95</f>
        <v>0.1484375</v>
      </c>
      <c r="H36" s="49">
        <f>$F$33*$G$6</f>
        <v>0.15625</v>
      </c>
      <c r="I36" s="49">
        <f>$F$33*$G$6*1.05</f>
        <v>0.1640625</v>
      </c>
    </row>
    <row r="37">
      <c r="G37" s="50">
        <f>G36/F33</f>
        <v>0.003517893115</v>
      </c>
      <c r="H37" s="50">
        <f>H36/F33</f>
        <v>0.003703045385</v>
      </c>
      <c r="I37" s="50">
        <f>I36/F33</f>
        <v>0.003888197654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1</v>
      </c>
      <c r="H1" s="3"/>
    </row>
    <row r="2">
      <c r="E2" s="4"/>
      <c r="F2" s="1" t="s">
        <v>2</v>
      </c>
      <c r="G2" s="5">
        <v>2.0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42.0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0.4166666667</v>
      </c>
    </row>
    <row r="6">
      <c r="F6" s="13" t="s">
        <v>8</v>
      </c>
      <c r="G6" s="16">
        <f>TIME(G2,G3,0)/42.195</f>
        <v>0.002666192677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39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0.4166666667</v>
      </c>
      <c r="H10" s="25">
        <f t="shared" ref="H10:H33" si="2">($F10*$G$6)+$G$5</f>
        <v>0.4166666667</v>
      </c>
      <c r="I10" s="24">
        <f t="shared" ref="I10:I33" si="3">($F10*($G$6*1.05))+$G$5</f>
        <v>0.4166666667</v>
      </c>
      <c r="K10" s="13" t="s">
        <v>40</v>
      </c>
    </row>
    <row r="11">
      <c r="F11" s="26">
        <v>1.0</v>
      </c>
      <c r="G11" s="24">
        <f t="shared" si="1"/>
        <v>0.4191995497</v>
      </c>
      <c r="H11" s="25">
        <f t="shared" si="2"/>
        <v>0.4193328593</v>
      </c>
      <c r="I11" s="24">
        <f t="shared" si="3"/>
        <v>0.419466169</v>
      </c>
      <c r="K11" s="13" t="s">
        <v>17</v>
      </c>
    </row>
    <row r="12">
      <c r="F12" s="27">
        <v>5.0</v>
      </c>
      <c r="G12" s="28">
        <f t="shared" si="1"/>
        <v>0.4293310819</v>
      </c>
      <c r="H12" s="29">
        <f t="shared" si="2"/>
        <v>0.4299976301</v>
      </c>
      <c r="I12" s="28">
        <f t="shared" si="3"/>
        <v>0.4306641782</v>
      </c>
    </row>
    <row r="13">
      <c r="F13" s="27">
        <v>10.0</v>
      </c>
      <c r="G13" s="28">
        <f t="shared" si="1"/>
        <v>0.4419954971</v>
      </c>
      <c r="H13" s="29">
        <f t="shared" si="2"/>
        <v>0.4433285934</v>
      </c>
      <c r="I13" s="28">
        <f t="shared" si="3"/>
        <v>0.4446616898</v>
      </c>
    </row>
    <row r="14">
      <c r="F14" s="30">
        <v>13.1</v>
      </c>
      <c r="G14" s="24">
        <f t="shared" si="1"/>
        <v>0.4498474345</v>
      </c>
      <c r="H14" s="25">
        <f t="shared" si="2"/>
        <v>0.4515937907</v>
      </c>
      <c r="I14" s="24">
        <f t="shared" si="3"/>
        <v>0.4533401469</v>
      </c>
      <c r="K14" s="13" t="s">
        <v>41</v>
      </c>
    </row>
    <row r="15">
      <c r="F15" s="27">
        <v>15.0</v>
      </c>
      <c r="G15" s="28">
        <f t="shared" si="1"/>
        <v>0.4546599123</v>
      </c>
      <c r="H15" s="29">
        <f t="shared" si="2"/>
        <v>0.4566595568</v>
      </c>
      <c r="I15" s="28">
        <f t="shared" si="3"/>
        <v>0.4586592013</v>
      </c>
    </row>
    <row r="16">
      <c r="F16" s="31">
        <v>15.8</v>
      </c>
      <c r="G16" s="24">
        <f t="shared" si="1"/>
        <v>0.4566862187</v>
      </c>
      <c r="H16" s="25">
        <f t="shared" si="2"/>
        <v>0.458792511</v>
      </c>
      <c r="I16" s="24">
        <f t="shared" si="3"/>
        <v>0.4608988032</v>
      </c>
      <c r="K16" s="13" t="s">
        <v>42</v>
      </c>
    </row>
    <row r="17">
      <c r="F17" s="32">
        <v>18.6</v>
      </c>
      <c r="G17" s="24">
        <f t="shared" si="1"/>
        <v>0.4637782913</v>
      </c>
      <c r="H17" s="25">
        <f t="shared" si="2"/>
        <v>0.4662578505</v>
      </c>
      <c r="I17" s="24">
        <f t="shared" si="3"/>
        <v>0.4687374096</v>
      </c>
      <c r="K17" s="13" t="s">
        <v>20</v>
      </c>
    </row>
    <row r="18">
      <c r="F18" s="33">
        <v>19.6</v>
      </c>
      <c r="G18" s="24">
        <f t="shared" si="1"/>
        <v>0.4663111743</v>
      </c>
      <c r="H18" s="25">
        <f t="shared" si="2"/>
        <v>0.4689240431</v>
      </c>
      <c r="I18" s="24">
        <f t="shared" si="3"/>
        <v>0.471536912</v>
      </c>
      <c r="K18" s="13" t="s">
        <v>43</v>
      </c>
    </row>
    <row r="19">
      <c r="F19" s="27">
        <v>20.0</v>
      </c>
      <c r="G19" s="28">
        <f t="shared" si="1"/>
        <v>0.4673243275</v>
      </c>
      <c r="H19" s="29">
        <f t="shared" si="2"/>
        <v>0.4699905202</v>
      </c>
      <c r="I19" s="28">
        <f t="shared" si="3"/>
        <v>0.4726567129</v>
      </c>
    </row>
    <row r="20">
      <c r="F20" s="34">
        <f>42.195/2</f>
        <v>21.0975</v>
      </c>
      <c r="G20" s="28">
        <f t="shared" si="1"/>
        <v>0.4701041667</v>
      </c>
      <c r="H20" s="29">
        <f t="shared" si="2"/>
        <v>0.4729166667</v>
      </c>
      <c r="I20" s="28">
        <f t="shared" si="3"/>
        <v>0.4757291667</v>
      </c>
    </row>
    <row r="21">
      <c r="F21" s="35">
        <v>23.7</v>
      </c>
      <c r="G21" s="24">
        <f t="shared" si="1"/>
        <v>0.4766959948</v>
      </c>
      <c r="H21" s="25">
        <f t="shared" si="2"/>
        <v>0.4798554331</v>
      </c>
      <c r="I21" s="24">
        <f t="shared" si="3"/>
        <v>0.4830148714</v>
      </c>
      <c r="K21" s="13" t="s">
        <v>22</v>
      </c>
    </row>
    <row r="22">
      <c r="F22" s="27">
        <v>25.0</v>
      </c>
      <c r="G22" s="28">
        <f t="shared" si="1"/>
        <v>0.4799887427</v>
      </c>
      <c r="H22" s="29">
        <f t="shared" si="2"/>
        <v>0.4833214836</v>
      </c>
      <c r="I22" s="28">
        <f t="shared" si="3"/>
        <v>0.4866542244</v>
      </c>
    </row>
    <row r="23">
      <c r="F23" s="26">
        <v>26.7</v>
      </c>
      <c r="G23" s="24">
        <f t="shared" si="1"/>
        <v>0.4842946439</v>
      </c>
      <c r="H23" s="25">
        <f t="shared" si="2"/>
        <v>0.4878540111</v>
      </c>
      <c r="I23" s="24">
        <f t="shared" si="3"/>
        <v>0.4914133784</v>
      </c>
      <c r="K23" s="13" t="s">
        <v>23</v>
      </c>
    </row>
    <row r="24">
      <c r="F24" s="36">
        <v>28.2</v>
      </c>
      <c r="G24" s="24">
        <f t="shared" si="1"/>
        <v>0.4880939685</v>
      </c>
      <c r="H24" s="25">
        <f t="shared" si="2"/>
        <v>0.4918533002</v>
      </c>
      <c r="I24" s="24">
        <f t="shared" si="3"/>
        <v>0.4956126318</v>
      </c>
      <c r="K24" s="13" t="s">
        <v>24</v>
      </c>
    </row>
    <row r="25">
      <c r="F25" s="27">
        <v>30.0</v>
      </c>
      <c r="G25" s="28">
        <f t="shared" si="1"/>
        <v>0.492653158</v>
      </c>
      <c r="H25" s="29">
        <f t="shared" si="2"/>
        <v>0.496652447</v>
      </c>
      <c r="I25" s="28">
        <f t="shared" si="3"/>
        <v>0.500651736</v>
      </c>
    </row>
    <row r="26">
      <c r="F26" s="37">
        <v>31.6</v>
      </c>
      <c r="G26" s="24">
        <f t="shared" si="1"/>
        <v>0.4967057708</v>
      </c>
      <c r="H26" s="25">
        <f t="shared" si="2"/>
        <v>0.5009183553</v>
      </c>
      <c r="I26" s="24">
        <f t="shared" si="3"/>
        <v>0.5051309397</v>
      </c>
      <c r="K26" s="13" t="s">
        <v>25</v>
      </c>
    </row>
    <row r="27">
      <c r="F27" s="27">
        <v>35.0</v>
      </c>
      <c r="G27" s="28">
        <f t="shared" si="1"/>
        <v>0.5053175732</v>
      </c>
      <c r="H27" s="29">
        <f t="shared" si="2"/>
        <v>0.5099834104</v>
      </c>
      <c r="I27" s="28">
        <f t="shared" si="3"/>
        <v>0.5146492475</v>
      </c>
    </row>
    <row r="28">
      <c r="F28" s="38">
        <v>36.1</v>
      </c>
      <c r="G28" s="24">
        <f t="shared" si="1"/>
        <v>0.5081037445</v>
      </c>
      <c r="H28" s="25">
        <f t="shared" si="2"/>
        <v>0.5129162223</v>
      </c>
      <c r="I28" s="24">
        <f t="shared" si="3"/>
        <v>0.5177287001</v>
      </c>
      <c r="K28" s="13" t="s">
        <v>44</v>
      </c>
    </row>
    <row r="29">
      <c r="F29" s="39">
        <v>36.4</v>
      </c>
      <c r="G29" s="40">
        <f t="shared" si="1"/>
        <v>0.5088636094</v>
      </c>
      <c r="H29" s="41">
        <f t="shared" si="2"/>
        <v>0.5137160801</v>
      </c>
      <c r="I29" s="40">
        <f t="shared" si="3"/>
        <v>0.5185685508</v>
      </c>
      <c r="K29" s="13" t="s">
        <v>27</v>
      </c>
    </row>
    <row r="30">
      <c r="F30" s="42">
        <v>37.6</v>
      </c>
      <c r="G30" s="24">
        <f t="shared" si="1"/>
        <v>0.5119030691</v>
      </c>
      <c r="H30" s="25">
        <f t="shared" si="2"/>
        <v>0.5169155113</v>
      </c>
      <c r="I30" s="24">
        <f t="shared" si="3"/>
        <v>0.5219279535</v>
      </c>
      <c r="K30" s="13" t="s">
        <v>28</v>
      </c>
    </row>
    <row r="31">
      <c r="F31" s="43">
        <v>39.0</v>
      </c>
      <c r="G31" s="24">
        <f t="shared" si="1"/>
        <v>0.5154491053</v>
      </c>
      <c r="H31" s="25">
        <f t="shared" si="2"/>
        <v>0.5206481811</v>
      </c>
      <c r="I31" s="24">
        <f t="shared" si="3"/>
        <v>0.5258472568</v>
      </c>
      <c r="K31" s="13" t="s">
        <v>29</v>
      </c>
    </row>
    <row r="32">
      <c r="F32" s="27">
        <v>40.0</v>
      </c>
      <c r="G32" s="28">
        <f t="shared" si="1"/>
        <v>0.5179819884</v>
      </c>
      <c r="H32" s="29">
        <f t="shared" si="2"/>
        <v>0.5233143737</v>
      </c>
      <c r="I32" s="28">
        <f t="shared" si="3"/>
        <v>0.5286467591</v>
      </c>
    </row>
    <row r="33">
      <c r="F33" s="44">
        <f>42.195</f>
        <v>42.195</v>
      </c>
      <c r="G33" s="45">
        <f t="shared" si="1"/>
        <v>0.5235416667</v>
      </c>
      <c r="H33" s="46">
        <f t="shared" si="2"/>
        <v>0.5291666667</v>
      </c>
      <c r="I33" s="45">
        <f t="shared" si="3"/>
        <v>0.5347916667</v>
      </c>
    </row>
    <row r="35">
      <c r="F35" s="13" t="s">
        <v>30</v>
      </c>
      <c r="G35" s="47">
        <f>$F$20*$G$6*0.95</f>
        <v>0.0534375</v>
      </c>
      <c r="H35" s="47">
        <f>$F$20*$G$6</f>
        <v>0.05625</v>
      </c>
      <c r="I35" s="47">
        <f>$F$20*$G$6*1.05</f>
        <v>0.0590625</v>
      </c>
    </row>
    <row r="36">
      <c r="F36" s="48" t="s">
        <v>31</v>
      </c>
      <c r="G36" s="49">
        <f>$F$33*$G$6*0.95</f>
        <v>0.106875</v>
      </c>
      <c r="H36" s="49">
        <f>$F$33*$G$6</f>
        <v>0.1125</v>
      </c>
      <c r="I36" s="49">
        <f>$F$33*$G$6*1.05</f>
        <v>0.118125</v>
      </c>
    </row>
    <row r="37">
      <c r="G37" s="50">
        <f>G36/F33</f>
        <v>0.002532883043</v>
      </c>
      <c r="H37" s="50">
        <f>H36/F33</f>
        <v>0.002666192677</v>
      </c>
      <c r="I37" s="50">
        <f>I36/F33</f>
        <v>0.002799502311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45</v>
      </c>
      <c r="H1" s="3"/>
    </row>
    <row r="2">
      <c r="E2" s="4"/>
      <c r="F2" s="1" t="s">
        <v>2</v>
      </c>
      <c r="G2" s="5">
        <v>4.0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20.0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0.43125</v>
      </c>
    </row>
    <row r="6">
      <c r="F6" s="13" t="s">
        <v>8</v>
      </c>
      <c r="G6" s="16">
        <f>TIME(G2,G3,0)/42.195</f>
        <v>0.004279074667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46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0.43125</v>
      </c>
      <c r="H10" s="25">
        <f t="shared" ref="H10:H33" si="2">($F10*$G$6)+$G$5</f>
        <v>0.43125</v>
      </c>
      <c r="I10" s="24">
        <f t="shared" ref="I10:I33" si="3">($F10*($G$6*1.05))+$G$5</f>
        <v>0.43125</v>
      </c>
      <c r="K10" s="13" t="s">
        <v>47</v>
      </c>
    </row>
    <row r="11">
      <c r="F11" s="26">
        <v>1.0</v>
      </c>
      <c r="G11" s="24">
        <f t="shared" si="1"/>
        <v>0.4353151209</v>
      </c>
      <c r="H11" s="25">
        <f t="shared" si="2"/>
        <v>0.4355290747</v>
      </c>
      <c r="I11" s="24">
        <f t="shared" si="3"/>
        <v>0.4357430284</v>
      </c>
      <c r="K11" s="13" t="s">
        <v>17</v>
      </c>
    </row>
    <row r="12">
      <c r="F12" s="27">
        <v>5.0</v>
      </c>
      <c r="G12" s="28">
        <f t="shared" si="1"/>
        <v>0.4515756047</v>
      </c>
      <c r="H12" s="29">
        <f t="shared" si="2"/>
        <v>0.4526453733</v>
      </c>
      <c r="I12" s="28">
        <f t="shared" si="3"/>
        <v>0.453715142</v>
      </c>
    </row>
    <row r="13">
      <c r="F13" s="27">
        <v>10.0</v>
      </c>
      <c r="G13" s="28">
        <f t="shared" si="1"/>
        <v>0.4719012093</v>
      </c>
      <c r="H13" s="29">
        <f t="shared" si="2"/>
        <v>0.4740407467</v>
      </c>
      <c r="I13" s="28">
        <f t="shared" si="3"/>
        <v>0.476180284</v>
      </c>
    </row>
    <row r="14">
      <c r="F14" s="30">
        <v>13.1</v>
      </c>
      <c r="G14" s="24">
        <f t="shared" si="1"/>
        <v>0.4845030842</v>
      </c>
      <c r="H14" s="25">
        <f t="shared" si="2"/>
        <v>0.4873058781</v>
      </c>
      <c r="I14" s="24">
        <f t="shared" si="3"/>
        <v>0.490108672</v>
      </c>
      <c r="K14" s="13" t="s">
        <v>48</v>
      </c>
    </row>
    <row r="15">
      <c r="F15" s="27">
        <v>15.0</v>
      </c>
      <c r="G15" s="28">
        <f t="shared" si="1"/>
        <v>0.492226814</v>
      </c>
      <c r="H15" s="29">
        <f t="shared" si="2"/>
        <v>0.49543612</v>
      </c>
      <c r="I15" s="28">
        <f t="shared" si="3"/>
        <v>0.498645426</v>
      </c>
    </row>
    <row r="16">
      <c r="F16" s="31">
        <v>15.8</v>
      </c>
      <c r="G16" s="24">
        <f t="shared" si="1"/>
        <v>0.4954789107</v>
      </c>
      <c r="H16" s="25">
        <f t="shared" si="2"/>
        <v>0.4988593797</v>
      </c>
      <c r="I16" s="24">
        <f t="shared" si="3"/>
        <v>0.5022398487</v>
      </c>
      <c r="K16" s="13" t="s">
        <v>49</v>
      </c>
    </row>
    <row r="17">
      <c r="F17" s="32">
        <v>18.6</v>
      </c>
      <c r="G17" s="24">
        <f t="shared" si="1"/>
        <v>0.5068612494</v>
      </c>
      <c r="H17" s="25">
        <f t="shared" si="2"/>
        <v>0.5108407888</v>
      </c>
      <c r="I17" s="24">
        <f t="shared" si="3"/>
        <v>0.5148203282</v>
      </c>
      <c r="K17" s="13" t="s">
        <v>20</v>
      </c>
    </row>
    <row r="18">
      <c r="F18" s="33">
        <v>19.6</v>
      </c>
      <c r="G18" s="24">
        <f t="shared" si="1"/>
        <v>0.5109263703</v>
      </c>
      <c r="H18" s="25">
        <f t="shared" si="2"/>
        <v>0.5151198635</v>
      </c>
      <c r="I18" s="24">
        <f t="shared" si="3"/>
        <v>0.5193133566</v>
      </c>
      <c r="K18" s="13" t="s">
        <v>50</v>
      </c>
    </row>
    <row r="19">
      <c r="F19" s="27">
        <v>20.0</v>
      </c>
      <c r="G19" s="28">
        <f t="shared" si="1"/>
        <v>0.5125524187</v>
      </c>
      <c r="H19" s="29">
        <f t="shared" si="2"/>
        <v>0.5168314933</v>
      </c>
      <c r="I19" s="28">
        <f t="shared" si="3"/>
        <v>0.521110568</v>
      </c>
    </row>
    <row r="20">
      <c r="F20" s="34">
        <f>42.195/2</f>
        <v>21.0975</v>
      </c>
      <c r="G20" s="28">
        <f t="shared" si="1"/>
        <v>0.5170138889</v>
      </c>
      <c r="H20" s="29">
        <f t="shared" si="2"/>
        <v>0.5215277778</v>
      </c>
      <c r="I20" s="28">
        <f t="shared" si="3"/>
        <v>0.5260416667</v>
      </c>
    </row>
    <row r="21">
      <c r="F21" s="35">
        <v>23.7</v>
      </c>
      <c r="G21" s="24">
        <f t="shared" si="1"/>
        <v>0.5275933661</v>
      </c>
      <c r="H21" s="25">
        <f t="shared" si="2"/>
        <v>0.5326640696</v>
      </c>
      <c r="I21" s="24">
        <f t="shared" si="3"/>
        <v>0.5377347731</v>
      </c>
      <c r="K21" s="13" t="s">
        <v>22</v>
      </c>
    </row>
    <row r="22">
      <c r="F22" s="27">
        <v>25.0</v>
      </c>
      <c r="G22" s="28">
        <f t="shared" si="1"/>
        <v>0.5328780233</v>
      </c>
      <c r="H22" s="29">
        <f t="shared" si="2"/>
        <v>0.5382268667</v>
      </c>
      <c r="I22" s="28">
        <f t="shared" si="3"/>
        <v>0.54357571</v>
      </c>
    </row>
    <row r="23">
      <c r="F23" s="26">
        <v>26.7</v>
      </c>
      <c r="G23" s="24">
        <f t="shared" si="1"/>
        <v>0.5397887289</v>
      </c>
      <c r="H23" s="25">
        <f t="shared" si="2"/>
        <v>0.5455012936</v>
      </c>
      <c r="I23" s="24">
        <f t="shared" si="3"/>
        <v>0.5512138583</v>
      </c>
      <c r="K23" s="13" t="s">
        <v>23</v>
      </c>
    </row>
    <row r="24">
      <c r="F24" s="36">
        <v>28.2</v>
      </c>
      <c r="G24" s="24">
        <f t="shared" si="1"/>
        <v>0.5458864103</v>
      </c>
      <c r="H24" s="25">
        <f t="shared" si="2"/>
        <v>0.5519199056</v>
      </c>
      <c r="I24" s="24">
        <f t="shared" si="3"/>
        <v>0.5579534009</v>
      </c>
      <c r="K24" s="13" t="s">
        <v>24</v>
      </c>
    </row>
    <row r="25">
      <c r="F25" s="27">
        <v>30.0</v>
      </c>
      <c r="G25" s="28">
        <f t="shared" si="1"/>
        <v>0.553203628</v>
      </c>
      <c r="H25" s="29">
        <f t="shared" si="2"/>
        <v>0.55962224</v>
      </c>
      <c r="I25" s="28">
        <f t="shared" si="3"/>
        <v>0.566040852</v>
      </c>
    </row>
    <row r="26">
      <c r="F26" s="37">
        <v>31.6</v>
      </c>
      <c r="G26" s="24">
        <f t="shared" si="1"/>
        <v>0.5597078215</v>
      </c>
      <c r="H26" s="25">
        <f t="shared" si="2"/>
        <v>0.5664687595</v>
      </c>
      <c r="I26" s="24">
        <f t="shared" si="3"/>
        <v>0.5732296974</v>
      </c>
      <c r="K26" s="13" t="s">
        <v>25</v>
      </c>
    </row>
    <row r="27">
      <c r="F27" s="27">
        <v>35.0</v>
      </c>
      <c r="G27" s="28">
        <f t="shared" si="1"/>
        <v>0.5735292327</v>
      </c>
      <c r="H27" s="29">
        <f t="shared" si="2"/>
        <v>0.5810176133</v>
      </c>
      <c r="I27" s="28">
        <f t="shared" si="3"/>
        <v>0.588505994</v>
      </c>
    </row>
    <row r="28">
      <c r="F28" s="38">
        <v>36.1</v>
      </c>
      <c r="G28" s="24">
        <f t="shared" si="1"/>
        <v>0.5780008657</v>
      </c>
      <c r="H28" s="25">
        <f t="shared" si="2"/>
        <v>0.5857245955</v>
      </c>
      <c r="I28" s="24">
        <f t="shared" si="3"/>
        <v>0.5934483252</v>
      </c>
      <c r="K28" s="13" t="s">
        <v>51</v>
      </c>
    </row>
    <row r="29">
      <c r="F29" s="39">
        <v>36.4</v>
      </c>
      <c r="G29" s="40">
        <f t="shared" si="1"/>
        <v>0.579220402</v>
      </c>
      <c r="H29" s="41">
        <f t="shared" si="2"/>
        <v>0.5870083179</v>
      </c>
      <c r="I29" s="40">
        <f t="shared" si="3"/>
        <v>0.5947962338</v>
      </c>
      <c r="K29" s="13" t="s">
        <v>27</v>
      </c>
    </row>
    <row r="30">
      <c r="F30" s="42">
        <v>37.6</v>
      </c>
      <c r="G30" s="24">
        <f t="shared" si="1"/>
        <v>0.5840985471</v>
      </c>
      <c r="H30" s="25">
        <f t="shared" si="2"/>
        <v>0.5921432075</v>
      </c>
      <c r="I30" s="24">
        <f t="shared" si="3"/>
        <v>0.6001878678</v>
      </c>
      <c r="K30" s="13" t="s">
        <v>28</v>
      </c>
    </row>
    <row r="31">
      <c r="F31" s="43">
        <v>39.0</v>
      </c>
      <c r="G31" s="24">
        <f t="shared" si="1"/>
        <v>0.5897897164</v>
      </c>
      <c r="H31" s="25">
        <f t="shared" si="2"/>
        <v>0.598133912</v>
      </c>
      <c r="I31" s="24">
        <f t="shared" si="3"/>
        <v>0.6064781076</v>
      </c>
      <c r="K31" s="13" t="s">
        <v>29</v>
      </c>
    </row>
    <row r="32">
      <c r="F32" s="27">
        <v>40.0</v>
      </c>
      <c r="G32" s="28">
        <f t="shared" si="1"/>
        <v>0.5938548373</v>
      </c>
      <c r="H32" s="29">
        <f t="shared" si="2"/>
        <v>0.6024129867</v>
      </c>
      <c r="I32" s="28">
        <f t="shared" si="3"/>
        <v>0.610971136</v>
      </c>
    </row>
    <row r="33">
      <c r="F33" s="44">
        <f>42.195</f>
        <v>42.195</v>
      </c>
      <c r="G33" s="45">
        <f t="shared" si="1"/>
        <v>0.6027777778</v>
      </c>
      <c r="H33" s="46">
        <f t="shared" si="2"/>
        <v>0.6118055556</v>
      </c>
      <c r="I33" s="45">
        <f t="shared" si="3"/>
        <v>0.6208333333</v>
      </c>
    </row>
    <row r="35">
      <c r="F35" s="13" t="s">
        <v>30</v>
      </c>
      <c r="G35" s="47">
        <f>$F$20*$G$6*0.95</f>
        <v>0.08576388889</v>
      </c>
      <c r="H35" s="47">
        <f>$F$20*$G$6</f>
        <v>0.09027777778</v>
      </c>
      <c r="I35" s="47">
        <f>$F$20*$G$6*1.05</f>
        <v>0.09479166667</v>
      </c>
    </row>
    <row r="36">
      <c r="F36" s="48" t="s">
        <v>31</v>
      </c>
      <c r="G36" s="49">
        <f>$F$33*$G$6*0.95</f>
        <v>0.1715277778</v>
      </c>
      <c r="H36" s="49">
        <f>$F$33*$G$6</f>
        <v>0.1805555556</v>
      </c>
      <c r="I36" s="49">
        <f>$F$33*$G$6*1.05</f>
        <v>0.1895833333</v>
      </c>
    </row>
    <row r="37">
      <c r="G37" s="50">
        <f>G36/F33</f>
        <v>0.004065120933</v>
      </c>
      <c r="H37" s="50">
        <f>H36/F33</f>
        <v>0.004279074667</v>
      </c>
      <c r="I37" s="50">
        <f>I36/F33</f>
        <v>0.0044930284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6" max="6" width="19.25"/>
    <col customWidth="1" min="8" max="8" width="10.13"/>
    <col customWidth="1" min="10" max="10" width="2.75"/>
    <col customWidth="1" min="16" max="16" width="14.25"/>
  </cols>
  <sheetData>
    <row r="1">
      <c r="F1" s="1" t="s">
        <v>0</v>
      </c>
      <c r="G1" s="2" t="s">
        <v>52</v>
      </c>
      <c r="H1" s="3"/>
    </row>
    <row r="2">
      <c r="E2" s="4"/>
      <c r="F2" s="1" t="s">
        <v>2</v>
      </c>
      <c r="G2" s="5">
        <v>3.0</v>
      </c>
      <c r="H2" s="5" t="s">
        <v>3</v>
      </c>
      <c r="I2" s="6"/>
      <c r="K2" s="7" t="s">
        <v>4</v>
      </c>
      <c r="L2" s="8"/>
      <c r="M2" s="8"/>
      <c r="N2" s="8"/>
      <c r="O2" s="8"/>
      <c r="P2" s="9"/>
    </row>
    <row r="3">
      <c r="F3" s="3"/>
      <c r="G3" s="5">
        <v>55.0</v>
      </c>
      <c r="H3" s="5" t="s">
        <v>5</v>
      </c>
      <c r="K3" s="10" t="s">
        <v>6</v>
      </c>
      <c r="L3" s="11"/>
      <c r="M3" s="11"/>
      <c r="N3" s="11"/>
      <c r="O3" s="11"/>
      <c r="P3" s="12"/>
    </row>
    <row r="4">
      <c r="F4" s="13"/>
      <c r="G4" s="14"/>
    </row>
    <row r="5">
      <c r="F5" s="13" t="s">
        <v>7</v>
      </c>
      <c r="G5" s="15">
        <f>SWITCH(G1,"wave 1",time(10,0,0),"wave 2",time(10,7,0),"wave 3",time(10,14,0),"wave 4",time(10,21,0),"wave 5",time(10,28,0))</f>
        <v>0.4263888889</v>
      </c>
    </row>
    <row r="6">
      <c r="F6" s="13" t="s">
        <v>8</v>
      </c>
      <c r="G6" s="16">
        <f>TIME(G2,G3,0)/42.195</f>
        <v>0.003867625179</v>
      </c>
    </row>
    <row r="8">
      <c r="A8" s="17"/>
      <c r="F8" s="13" t="s">
        <v>9</v>
      </c>
      <c r="G8" s="18" t="s">
        <v>10</v>
      </c>
      <c r="H8" s="19"/>
      <c r="I8" s="20"/>
    </row>
    <row r="9">
      <c r="A9" s="21" t="s">
        <v>53</v>
      </c>
      <c r="F9" s="13" t="s">
        <v>12</v>
      </c>
      <c r="G9" s="22" t="s">
        <v>13</v>
      </c>
      <c r="H9" s="22" t="s">
        <v>14</v>
      </c>
      <c r="I9" s="22" t="s">
        <v>15</v>
      </c>
    </row>
    <row r="10">
      <c r="F10" s="23">
        <v>0.0</v>
      </c>
      <c r="G10" s="24">
        <f t="shared" ref="G10:G33" si="1">($F10*($G$6*0.95))+$G$5</f>
        <v>0.4263888889</v>
      </c>
      <c r="H10" s="25">
        <f t="shared" ref="H10:H33" si="2">($F10*$G$6)+$G$5</f>
        <v>0.4263888889</v>
      </c>
      <c r="I10" s="24">
        <f t="shared" ref="I10:I33" si="3">($F10*($G$6*1.05))+$G$5</f>
        <v>0.4263888889</v>
      </c>
      <c r="K10" s="13" t="s">
        <v>54</v>
      </c>
    </row>
    <row r="11">
      <c r="F11" s="26">
        <v>1.0</v>
      </c>
      <c r="G11" s="24">
        <f t="shared" si="1"/>
        <v>0.4300631328</v>
      </c>
      <c r="H11" s="25">
        <f t="shared" si="2"/>
        <v>0.4302565141</v>
      </c>
      <c r="I11" s="24">
        <f t="shared" si="3"/>
        <v>0.4304498953</v>
      </c>
      <c r="K11" s="13" t="s">
        <v>17</v>
      </c>
    </row>
    <row r="12">
      <c r="F12" s="27">
        <v>5.0</v>
      </c>
      <c r="G12" s="28">
        <f t="shared" si="1"/>
        <v>0.4447601085</v>
      </c>
      <c r="H12" s="29">
        <f t="shared" si="2"/>
        <v>0.4457270148</v>
      </c>
      <c r="I12" s="28">
        <f t="shared" si="3"/>
        <v>0.4466939211</v>
      </c>
    </row>
    <row r="13">
      <c r="F13" s="27">
        <v>10.0</v>
      </c>
      <c r="G13" s="28">
        <f t="shared" si="1"/>
        <v>0.4631313281</v>
      </c>
      <c r="H13" s="29">
        <f t="shared" si="2"/>
        <v>0.4650651407</v>
      </c>
      <c r="I13" s="28">
        <f t="shared" si="3"/>
        <v>0.4669989533</v>
      </c>
    </row>
    <row r="14">
      <c r="F14" s="30">
        <v>13.1</v>
      </c>
      <c r="G14" s="24">
        <f t="shared" si="1"/>
        <v>0.4745214842</v>
      </c>
      <c r="H14" s="25">
        <f t="shared" si="2"/>
        <v>0.4770547787</v>
      </c>
      <c r="I14" s="24">
        <f t="shared" si="3"/>
        <v>0.4795880732</v>
      </c>
      <c r="K14" s="13" t="s">
        <v>55</v>
      </c>
    </row>
    <row r="15">
      <c r="F15" s="27">
        <v>15.0</v>
      </c>
      <c r="G15" s="28">
        <f t="shared" si="1"/>
        <v>0.4815025477</v>
      </c>
      <c r="H15" s="29">
        <f t="shared" si="2"/>
        <v>0.4844032666</v>
      </c>
      <c r="I15" s="28">
        <f t="shared" si="3"/>
        <v>0.4873039855</v>
      </c>
    </row>
    <row r="16">
      <c r="F16" s="31">
        <v>15.8</v>
      </c>
      <c r="G16" s="24">
        <f t="shared" si="1"/>
        <v>0.4844419428</v>
      </c>
      <c r="H16" s="25">
        <f t="shared" si="2"/>
        <v>0.4874973667</v>
      </c>
      <c r="I16" s="24">
        <f t="shared" si="3"/>
        <v>0.4905527906</v>
      </c>
      <c r="K16" s="13" t="s">
        <v>56</v>
      </c>
    </row>
    <row r="17">
      <c r="F17" s="32">
        <v>18.6</v>
      </c>
      <c r="G17" s="24">
        <f t="shared" si="1"/>
        <v>0.4947298258</v>
      </c>
      <c r="H17" s="25">
        <f t="shared" si="2"/>
        <v>0.4983267172</v>
      </c>
      <c r="I17" s="24">
        <f t="shared" si="3"/>
        <v>0.5019236086</v>
      </c>
      <c r="K17" s="13" t="s">
        <v>20</v>
      </c>
    </row>
    <row r="18">
      <c r="F18" s="33">
        <v>19.6</v>
      </c>
      <c r="G18" s="24">
        <f t="shared" si="1"/>
        <v>0.4984040697</v>
      </c>
      <c r="H18" s="25">
        <f t="shared" si="2"/>
        <v>0.5021943424</v>
      </c>
      <c r="I18" s="24">
        <f t="shared" si="3"/>
        <v>0.5059846151</v>
      </c>
      <c r="K18" s="13" t="s">
        <v>57</v>
      </c>
    </row>
    <row r="19">
      <c r="F19" s="27">
        <v>20.0</v>
      </c>
      <c r="G19" s="28">
        <f t="shared" si="1"/>
        <v>0.4998737673</v>
      </c>
      <c r="H19" s="29">
        <f t="shared" si="2"/>
        <v>0.5037413925</v>
      </c>
      <c r="I19" s="28">
        <f t="shared" si="3"/>
        <v>0.5076090177</v>
      </c>
    </row>
    <row r="20">
      <c r="F20" s="34">
        <f>42.195/2</f>
        <v>21.0975</v>
      </c>
      <c r="G20" s="28">
        <f t="shared" si="1"/>
        <v>0.50390625</v>
      </c>
      <c r="H20" s="29">
        <f t="shared" si="2"/>
        <v>0.5079861111</v>
      </c>
      <c r="I20" s="28">
        <f t="shared" si="3"/>
        <v>0.5120659722</v>
      </c>
    </row>
    <row r="21">
      <c r="F21" s="35">
        <v>23.7</v>
      </c>
      <c r="G21" s="24">
        <f t="shared" si="1"/>
        <v>0.5134684698</v>
      </c>
      <c r="H21" s="25">
        <f t="shared" si="2"/>
        <v>0.5180516056</v>
      </c>
      <c r="I21" s="24">
        <f t="shared" si="3"/>
        <v>0.5226347415</v>
      </c>
      <c r="K21" s="13" t="s">
        <v>22</v>
      </c>
    </row>
    <row r="22">
      <c r="F22" s="27">
        <v>25.0</v>
      </c>
      <c r="G22" s="28">
        <f t="shared" si="1"/>
        <v>0.5182449869</v>
      </c>
      <c r="H22" s="29">
        <f t="shared" si="2"/>
        <v>0.5230795184</v>
      </c>
      <c r="I22" s="28">
        <f t="shared" si="3"/>
        <v>0.5279140498</v>
      </c>
    </row>
    <row r="23">
      <c r="F23" s="26">
        <v>26.7</v>
      </c>
      <c r="G23" s="24">
        <f t="shared" si="1"/>
        <v>0.5244912016</v>
      </c>
      <c r="H23" s="25">
        <f t="shared" si="2"/>
        <v>0.5296544812</v>
      </c>
      <c r="I23" s="24">
        <f t="shared" si="3"/>
        <v>0.5348177608</v>
      </c>
      <c r="K23" s="13" t="s">
        <v>23</v>
      </c>
    </row>
    <row r="24">
      <c r="F24" s="36">
        <v>28.2</v>
      </c>
      <c r="G24" s="24">
        <f t="shared" si="1"/>
        <v>0.5300025674</v>
      </c>
      <c r="H24" s="25">
        <f t="shared" si="2"/>
        <v>0.5354559189</v>
      </c>
      <c r="I24" s="24">
        <f t="shared" si="3"/>
        <v>0.5409092705</v>
      </c>
      <c r="K24" s="13" t="s">
        <v>24</v>
      </c>
    </row>
    <row r="25">
      <c r="F25" s="27">
        <v>30.0</v>
      </c>
      <c r="G25" s="28">
        <f t="shared" si="1"/>
        <v>0.5366162065</v>
      </c>
      <c r="H25" s="29">
        <f t="shared" si="2"/>
        <v>0.5424176443</v>
      </c>
      <c r="I25" s="28">
        <f t="shared" si="3"/>
        <v>0.548219082</v>
      </c>
    </row>
    <row r="26">
      <c r="F26" s="37">
        <v>31.6</v>
      </c>
      <c r="G26" s="24">
        <f t="shared" si="1"/>
        <v>0.5424949968</v>
      </c>
      <c r="H26" s="25">
        <f t="shared" si="2"/>
        <v>0.5486058446</v>
      </c>
      <c r="I26" s="24">
        <f t="shared" si="3"/>
        <v>0.5547166923</v>
      </c>
      <c r="K26" s="13" t="s">
        <v>25</v>
      </c>
    </row>
    <row r="27">
      <c r="F27" s="27">
        <v>35.0</v>
      </c>
      <c r="G27" s="28">
        <f t="shared" si="1"/>
        <v>0.5549874261</v>
      </c>
      <c r="H27" s="29">
        <f t="shared" si="2"/>
        <v>0.5617557702</v>
      </c>
      <c r="I27" s="28">
        <f t="shared" si="3"/>
        <v>0.5685241142</v>
      </c>
    </row>
    <row r="28">
      <c r="F28" s="38">
        <v>36.1</v>
      </c>
      <c r="G28" s="24">
        <f t="shared" si="1"/>
        <v>0.5590290944</v>
      </c>
      <c r="H28" s="25">
        <f t="shared" si="2"/>
        <v>0.5660101579</v>
      </c>
      <c r="I28" s="24">
        <f t="shared" si="3"/>
        <v>0.5729912213</v>
      </c>
      <c r="K28" s="13" t="s">
        <v>58</v>
      </c>
    </row>
    <row r="29">
      <c r="F29" s="39">
        <v>36.4</v>
      </c>
      <c r="G29" s="40">
        <f t="shared" si="1"/>
        <v>0.5601313676</v>
      </c>
      <c r="H29" s="41">
        <f t="shared" si="2"/>
        <v>0.5671704454</v>
      </c>
      <c r="I29" s="40">
        <f t="shared" si="3"/>
        <v>0.5742095232</v>
      </c>
      <c r="K29" s="13" t="s">
        <v>27</v>
      </c>
    </row>
    <row r="30">
      <c r="F30" s="42">
        <v>37.6</v>
      </c>
      <c r="G30" s="24">
        <f t="shared" si="1"/>
        <v>0.5645404603</v>
      </c>
      <c r="H30" s="25">
        <f t="shared" si="2"/>
        <v>0.5718115956</v>
      </c>
      <c r="I30" s="24">
        <f t="shared" si="3"/>
        <v>0.579082731</v>
      </c>
      <c r="K30" s="13" t="s">
        <v>28</v>
      </c>
    </row>
    <row r="31">
      <c r="F31" s="43">
        <v>39.0</v>
      </c>
      <c r="G31" s="24">
        <f t="shared" si="1"/>
        <v>0.5696844018</v>
      </c>
      <c r="H31" s="25">
        <f t="shared" si="2"/>
        <v>0.5772262709</v>
      </c>
      <c r="I31" s="24">
        <f t="shared" si="3"/>
        <v>0.58476814</v>
      </c>
      <c r="K31" s="13" t="s">
        <v>29</v>
      </c>
    </row>
    <row r="32">
      <c r="F32" s="27">
        <v>40.0</v>
      </c>
      <c r="G32" s="28">
        <f t="shared" si="1"/>
        <v>0.5733586457</v>
      </c>
      <c r="H32" s="29">
        <f t="shared" si="2"/>
        <v>0.5810938961</v>
      </c>
      <c r="I32" s="28">
        <f t="shared" si="3"/>
        <v>0.5888291464</v>
      </c>
    </row>
    <row r="33">
      <c r="F33" s="44">
        <f>42.195</f>
        <v>42.195</v>
      </c>
      <c r="G33" s="45">
        <f t="shared" si="1"/>
        <v>0.5814236111</v>
      </c>
      <c r="H33" s="46">
        <f t="shared" si="2"/>
        <v>0.5895833333</v>
      </c>
      <c r="I33" s="45">
        <f t="shared" si="3"/>
        <v>0.5977430556</v>
      </c>
    </row>
    <row r="35">
      <c r="F35" s="13" t="s">
        <v>30</v>
      </c>
      <c r="G35" s="47">
        <f>$F$20*$G$6*0.95</f>
        <v>0.07751736111</v>
      </c>
      <c r="H35" s="47">
        <f>$F$20*$G$6</f>
        <v>0.08159722222</v>
      </c>
      <c r="I35" s="47">
        <f>$F$20*$G$6*1.05</f>
        <v>0.08567708333</v>
      </c>
    </row>
    <row r="36">
      <c r="F36" s="48" t="s">
        <v>31</v>
      </c>
      <c r="G36" s="49">
        <f>$F$33*$G$6*0.95</f>
        <v>0.1550347222</v>
      </c>
      <c r="H36" s="49">
        <f>$F$33*$G$6</f>
        <v>0.1631944444</v>
      </c>
      <c r="I36" s="49">
        <f>$F$33*$G$6*1.05</f>
        <v>0.1713541667</v>
      </c>
    </row>
    <row r="37">
      <c r="G37" s="50">
        <f>G36/F33</f>
        <v>0.00367424392</v>
      </c>
      <c r="H37" s="50">
        <f>H36/F33</f>
        <v>0.003867625179</v>
      </c>
      <c r="I37" s="50">
        <f>I36/F33</f>
        <v>0.004061006438</v>
      </c>
    </row>
  </sheetData>
  <mergeCells count="5">
    <mergeCell ref="A1:B7"/>
    <mergeCell ref="C1:D7"/>
    <mergeCell ref="A8:D8"/>
    <mergeCell ref="G8:I8"/>
    <mergeCell ref="A9:D9"/>
  </mergeCells>
  <dataValidations>
    <dataValidation type="list" allowBlank="1" showInputMessage="1" showErrorMessage="1" prompt="Click and enter a value from the list of items" sqref="G1">
      <formula1>"wave 1,wave 2,wave 3,wave 4,wave 5"</formula1>
    </dataValidation>
    <dataValidation type="list" allowBlank="1" showErrorMessage="1" sqref="G3">
      <formula1>"0,1,2,3,4,5,6,7,8,9,10,11,12,13,14,15,16,17,18,19,20,21,22,23,24,25,26,27,28,29,30,31,32,33,34,35,36,37,38,39,40,41,42,43,44,45,46,47,48,49,50,51,52,53,54,55,56,57,58,59"</formula1>
    </dataValidation>
    <dataValidation type="list" allowBlank="1" showErrorMessage="1" sqref="G2">
      <formula1>"1,2,3,4,5"</formula1>
    </dataValidation>
  </dataValidations>
  <hyperlinks>
    <hyperlink r:id="rId2" ref="A9"/>
  </hyperlinks>
  <drawing r:id="rId3"/>
  <legacyDrawing r:id="rId4"/>
</worksheet>
</file>