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or de volgers" sheetId="1" r:id="rId4"/>
    <sheet state="visible" name="Voor de volgers 2" sheetId="2" r:id="rId5"/>
    <sheet state="visible" name="Voor de volgers 3" sheetId="3" r:id="rId6"/>
    <sheet state="visible" name="Voor de volgers 4" sheetId="4" r:id="rId7"/>
    <sheet state="visible" name="Voor de volgers 5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sharedStrings.xml><?xml version="1.0" encoding="utf-8"?>
<sst xmlns="http://schemas.openxmlformats.org/spreadsheetml/2006/main" count="160" uniqueCount="58">
  <si>
    <t>Wat is je startwave?</t>
  </si>
  <si>
    <t>wave 1</t>
  </si>
  <si>
    <t>Wat is je streeftijd?</t>
  </si>
  <si>
    <t>uur</t>
  </si>
  <si>
    <t xml:space="preserve">Stukje uitleg: De tool gaat uit van een 'vlak schema' en de tijd 5% eronder en 5% erboven. </t>
  </si>
  <si>
    <t>minuten</t>
  </si>
  <si>
    <t>Als je volgers de app downloaden met 'live tracking', dan kunnen je ze nog nauwkeuriger volgen.</t>
  </si>
  <si>
    <t>Starttijd</t>
  </si>
  <si>
    <t>Beoogd tempo</t>
  </si>
  <si>
    <t>🅿️ = park &amp; ride</t>
  </si>
  <si>
    <t>Doorkomsttijden</t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</si>
  <si>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</si>
  <si>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t>Ⓜ️ = metrostation</t>
  </si>
  <si>
    <t>&lt;</t>
  </si>
  <si>
    <t>=</t>
  </si>
  <si>
    <t>&gt;</t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</si>
  <si>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</si>
  <si>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t>ℹ️ Aan de zuidkant van de Erasmusbrug, 1 km na de start</t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</si>
  <si>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</si>
  <si>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</si>
  <si>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t>ℹ️ Brede weg voor Ahoy; lopers zijn goed te zien!</t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</si>
  <si>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</si>
  <si>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t>ℹ️ Vrij druk bij het metrostation. Loop 100 meter voor meer ruimte</t>
  </si>
  <si>
    <t>ℹ️ Schreeuw de lopers de Erasmusbrug over!</t>
  </si>
  <si>
    <t xml:space="preserve">ℹ️ 300 meter van het metrostation. Ideaal in combinatie met een bezoekje aan de Kralingsezoom (Parkeren én Metro) </t>
  </si>
  <si>
    <t>ℹ️ Niet snel te bereiken met het OV (20 minuten wandelen vanaf metrostation Gerdesiaweg), wél een goede plek om de lopers 2 keer te zien. Na de eerste doorkomst kun je oversteken en langs de zuidkant van de Kralingse Plas lopen voor een tweede aanmoediging.</t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</si>
  <si>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</si>
  <si>
    <t>🐵 Apekop erin en door! Schreeuw je mede podcastluisteraars naar de finish!</t>
  </si>
  <si>
    <t>ℹ️ Parcours (Kralingse Plaslaan) bevindt zich op 6 minuten (Noordwaards) lopen van het metrostation</t>
  </si>
  <si>
    <t>ℹ️ Zie 'Start Bosdreef'</t>
  </si>
  <si>
    <t>Doorkomst halve</t>
  </si>
  <si>
    <t>Eindtijd</t>
  </si>
  <si>
    <t>wave 2</t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</si>
  <si>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</si>
  <si>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</si>
  <si>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</si>
  <si>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</si>
  <si>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</si>
  <si>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</si>
  <si>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</si>
  <si>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</si>
  <si>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</si>
  <si>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</si>
  <si>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</si>
  <si>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</si>
  <si>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</si>
  <si>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</si>
  <si>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</si>
  <si>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</si>
  <si>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</si>
  <si>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</si>
  <si>
    <t>wave 4</t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</si>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</sst>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h&quot;:&quot;mm"/>
    <numFmt numFmtId="165" formatCode="m&quot;:&quot;ss &quot;min/km&quot;"/>
    <numFmt numFmtId="166" formatCode="&quot;Ⓜ️  Start&quot;"/>
    <numFmt numFmtId="167" formatCode="&quot;Ⓜ️  Wilhelminaplein&quot;"/>
    <numFmt numFmtId="168" formatCode="0 &quot;km&quot;"/>
    <numFmt numFmtId="169" formatCode="&quot;Ⓜ️ Slinge ⬇&quot;"/>
    <numFmt numFmtId="170" formatCode="&quot;Ⓜ️ Slinge ⬆&quot;"/>
    <numFmt numFmtId="171" formatCode="&quot;Ⓜ️  Zuidplein (Ahoy)&quot;"/>
    <numFmt numFmtId="172" formatCode="&quot;Oldengaarde&quot;"/>
    <numFmt numFmtId="173" formatCode="&quot;Halve Marathon&quot;"/>
    <numFmt numFmtId="174" formatCode="&quot;Ⓜ️  Maashaven&quot;"/>
    <numFmt numFmtId="175" formatCode="&quot;Ⓜ️  Eendrachtsplein🚶‍♀️&quot;"/>
    <numFmt numFmtId="176" formatCode="&quot;Start Bosdreef&quot;"/>
    <numFmt numFmtId="177" formatCode="&quot;🅿️  Kralingsezoom 🚶‍♀️&quot;"/>
    <numFmt numFmtId="178" formatCode="&quot;🧠 SPP-cheerzone 🐵 &quot;"/>
    <numFmt numFmtId="179" formatCode="&quot;Ⓜ️ Voorschoterlaan 🚶‍♀️&quot;"/>
    <numFmt numFmtId="180" formatCode="&quot;Boezembocht&quot;"/>
    <numFmt numFmtId="181" formatCode="&quot;Ⓜ️  Finish&quot;"/>
    <numFmt numFmtId="182" formatCode="&quot;(&quot;m&quot;:&quot;ss&quot; m/km)&quot;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/>
    <font>
      <b/>
      <u/>
      <color rgb="FF0000FF"/>
    </font>
    <font>
      <b/>
      <color rgb="FFFFFFFF"/>
      <name val="Arial"/>
      <scheme val="minor"/>
    </font>
    <font>
      <b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24A8E0"/>
        <bgColor rgb="FF24A8E0"/>
      </patternFill>
    </fill>
    <fill>
      <patternFill patternType="solid">
        <fgColor rgb="FF92D1F2"/>
        <bgColor rgb="FF92D1F2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left" readingOrder="0"/>
    </xf>
    <xf borderId="0" fillId="2" fontId="3" numFmtId="0" xfId="0" applyFont="1"/>
    <xf borderId="0" fillId="0" fontId="3" numFmtId="0" xfId="0" applyAlignment="1" applyFont="1">
      <alignment horizontal="right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readingOrder="0"/>
    </xf>
    <xf quotePrefix="1" borderId="7" fillId="3" fontId="1" numFmtId="0" xfId="0" applyAlignment="1" applyBorder="1" applyFont="1">
      <alignment horizontal="center" readingOrder="0"/>
    </xf>
    <xf borderId="8" fillId="3" fontId="7" numFmtId="166" xfId="0" applyAlignment="1" applyBorder="1" applyFont="1" applyNumberFormat="1">
      <alignment readingOrder="0"/>
    </xf>
    <xf borderId="9" fillId="4" fontId="3" numFmtId="164" xfId="0" applyAlignment="1" applyBorder="1" applyFill="1" applyFont="1" applyNumberFormat="1">
      <alignment horizontal="center"/>
    </xf>
    <xf borderId="9" fillId="4" fontId="1" numFmtId="164" xfId="0" applyAlignment="1" applyBorder="1" applyFont="1" applyNumberFormat="1">
      <alignment horizontal="center"/>
    </xf>
    <xf borderId="9" fillId="3" fontId="7" numFmtId="167" xfId="0" applyAlignment="1" applyBorder="1" applyFont="1" applyNumberFormat="1">
      <alignment readingOrder="0"/>
    </xf>
    <xf borderId="9" fillId="3" fontId="1" numFmtId="168" xfId="0" applyAlignment="1" applyBorder="1" applyFont="1" applyNumberFormat="1">
      <alignment readingOrder="0"/>
    </xf>
    <xf borderId="9" fillId="0" fontId="3" numFmtId="164" xfId="0" applyAlignment="1" applyBorder="1" applyFont="1" applyNumberFormat="1">
      <alignment horizontal="center"/>
    </xf>
    <xf borderId="9" fillId="0" fontId="1" numFmtId="164" xfId="0" applyAlignment="1" applyBorder="1" applyFont="1" applyNumberFormat="1">
      <alignment horizontal="center"/>
    </xf>
    <xf borderId="9" fillId="3" fontId="7" numFmtId="169" xfId="0" applyAlignment="1" applyBorder="1" applyFont="1" applyNumberFormat="1">
      <alignment readingOrder="0"/>
    </xf>
    <xf borderId="9" fillId="3" fontId="7" numFmtId="170" xfId="0" applyAlignment="1" applyBorder="1" applyFont="1" applyNumberFormat="1">
      <alignment readingOrder="0"/>
    </xf>
    <xf borderId="9" fillId="3" fontId="7" numFmtId="171" xfId="0" applyAlignment="1" applyBorder="1" applyFont="1" applyNumberFormat="1">
      <alignment readingOrder="0"/>
    </xf>
    <xf borderId="9" fillId="3" fontId="7" numFmtId="172" xfId="0" applyAlignment="1" applyBorder="1" applyFont="1" applyNumberFormat="1">
      <alignment readingOrder="0"/>
    </xf>
    <xf borderId="9" fillId="3" fontId="8" numFmtId="173" xfId="0" applyBorder="1" applyFont="1" applyNumberFormat="1"/>
    <xf borderId="9" fillId="3" fontId="7" numFmtId="174" xfId="0" applyAlignment="1" applyBorder="1" applyFont="1" applyNumberFormat="1">
      <alignment readingOrder="0"/>
    </xf>
    <xf borderId="9" fillId="3" fontId="7" numFmtId="175" xfId="0" applyAlignment="1" applyBorder="1" applyFont="1" applyNumberFormat="1">
      <alignment readingOrder="0"/>
    </xf>
    <xf borderId="9" fillId="3" fontId="7" numFmtId="176" xfId="0" applyAlignment="1" applyBorder="1" applyFont="1" applyNumberFormat="1">
      <alignment readingOrder="0"/>
    </xf>
    <xf borderId="9" fillId="3" fontId="7" numFmtId="177" xfId="0" applyAlignment="1" applyBorder="1" applyFont="1" applyNumberFormat="1">
      <alignment readingOrder="0"/>
    </xf>
    <xf borderId="9" fillId="5" fontId="7" numFmtId="178" xfId="0" applyAlignment="1" applyBorder="1" applyFill="1" applyFont="1" applyNumberFormat="1">
      <alignment readingOrder="0"/>
    </xf>
    <xf borderId="9" fillId="6" fontId="3" numFmtId="164" xfId="0" applyAlignment="1" applyBorder="1" applyFill="1" applyFont="1" applyNumberFormat="1">
      <alignment horizontal="center"/>
    </xf>
    <xf borderId="9" fillId="6" fontId="1" numFmtId="164" xfId="0" applyAlignment="1" applyBorder="1" applyFont="1" applyNumberFormat="1">
      <alignment horizontal="center"/>
    </xf>
    <xf borderId="9" fillId="3" fontId="7" numFmtId="179" xfId="0" applyAlignment="1" applyBorder="1" applyFont="1" applyNumberFormat="1">
      <alignment readingOrder="0"/>
    </xf>
    <xf borderId="9" fillId="3" fontId="7" numFmtId="180" xfId="0" applyAlignment="1" applyBorder="1" applyFont="1" applyNumberFormat="1">
      <alignment readingOrder="0"/>
    </xf>
    <xf borderId="10" fillId="3" fontId="7" numFmtId="181" xfId="0" applyBorder="1" applyFont="1" applyNumberFormat="1"/>
    <xf borderId="10" fillId="4" fontId="3" numFmtId="164" xfId="0" applyAlignment="1" applyBorder="1" applyFont="1" applyNumberFormat="1">
      <alignment horizontal="center"/>
    </xf>
    <xf borderId="10" fillId="4" fontId="1" numFmtId="164" xfId="0" applyAlignment="1" applyBorder="1" applyFont="1" applyNumberFormat="1">
      <alignment horizontal="center"/>
    </xf>
    <xf borderId="0" fillId="0" fontId="3" numFmtId="46" xfId="0" applyFont="1" applyNumberFormat="1"/>
    <xf borderId="0" fillId="0" fontId="1" numFmtId="0" xfId="0" applyAlignment="1" applyFont="1">
      <alignment readingOrder="0"/>
    </xf>
    <xf borderId="0" fillId="0" fontId="1" numFmtId="46" xfId="0" applyFont="1" applyNumberFormat="1"/>
    <xf borderId="0" fillId="0" fontId="3" numFmtId="18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1</v>
      </c>
      <c r="H1" s="3"/>
    </row>
    <row r="2">
      <c r="E2" s="4"/>
      <c r="F2" s="1" t="s">
        <v>2</v>
      </c>
      <c r="G2" s="5">
        <v>2.0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50.0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0.4166666667</v>
      </c>
    </row>
    <row r="6">
      <c r="F6" s="13" t="s">
        <v>8</v>
      </c>
      <c r="G6" s="16">
        <f>TIME(G2,G3,0)/42.195</f>
        <v>0.002797856513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11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0.4166666667</v>
      </c>
      <c r="H10" s="25">
        <f t="shared" ref="H10:H33" si="2">($F10*$G$6)+$G$5</f>
        <v>0.4166666667</v>
      </c>
      <c r="I10" s="24">
        <f t="shared" ref="I10:I33" si="3">($F10*($G$6*1.05))+$G$5</f>
        <v>0.4166666667</v>
      </c>
      <c r="K10" s="13" t="s">
        <v>16</v>
      </c>
    </row>
    <row r="11">
      <c r="F11" s="26">
        <v>1.0</v>
      </c>
      <c r="G11" s="24">
        <f t="shared" si="1"/>
        <v>0.4193246304</v>
      </c>
      <c r="H11" s="25">
        <f t="shared" si="2"/>
        <v>0.4194645232</v>
      </c>
      <c r="I11" s="24">
        <f t="shared" si="3"/>
        <v>0.419604416</v>
      </c>
      <c r="K11" s="13" t="s">
        <v>17</v>
      </c>
    </row>
    <row r="12">
      <c r="F12" s="27">
        <v>5.0</v>
      </c>
      <c r="G12" s="28">
        <f t="shared" si="1"/>
        <v>0.4299564851</v>
      </c>
      <c r="H12" s="29">
        <f t="shared" si="2"/>
        <v>0.4306559492</v>
      </c>
      <c r="I12" s="28">
        <f t="shared" si="3"/>
        <v>0.4313554134</v>
      </c>
    </row>
    <row r="13">
      <c r="F13" s="27">
        <v>10.0</v>
      </c>
      <c r="G13" s="28">
        <f t="shared" si="1"/>
        <v>0.4432463035</v>
      </c>
      <c r="H13" s="29">
        <f t="shared" si="2"/>
        <v>0.4446452318</v>
      </c>
      <c r="I13" s="28">
        <f t="shared" si="3"/>
        <v>0.4460441601</v>
      </c>
    </row>
    <row r="14">
      <c r="F14" s="30">
        <v>13.1</v>
      </c>
      <c r="G14" s="24">
        <f t="shared" si="1"/>
        <v>0.451485991</v>
      </c>
      <c r="H14" s="25">
        <f t="shared" si="2"/>
        <v>0.453318587</v>
      </c>
      <c r="I14" s="24">
        <f t="shared" si="3"/>
        <v>0.455151183</v>
      </c>
      <c r="K14" s="13" t="s">
        <v>18</v>
      </c>
    </row>
    <row r="15">
      <c r="F15" s="27">
        <v>15.0</v>
      </c>
      <c r="G15" s="28">
        <f t="shared" si="1"/>
        <v>0.456536122</v>
      </c>
      <c r="H15" s="29">
        <f t="shared" si="2"/>
        <v>0.4586345144</v>
      </c>
      <c r="I15" s="28">
        <f t="shared" si="3"/>
        <v>0.4607329067</v>
      </c>
    </row>
    <row r="16">
      <c r="F16" s="31">
        <v>15.8</v>
      </c>
      <c r="G16" s="24">
        <f t="shared" si="1"/>
        <v>0.4586624929</v>
      </c>
      <c r="H16" s="25">
        <f t="shared" si="2"/>
        <v>0.4608727996</v>
      </c>
      <c r="I16" s="24">
        <f t="shared" si="3"/>
        <v>0.4630831062</v>
      </c>
      <c r="K16" s="13" t="s">
        <v>19</v>
      </c>
    </row>
    <row r="17">
      <c r="F17" s="32">
        <v>18.6</v>
      </c>
      <c r="G17" s="24">
        <f t="shared" si="1"/>
        <v>0.4661047912</v>
      </c>
      <c r="H17" s="25">
        <f t="shared" si="2"/>
        <v>0.4687067978</v>
      </c>
      <c r="I17" s="24">
        <f t="shared" si="3"/>
        <v>0.4713088044</v>
      </c>
      <c r="K17" s="13" t="s">
        <v>20</v>
      </c>
    </row>
    <row r="18">
      <c r="F18" s="33">
        <v>19.6</v>
      </c>
      <c r="G18" s="24">
        <f t="shared" si="1"/>
        <v>0.4687627549</v>
      </c>
      <c r="H18" s="25">
        <f t="shared" si="2"/>
        <v>0.4715046543</v>
      </c>
      <c r="I18" s="24">
        <f t="shared" si="3"/>
        <v>0.4742465537</v>
      </c>
      <c r="K18" s="13" t="s">
        <v>21</v>
      </c>
    </row>
    <row r="19">
      <c r="F19" s="27">
        <v>20.0</v>
      </c>
      <c r="G19" s="28">
        <f t="shared" si="1"/>
        <v>0.4698259404</v>
      </c>
      <c r="H19" s="29">
        <f t="shared" si="2"/>
        <v>0.4726237969</v>
      </c>
      <c r="I19" s="28">
        <f t="shared" si="3"/>
        <v>0.4754216534</v>
      </c>
    </row>
    <row r="20">
      <c r="F20" s="34">
        <f>42.195/2</f>
        <v>21.0975</v>
      </c>
      <c r="G20" s="28">
        <f t="shared" si="1"/>
        <v>0.4727430556</v>
      </c>
      <c r="H20" s="29">
        <f t="shared" si="2"/>
        <v>0.4756944444</v>
      </c>
      <c r="I20" s="28">
        <f t="shared" si="3"/>
        <v>0.4786458333</v>
      </c>
    </row>
    <row r="21">
      <c r="F21" s="35">
        <v>23.7</v>
      </c>
      <c r="G21" s="24">
        <f t="shared" si="1"/>
        <v>0.4796604061</v>
      </c>
      <c r="H21" s="25">
        <f t="shared" si="2"/>
        <v>0.482975866</v>
      </c>
      <c r="I21" s="24">
        <f t="shared" si="3"/>
        <v>0.486291326</v>
      </c>
      <c r="K21" s="13" t="s">
        <v>22</v>
      </c>
    </row>
    <row r="22">
      <c r="F22" s="27">
        <v>25.0</v>
      </c>
      <c r="G22" s="28">
        <f t="shared" si="1"/>
        <v>0.4831157588</v>
      </c>
      <c r="H22" s="29">
        <f t="shared" si="2"/>
        <v>0.4866130795</v>
      </c>
      <c r="I22" s="28">
        <f t="shared" si="3"/>
        <v>0.4901104001</v>
      </c>
    </row>
    <row r="23">
      <c r="F23" s="26">
        <v>26.7</v>
      </c>
      <c r="G23" s="24">
        <f t="shared" si="1"/>
        <v>0.4876342971</v>
      </c>
      <c r="H23" s="25">
        <f t="shared" si="2"/>
        <v>0.4913694356</v>
      </c>
      <c r="I23" s="24">
        <f t="shared" si="3"/>
        <v>0.495104574</v>
      </c>
      <c r="K23" s="13" t="s">
        <v>23</v>
      </c>
    </row>
    <row r="24">
      <c r="F24" s="36">
        <v>28.2</v>
      </c>
      <c r="G24" s="24">
        <f t="shared" si="1"/>
        <v>0.4916212426</v>
      </c>
      <c r="H24" s="25">
        <f t="shared" si="2"/>
        <v>0.4955662203</v>
      </c>
      <c r="I24" s="24">
        <f t="shared" si="3"/>
        <v>0.499511198</v>
      </c>
      <c r="K24" s="13" t="s">
        <v>24</v>
      </c>
    </row>
    <row r="25">
      <c r="F25" s="27">
        <v>30.0</v>
      </c>
      <c r="G25" s="28">
        <f t="shared" si="1"/>
        <v>0.4964055773</v>
      </c>
      <c r="H25" s="29">
        <f t="shared" si="2"/>
        <v>0.500602362</v>
      </c>
      <c r="I25" s="28">
        <f t="shared" si="3"/>
        <v>0.5047991468</v>
      </c>
    </row>
    <row r="26">
      <c r="F26" s="37">
        <v>31.6</v>
      </c>
      <c r="G26" s="24">
        <f t="shared" si="1"/>
        <v>0.5006583192</v>
      </c>
      <c r="H26" s="25">
        <f t="shared" si="2"/>
        <v>0.5050789325</v>
      </c>
      <c r="I26" s="24">
        <f t="shared" si="3"/>
        <v>0.5094995458</v>
      </c>
      <c r="K26" s="13" t="s">
        <v>25</v>
      </c>
    </row>
    <row r="27">
      <c r="F27" s="27">
        <v>35.0</v>
      </c>
      <c r="G27" s="28">
        <f t="shared" si="1"/>
        <v>0.5096953957</v>
      </c>
      <c r="H27" s="29">
        <f t="shared" si="2"/>
        <v>0.5145916446</v>
      </c>
      <c r="I27" s="28">
        <f t="shared" si="3"/>
        <v>0.5194878935</v>
      </c>
    </row>
    <row r="28">
      <c r="F28" s="38">
        <v>36.1</v>
      </c>
      <c r="G28" s="24">
        <f t="shared" si="1"/>
        <v>0.5126191558</v>
      </c>
      <c r="H28" s="25">
        <f t="shared" si="2"/>
        <v>0.5176692868</v>
      </c>
      <c r="I28" s="24">
        <f t="shared" si="3"/>
        <v>0.5227194178</v>
      </c>
      <c r="K28" s="13" t="s">
        <v>26</v>
      </c>
    </row>
    <row r="29">
      <c r="F29" s="39">
        <v>36.4</v>
      </c>
      <c r="G29" s="40">
        <f t="shared" si="1"/>
        <v>0.5134165449</v>
      </c>
      <c r="H29" s="41">
        <f t="shared" si="2"/>
        <v>0.5185086437</v>
      </c>
      <c r="I29" s="40">
        <f t="shared" si="3"/>
        <v>0.5236007426</v>
      </c>
      <c r="K29" s="13" t="s">
        <v>27</v>
      </c>
    </row>
    <row r="30">
      <c r="F30" s="42">
        <v>37.6</v>
      </c>
      <c r="G30" s="24">
        <f t="shared" si="1"/>
        <v>0.5166061013</v>
      </c>
      <c r="H30" s="25">
        <f t="shared" si="2"/>
        <v>0.5218660715</v>
      </c>
      <c r="I30" s="24">
        <f t="shared" si="3"/>
        <v>0.5271260418</v>
      </c>
      <c r="K30" s="13" t="s">
        <v>28</v>
      </c>
    </row>
    <row r="31">
      <c r="F31" s="43">
        <v>39.0</v>
      </c>
      <c r="G31" s="24">
        <f t="shared" si="1"/>
        <v>0.5203272505</v>
      </c>
      <c r="H31" s="25">
        <f t="shared" si="2"/>
        <v>0.5257830707</v>
      </c>
      <c r="I31" s="24">
        <f t="shared" si="3"/>
        <v>0.5312388909</v>
      </c>
      <c r="K31" s="13" t="s">
        <v>29</v>
      </c>
    </row>
    <row r="32">
      <c r="F32" s="27">
        <v>40.0</v>
      </c>
      <c r="G32" s="28">
        <f t="shared" si="1"/>
        <v>0.5229852142</v>
      </c>
      <c r="H32" s="29">
        <f t="shared" si="2"/>
        <v>0.5285809272</v>
      </c>
      <c r="I32" s="28">
        <f t="shared" si="3"/>
        <v>0.5341766402</v>
      </c>
    </row>
    <row r="33">
      <c r="F33" s="44">
        <f>42.195</f>
        <v>42.195</v>
      </c>
      <c r="G33" s="45">
        <f t="shared" si="1"/>
        <v>0.5288194444</v>
      </c>
      <c r="H33" s="46">
        <f t="shared" si="2"/>
        <v>0.5347222222</v>
      </c>
      <c r="I33" s="45">
        <f t="shared" si="3"/>
        <v>0.540625</v>
      </c>
    </row>
    <row r="35">
      <c r="F35" s="13" t="s">
        <v>30</v>
      </c>
      <c r="G35" s="47">
        <f>$F$20*$G$6*0.95</f>
        <v>0.05607638889</v>
      </c>
      <c r="H35" s="47">
        <f>$F$20*$G$6</f>
        <v>0.05902777778</v>
      </c>
      <c r="I35" s="47">
        <f>$F$20*$G$6*1.05</f>
        <v>0.06197916667</v>
      </c>
    </row>
    <row r="36">
      <c r="F36" s="48" t="s">
        <v>31</v>
      </c>
      <c r="G36" s="49">
        <f>$F$33*$G$6*0.95</f>
        <v>0.1121527778</v>
      </c>
      <c r="H36" s="49">
        <f>$F$33*$G$6</f>
        <v>0.1180555556</v>
      </c>
      <c r="I36" s="49">
        <f>$F$33*$G$6*1.05</f>
        <v>0.1239583333</v>
      </c>
    </row>
    <row r="37">
      <c r="G37" s="50">
        <f>G36/F33</f>
        <v>0.002657963687</v>
      </c>
      <c r="H37" s="50">
        <f>H36/F33</f>
        <v>0.002797856513</v>
      </c>
      <c r="I37" s="50">
        <f>I36/F33</f>
        <v>0.002937749338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32</v>
      </c>
      <c r="H1" s="3"/>
    </row>
    <row r="2">
      <c r="E2" s="4"/>
      <c r="F2" s="1" t="s">
        <v>2</v>
      </c>
      <c r="G2" s="5">
        <v>3.0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50.0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0.4215277778</v>
      </c>
    </row>
    <row r="6">
      <c r="F6" s="13" t="s">
        <v>8</v>
      </c>
      <c r="G6" s="16">
        <f>TIME(G2,G3,0)/42.195</f>
        <v>0.003785335282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33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0.4215277778</v>
      </c>
      <c r="H10" s="25">
        <f t="shared" ref="H10:H33" si="2">($F10*$G$6)+$G$5</f>
        <v>0.4215277778</v>
      </c>
      <c r="I10" s="24">
        <f t="shared" ref="I10:I33" si="3">($F10*($G$6*1.05))+$G$5</f>
        <v>0.4215277778</v>
      </c>
      <c r="K10" s="13" t="s">
        <v>34</v>
      </c>
    </row>
    <row r="11">
      <c r="F11" s="26">
        <v>1.0</v>
      </c>
      <c r="G11" s="24">
        <f t="shared" si="1"/>
        <v>0.4251238463</v>
      </c>
      <c r="H11" s="25">
        <f t="shared" si="2"/>
        <v>0.4253131131</v>
      </c>
      <c r="I11" s="24">
        <f t="shared" si="3"/>
        <v>0.4255023798</v>
      </c>
      <c r="K11" s="13" t="s">
        <v>17</v>
      </c>
    </row>
    <row r="12">
      <c r="F12" s="27">
        <v>5.0</v>
      </c>
      <c r="G12" s="28">
        <f t="shared" si="1"/>
        <v>0.4395081204</v>
      </c>
      <c r="H12" s="29">
        <f t="shared" si="2"/>
        <v>0.4404544542</v>
      </c>
      <c r="I12" s="28">
        <f t="shared" si="3"/>
        <v>0.441400788</v>
      </c>
    </row>
    <row r="13">
      <c r="F13" s="27">
        <v>10.0</v>
      </c>
      <c r="G13" s="28">
        <f t="shared" si="1"/>
        <v>0.457488463</v>
      </c>
      <c r="H13" s="29">
        <f t="shared" si="2"/>
        <v>0.4593811306</v>
      </c>
      <c r="I13" s="28">
        <f t="shared" si="3"/>
        <v>0.4612737982</v>
      </c>
    </row>
    <row r="14">
      <c r="F14" s="30">
        <v>13.1</v>
      </c>
      <c r="G14" s="24">
        <f t="shared" si="1"/>
        <v>0.4686362754</v>
      </c>
      <c r="H14" s="25">
        <f t="shared" si="2"/>
        <v>0.47111567</v>
      </c>
      <c r="I14" s="24">
        <f t="shared" si="3"/>
        <v>0.4735950646</v>
      </c>
      <c r="K14" s="13" t="s">
        <v>35</v>
      </c>
    </row>
    <row r="15">
      <c r="F15" s="27">
        <v>15.0</v>
      </c>
      <c r="G15" s="28">
        <f t="shared" si="1"/>
        <v>0.4754688055</v>
      </c>
      <c r="H15" s="29">
        <f t="shared" si="2"/>
        <v>0.478307807</v>
      </c>
      <c r="I15" s="28">
        <f t="shared" si="3"/>
        <v>0.4811468085</v>
      </c>
    </row>
    <row r="16">
      <c r="F16" s="31">
        <v>15.8</v>
      </c>
      <c r="G16" s="24">
        <f t="shared" si="1"/>
        <v>0.4783456604</v>
      </c>
      <c r="H16" s="25">
        <f t="shared" si="2"/>
        <v>0.4813360752</v>
      </c>
      <c r="I16" s="24">
        <f t="shared" si="3"/>
        <v>0.4843264901</v>
      </c>
      <c r="K16" s="13" t="s">
        <v>36</v>
      </c>
    </row>
    <row r="17">
      <c r="F17" s="32">
        <v>18.6</v>
      </c>
      <c r="G17" s="24">
        <f t="shared" si="1"/>
        <v>0.4884146522</v>
      </c>
      <c r="H17" s="25">
        <f t="shared" si="2"/>
        <v>0.491935014</v>
      </c>
      <c r="I17" s="24">
        <f t="shared" si="3"/>
        <v>0.4954553758</v>
      </c>
      <c r="K17" s="13" t="s">
        <v>20</v>
      </c>
    </row>
    <row r="18">
      <c r="F18" s="33">
        <v>19.6</v>
      </c>
      <c r="G18" s="24">
        <f t="shared" si="1"/>
        <v>0.4920107207</v>
      </c>
      <c r="H18" s="25">
        <f t="shared" si="2"/>
        <v>0.4957203493</v>
      </c>
      <c r="I18" s="24">
        <f t="shared" si="3"/>
        <v>0.4994299779</v>
      </c>
      <c r="K18" s="13" t="s">
        <v>37</v>
      </c>
    </row>
    <row r="19">
      <c r="F19" s="27">
        <v>20.0</v>
      </c>
      <c r="G19" s="28">
        <f t="shared" si="1"/>
        <v>0.4934491481</v>
      </c>
      <c r="H19" s="29">
        <f t="shared" si="2"/>
        <v>0.4972344834</v>
      </c>
      <c r="I19" s="28">
        <f t="shared" si="3"/>
        <v>0.5010198187</v>
      </c>
    </row>
    <row r="20">
      <c r="F20" s="34">
        <f>42.195/2</f>
        <v>21.0975</v>
      </c>
      <c r="G20" s="28">
        <f t="shared" si="1"/>
        <v>0.4973958333</v>
      </c>
      <c r="H20" s="29">
        <f t="shared" si="2"/>
        <v>0.5013888889</v>
      </c>
      <c r="I20" s="28">
        <f t="shared" si="3"/>
        <v>0.5053819444</v>
      </c>
    </row>
    <row r="21">
      <c r="F21" s="35">
        <v>23.7</v>
      </c>
      <c r="G21" s="24">
        <f t="shared" si="1"/>
        <v>0.5067546017</v>
      </c>
      <c r="H21" s="25">
        <f t="shared" si="2"/>
        <v>0.511240224</v>
      </c>
      <c r="I21" s="24">
        <f t="shared" si="3"/>
        <v>0.5157258463</v>
      </c>
      <c r="K21" s="13" t="s">
        <v>22</v>
      </c>
    </row>
    <row r="22">
      <c r="F22" s="27">
        <v>25.0</v>
      </c>
      <c r="G22" s="28">
        <f t="shared" si="1"/>
        <v>0.5114294907</v>
      </c>
      <c r="H22" s="29">
        <f t="shared" si="2"/>
        <v>0.5161611598</v>
      </c>
      <c r="I22" s="28">
        <f t="shared" si="3"/>
        <v>0.5208928289</v>
      </c>
    </row>
    <row r="23">
      <c r="F23" s="26">
        <v>26.7</v>
      </c>
      <c r="G23" s="24">
        <f t="shared" si="1"/>
        <v>0.5175428072</v>
      </c>
      <c r="H23" s="25">
        <f t="shared" si="2"/>
        <v>0.5225962298</v>
      </c>
      <c r="I23" s="24">
        <f t="shared" si="3"/>
        <v>0.5276496524</v>
      </c>
      <c r="K23" s="13" t="s">
        <v>23</v>
      </c>
    </row>
    <row r="24">
      <c r="F24" s="36">
        <v>28.2</v>
      </c>
      <c r="G24" s="24">
        <f t="shared" si="1"/>
        <v>0.52293691</v>
      </c>
      <c r="H24" s="25">
        <f t="shared" si="2"/>
        <v>0.5282742327</v>
      </c>
      <c r="I24" s="24">
        <f t="shared" si="3"/>
        <v>0.5336115555</v>
      </c>
      <c r="K24" s="13" t="s">
        <v>24</v>
      </c>
    </row>
    <row r="25">
      <c r="F25" s="27">
        <v>30.0</v>
      </c>
      <c r="G25" s="28">
        <f t="shared" si="1"/>
        <v>0.5294098333</v>
      </c>
      <c r="H25" s="29">
        <f t="shared" si="2"/>
        <v>0.5350878362</v>
      </c>
      <c r="I25" s="28">
        <f t="shared" si="3"/>
        <v>0.5407658392</v>
      </c>
    </row>
    <row r="26">
      <c r="F26" s="37">
        <v>31.6</v>
      </c>
      <c r="G26" s="24">
        <f t="shared" si="1"/>
        <v>0.5351635429</v>
      </c>
      <c r="H26" s="25">
        <f t="shared" si="2"/>
        <v>0.5411443727</v>
      </c>
      <c r="I26" s="24">
        <f t="shared" si="3"/>
        <v>0.5471252024</v>
      </c>
      <c r="K26" s="13" t="s">
        <v>25</v>
      </c>
    </row>
    <row r="27">
      <c r="F27" s="27">
        <v>35.0</v>
      </c>
      <c r="G27" s="28">
        <f t="shared" si="1"/>
        <v>0.5473901759</v>
      </c>
      <c r="H27" s="29">
        <f t="shared" si="2"/>
        <v>0.5540145126</v>
      </c>
      <c r="I27" s="28">
        <f t="shared" si="3"/>
        <v>0.5606388494</v>
      </c>
    </row>
    <row r="28">
      <c r="F28" s="38">
        <v>36.1</v>
      </c>
      <c r="G28" s="24">
        <f t="shared" si="1"/>
        <v>0.5513458513</v>
      </c>
      <c r="H28" s="25">
        <f t="shared" si="2"/>
        <v>0.5581783815</v>
      </c>
      <c r="I28" s="24">
        <f t="shared" si="3"/>
        <v>0.5650109116</v>
      </c>
      <c r="K28" s="13" t="s">
        <v>38</v>
      </c>
    </row>
    <row r="29">
      <c r="F29" s="39">
        <v>36.4</v>
      </c>
      <c r="G29" s="40">
        <f t="shared" si="1"/>
        <v>0.5524246718</v>
      </c>
      <c r="H29" s="41">
        <f t="shared" si="2"/>
        <v>0.559313982</v>
      </c>
      <c r="I29" s="40">
        <f t="shared" si="3"/>
        <v>0.5662032923</v>
      </c>
      <c r="K29" s="13" t="s">
        <v>27</v>
      </c>
    </row>
    <row r="30">
      <c r="F30" s="42">
        <v>37.6</v>
      </c>
      <c r="G30" s="24">
        <f t="shared" si="1"/>
        <v>0.556739954</v>
      </c>
      <c r="H30" s="25">
        <f t="shared" si="2"/>
        <v>0.5638563844</v>
      </c>
      <c r="I30" s="24">
        <f t="shared" si="3"/>
        <v>0.5709728147</v>
      </c>
      <c r="K30" s="13" t="s">
        <v>28</v>
      </c>
    </row>
    <row r="31">
      <c r="F31" s="43">
        <v>39.0</v>
      </c>
      <c r="G31" s="24">
        <f t="shared" si="1"/>
        <v>0.56177445</v>
      </c>
      <c r="H31" s="25">
        <f t="shared" si="2"/>
        <v>0.5691558538</v>
      </c>
      <c r="I31" s="24">
        <f t="shared" si="3"/>
        <v>0.5765372576</v>
      </c>
      <c r="K31" s="13" t="s">
        <v>29</v>
      </c>
    </row>
    <row r="32">
      <c r="F32" s="27">
        <v>40.0</v>
      </c>
      <c r="G32" s="28">
        <f t="shared" si="1"/>
        <v>0.5653705185</v>
      </c>
      <c r="H32" s="29">
        <f t="shared" si="2"/>
        <v>0.5729411891</v>
      </c>
      <c r="I32" s="28">
        <f t="shared" si="3"/>
        <v>0.5805118596</v>
      </c>
    </row>
    <row r="33">
      <c r="F33" s="44">
        <f>42.195</f>
        <v>42.195</v>
      </c>
      <c r="G33" s="45">
        <f t="shared" si="1"/>
        <v>0.5732638889</v>
      </c>
      <c r="H33" s="46">
        <f t="shared" si="2"/>
        <v>0.58125</v>
      </c>
      <c r="I33" s="45">
        <f t="shared" si="3"/>
        <v>0.5892361111</v>
      </c>
    </row>
    <row r="35">
      <c r="F35" s="13" t="s">
        <v>30</v>
      </c>
      <c r="G35" s="47">
        <f>$F$20*$G$6*0.95</f>
        <v>0.07586805556</v>
      </c>
      <c r="H35" s="47">
        <f>$F$20*$G$6</f>
        <v>0.07986111111</v>
      </c>
      <c r="I35" s="47">
        <f>$F$20*$G$6*1.05</f>
        <v>0.08385416667</v>
      </c>
    </row>
    <row r="36">
      <c r="F36" s="48" t="s">
        <v>31</v>
      </c>
      <c r="G36" s="49">
        <f>$F$33*$G$6*0.95</f>
        <v>0.1517361111</v>
      </c>
      <c r="H36" s="49">
        <f>$F$33*$G$6</f>
        <v>0.1597222222</v>
      </c>
      <c r="I36" s="49">
        <f>$F$33*$G$6*1.05</f>
        <v>0.1677083333</v>
      </c>
    </row>
    <row r="37">
      <c r="G37" s="50">
        <f>G36/F33</f>
        <v>0.003596068518</v>
      </c>
      <c r="H37" s="50">
        <f>H36/F33</f>
        <v>0.003785335282</v>
      </c>
      <c r="I37" s="50">
        <f>I36/F33</f>
        <v>0.003974602046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1</v>
      </c>
      <c r="H1" s="3"/>
    </row>
    <row r="2">
      <c r="E2" s="4"/>
      <c r="F2" s="1" t="s">
        <v>2</v>
      </c>
      <c r="G2" s="5">
        <v>2.0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42.0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0.4166666667</v>
      </c>
    </row>
    <row r="6">
      <c r="F6" s="13" t="s">
        <v>8</v>
      </c>
      <c r="G6" s="16">
        <f>TIME(G2,G3,0)/42.195</f>
        <v>0.002666192677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39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0.4166666667</v>
      </c>
      <c r="H10" s="25">
        <f t="shared" ref="H10:H33" si="2">($F10*$G$6)+$G$5</f>
        <v>0.4166666667</v>
      </c>
      <c r="I10" s="24">
        <f t="shared" ref="I10:I33" si="3">($F10*($G$6*1.05))+$G$5</f>
        <v>0.4166666667</v>
      </c>
      <c r="K10" s="13" t="s">
        <v>40</v>
      </c>
    </row>
    <row r="11">
      <c r="F11" s="26">
        <v>1.0</v>
      </c>
      <c r="G11" s="24">
        <f t="shared" si="1"/>
        <v>0.4191995497</v>
      </c>
      <c r="H11" s="25">
        <f t="shared" si="2"/>
        <v>0.4193328593</v>
      </c>
      <c r="I11" s="24">
        <f t="shared" si="3"/>
        <v>0.419466169</v>
      </c>
      <c r="K11" s="13" t="s">
        <v>17</v>
      </c>
    </row>
    <row r="12">
      <c r="F12" s="27">
        <v>5.0</v>
      </c>
      <c r="G12" s="28">
        <f t="shared" si="1"/>
        <v>0.4293310819</v>
      </c>
      <c r="H12" s="29">
        <f t="shared" si="2"/>
        <v>0.4299976301</v>
      </c>
      <c r="I12" s="28">
        <f t="shared" si="3"/>
        <v>0.4306641782</v>
      </c>
    </row>
    <row r="13">
      <c r="F13" s="27">
        <v>10.0</v>
      </c>
      <c r="G13" s="28">
        <f t="shared" si="1"/>
        <v>0.4419954971</v>
      </c>
      <c r="H13" s="29">
        <f t="shared" si="2"/>
        <v>0.4433285934</v>
      </c>
      <c r="I13" s="28">
        <f t="shared" si="3"/>
        <v>0.4446616898</v>
      </c>
    </row>
    <row r="14">
      <c r="F14" s="30">
        <v>13.1</v>
      </c>
      <c r="G14" s="24">
        <f t="shared" si="1"/>
        <v>0.4498474345</v>
      </c>
      <c r="H14" s="25">
        <f t="shared" si="2"/>
        <v>0.4515937907</v>
      </c>
      <c r="I14" s="24">
        <f t="shared" si="3"/>
        <v>0.4533401469</v>
      </c>
      <c r="K14" s="13" t="s">
        <v>41</v>
      </c>
    </row>
    <row r="15">
      <c r="F15" s="27">
        <v>15.0</v>
      </c>
      <c r="G15" s="28">
        <f t="shared" si="1"/>
        <v>0.4546599123</v>
      </c>
      <c r="H15" s="29">
        <f t="shared" si="2"/>
        <v>0.4566595568</v>
      </c>
      <c r="I15" s="28">
        <f t="shared" si="3"/>
        <v>0.4586592013</v>
      </c>
    </row>
    <row r="16">
      <c r="F16" s="31">
        <v>15.8</v>
      </c>
      <c r="G16" s="24">
        <f t="shared" si="1"/>
        <v>0.4566862187</v>
      </c>
      <c r="H16" s="25">
        <f t="shared" si="2"/>
        <v>0.458792511</v>
      </c>
      <c r="I16" s="24">
        <f t="shared" si="3"/>
        <v>0.4608988032</v>
      </c>
      <c r="K16" s="13" t="s">
        <v>42</v>
      </c>
    </row>
    <row r="17">
      <c r="F17" s="32">
        <v>18.6</v>
      </c>
      <c r="G17" s="24">
        <f t="shared" si="1"/>
        <v>0.4637782913</v>
      </c>
      <c r="H17" s="25">
        <f t="shared" si="2"/>
        <v>0.4662578505</v>
      </c>
      <c r="I17" s="24">
        <f t="shared" si="3"/>
        <v>0.4687374096</v>
      </c>
      <c r="K17" s="13" t="s">
        <v>20</v>
      </c>
    </row>
    <row r="18">
      <c r="F18" s="33">
        <v>19.6</v>
      </c>
      <c r="G18" s="24">
        <f t="shared" si="1"/>
        <v>0.4663111743</v>
      </c>
      <c r="H18" s="25">
        <f t="shared" si="2"/>
        <v>0.4689240431</v>
      </c>
      <c r="I18" s="24">
        <f t="shared" si="3"/>
        <v>0.471536912</v>
      </c>
      <c r="K18" s="13" t="s">
        <v>43</v>
      </c>
    </row>
    <row r="19">
      <c r="F19" s="27">
        <v>20.0</v>
      </c>
      <c r="G19" s="28">
        <f t="shared" si="1"/>
        <v>0.4673243275</v>
      </c>
      <c r="H19" s="29">
        <f t="shared" si="2"/>
        <v>0.4699905202</v>
      </c>
      <c r="I19" s="28">
        <f t="shared" si="3"/>
        <v>0.4726567129</v>
      </c>
    </row>
    <row r="20">
      <c r="F20" s="34">
        <f>42.195/2</f>
        <v>21.0975</v>
      </c>
      <c r="G20" s="28">
        <f t="shared" si="1"/>
        <v>0.4701041667</v>
      </c>
      <c r="H20" s="29">
        <f t="shared" si="2"/>
        <v>0.4729166667</v>
      </c>
      <c r="I20" s="28">
        <f t="shared" si="3"/>
        <v>0.4757291667</v>
      </c>
    </row>
    <row r="21">
      <c r="F21" s="35">
        <v>23.7</v>
      </c>
      <c r="G21" s="24">
        <f t="shared" si="1"/>
        <v>0.4766959948</v>
      </c>
      <c r="H21" s="25">
        <f t="shared" si="2"/>
        <v>0.4798554331</v>
      </c>
      <c r="I21" s="24">
        <f t="shared" si="3"/>
        <v>0.4830148714</v>
      </c>
      <c r="K21" s="13" t="s">
        <v>22</v>
      </c>
    </row>
    <row r="22">
      <c r="F22" s="27">
        <v>25.0</v>
      </c>
      <c r="G22" s="28">
        <f t="shared" si="1"/>
        <v>0.4799887427</v>
      </c>
      <c r="H22" s="29">
        <f t="shared" si="2"/>
        <v>0.4833214836</v>
      </c>
      <c r="I22" s="28">
        <f t="shared" si="3"/>
        <v>0.4866542244</v>
      </c>
    </row>
    <row r="23">
      <c r="F23" s="26">
        <v>26.7</v>
      </c>
      <c r="G23" s="24">
        <f t="shared" si="1"/>
        <v>0.4842946439</v>
      </c>
      <c r="H23" s="25">
        <f t="shared" si="2"/>
        <v>0.4878540111</v>
      </c>
      <c r="I23" s="24">
        <f t="shared" si="3"/>
        <v>0.4914133784</v>
      </c>
      <c r="K23" s="13" t="s">
        <v>23</v>
      </c>
    </row>
    <row r="24">
      <c r="F24" s="36">
        <v>28.2</v>
      </c>
      <c r="G24" s="24">
        <f t="shared" si="1"/>
        <v>0.4880939685</v>
      </c>
      <c r="H24" s="25">
        <f t="shared" si="2"/>
        <v>0.4918533002</v>
      </c>
      <c r="I24" s="24">
        <f t="shared" si="3"/>
        <v>0.4956126318</v>
      </c>
      <c r="K24" s="13" t="s">
        <v>24</v>
      </c>
    </row>
    <row r="25">
      <c r="F25" s="27">
        <v>30.0</v>
      </c>
      <c r="G25" s="28">
        <f t="shared" si="1"/>
        <v>0.492653158</v>
      </c>
      <c r="H25" s="29">
        <f t="shared" si="2"/>
        <v>0.496652447</v>
      </c>
      <c r="I25" s="28">
        <f t="shared" si="3"/>
        <v>0.500651736</v>
      </c>
    </row>
    <row r="26">
      <c r="F26" s="37">
        <v>31.6</v>
      </c>
      <c r="G26" s="24">
        <f t="shared" si="1"/>
        <v>0.4967057708</v>
      </c>
      <c r="H26" s="25">
        <f t="shared" si="2"/>
        <v>0.5009183553</v>
      </c>
      <c r="I26" s="24">
        <f t="shared" si="3"/>
        <v>0.5051309397</v>
      </c>
      <c r="K26" s="13" t="s">
        <v>25</v>
      </c>
    </row>
    <row r="27">
      <c r="F27" s="27">
        <v>35.0</v>
      </c>
      <c r="G27" s="28">
        <f t="shared" si="1"/>
        <v>0.5053175732</v>
      </c>
      <c r="H27" s="29">
        <f t="shared" si="2"/>
        <v>0.5099834104</v>
      </c>
      <c r="I27" s="28">
        <f t="shared" si="3"/>
        <v>0.5146492475</v>
      </c>
    </row>
    <row r="28">
      <c r="F28" s="38">
        <v>36.1</v>
      </c>
      <c r="G28" s="24">
        <f t="shared" si="1"/>
        <v>0.5081037445</v>
      </c>
      <c r="H28" s="25">
        <f t="shared" si="2"/>
        <v>0.5129162223</v>
      </c>
      <c r="I28" s="24">
        <f t="shared" si="3"/>
        <v>0.5177287001</v>
      </c>
      <c r="K28" s="13" t="s">
        <v>44</v>
      </c>
    </row>
    <row r="29">
      <c r="F29" s="39">
        <v>36.4</v>
      </c>
      <c r="G29" s="40">
        <f t="shared" si="1"/>
        <v>0.5088636094</v>
      </c>
      <c r="H29" s="41">
        <f t="shared" si="2"/>
        <v>0.5137160801</v>
      </c>
      <c r="I29" s="40">
        <f t="shared" si="3"/>
        <v>0.5185685508</v>
      </c>
      <c r="K29" s="13" t="s">
        <v>27</v>
      </c>
    </row>
    <row r="30">
      <c r="F30" s="42">
        <v>37.6</v>
      </c>
      <c r="G30" s="24">
        <f t="shared" si="1"/>
        <v>0.5119030691</v>
      </c>
      <c r="H30" s="25">
        <f t="shared" si="2"/>
        <v>0.5169155113</v>
      </c>
      <c r="I30" s="24">
        <f t="shared" si="3"/>
        <v>0.5219279535</v>
      </c>
      <c r="K30" s="13" t="s">
        <v>28</v>
      </c>
    </row>
    <row r="31">
      <c r="F31" s="43">
        <v>39.0</v>
      </c>
      <c r="G31" s="24">
        <f t="shared" si="1"/>
        <v>0.5154491053</v>
      </c>
      <c r="H31" s="25">
        <f t="shared" si="2"/>
        <v>0.5206481811</v>
      </c>
      <c r="I31" s="24">
        <f t="shared" si="3"/>
        <v>0.5258472568</v>
      </c>
      <c r="K31" s="13" t="s">
        <v>29</v>
      </c>
    </row>
    <row r="32">
      <c r="F32" s="27">
        <v>40.0</v>
      </c>
      <c r="G32" s="28">
        <f t="shared" si="1"/>
        <v>0.5179819884</v>
      </c>
      <c r="H32" s="29">
        <f t="shared" si="2"/>
        <v>0.5233143737</v>
      </c>
      <c r="I32" s="28">
        <f t="shared" si="3"/>
        <v>0.5286467591</v>
      </c>
    </row>
    <row r="33">
      <c r="F33" s="44">
        <f>42.195</f>
        <v>42.195</v>
      </c>
      <c r="G33" s="45">
        <f t="shared" si="1"/>
        <v>0.5235416667</v>
      </c>
      <c r="H33" s="46">
        <f t="shared" si="2"/>
        <v>0.5291666667</v>
      </c>
      <c r="I33" s="45">
        <f t="shared" si="3"/>
        <v>0.5347916667</v>
      </c>
    </row>
    <row r="35">
      <c r="F35" s="13" t="s">
        <v>30</v>
      </c>
      <c r="G35" s="47">
        <f>$F$20*$G$6*0.95</f>
        <v>0.0534375</v>
      </c>
      <c r="H35" s="47">
        <f>$F$20*$G$6</f>
        <v>0.05625</v>
      </c>
      <c r="I35" s="47">
        <f>$F$20*$G$6*1.05</f>
        <v>0.0590625</v>
      </c>
    </row>
    <row r="36">
      <c r="F36" s="48" t="s">
        <v>31</v>
      </c>
      <c r="G36" s="49">
        <f>$F$33*$G$6*0.95</f>
        <v>0.106875</v>
      </c>
      <c r="H36" s="49">
        <f>$F$33*$G$6</f>
        <v>0.1125</v>
      </c>
      <c r="I36" s="49">
        <f>$F$33*$G$6*1.05</f>
        <v>0.118125</v>
      </c>
    </row>
    <row r="37">
      <c r="G37" s="50">
        <f>G36/F33</f>
        <v>0.002532883043</v>
      </c>
      <c r="H37" s="50">
        <f>H36/F33</f>
        <v>0.002666192677</v>
      </c>
      <c r="I37" s="50">
        <f>I36/F33</f>
        <v>0.002799502311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1</v>
      </c>
      <c r="H1" s="3"/>
    </row>
    <row r="2">
      <c r="E2" s="4"/>
      <c r="F2" s="1" t="s">
        <v>2</v>
      </c>
      <c r="G2" s="5">
        <v>3.0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0.0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0.4166666667</v>
      </c>
    </row>
    <row r="6">
      <c r="F6" s="13" t="s">
        <v>8</v>
      </c>
      <c r="G6" s="16">
        <f>TIME(G2,G3,0)/42.195</f>
        <v>0.002962436308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45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0.4166666667</v>
      </c>
      <c r="H10" s="25">
        <f t="shared" ref="H10:H33" si="2">($F10*$G$6)+$G$5</f>
        <v>0.4166666667</v>
      </c>
      <c r="I10" s="24">
        <f t="shared" ref="I10:I33" si="3">($F10*($G$6*1.05))+$G$5</f>
        <v>0.4166666667</v>
      </c>
      <c r="K10" s="13" t="s">
        <v>46</v>
      </c>
    </row>
    <row r="11">
      <c r="F11" s="26">
        <v>1.0</v>
      </c>
      <c r="G11" s="24">
        <f t="shared" si="1"/>
        <v>0.4194809812</v>
      </c>
      <c r="H11" s="25">
        <f t="shared" si="2"/>
        <v>0.419629103</v>
      </c>
      <c r="I11" s="24">
        <f t="shared" si="3"/>
        <v>0.4197772248</v>
      </c>
      <c r="K11" s="13" t="s">
        <v>17</v>
      </c>
    </row>
    <row r="12">
      <c r="F12" s="27">
        <v>5.0</v>
      </c>
      <c r="G12" s="28">
        <f t="shared" si="1"/>
        <v>0.4307382391</v>
      </c>
      <c r="H12" s="29">
        <f t="shared" si="2"/>
        <v>0.4314788482</v>
      </c>
      <c r="I12" s="28">
        <f t="shared" si="3"/>
        <v>0.4322194573</v>
      </c>
    </row>
    <row r="13">
      <c r="F13" s="27">
        <v>10.0</v>
      </c>
      <c r="G13" s="28">
        <f t="shared" si="1"/>
        <v>0.4448098116</v>
      </c>
      <c r="H13" s="29">
        <f t="shared" si="2"/>
        <v>0.4462910297</v>
      </c>
      <c r="I13" s="28">
        <f t="shared" si="3"/>
        <v>0.4477722479</v>
      </c>
    </row>
    <row r="14">
      <c r="F14" s="30">
        <v>13.1</v>
      </c>
      <c r="G14" s="24">
        <f t="shared" si="1"/>
        <v>0.4535341865</v>
      </c>
      <c r="H14" s="25">
        <f t="shared" si="2"/>
        <v>0.4554745823</v>
      </c>
      <c r="I14" s="24">
        <f t="shared" si="3"/>
        <v>0.4574149781</v>
      </c>
      <c r="K14" s="13" t="s">
        <v>47</v>
      </c>
    </row>
    <row r="15">
      <c r="F15" s="27">
        <v>15.0</v>
      </c>
      <c r="G15" s="28">
        <f t="shared" si="1"/>
        <v>0.4588813841</v>
      </c>
      <c r="H15" s="29">
        <f t="shared" si="2"/>
        <v>0.4611032113</v>
      </c>
      <c r="I15" s="28">
        <f t="shared" si="3"/>
        <v>0.4633250385</v>
      </c>
    </row>
    <row r="16">
      <c r="F16" s="31">
        <v>15.8</v>
      </c>
      <c r="G16" s="24">
        <f t="shared" si="1"/>
        <v>0.4611328356</v>
      </c>
      <c r="H16" s="25">
        <f t="shared" si="2"/>
        <v>0.4634731603</v>
      </c>
      <c r="I16" s="24">
        <f t="shared" si="3"/>
        <v>0.465813485</v>
      </c>
      <c r="K16" s="13" t="s">
        <v>48</v>
      </c>
    </row>
    <row r="17">
      <c r="F17" s="32">
        <v>18.6</v>
      </c>
      <c r="G17" s="24">
        <f t="shared" si="1"/>
        <v>0.4690129162</v>
      </c>
      <c r="H17" s="25">
        <f t="shared" si="2"/>
        <v>0.471767982</v>
      </c>
      <c r="I17" s="24">
        <f t="shared" si="3"/>
        <v>0.4745230478</v>
      </c>
      <c r="K17" s="13" t="s">
        <v>20</v>
      </c>
    </row>
    <row r="18">
      <c r="F18" s="33">
        <v>19.6</v>
      </c>
      <c r="G18" s="24">
        <f t="shared" si="1"/>
        <v>0.4718272307</v>
      </c>
      <c r="H18" s="25">
        <f t="shared" si="2"/>
        <v>0.4747304183</v>
      </c>
      <c r="I18" s="24">
        <f t="shared" si="3"/>
        <v>0.4776336059</v>
      </c>
      <c r="K18" s="13" t="s">
        <v>49</v>
      </c>
    </row>
    <row r="19">
      <c r="F19" s="27">
        <v>20.0</v>
      </c>
      <c r="G19" s="28">
        <f t="shared" si="1"/>
        <v>0.4729529565</v>
      </c>
      <c r="H19" s="29">
        <f t="shared" si="2"/>
        <v>0.4759153928</v>
      </c>
      <c r="I19" s="28">
        <f t="shared" si="3"/>
        <v>0.4788778291</v>
      </c>
    </row>
    <row r="20">
      <c r="F20" s="34">
        <f>42.195/2</f>
        <v>21.0975</v>
      </c>
      <c r="G20" s="28">
        <f t="shared" si="1"/>
        <v>0.4760416667</v>
      </c>
      <c r="H20" s="29">
        <f t="shared" si="2"/>
        <v>0.4791666667</v>
      </c>
      <c r="I20" s="28">
        <f t="shared" si="3"/>
        <v>0.4822916667</v>
      </c>
    </row>
    <row r="21">
      <c r="F21" s="35">
        <v>23.7</v>
      </c>
      <c r="G21" s="24">
        <f t="shared" si="1"/>
        <v>0.4833659201</v>
      </c>
      <c r="H21" s="25">
        <f t="shared" si="2"/>
        <v>0.4868764072</v>
      </c>
      <c r="I21" s="24">
        <f t="shared" si="3"/>
        <v>0.4903868942</v>
      </c>
      <c r="K21" s="13" t="s">
        <v>22</v>
      </c>
    </row>
    <row r="22">
      <c r="F22" s="27">
        <v>25.0</v>
      </c>
      <c r="G22" s="28">
        <f t="shared" si="1"/>
        <v>0.487024529</v>
      </c>
      <c r="H22" s="29">
        <f t="shared" si="2"/>
        <v>0.4907275744</v>
      </c>
      <c r="I22" s="28">
        <f t="shared" si="3"/>
        <v>0.4944306197</v>
      </c>
    </row>
    <row r="23">
      <c r="F23" s="26">
        <v>26.7</v>
      </c>
      <c r="G23" s="24">
        <f t="shared" si="1"/>
        <v>0.4918088636</v>
      </c>
      <c r="H23" s="25">
        <f t="shared" si="2"/>
        <v>0.4957637161</v>
      </c>
      <c r="I23" s="24">
        <f t="shared" si="3"/>
        <v>0.4997185686</v>
      </c>
      <c r="K23" s="13" t="s">
        <v>23</v>
      </c>
    </row>
    <row r="24">
      <c r="F24" s="36">
        <v>28.2</v>
      </c>
      <c r="G24" s="24">
        <f t="shared" si="1"/>
        <v>0.4960303353</v>
      </c>
      <c r="H24" s="25">
        <f t="shared" si="2"/>
        <v>0.5002073705</v>
      </c>
      <c r="I24" s="24">
        <f t="shared" si="3"/>
        <v>0.5043844057</v>
      </c>
      <c r="K24" s="13" t="s">
        <v>24</v>
      </c>
    </row>
    <row r="25">
      <c r="F25" s="27">
        <v>30.0</v>
      </c>
      <c r="G25" s="28">
        <f t="shared" si="1"/>
        <v>0.5010961014</v>
      </c>
      <c r="H25" s="29">
        <f t="shared" si="2"/>
        <v>0.5055397559</v>
      </c>
      <c r="I25" s="28">
        <f t="shared" si="3"/>
        <v>0.5099834104</v>
      </c>
    </row>
    <row r="26">
      <c r="F26" s="37">
        <v>31.6</v>
      </c>
      <c r="G26" s="24">
        <f t="shared" si="1"/>
        <v>0.5055990046</v>
      </c>
      <c r="H26" s="25">
        <f t="shared" si="2"/>
        <v>0.510279654</v>
      </c>
      <c r="I26" s="24">
        <f t="shared" si="3"/>
        <v>0.5149603034</v>
      </c>
      <c r="K26" s="13" t="s">
        <v>25</v>
      </c>
    </row>
    <row r="27">
      <c r="F27" s="27">
        <v>35.0</v>
      </c>
      <c r="G27" s="28">
        <f t="shared" si="1"/>
        <v>0.5151676739</v>
      </c>
      <c r="H27" s="29">
        <f t="shared" si="2"/>
        <v>0.5203519374</v>
      </c>
      <c r="I27" s="28">
        <f t="shared" si="3"/>
        <v>0.525536201</v>
      </c>
    </row>
    <row r="28">
      <c r="F28" s="38">
        <v>36.1</v>
      </c>
      <c r="G28" s="24">
        <f t="shared" si="1"/>
        <v>0.5182634198</v>
      </c>
      <c r="H28" s="25">
        <f t="shared" si="2"/>
        <v>0.5236106174</v>
      </c>
      <c r="I28" s="24">
        <f t="shared" si="3"/>
        <v>0.5289578149</v>
      </c>
      <c r="K28" s="13" t="s">
        <v>50</v>
      </c>
    </row>
    <row r="29">
      <c r="F29" s="39">
        <v>36.4</v>
      </c>
      <c r="G29" s="40">
        <f t="shared" si="1"/>
        <v>0.5191077142</v>
      </c>
      <c r="H29" s="41">
        <f t="shared" si="2"/>
        <v>0.5244993483</v>
      </c>
      <c r="I29" s="40">
        <f t="shared" si="3"/>
        <v>0.5298909823</v>
      </c>
      <c r="K29" s="13" t="s">
        <v>27</v>
      </c>
    </row>
    <row r="30">
      <c r="F30" s="42">
        <v>37.6</v>
      </c>
      <c r="G30" s="24">
        <f t="shared" si="1"/>
        <v>0.5224848916</v>
      </c>
      <c r="H30" s="25">
        <f t="shared" si="2"/>
        <v>0.5280542718</v>
      </c>
      <c r="I30" s="24">
        <f t="shared" si="3"/>
        <v>0.5336236521</v>
      </c>
      <c r="K30" s="13" t="s">
        <v>28</v>
      </c>
    </row>
    <row r="31">
      <c r="F31" s="43">
        <v>39.0</v>
      </c>
      <c r="G31" s="24">
        <f t="shared" si="1"/>
        <v>0.5264249319</v>
      </c>
      <c r="H31" s="25">
        <f t="shared" si="2"/>
        <v>0.5322016827</v>
      </c>
      <c r="I31" s="24">
        <f t="shared" si="3"/>
        <v>0.5379784335</v>
      </c>
      <c r="K31" s="13" t="s">
        <v>29</v>
      </c>
    </row>
    <row r="32">
      <c r="F32" s="27">
        <v>40.0</v>
      </c>
      <c r="G32" s="28">
        <f t="shared" si="1"/>
        <v>0.5292392464</v>
      </c>
      <c r="H32" s="29">
        <f t="shared" si="2"/>
        <v>0.535164119</v>
      </c>
      <c r="I32" s="28">
        <f t="shared" si="3"/>
        <v>0.5410889916</v>
      </c>
    </row>
    <row r="33">
      <c r="F33" s="44">
        <f>42.195</f>
        <v>42.195</v>
      </c>
      <c r="G33" s="45">
        <f t="shared" si="1"/>
        <v>0.5354166667</v>
      </c>
      <c r="H33" s="46">
        <f t="shared" si="2"/>
        <v>0.5416666667</v>
      </c>
      <c r="I33" s="45">
        <f t="shared" si="3"/>
        <v>0.5479166667</v>
      </c>
    </row>
    <row r="35">
      <c r="F35" s="13" t="s">
        <v>30</v>
      </c>
      <c r="G35" s="47">
        <f>$F$20*$G$6*0.95</f>
        <v>0.059375</v>
      </c>
      <c r="H35" s="47">
        <f>$F$20*$G$6</f>
        <v>0.0625</v>
      </c>
      <c r="I35" s="47">
        <f>$F$20*$G$6*1.05</f>
        <v>0.065625</v>
      </c>
    </row>
    <row r="36">
      <c r="F36" s="48" t="s">
        <v>31</v>
      </c>
      <c r="G36" s="49">
        <f>$F$33*$G$6*0.95</f>
        <v>0.11875</v>
      </c>
      <c r="H36" s="49">
        <f>$F$33*$G$6</f>
        <v>0.125</v>
      </c>
      <c r="I36" s="49">
        <f>$F$33*$G$6*1.05</f>
        <v>0.13125</v>
      </c>
    </row>
    <row r="37">
      <c r="G37" s="50">
        <f>G36/F33</f>
        <v>0.002814314492</v>
      </c>
      <c r="H37" s="50">
        <f>H36/F33</f>
        <v>0.002962436308</v>
      </c>
      <c r="I37" s="50">
        <f>I36/F33</f>
        <v>0.003110558123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51</v>
      </c>
      <c r="H1" s="3"/>
    </row>
    <row r="2">
      <c r="E2" s="4"/>
      <c r="F2" s="1" t="s">
        <v>2</v>
      </c>
      <c r="G2" s="5">
        <v>4.0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34.0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0.43125</v>
      </c>
    </row>
    <row r="6">
      <c r="F6" s="13" t="s">
        <v>8</v>
      </c>
      <c r="G6" s="16">
        <f>TIME(G2,G3,0)/42.195</f>
        <v>0.004509486379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52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0.43125</v>
      </c>
      <c r="H10" s="25">
        <f t="shared" ref="H10:H33" si="2">($F10*$G$6)+$G$5</f>
        <v>0.43125</v>
      </c>
      <c r="I10" s="24">
        <f t="shared" ref="I10:I33" si="3">($F10*($G$6*1.05))+$G$5</f>
        <v>0.43125</v>
      </c>
      <c r="K10" s="13" t="s">
        <v>53</v>
      </c>
    </row>
    <row r="11">
      <c r="F11" s="26">
        <v>1.0</v>
      </c>
      <c r="G11" s="24">
        <f t="shared" si="1"/>
        <v>0.4355340121</v>
      </c>
      <c r="H11" s="25">
        <f t="shared" si="2"/>
        <v>0.4357594864</v>
      </c>
      <c r="I11" s="24">
        <f t="shared" si="3"/>
        <v>0.4359849607</v>
      </c>
      <c r="K11" s="13" t="s">
        <v>17</v>
      </c>
    </row>
    <row r="12">
      <c r="F12" s="27">
        <v>5.0</v>
      </c>
      <c r="G12" s="28">
        <f t="shared" si="1"/>
        <v>0.4526700603</v>
      </c>
      <c r="H12" s="29">
        <f t="shared" si="2"/>
        <v>0.4537974319</v>
      </c>
      <c r="I12" s="28">
        <f t="shared" si="3"/>
        <v>0.4549248035</v>
      </c>
    </row>
    <row r="13">
      <c r="F13" s="27">
        <v>10.0</v>
      </c>
      <c r="G13" s="28">
        <f t="shared" si="1"/>
        <v>0.4740901206</v>
      </c>
      <c r="H13" s="29">
        <f t="shared" si="2"/>
        <v>0.4763448638</v>
      </c>
      <c r="I13" s="28">
        <f t="shared" si="3"/>
        <v>0.478599607</v>
      </c>
    </row>
    <row r="14">
      <c r="F14" s="30">
        <v>13.1</v>
      </c>
      <c r="G14" s="24">
        <f t="shared" si="1"/>
        <v>0.487370558</v>
      </c>
      <c r="H14" s="25">
        <f t="shared" si="2"/>
        <v>0.4903242716</v>
      </c>
      <c r="I14" s="24">
        <f t="shared" si="3"/>
        <v>0.4932779851</v>
      </c>
      <c r="K14" s="13" t="s">
        <v>54</v>
      </c>
    </row>
    <row r="15">
      <c r="F15" s="27">
        <v>15.0</v>
      </c>
      <c r="G15" s="28">
        <f t="shared" si="1"/>
        <v>0.4955101809</v>
      </c>
      <c r="H15" s="29">
        <f t="shared" si="2"/>
        <v>0.4988922957</v>
      </c>
      <c r="I15" s="28">
        <f t="shared" si="3"/>
        <v>0.5022744105</v>
      </c>
    </row>
    <row r="16">
      <c r="F16" s="31">
        <v>15.8</v>
      </c>
      <c r="G16" s="24">
        <f t="shared" si="1"/>
        <v>0.4989373906</v>
      </c>
      <c r="H16" s="25">
        <f t="shared" si="2"/>
        <v>0.5024998848</v>
      </c>
      <c r="I16" s="24">
        <f t="shared" si="3"/>
        <v>0.506062379</v>
      </c>
      <c r="K16" s="13" t="s">
        <v>55</v>
      </c>
    </row>
    <row r="17">
      <c r="F17" s="32">
        <v>18.6</v>
      </c>
      <c r="G17" s="24">
        <f t="shared" si="1"/>
        <v>0.5109326243</v>
      </c>
      <c r="H17" s="25">
        <f t="shared" si="2"/>
        <v>0.5151264467</v>
      </c>
      <c r="I17" s="24">
        <f t="shared" si="3"/>
        <v>0.519320269</v>
      </c>
      <c r="K17" s="13" t="s">
        <v>20</v>
      </c>
    </row>
    <row r="18">
      <c r="F18" s="33">
        <v>19.6</v>
      </c>
      <c r="G18" s="24">
        <f t="shared" si="1"/>
        <v>0.5152166364</v>
      </c>
      <c r="H18" s="25">
        <f t="shared" si="2"/>
        <v>0.519635933</v>
      </c>
      <c r="I18" s="24">
        <f t="shared" si="3"/>
        <v>0.5240552297</v>
      </c>
      <c r="K18" s="13" t="s">
        <v>56</v>
      </c>
    </row>
    <row r="19">
      <c r="F19" s="27">
        <v>20.0</v>
      </c>
      <c r="G19" s="28">
        <f t="shared" si="1"/>
        <v>0.5169302412</v>
      </c>
      <c r="H19" s="29">
        <f t="shared" si="2"/>
        <v>0.5214397276</v>
      </c>
      <c r="I19" s="28">
        <f t="shared" si="3"/>
        <v>0.525949214</v>
      </c>
    </row>
    <row r="20">
      <c r="F20" s="34">
        <f>42.195/2</f>
        <v>21.0975</v>
      </c>
      <c r="G20" s="28">
        <f t="shared" si="1"/>
        <v>0.5216319444</v>
      </c>
      <c r="H20" s="29">
        <f t="shared" si="2"/>
        <v>0.5263888889</v>
      </c>
      <c r="I20" s="28">
        <f t="shared" si="3"/>
        <v>0.5311458333</v>
      </c>
    </row>
    <row r="21">
      <c r="F21" s="35">
        <v>23.7</v>
      </c>
      <c r="G21" s="24">
        <f t="shared" si="1"/>
        <v>0.5327810858</v>
      </c>
      <c r="H21" s="25">
        <f t="shared" si="2"/>
        <v>0.5381248272</v>
      </c>
      <c r="I21" s="24">
        <f t="shared" si="3"/>
        <v>0.5434685686</v>
      </c>
      <c r="K21" s="13" t="s">
        <v>22</v>
      </c>
    </row>
    <row r="22">
      <c r="F22" s="27">
        <v>25.0</v>
      </c>
      <c r="G22" s="28">
        <f t="shared" si="1"/>
        <v>0.5383503015</v>
      </c>
      <c r="H22" s="29">
        <f t="shared" si="2"/>
        <v>0.5439871595</v>
      </c>
      <c r="I22" s="28">
        <f t="shared" si="3"/>
        <v>0.5496240175</v>
      </c>
    </row>
    <row r="23">
      <c r="F23" s="26">
        <v>26.7</v>
      </c>
      <c r="G23" s="24">
        <f t="shared" si="1"/>
        <v>0.545633122</v>
      </c>
      <c r="H23" s="25">
        <f t="shared" si="2"/>
        <v>0.5516532863</v>
      </c>
      <c r="I23" s="24">
        <f t="shared" si="3"/>
        <v>0.5576734506</v>
      </c>
      <c r="K23" s="13" t="s">
        <v>23</v>
      </c>
    </row>
    <row r="24">
      <c r="F24" s="36">
        <v>28.2</v>
      </c>
      <c r="G24" s="24">
        <f t="shared" si="1"/>
        <v>0.5520591401</v>
      </c>
      <c r="H24" s="25">
        <f t="shared" si="2"/>
        <v>0.5584175159</v>
      </c>
      <c r="I24" s="24">
        <f t="shared" si="3"/>
        <v>0.5647758917</v>
      </c>
      <c r="K24" s="13" t="s">
        <v>24</v>
      </c>
    </row>
    <row r="25">
      <c r="F25" s="27">
        <v>30.0</v>
      </c>
      <c r="G25" s="28">
        <f t="shared" si="1"/>
        <v>0.5597703618</v>
      </c>
      <c r="H25" s="29">
        <f t="shared" si="2"/>
        <v>0.5665345914</v>
      </c>
      <c r="I25" s="28">
        <f t="shared" si="3"/>
        <v>0.573298821</v>
      </c>
    </row>
    <row r="26">
      <c r="F26" s="37">
        <v>31.6</v>
      </c>
      <c r="G26" s="24">
        <f t="shared" si="1"/>
        <v>0.5666247811</v>
      </c>
      <c r="H26" s="25">
        <f t="shared" si="2"/>
        <v>0.5737497696</v>
      </c>
      <c r="I26" s="24">
        <f t="shared" si="3"/>
        <v>0.5808747581</v>
      </c>
      <c r="K26" s="13" t="s">
        <v>25</v>
      </c>
    </row>
    <row r="27">
      <c r="F27" s="27">
        <v>35.0</v>
      </c>
      <c r="G27" s="28">
        <f t="shared" si="1"/>
        <v>0.5811904221</v>
      </c>
      <c r="H27" s="29">
        <f t="shared" si="2"/>
        <v>0.5890820233</v>
      </c>
      <c r="I27" s="28">
        <f t="shared" si="3"/>
        <v>0.5969736244</v>
      </c>
    </row>
    <row r="28">
      <c r="F28" s="38">
        <v>36.1</v>
      </c>
      <c r="G28" s="24">
        <f t="shared" si="1"/>
        <v>0.5859028354</v>
      </c>
      <c r="H28" s="25">
        <f t="shared" si="2"/>
        <v>0.5940424583</v>
      </c>
      <c r="I28" s="24">
        <f t="shared" si="3"/>
        <v>0.6021820812</v>
      </c>
      <c r="K28" s="13" t="s">
        <v>57</v>
      </c>
    </row>
    <row r="29">
      <c r="F29" s="39">
        <v>36.4</v>
      </c>
      <c r="G29" s="40">
        <f t="shared" si="1"/>
        <v>0.587188039</v>
      </c>
      <c r="H29" s="41">
        <f t="shared" si="2"/>
        <v>0.5953953042</v>
      </c>
      <c r="I29" s="40">
        <f t="shared" si="3"/>
        <v>0.6036025694</v>
      </c>
      <c r="K29" s="13" t="s">
        <v>27</v>
      </c>
    </row>
    <row r="30">
      <c r="F30" s="42">
        <v>37.6</v>
      </c>
      <c r="G30" s="24">
        <f t="shared" si="1"/>
        <v>0.5923288535</v>
      </c>
      <c r="H30" s="25">
        <f t="shared" si="2"/>
        <v>0.6008066879</v>
      </c>
      <c r="I30" s="24">
        <f t="shared" si="3"/>
        <v>0.6092845223</v>
      </c>
      <c r="K30" s="13" t="s">
        <v>28</v>
      </c>
    </row>
    <row r="31">
      <c r="F31" s="43">
        <v>39.0</v>
      </c>
      <c r="G31" s="24">
        <f t="shared" si="1"/>
        <v>0.5983264704</v>
      </c>
      <c r="H31" s="25">
        <f t="shared" si="2"/>
        <v>0.6071199688</v>
      </c>
      <c r="I31" s="24">
        <f t="shared" si="3"/>
        <v>0.6159134672</v>
      </c>
      <c r="K31" s="13" t="s">
        <v>29</v>
      </c>
    </row>
    <row r="32">
      <c r="F32" s="27">
        <v>40.0</v>
      </c>
      <c r="G32" s="28">
        <f t="shared" si="1"/>
        <v>0.6026104824</v>
      </c>
      <c r="H32" s="29">
        <f t="shared" si="2"/>
        <v>0.6116294552</v>
      </c>
      <c r="I32" s="28">
        <f t="shared" si="3"/>
        <v>0.6206484279</v>
      </c>
    </row>
    <row r="33">
      <c r="F33" s="44">
        <f>42.195</f>
        <v>42.195</v>
      </c>
      <c r="G33" s="45">
        <f t="shared" si="1"/>
        <v>0.6120138889</v>
      </c>
      <c r="H33" s="46">
        <f t="shared" si="2"/>
        <v>0.6215277778</v>
      </c>
      <c r="I33" s="45">
        <f t="shared" si="3"/>
        <v>0.6310416667</v>
      </c>
    </row>
    <row r="35">
      <c r="F35" s="13" t="s">
        <v>30</v>
      </c>
      <c r="G35" s="47">
        <f>$F$20*$G$6*0.95</f>
        <v>0.09038194444</v>
      </c>
      <c r="H35" s="47">
        <f>$F$20*$G$6</f>
        <v>0.09513888889</v>
      </c>
      <c r="I35" s="47">
        <f>$F$20*$G$6*1.05</f>
        <v>0.09989583333</v>
      </c>
    </row>
    <row r="36">
      <c r="F36" s="48" t="s">
        <v>31</v>
      </c>
      <c r="G36" s="49">
        <f>$F$33*$G$6*0.95</f>
        <v>0.1807638889</v>
      </c>
      <c r="H36" s="49">
        <f>$F$33*$G$6</f>
        <v>0.1902777778</v>
      </c>
      <c r="I36" s="49">
        <f>$F$33*$G$6*1.05</f>
        <v>0.1997916667</v>
      </c>
    </row>
    <row r="37">
      <c r="G37" s="50">
        <f>G36/F33</f>
        <v>0.00428401206</v>
      </c>
      <c r="H37" s="50">
        <f>H36/F33</f>
        <v>0.004509486379</v>
      </c>
      <c r="I37" s="50">
        <f>I36/F33</f>
        <v>0.004734960698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