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Mostly-Printed-CNC\doc\"/>
    </mc:Choice>
  </mc:AlternateContent>
  <bookViews>
    <workbookView xWindow="0" yWindow="0" windowWidth="28800" windowHeight="12540" activeTab="2"/>
  </bookViews>
  <sheets>
    <sheet name="Printed Parts" sheetId="1" r:id="rId1"/>
    <sheet name="Electronics &amp; Motion Parts" sheetId="2" r:id="rId2"/>
    <sheet name="Hardware" sheetId="3" r:id="rId3"/>
    <sheet name="Parts Picture" sheetId="9" r:id="rId4"/>
    <sheet name="Connector" sheetId="8" r:id="rId5"/>
    <sheet name="assemble_cornor_block" sheetId="5" r:id="rId6"/>
    <sheet name="assemble_roller" sheetId="6" r:id="rId7"/>
    <sheet name="assemble_z_mount" sheetId="4" r:id="rId8"/>
    <sheet name="assemble_middl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3" l="1"/>
  <c r="S10" i="3"/>
  <c r="S9" i="3"/>
  <c r="N18" i="3"/>
  <c r="N17" i="3"/>
  <c r="N15" i="3"/>
  <c r="N14" i="3"/>
  <c r="N12" i="3"/>
  <c r="N10" i="3"/>
  <c r="N9" i="3"/>
  <c r="Q9" i="3" s="1"/>
  <c r="N8" i="3"/>
  <c r="Q8" i="3" s="1"/>
  <c r="N7" i="3"/>
  <c r="Q7" i="3" s="1"/>
  <c r="Q10" i="3"/>
  <c r="Q11" i="3" l="1"/>
  <c r="I23" i="3" l="1"/>
  <c r="I22" i="3"/>
  <c r="I21" i="3"/>
  <c r="Z17" i="3"/>
  <c r="Z10" i="3"/>
  <c r="W15" i="3"/>
  <c r="I20" i="3" l="1"/>
  <c r="I28" i="3" s="1"/>
  <c r="I19" i="3"/>
  <c r="G18" i="3" l="1"/>
  <c r="M11" i="8"/>
  <c r="M9" i="8"/>
  <c r="H32" i="2"/>
  <c r="E32" i="2"/>
  <c r="H30" i="2"/>
  <c r="E30" i="2"/>
  <c r="H29" i="2"/>
  <c r="H26" i="2"/>
  <c r="H23" i="2"/>
  <c r="H17" i="2"/>
  <c r="I2" i="3"/>
  <c r="G4" i="3"/>
  <c r="I4" i="3" s="1"/>
  <c r="G5" i="3"/>
  <c r="I5" i="3" s="1"/>
  <c r="G6" i="3"/>
  <c r="I6" i="3" s="1"/>
  <c r="G7" i="3"/>
  <c r="G8" i="3"/>
  <c r="I8" i="3" s="1"/>
  <c r="G9" i="3"/>
  <c r="I9" i="3" s="1"/>
  <c r="G10" i="3"/>
  <c r="G11" i="3"/>
  <c r="I11" i="3" s="1"/>
  <c r="G12" i="3"/>
  <c r="I12" i="3" s="1"/>
  <c r="G13" i="3"/>
  <c r="I13" i="3" s="1"/>
  <c r="G14" i="3"/>
  <c r="I14" i="3" s="1"/>
  <c r="G15" i="3"/>
  <c r="I15" i="3" s="1"/>
  <c r="G3" i="3"/>
  <c r="I3" i="3" s="1"/>
  <c r="H18" i="3"/>
  <c r="H3" i="2"/>
  <c r="H4" i="2"/>
  <c r="H5" i="2"/>
  <c r="H6" i="2"/>
  <c r="H7" i="2"/>
  <c r="H8" i="2"/>
  <c r="H9" i="2"/>
  <c r="H10" i="2"/>
  <c r="H11" i="2"/>
  <c r="H2" i="2"/>
  <c r="D8" i="2"/>
  <c r="E8" i="2" s="1"/>
  <c r="D4" i="2"/>
  <c r="E4" i="2" s="1"/>
  <c r="E3" i="2"/>
  <c r="E5" i="2"/>
  <c r="E6" i="2"/>
  <c r="E7" i="2"/>
  <c r="E9" i="2"/>
  <c r="E10" i="2"/>
  <c r="E11" i="2"/>
  <c r="E2" i="2"/>
  <c r="D29" i="2"/>
  <c r="D26" i="2"/>
  <c r="D23" i="2"/>
  <c r="I18" i="3" l="1"/>
  <c r="E29" i="2"/>
  <c r="E26" i="2"/>
  <c r="E23" i="2"/>
  <c r="M10" i="8" l="1"/>
  <c r="M14" i="8"/>
  <c r="M13" i="8"/>
  <c r="M15" i="8"/>
  <c r="M16" i="8" l="1"/>
  <c r="W9" i="3"/>
  <c r="W8" i="3"/>
  <c r="W7" i="3"/>
  <c r="X4" i="3"/>
  <c r="X5" i="3"/>
  <c r="X3" i="3"/>
  <c r="X7" i="3" l="1"/>
  <c r="Z7" i="3"/>
  <c r="W16" i="3"/>
  <c r="X16" i="3" s="1"/>
  <c r="Z16" i="3" s="1"/>
  <c r="Z18" i="3" s="1"/>
  <c r="X9" i="3"/>
  <c r="X12" i="3" s="1"/>
  <c r="W12" i="3" s="1"/>
  <c r="Z9" i="3"/>
  <c r="X8" i="3"/>
  <c r="Z8" i="3"/>
  <c r="H10" i="3"/>
  <c r="I10" i="3" s="1"/>
  <c r="H7" i="3"/>
  <c r="I7" i="3" s="1"/>
  <c r="Z11" i="3" l="1"/>
  <c r="E17" i="2"/>
</calcChain>
</file>

<file path=xl/sharedStrings.xml><?xml version="1.0" encoding="utf-8"?>
<sst xmlns="http://schemas.openxmlformats.org/spreadsheetml/2006/main" count="404" uniqueCount="306">
  <si>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</si>
  <si>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</si>
  <si>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</si>
  <si>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</si>
  <si>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</si>
  <si>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</si>
  <si>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</si>
  <si>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</si>
  <si>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</si>
  <si>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</si>
  <si>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</si>
  <si>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</si>
  <si>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</si>
  <si>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</si>
  <si>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</si>
  <si>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</si>
  <si>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</si>
  <si>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</si>
  <si>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</si>
  <si>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</si>
  <si>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</si>
  <si>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</si>
  <si>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</si>
  <si>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Ramps 1.4 Shield</t>
  </si>
  <si>
    <t> Arduino Mega 2560</t>
  </si>
  <si>
    <t> DRV8825 Drivers + Heat Sinks</t>
  </si>
  <si>
    <t>12v 5A power supply</t>
  </si>
  <si>
    <t>GT2 belt (4M = 24″x24″)</t>
  </si>
  <si>
    <t>GT2 16T Pulley</t>
  </si>
  <si>
    <t>608 Bearings (2-RS, Z, ZZ)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</si>
  <si>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</si>
  <si>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</si>
  <si>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</si>
  <si>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</si>
  <si>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</si>
  <si>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</si>
  <si>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</si>
  <si>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</si>
  <si>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Dewalt 660 (Beast!)</t>
  </si>
  <si>
    <t>http://amzn.to/1VyeDY6</t>
  </si>
  <si>
    <t>Imperial</t>
  </si>
  <si>
    <t>Metric</t>
  </si>
  <si>
    <t>5/16-18 Threaded Rod</t>
  </si>
  <si>
    <t>M8</t>
  </si>
  <si>
    <t> 5/16-18 X 3</t>
  </si>
  <si>
    <t>M8 X 80</t>
  </si>
  <si>
    <t> 5/16-18 X 2.5</t>
  </si>
  <si>
    <t>M8 X 70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</si>
  <si>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</si>
  <si>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</si>
  <si>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</si>
  <si>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</si>
  <si>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</si>
  <si>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</si>
  <si>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</si>
  <si>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5/16-18 Nylock Nuts</t>
  </si>
  <si>
    <t> 5/16-18 nuts (2 for z knob)</t>
  </si>
  <si>
    <t> 5/16 x 7/8 coupling nut</t>
  </si>
  <si>
    <t>M8 X 25</t>
  </si>
  <si>
    <t> Spring 1″X.375″ODx.035″</t>
  </si>
  <si>
    <t>M8IDX25mmX.9mm</t>
  </si>
  <si>
    <t>M3 X 10</t>
  </si>
  <si>
    <t>#6-32 X.75</t>
  </si>
  <si>
    <t>M4 X 20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</si>
  <si>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</si>
  <si>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</si>
  <si>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</si>
  <si>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</si>
  <si>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</si>
  <si>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Price</t>
    <phoneticPr fontId="5" type="noConversion"/>
  </si>
  <si>
    <t>12864 GLCD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</si>
  <si>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</si>
  <si>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</si>
  <si>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</si>
  <si>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</si>
  <si>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</si>
  <si>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</si>
  <si>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</si>
  <si>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</si>
  <si>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</si>
  <si>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</si>
  <si>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</si>
  <si>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</si>
  <si>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</si>
  <si>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</si>
  <si>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</si>
  <si>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</si>
  <si>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</si>
  <si>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</si>
  <si>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</si>
  <si>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</si>
  <si>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</si>
  <si>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</si>
  <si>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</si>
  <si>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</si>
  <si>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</si>
  <si>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</si>
  <si>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</si>
  <si>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</si>
  <si>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</si>
  <si>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</si>
  <si>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</si>
  <si>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</si>
  <si>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</si>
  <si>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</si>
  <si>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</si>
  <si>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</si>
  <si>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</si>
  <si>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</si>
  <si>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</si>
  <si>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</si>
  <si>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</si>
  <si>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</si>
  <si>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</si>
  <si>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</si>
  <si>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</si>
  <si>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</si>
  <si>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</si>
  <si>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</si>
  <si>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</si>
  <si>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</si>
  <si>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</si>
  <si>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</si>
  <si>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</si>
  <si>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</si>
  <si>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</si>
  <si>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</si>
  <si>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</si>
  <si>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</si>
  <si>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</si>
  <si>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</si>
  <si>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</si>
  <si>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</si>
  <si>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</si>
  <si>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</si>
  <si>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</si>
  <si>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</si>
  <si>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</si>
  <si>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</si>
  <si>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</si>
  <si>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</si>
  <si>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</si>
  <si>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</si>
  <si>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</si>
  <si>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</si>
  <si>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</si>
  <si>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</si>
  <si>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</si>
  <si>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</si>
  <si>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</si>
  <si>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</si>
  <si>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BLOCK</t>
  </si>
  <si>
    <t>CORNER</t>
  </si>
  <si>
    <t>ROLLER</t>
  </si>
  <si>
    <t>MIDDLE</t>
  </si>
  <si>
    <t>Z Mount</t>
  </si>
  <si>
    <t>FOOT</t>
  </si>
  <si>
    <t>Grams/Part</t>
  </si>
  <si>
    <t>Pen Holder</t>
  </si>
  <si>
    <t>Universal Mount</t>
  </si>
  <si>
    <t>Dremel 300 Holder</t>
  </si>
  <si>
    <t>MK8 Holder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</si>
  <si>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</si>
  <si>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</si>
  <si>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</si>
  <si>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</si>
  <si>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</si>
  <si>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</si>
  <si>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</si>
  <si>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</si>
  <si>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</si>
  <si>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</si>
  <si>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</si>
  <si>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</si>
  <si>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</si>
  <si>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</si>
  <si>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Roland Drag Knife Holder</t>
  </si>
  <si>
    <t>FEMALE</t>
  </si>
  <si>
    <t>MOLEX 51067-06</t>
  </si>
  <si>
    <t>MOLEX 5566-06A</t>
  </si>
  <si>
    <t>MOLEX 5557-06R</t>
  </si>
  <si>
    <t>5557 Crimp terminal</t>
  </si>
  <si>
    <t>+12V AO</t>
  </si>
  <si>
    <t>+12V PC</t>
  </si>
  <si>
    <t>+12V HC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</si>
  <si>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</si>
  <si>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</si>
  <si>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</si>
  <si>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</si>
  <si>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Belt clip</t>
    <phoneticPr fontId="5" type="noConversion"/>
  </si>
  <si>
    <t>V</t>
    <phoneticPr fontId="5" type="noConversion"/>
  </si>
  <si>
    <t>End stops</t>
  </si>
  <si>
    <t>IE25mm-A-endstops_XY.stl
IE25mm-B-endstops_Z.stl</t>
  </si>
  <si>
    <t>riemenhalter.stl</t>
  </si>
  <si>
    <t>RepRapDiscount Full Graphic Smart Controller</t>
  </si>
  <si>
    <t>3D printer extruder</t>
  </si>
  <si>
    <t>http://www.aliexpress.com/item/12-24V-Fan-3D-Printer-head-Makerbot-3D-Printer-single-exturder-MK8-Extruder-Free-Shipping/1987122502.html</t>
  </si>
  <si>
    <t>3D Printer Options</t>
  </si>
  <si>
    <t>http://www.aliexpress.com/item/500mw-405NM-focusing-blue-purple-laser-module-laser-engraving-TTL-module-500mw-laser-tube-Laser-module/32562052620.html</t>
  </si>
  <si>
    <t>Laser Options</t>
  </si>
  <si>
    <t xml:space="preserve">500mw 405NM focusing blue purple laser module laser engraving TTL module </t>
  </si>
  <si>
    <t>http://www.aliexpress.com/item/1pc-Gcc-Signpal-Vinyl-Cutter-Blade-Holder-5-pcs-45-5-pcs-60-Degree-Roland-Liyu/32336073909.html</t>
  </si>
  <si>
    <t>Gcc Sign pal Vinyl Cutter Blade Holder + 5 pcs 45 + 5 pcs 60 Degree</t>
  </si>
  <si>
    <t>Roland Drag Knife Options</t>
  </si>
  <si>
    <t>or Dremel 300</t>
  </si>
  <si>
    <t>CHAINS</t>
  </si>
  <si>
    <t>drag chain</t>
  </si>
  <si>
    <t>AliExpress</t>
  </si>
  <si>
    <t>10x20mm x 1m</t>
  </si>
  <si>
    <t>Purchased</t>
  </si>
  <si>
    <t>unit price</t>
  </si>
  <si>
    <t>Price</t>
  </si>
  <si>
    <t>Remark</t>
  </si>
  <si>
    <t>reused</t>
  </si>
  <si>
    <t>2 reused</t>
  </si>
  <si>
    <t>pack</t>
  </si>
  <si>
    <t>Qty/pack</t>
  </si>
  <si>
    <t>TOTAL</t>
  </si>
  <si>
    <t>12V AO(always on, 5A) for barrel FAN</t>
  </si>
  <si>
    <t>12V PC(pwm controlled) for hotend FAN</t>
  </si>
  <si>
    <t>12V AO(always on, 5A)</t>
  </si>
  <si>
    <t>12V HC for hotend</t>
  </si>
  <si>
    <t>MOLEX 53258-06</t>
  </si>
  <si>
    <t>MALE</t>
  </si>
  <si>
    <t>51067 Crimp terminal</t>
  </si>
  <si>
    <t>Z axis side</t>
  </si>
  <si>
    <t>tool side</t>
  </si>
  <si>
    <t>z axis side</t>
  </si>
  <si>
    <t>TKY_MPCNC_UniversalMount_Mk8_slider.stl</t>
  </si>
  <si>
    <t>TKY_MPCNC_UniversalMount_Mk8_bracket.stl</t>
  </si>
  <si>
    <t>Pen_Holder_v4.stl</t>
  </si>
  <si>
    <t>Pen_Adapter_10.5mm.stl</t>
  </si>
  <si>
    <t>Dremel300_UpperBracket.stl</t>
  </si>
  <si>
    <t>Dremel300_Bottom_w_Mount.stl</t>
  </si>
  <si>
    <t>mods_for_display_case_button.stl</t>
  </si>
  <si>
    <t>mods_for_display_case_front.stl</t>
  </si>
  <si>
    <t>mods_for_display_case_back.stl</t>
  </si>
  <si>
    <t>tempered glass</t>
  </si>
  <si>
    <t>GLASS</t>
  </si>
  <si>
    <t>450mmx450mm</t>
  </si>
  <si>
    <t>http://www.11st.co.kr/product/SellerProductDetail.tmall?method=getSellerProductDetail&amp;prdNo=506434141&amp;xfrom=&amp;xzone=</t>
  </si>
  <si>
    <t>TABLE</t>
  </si>
  <si>
    <t>750mmx750mm</t>
  </si>
  <si>
    <t>http://www.ikea.com/kr/ko/catalog/products/30280099/</t>
  </si>
  <si>
    <t>MELLTORP 테이블 상판(제품번호: 302.800.99)</t>
  </si>
  <si>
    <t>Z-END</t>
  </si>
  <si>
    <t>V</t>
    <phoneticPr fontId="5" type="noConversion"/>
  </si>
  <si>
    <t>V</t>
    <phoneticPr fontId="5" type="noConversion"/>
  </si>
  <si>
    <t>MPCNCdragchain.stl</t>
    <phoneticPr fontId="5" type="noConversion"/>
  </si>
  <si>
    <t>5V</t>
  </si>
  <si>
    <t>drag chain holder for XY-axis</t>
  </si>
  <si>
    <t>drag chain / cable carrier for Z axis</t>
  </si>
  <si>
    <t>MPCNCdragchainXclip.stl</t>
  </si>
  <si>
    <t>MPCNCdragchainZclip.stl</t>
  </si>
  <si>
    <t>MPCNCdragchainZshelf.stl</t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</si>
  <si>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</si>
  <si>
    <t>Laser holder</t>
  </si>
  <si>
    <t>holder.stl</t>
  </si>
  <si>
    <t>E-STP1</t>
  </si>
  <si>
    <t>E-STP2</t>
  </si>
  <si>
    <t>E-STP3</t>
  </si>
  <si>
    <t>E-STP4</t>
  </si>
  <si>
    <t>N-Therm</t>
  </si>
  <si>
    <t>오렌지</t>
    <phoneticPr fontId="5" type="noConversion"/>
  </si>
  <si>
    <t>옅은녹색</t>
    <phoneticPr fontId="5" type="noConversion"/>
  </si>
  <si>
    <t>녹색</t>
    <phoneticPr fontId="5" type="noConversion"/>
  </si>
  <si>
    <t>흰색</t>
    <phoneticPr fontId="5" type="noConversion"/>
  </si>
  <si>
    <t>갈색</t>
    <phoneticPr fontId="5" type="noConversion"/>
  </si>
  <si>
    <t>연한갈색</t>
    <phoneticPr fontId="5" type="noConversion"/>
  </si>
  <si>
    <t>연한파랑</t>
    <phoneticPr fontId="5" type="noConversion"/>
  </si>
  <si>
    <t>녹색</t>
    <phoneticPr fontId="5" type="noConversion"/>
  </si>
  <si>
    <t>파랑</t>
    <phoneticPr fontId="5" type="noConversion"/>
  </si>
  <si>
    <t>보라</t>
    <phoneticPr fontId="5" type="noConversion"/>
  </si>
  <si>
    <t>회색</t>
    <phoneticPr fontId="5" type="noConversion"/>
  </si>
  <si>
    <t>파랑</t>
    <phoneticPr fontId="5" type="noConversion"/>
  </si>
  <si>
    <t>Cat-6</t>
    <phoneticPr fontId="5" type="noConversion"/>
  </si>
  <si>
    <t>twisted</t>
    <phoneticPr fontId="5" type="noConversion"/>
  </si>
  <si>
    <t>active high</t>
    <phoneticPr fontId="5" type="noConversion"/>
  </si>
  <si>
    <t>조인트 차지하는 길이</t>
    <phoneticPr fontId="5" type="noConversion"/>
  </si>
  <si>
    <t>mm</t>
    <phoneticPr fontId="5" type="noConversion"/>
  </si>
  <si>
    <t>지지 파이프 길이</t>
    <phoneticPr fontId="5" type="noConversion"/>
  </si>
  <si>
    <t>Cm</t>
    <phoneticPr fontId="5" type="noConversion"/>
  </si>
  <si>
    <t>개수</t>
    <phoneticPr fontId="5" type="noConversion"/>
  </si>
  <si>
    <t>leg</t>
    <phoneticPr fontId="5" type="noConversion"/>
  </si>
  <si>
    <t>leg</t>
    <phoneticPr fontId="5" type="noConversion"/>
  </si>
  <si>
    <r>
      <t xml:space="preserve">L </t>
    </r>
    <r>
      <rPr>
        <sz val="11"/>
        <color rgb="FF333333"/>
        <rFont val="맑은 고딕"/>
        <family val="2"/>
        <charset val="129"/>
      </rPr>
      <t>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맑은 고딕"/>
        <family val="2"/>
        <charset val="129"/>
      </rPr>
      <t>조인트</t>
    </r>
    <phoneticPr fontId="5" type="noConversion"/>
  </si>
  <si>
    <t>http://www.11st.co.kr/product/SellerProductDetail.tmall?method=getSellerProductDetail&amp;prdNo=1300741891</t>
    <phoneticPr fontId="5" type="noConversion"/>
  </si>
  <si>
    <r>
      <rPr>
        <sz val="11"/>
        <color rgb="FF333333"/>
        <rFont val="돋움"/>
        <family val="3"/>
        <charset val="129"/>
      </rPr>
      <t>원형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롱소켓</t>
    </r>
    <phoneticPr fontId="5" type="noConversion"/>
  </si>
  <si>
    <r>
      <rPr>
        <sz val="11"/>
        <color rgb="FF333333"/>
        <rFont val="돋움"/>
        <family val="3"/>
        <charset val="129"/>
      </rPr>
      <t>돔형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마감캡</t>
    </r>
    <phoneticPr fontId="5" type="noConversion"/>
  </si>
  <si>
    <t>PIPE JOINT</t>
    <phoneticPr fontId="5" type="noConversion"/>
  </si>
  <si>
    <t>http://www.11st.co.kr/product/SellerProductDetail.tmall?method=getSellerProductDetail&amp;prdNo=1133282774&amp;xfrom=&amp;xzone=</t>
    <phoneticPr fontId="5" type="noConversion"/>
  </si>
  <si>
    <t>http://www.11st.co.kr/product/SellerProductDetail.tmall?method=getSellerProductDetail&amp;prdNo=1133282774&amp;xfrom=&amp;xzone=</t>
    <phoneticPr fontId="5" type="noConversion"/>
  </si>
  <si>
    <t>SUPPORT</t>
    <phoneticPr fontId="5" type="noConversion"/>
  </si>
  <si>
    <r>
      <t>Conduit 3/4</t>
    </r>
    <r>
      <rPr>
        <sz val="11"/>
        <color rgb="FF333333"/>
        <rFont val="돋움"/>
        <family val="3"/>
        <charset val="129"/>
      </rPr>
      <t>″</t>
    </r>
    <r>
      <rPr>
        <sz val="11"/>
        <color rgb="FF333333"/>
        <rFont val="Inherit"/>
        <family val="2"/>
      </rPr>
      <t xml:space="preserve"> emt (23.5mm OD, IE version 25mm OD)</t>
    </r>
    <phoneticPr fontId="5" type="noConversion"/>
  </si>
  <si>
    <t>25mm</t>
    <phoneticPr fontId="5" type="noConversion"/>
  </si>
  <si>
    <r>
      <rPr>
        <sz val="11"/>
        <color rgb="FF333333"/>
        <rFont val="돋움"/>
        <family val="3"/>
        <charset val="129"/>
      </rPr>
      <t>지지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파이프</t>
    </r>
    <phoneticPr fontId="5" type="noConversion"/>
  </si>
  <si>
    <t>mm</t>
  </si>
  <si>
    <t>working
area</t>
    <phoneticPr fontId="5" type="noConversion"/>
  </si>
  <si>
    <t>Conduit
length</t>
    <phoneticPr fontId="5" type="noConversion"/>
  </si>
  <si>
    <t>leg</t>
    <phoneticPr fontId="5" type="noConversion"/>
  </si>
  <si>
    <t>Thread</t>
    <phoneticPr fontId="5" type="noConversion"/>
  </si>
  <si>
    <t>belt</t>
  </si>
  <si>
    <t>x</t>
  </si>
  <si>
    <t>y</t>
  </si>
  <si>
    <t>table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</si>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</sst>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₩&quot;#,##0_);[Red]\(&quot;₩&quot;#,##0\)"/>
    <numFmt numFmtId="165" formatCode="0_);[Red]\(0\)"/>
    <numFmt numFmtId="166" formatCode="mm&quot;월&quot;\ dd&quot;일&quot;"/>
    <numFmt numFmtId="167" formatCode="[$₩-412]#,##0;[Red]\-[$₩-412]#,##0"/>
  </numFmts>
  <fonts count="26">
    <font>
      <sz val="11"/>
      <color theme="1"/>
      <name val="Calibri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Calibri"/>
      <family val="2"/>
      <charset val="129"/>
      <scheme val="minor"/>
    </font>
    <font>
      <strike/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Calibri"/>
      <family val="2"/>
      <scheme val="minor"/>
    </font>
    <font>
      <u/>
      <sz val="11"/>
      <name val="Calibri"/>
      <family val="2"/>
      <charset val="129"/>
      <scheme val="minor"/>
    </font>
    <font>
      <b/>
      <sz val="11"/>
      <color rgb="FF333333"/>
      <name val="Inherit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1"/>
      <color rgb="FF333333"/>
      <name val="맑은 고딕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5" fontId="2" fillId="0" borderId="3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 applyBorder="1">
      <alignment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7" xfId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164" fontId="0" fillId="3" borderId="2" xfId="0" applyNumberFormat="1" applyFill="1" applyBorder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5" xfId="1" applyFill="1" applyBorder="1" applyAlignment="1">
      <alignment horizontal="left" vertical="center" wrapText="1"/>
    </xf>
    <xf numFmtId="164" fontId="0" fillId="3" borderId="4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Fill="1" applyBorder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66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7" fontId="0" fillId="0" borderId="0" xfId="0" applyNumberFormat="1">
      <alignment vertical="center"/>
    </xf>
    <xf numFmtId="0" fontId="20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9" fontId="2" fillId="0" borderId="0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16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4" fillId="0" borderId="7" xfId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64" fontId="20" fillId="0" borderId="0" xfId="0" applyNumberFormat="1" applyFo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0" borderId="10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15" xfId="0" applyNumberFormat="1" applyBorder="1">
      <alignment vertical="center"/>
    </xf>
    <xf numFmtId="164" fontId="0" fillId="3" borderId="12" xfId="0" applyNumberFormat="1" applyFill="1" applyBorder="1">
      <alignment vertical="center"/>
    </xf>
    <xf numFmtId="164" fontId="0" fillId="3" borderId="15" xfId="0" applyNumberFormat="1" applyFill="1" applyBorder="1">
      <alignment vertical="center"/>
    </xf>
    <xf numFmtId="164" fontId="0" fillId="0" borderId="15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3" fillId="0" borderId="0" xfId="0" applyFont="1">
      <alignment vertical="center"/>
    </xf>
    <xf numFmtId="164" fontId="23" fillId="0" borderId="0" xfId="0" applyNumberFormat="1" applyFont="1">
      <alignment vertical="center"/>
    </xf>
    <xf numFmtId="167" fontId="20" fillId="0" borderId="0" xfId="0" applyNumberFormat="1" applyFont="1" applyFill="1">
      <alignment vertical="center"/>
    </xf>
    <xf numFmtId="0" fontId="0" fillId="0" borderId="1" xfId="0" applyBorder="1" applyAlignment="1">
      <alignment horizontal="center" vertical="center"/>
    </xf>
    <xf numFmtId="0" fontId="4" fillId="4" borderId="4" xfId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4" fillId="0" borderId="0" xfId="0" quotePrefix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2" fillId="12" borderId="1" xfId="0" quotePrefix="1" applyFont="1" applyFill="1" applyBorder="1" applyAlignment="1">
      <alignment horizontal="center" vertical="center"/>
    </xf>
    <xf numFmtId="0" fontId="20" fillId="12" borderId="1" xfId="0" quotePrefix="1" applyFont="1" applyFill="1" applyBorder="1" applyAlignment="1">
      <alignment horizontal="center" vertical="center"/>
    </xf>
    <xf numFmtId="0" fontId="21" fillId="12" borderId="1" xfId="0" quotePrefix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1" applyFill="1">
      <alignment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4" fillId="4" borderId="2" xfId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4" fillId="5" borderId="2" xfId="1" applyFill="1" applyBorder="1" applyAlignment="1">
      <alignment horizontal="center" vertical="center" wrapText="1"/>
    </xf>
    <xf numFmtId="0" fontId="4" fillId="5" borderId="3" xfId="1" applyFill="1" applyBorder="1" applyAlignment="1">
      <alignment horizontal="center" vertical="center" wrapText="1"/>
    </xf>
    <xf numFmtId="0" fontId="4" fillId="5" borderId="4" xfId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4" fillId="0" borderId="2" xfId="1" applyFill="1" applyBorder="1" applyAlignment="1">
      <alignment horizontal="left" vertical="center" wrapText="1"/>
    </xf>
    <xf numFmtId="0" fontId="4" fillId="0" borderId="3" xfId="1" applyFill="1" applyBorder="1" applyAlignment="1">
      <alignment horizontal="left" vertical="center" wrapText="1"/>
    </xf>
    <xf numFmtId="0" fontId="4" fillId="0" borderId="4" xfId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6" fillId="0" borderId="1" xfId="0" applyFont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19</xdr:row>
      <xdr:rowOff>38100</xdr:rowOff>
    </xdr:from>
    <xdr:to>
      <xdr:col>19</xdr:col>
      <xdr:colOff>199476</xdr:colOff>
      <xdr:row>37</xdr:row>
      <xdr:rowOff>15850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4743450"/>
          <a:ext cx="4390476" cy="3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32907</xdr:colOff>
      <xdr:row>46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44107" cy="8896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26" Type="http://schemas.openxmlformats.org/officeDocument/2006/relationships/hyperlink" Target="http://www.thingiverse.com/thing:1235003" TargetMode="External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5" Type="http://schemas.openxmlformats.org/officeDocument/2006/relationships/hyperlink" Target="http://www.thingiverse.com/thing:617468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29" Type="http://schemas.openxmlformats.org/officeDocument/2006/relationships/hyperlink" Target="http://www.thingiverse.com/thing:1272581" TargetMode="External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24" Type="http://schemas.openxmlformats.org/officeDocument/2006/relationships/hyperlink" Target="http://www.thingiverse.com/thing:1090453" TargetMode="External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hyperlink" Target="http://www.thingiverse.com/thing:1272787" TargetMode="External"/><Relationship Id="rId28" Type="http://schemas.openxmlformats.org/officeDocument/2006/relationships/hyperlink" Target="http://www.thingiverse.com/thing:617468" TargetMode="External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Relationship Id="rId27" Type="http://schemas.openxmlformats.org/officeDocument/2006/relationships/hyperlink" Target="http://www.thingiverse.com/thing:617468" TargetMode="External"/><Relationship Id="rId30" Type="http://schemas.openxmlformats.org/officeDocument/2006/relationships/hyperlink" Target="http://www.thingiverse.com/thing:129604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asspop.co.kr/product/detail.html?product_no=103&amp;cate_no=63&amp;display_group=1" TargetMode="External"/><Relationship Id="rId13" Type="http://schemas.openxmlformats.org/officeDocument/2006/relationships/hyperlink" Target="http://nasspop.co.kr/product/detail.html?product_no=18&amp;cate_no=62&amp;display_group=1" TargetMode="External"/><Relationship Id="rId3" Type="http://schemas.openxmlformats.org/officeDocument/2006/relationships/hyperlink" Target="http://www.aliexpress.com/item/12-24V-Fan-3D-Printer-head-Makerbot-3D-Printer-single-exturder-MK8-Extruder-Free-Shipping/1987122502.html" TargetMode="External"/><Relationship Id="rId7" Type="http://schemas.openxmlformats.org/officeDocument/2006/relationships/hyperlink" Target="http://nasspop.co.kr/product/detail.html?product_no=77&amp;cate_no=63&amp;display_group=1" TargetMode="External"/><Relationship Id="rId12" Type="http://schemas.openxmlformats.org/officeDocument/2006/relationships/hyperlink" Target="http://www.11st.co.kr/product/SellerProductDetail.tmall?method=getSellerProductDetail&amp;prdNo=1133282774&amp;xfrom=&amp;xzone=" TargetMode="Externa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hyperlink" Target="http://nasspop.co.kr/product/detail.html?product_no=47&amp;cate_no=72&amp;display_group=1" TargetMode="External"/><Relationship Id="rId11" Type="http://schemas.openxmlformats.org/officeDocument/2006/relationships/hyperlink" Target="http://nasspop.co.kr/product/detail.html?product_no=26&amp;cate_no=71&amp;display_group=1" TargetMode="External"/><Relationship Id="rId5" Type="http://schemas.openxmlformats.org/officeDocument/2006/relationships/hyperlink" Target="http://www.aliexpress.com/item/1pc-Gcc-Signpal-Vinyl-Cutter-Blade-Holder-5-pcs-45-5-pcs-60-Degree-Roland-Liyu/32336073909.html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nasspop.co.kr/product/detail.html?product_no=25&amp;cate_no=71&amp;display_group=1" TargetMode="External"/><Relationship Id="rId4" Type="http://schemas.openxmlformats.org/officeDocument/2006/relationships/hyperlink" Target="http://www.aliexpress.com/item/500mw-405NM-focusing-blue-purple-laser-module-laser-engraving-TTL-module-500mw-laser-tube-Laser-module/32562052620.html" TargetMode="External"/><Relationship Id="rId9" Type="http://schemas.openxmlformats.org/officeDocument/2006/relationships/hyperlink" Target="http://nasspop.co.kr/product/detail.html?product_no=132&amp;cate_no=75&amp;display_group=1" TargetMode="External"/><Relationship Id="rId14" Type="http://schemas.openxmlformats.org/officeDocument/2006/relationships/hyperlink" Target="http://nasspop.co.kr/product/detail.html?product_no=89&amp;cate_no=63&amp;display_group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kea.com/kr/ko/catalog/products/30280099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11st.co.kr/product/SellerProductDetail.tmall?method=getSellerProductDetail&amp;prdNo=506434141&amp;xfrom=&amp;xzone=" TargetMode="External"/><Relationship Id="rId1" Type="http://schemas.openxmlformats.org/officeDocument/2006/relationships/hyperlink" Target="http://www.aliexpress.com/item/10-x-20mm-1M-Open-On-Both-Side-Plastic-Towline-Cable-Drag-Chain-Wonderful-Gift/32244468731.html?ws_ab_test=searchweb201556_6,searchweb201644_4_10001_10002_10005_10006_301_10003_10004_62,searchweb201560_2,searchweb1451318400_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11st.co.kr/product/SellerProductDetail.tmall?method=getSellerProductDetail&amp;prdNo=1133282774&amp;xfrom=&amp;xzone=" TargetMode="External"/><Relationship Id="rId4" Type="http://schemas.openxmlformats.org/officeDocument/2006/relationships/hyperlink" Target="http://www.11st.co.kr/product/SellerProductDetail.tmall?method=getSellerProductDetail&amp;prdNo=130074189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H35" sqref="H35"/>
    </sheetView>
  </sheetViews>
  <sheetFormatPr defaultRowHeight="15"/>
  <cols>
    <col min="1" max="1" width="28.28515625" customWidth="1"/>
    <col min="2" max="2" width="45.7109375" bestFit="1" customWidth="1"/>
    <col min="3" max="3" width="6.5703125" customWidth="1"/>
    <col min="4" max="4" width="6.7109375" customWidth="1"/>
    <col min="5" max="5" width="11.5703125" bestFit="1" customWidth="1"/>
    <col min="6" max="6" width="12.28515625" hidden="1" customWidth="1"/>
    <col min="7" max="7" width="12.85546875" hidden="1" customWidth="1"/>
    <col min="8" max="8" width="41.7109375" bestFit="1" customWidth="1"/>
  </cols>
  <sheetData>
    <row r="1" spans="1:10">
      <c r="A1" t="s">
        <v>71</v>
      </c>
    </row>
    <row r="3" spans="1:10" ht="28.5" customHeight="1">
      <c r="A3" s="5" t="s">
        <v>151</v>
      </c>
      <c r="B3" s="5" t="s">
        <v>1</v>
      </c>
      <c r="C3" s="5" t="s">
        <v>0</v>
      </c>
      <c r="D3" s="5" t="s">
        <v>2</v>
      </c>
      <c r="E3" s="5" t="s">
        <v>3</v>
      </c>
      <c r="F3" s="5" t="s">
        <v>157</v>
      </c>
      <c r="G3" s="5" t="s">
        <v>4</v>
      </c>
      <c r="H3" s="27" t="s">
        <v>120</v>
      </c>
      <c r="I3" s="5" t="s">
        <v>68</v>
      </c>
    </row>
    <row r="4" spans="1:10" ht="28.5" customHeight="1">
      <c r="A4" s="164" t="s">
        <v>152</v>
      </c>
      <c r="B4" s="69" t="s">
        <v>76</v>
      </c>
      <c r="C4" s="47">
        <v>4</v>
      </c>
      <c r="D4" s="49">
        <v>0.4</v>
      </c>
      <c r="E4" s="50" t="s">
        <v>5</v>
      </c>
      <c r="F4" s="47">
        <v>59.3</v>
      </c>
      <c r="G4" s="47">
        <v>234.5</v>
      </c>
      <c r="H4" s="51" t="s">
        <v>113</v>
      </c>
      <c r="I4" s="52" t="s">
        <v>102</v>
      </c>
      <c r="J4" s="26">
        <v>0.4</v>
      </c>
    </row>
    <row r="5" spans="1:10" ht="28.5" customHeight="1">
      <c r="A5" s="165"/>
      <c r="B5" s="48" t="s">
        <v>77</v>
      </c>
      <c r="C5" s="47">
        <v>4</v>
      </c>
      <c r="D5" s="49">
        <v>0.7</v>
      </c>
      <c r="E5" s="50" t="s">
        <v>5</v>
      </c>
      <c r="F5" s="47">
        <v>17.5</v>
      </c>
      <c r="G5" s="47">
        <v>70.099999999999994</v>
      </c>
      <c r="H5" s="51" t="s">
        <v>112</v>
      </c>
      <c r="I5" s="52" t="s">
        <v>102</v>
      </c>
      <c r="J5" s="26">
        <v>0.4</v>
      </c>
    </row>
    <row r="6" spans="1:10" ht="28.5" customHeight="1">
      <c r="A6" s="166" t="s">
        <v>153</v>
      </c>
      <c r="B6" s="53" t="s">
        <v>6</v>
      </c>
      <c r="C6" s="54">
        <v>4</v>
      </c>
      <c r="D6" s="55">
        <v>0.55000000000000004</v>
      </c>
      <c r="E6" s="56" t="s">
        <v>5</v>
      </c>
      <c r="F6" s="54">
        <v>89.6</v>
      </c>
      <c r="G6" s="54">
        <v>363</v>
      </c>
      <c r="H6" s="59" t="s">
        <v>114</v>
      </c>
      <c r="I6" s="57" t="s">
        <v>104</v>
      </c>
      <c r="J6" s="26">
        <v>0.4</v>
      </c>
    </row>
    <row r="7" spans="1:10" ht="28.5" customHeight="1">
      <c r="A7" s="167"/>
      <c r="B7" s="53" t="s">
        <v>7</v>
      </c>
      <c r="C7" s="54">
        <v>4</v>
      </c>
      <c r="D7" s="55">
        <v>0.7</v>
      </c>
      <c r="E7" s="56" t="s">
        <v>5</v>
      </c>
      <c r="F7" s="54">
        <v>20.8</v>
      </c>
      <c r="G7" s="54">
        <v>83</v>
      </c>
      <c r="H7" s="59" t="s">
        <v>115</v>
      </c>
      <c r="I7" s="57" t="s">
        <v>103</v>
      </c>
      <c r="J7" s="26">
        <v>0.4</v>
      </c>
    </row>
    <row r="8" spans="1:10" ht="28.5" customHeight="1">
      <c r="A8" s="168"/>
      <c r="B8" s="53" t="s">
        <v>8</v>
      </c>
      <c r="C8" s="54">
        <v>4</v>
      </c>
      <c r="D8" s="55">
        <v>0.7</v>
      </c>
      <c r="E8" s="56" t="s">
        <v>5</v>
      </c>
      <c r="F8" s="54">
        <v>30.8</v>
      </c>
      <c r="G8" s="54">
        <v>123.5</v>
      </c>
      <c r="H8" s="59" t="s">
        <v>116</v>
      </c>
      <c r="I8" s="68" t="s">
        <v>105</v>
      </c>
      <c r="J8" s="26">
        <v>0.3</v>
      </c>
    </row>
    <row r="9" spans="1:10" ht="28.5" customHeight="1">
      <c r="A9" s="156" t="s">
        <v>154</v>
      </c>
      <c r="B9" s="48" t="s">
        <v>9</v>
      </c>
      <c r="C9" s="47">
        <v>2</v>
      </c>
      <c r="D9" s="49">
        <v>0.75</v>
      </c>
      <c r="E9" s="50" t="s">
        <v>5</v>
      </c>
      <c r="F9" s="47">
        <v>66</v>
      </c>
      <c r="G9" s="47">
        <v>132</v>
      </c>
      <c r="H9" s="51" t="s">
        <v>111</v>
      </c>
      <c r="I9" s="52" t="s">
        <v>128</v>
      </c>
      <c r="J9" s="26">
        <v>0.4</v>
      </c>
    </row>
    <row r="10" spans="1:10" ht="28.5" customHeight="1">
      <c r="A10" s="157"/>
      <c r="B10" s="48" t="s">
        <v>10</v>
      </c>
      <c r="C10" s="47">
        <v>2</v>
      </c>
      <c r="D10" s="49">
        <v>0.7</v>
      </c>
      <c r="E10" s="50" t="s">
        <v>5</v>
      </c>
      <c r="F10" s="47" t="s">
        <v>78</v>
      </c>
      <c r="G10" s="47">
        <v>110.6</v>
      </c>
      <c r="H10" s="51" t="s">
        <v>110</v>
      </c>
      <c r="I10" s="52" t="s">
        <v>88</v>
      </c>
      <c r="J10" s="26">
        <v>0.4</v>
      </c>
    </row>
    <row r="11" spans="1:10" ht="28.5" customHeight="1">
      <c r="A11" s="157"/>
      <c r="B11" s="48" t="s">
        <v>11</v>
      </c>
      <c r="C11" s="47">
        <v>2</v>
      </c>
      <c r="D11" s="49">
        <v>0.7</v>
      </c>
      <c r="E11" s="50" t="s">
        <v>5</v>
      </c>
      <c r="F11" s="47" t="s">
        <v>79</v>
      </c>
      <c r="G11" s="47">
        <v>105</v>
      </c>
      <c r="H11" s="51" t="s">
        <v>109</v>
      </c>
      <c r="I11" s="52" t="s">
        <v>185</v>
      </c>
      <c r="J11" s="26">
        <v>0.4</v>
      </c>
    </row>
    <row r="12" spans="1:10" ht="28.5" customHeight="1">
      <c r="A12" s="158"/>
      <c r="B12" s="48" t="s">
        <v>17</v>
      </c>
      <c r="C12" s="47">
        <v>1</v>
      </c>
      <c r="D12" s="49">
        <v>0.7</v>
      </c>
      <c r="E12" s="50" t="s">
        <v>5</v>
      </c>
      <c r="F12" s="47" t="s">
        <v>18</v>
      </c>
      <c r="G12" s="47">
        <v>12</v>
      </c>
      <c r="H12" s="51" t="s">
        <v>117</v>
      </c>
      <c r="I12" s="52" t="s">
        <v>186</v>
      </c>
      <c r="J12" s="26">
        <v>0.5</v>
      </c>
    </row>
    <row r="13" spans="1:10" ht="28.5" customHeight="1">
      <c r="A13" s="166" t="s">
        <v>155</v>
      </c>
      <c r="B13" s="53" t="s">
        <v>12</v>
      </c>
      <c r="C13" s="54">
        <v>2</v>
      </c>
      <c r="D13" s="55">
        <v>0.5</v>
      </c>
      <c r="E13" s="56" t="s">
        <v>5</v>
      </c>
      <c r="F13" s="54" t="s">
        <v>80</v>
      </c>
      <c r="G13" s="54" t="s">
        <v>81</v>
      </c>
      <c r="H13" s="58" t="s">
        <v>122</v>
      </c>
      <c r="I13" s="57" t="s">
        <v>187</v>
      </c>
      <c r="J13" s="26">
        <v>0.5</v>
      </c>
    </row>
    <row r="14" spans="1:10" ht="28.5" customHeight="1">
      <c r="A14" s="167"/>
      <c r="B14" s="53" t="s">
        <v>16</v>
      </c>
      <c r="C14" s="54">
        <v>1</v>
      </c>
      <c r="D14" s="55">
        <v>0.6</v>
      </c>
      <c r="E14" s="56" t="s">
        <v>5</v>
      </c>
      <c r="F14" s="54" t="s">
        <v>82</v>
      </c>
      <c r="G14" s="54">
        <v>39</v>
      </c>
      <c r="H14" s="59" t="s">
        <v>107</v>
      </c>
      <c r="I14" s="57" t="s">
        <v>185</v>
      </c>
      <c r="J14" s="26">
        <v>0.4</v>
      </c>
    </row>
    <row r="15" spans="1:10" ht="28.5" customHeight="1">
      <c r="A15" s="167"/>
      <c r="B15" s="53" t="s">
        <v>123</v>
      </c>
      <c r="C15" s="54">
        <v>1</v>
      </c>
      <c r="D15" s="55">
        <v>0.5</v>
      </c>
      <c r="E15" s="56" t="s">
        <v>5</v>
      </c>
      <c r="F15" s="54" t="s">
        <v>75</v>
      </c>
      <c r="G15" s="54" t="s">
        <v>75</v>
      </c>
      <c r="H15" s="59" t="s">
        <v>124</v>
      </c>
      <c r="I15" s="57" t="s">
        <v>187</v>
      </c>
      <c r="J15" s="26">
        <v>0.4</v>
      </c>
    </row>
    <row r="16" spans="1:10" ht="28.5" customHeight="1">
      <c r="A16" s="167"/>
      <c r="B16" s="60" t="s">
        <v>19</v>
      </c>
      <c r="C16" s="61">
        <v>1</v>
      </c>
      <c r="D16" s="62">
        <v>0.7</v>
      </c>
      <c r="E16" s="63" t="s">
        <v>5</v>
      </c>
      <c r="F16" s="61" t="s">
        <v>20</v>
      </c>
      <c r="G16" s="61">
        <v>5.7</v>
      </c>
      <c r="H16" s="64" t="s">
        <v>121</v>
      </c>
      <c r="I16" s="65"/>
    </row>
    <row r="17" spans="1:12" ht="28.5" customHeight="1">
      <c r="A17" s="168"/>
      <c r="B17" s="53" t="s">
        <v>119</v>
      </c>
      <c r="C17" s="54">
        <v>1</v>
      </c>
      <c r="D17" s="55"/>
      <c r="E17" s="56" t="s">
        <v>118</v>
      </c>
      <c r="F17" s="54"/>
      <c r="G17" s="54"/>
      <c r="H17" s="66" t="s">
        <v>255</v>
      </c>
      <c r="I17" s="67" t="s">
        <v>190</v>
      </c>
    </row>
    <row r="18" spans="1:12" ht="28.5" customHeight="1">
      <c r="A18" s="156" t="s">
        <v>156</v>
      </c>
      <c r="B18" s="48" t="s">
        <v>72</v>
      </c>
      <c r="C18" s="47">
        <v>4</v>
      </c>
      <c r="D18" s="49">
        <v>0.6</v>
      </c>
      <c r="E18" s="50" t="s">
        <v>5</v>
      </c>
      <c r="F18" s="47" t="s">
        <v>73</v>
      </c>
      <c r="G18" s="47">
        <v>148.1</v>
      </c>
      <c r="H18" s="51" t="s">
        <v>125</v>
      </c>
      <c r="I18" s="52" t="s">
        <v>88</v>
      </c>
      <c r="J18" s="26">
        <v>0.4</v>
      </c>
    </row>
    <row r="19" spans="1:12" ht="28.5" customHeight="1">
      <c r="A19" s="158"/>
      <c r="B19" s="48" t="s">
        <v>74</v>
      </c>
      <c r="C19" s="47">
        <v>4</v>
      </c>
      <c r="D19" s="49">
        <v>0.6</v>
      </c>
      <c r="E19" s="50" t="s">
        <v>5</v>
      </c>
      <c r="F19" s="47">
        <v>31.8</v>
      </c>
      <c r="G19" s="47">
        <v>127.1</v>
      </c>
      <c r="H19" s="51" t="s">
        <v>126</v>
      </c>
      <c r="I19" s="52" t="s">
        <v>88</v>
      </c>
      <c r="J19" s="26">
        <v>0.4</v>
      </c>
    </row>
    <row r="20" spans="1:12" ht="28.5" customHeight="1">
      <c r="A20" s="153" t="s">
        <v>149</v>
      </c>
      <c r="B20" s="88" t="s">
        <v>189</v>
      </c>
      <c r="C20" s="88">
        <v>8</v>
      </c>
      <c r="D20" s="89">
        <v>0.4</v>
      </c>
      <c r="E20" s="56" t="s">
        <v>106</v>
      </c>
      <c r="F20" s="88"/>
      <c r="G20" s="57"/>
      <c r="H20" s="59" t="s">
        <v>193</v>
      </c>
      <c r="I20" s="57" t="s">
        <v>104</v>
      </c>
      <c r="J20" s="26">
        <v>0.3</v>
      </c>
    </row>
    <row r="21" spans="1:12" ht="28.5" customHeight="1">
      <c r="A21" s="154"/>
      <c r="B21" s="88" t="s">
        <v>191</v>
      </c>
      <c r="C21" s="88">
        <v>1</v>
      </c>
      <c r="D21" s="89">
        <v>0.4</v>
      </c>
      <c r="E21" s="56" t="s">
        <v>106</v>
      </c>
      <c r="F21" s="88"/>
      <c r="G21" s="57"/>
      <c r="H21" s="100" t="s">
        <v>192</v>
      </c>
      <c r="I21" s="57" t="s">
        <v>88</v>
      </c>
      <c r="J21" s="26">
        <v>0.3</v>
      </c>
    </row>
    <row r="22" spans="1:12" ht="28.5" customHeight="1">
      <c r="A22" s="154"/>
      <c r="B22" s="153" t="s">
        <v>194</v>
      </c>
      <c r="C22" s="88">
        <v>1</v>
      </c>
      <c r="D22" s="89">
        <v>0.4</v>
      </c>
      <c r="E22" s="56" t="s">
        <v>5</v>
      </c>
      <c r="F22" s="88"/>
      <c r="G22" s="57"/>
      <c r="H22" s="100" t="s">
        <v>234</v>
      </c>
      <c r="I22" s="57" t="s">
        <v>246</v>
      </c>
      <c r="J22" s="26">
        <v>0.3</v>
      </c>
    </row>
    <row r="23" spans="1:12" ht="28.5" customHeight="1">
      <c r="A23" s="154"/>
      <c r="B23" s="154"/>
      <c r="C23" s="88">
        <v>1</v>
      </c>
      <c r="D23" s="89">
        <v>0.4</v>
      </c>
      <c r="E23" s="56" t="s">
        <v>5</v>
      </c>
      <c r="F23" s="88"/>
      <c r="G23" s="57"/>
      <c r="H23" s="100" t="s">
        <v>235</v>
      </c>
      <c r="I23" s="57" t="s">
        <v>247</v>
      </c>
      <c r="J23" s="26">
        <v>0.3</v>
      </c>
    </row>
    <row r="24" spans="1:12" ht="28.5" customHeight="1">
      <c r="A24" s="154"/>
      <c r="B24" s="155"/>
      <c r="C24" s="88">
        <v>1</v>
      </c>
      <c r="D24" s="89">
        <v>0.4</v>
      </c>
      <c r="E24" s="56" t="s">
        <v>5</v>
      </c>
      <c r="F24" s="88"/>
      <c r="G24" s="57"/>
      <c r="H24" s="100" t="s">
        <v>236</v>
      </c>
      <c r="I24" s="57" t="s">
        <v>246</v>
      </c>
      <c r="J24" s="26">
        <v>0.3</v>
      </c>
    </row>
    <row r="25" spans="1:12" ht="28.5" customHeight="1">
      <c r="A25" s="154"/>
      <c r="B25" s="88" t="s">
        <v>250</v>
      </c>
      <c r="C25" s="88">
        <v>1</v>
      </c>
      <c r="D25" s="89">
        <v>0.5</v>
      </c>
      <c r="E25" s="56" t="s">
        <v>106</v>
      </c>
      <c r="F25" s="88"/>
      <c r="G25" s="57"/>
      <c r="H25" s="100" t="s">
        <v>248</v>
      </c>
      <c r="I25" s="57" t="s">
        <v>88</v>
      </c>
      <c r="J25" s="26">
        <v>0.3</v>
      </c>
    </row>
    <row r="26" spans="1:12" ht="28.5" customHeight="1">
      <c r="A26" s="154"/>
      <c r="B26" s="153" t="s">
        <v>251</v>
      </c>
      <c r="C26" s="88">
        <v>1</v>
      </c>
      <c r="D26" s="89">
        <v>0.5</v>
      </c>
      <c r="E26" s="161" t="s">
        <v>106</v>
      </c>
      <c r="F26" s="88"/>
      <c r="G26" s="57"/>
      <c r="H26" s="100" t="s">
        <v>252</v>
      </c>
      <c r="I26" s="57" t="s">
        <v>88</v>
      </c>
      <c r="J26" s="26">
        <v>0.3</v>
      </c>
    </row>
    <row r="27" spans="1:12" ht="28.5" customHeight="1">
      <c r="A27" s="154"/>
      <c r="B27" s="154"/>
      <c r="C27" s="88">
        <v>1</v>
      </c>
      <c r="D27" s="89">
        <v>0.5</v>
      </c>
      <c r="E27" s="162"/>
      <c r="F27" s="88"/>
      <c r="G27" s="57"/>
      <c r="H27" s="100" t="s">
        <v>253</v>
      </c>
      <c r="I27" s="57" t="s">
        <v>88</v>
      </c>
      <c r="J27" s="26">
        <v>0.3</v>
      </c>
    </row>
    <row r="28" spans="1:12" ht="28.5" customHeight="1">
      <c r="A28" s="155"/>
      <c r="B28" s="155"/>
      <c r="C28" s="88">
        <v>1</v>
      </c>
      <c r="D28" s="89">
        <v>0.5</v>
      </c>
      <c r="E28" s="163"/>
      <c r="F28" s="88"/>
      <c r="G28" s="57"/>
      <c r="H28" s="100" t="s">
        <v>254</v>
      </c>
      <c r="I28" s="57" t="s">
        <v>88</v>
      </c>
      <c r="J28" s="26">
        <v>0.3</v>
      </c>
    </row>
    <row r="29" spans="1:12" ht="28.5" customHeight="1">
      <c r="A29" s="156" t="s">
        <v>162</v>
      </c>
      <c r="B29" s="90" t="s">
        <v>13</v>
      </c>
      <c r="C29" s="91">
        <v>2</v>
      </c>
      <c r="D29" s="92">
        <v>0.7</v>
      </c>
      <c r="E29" s="93" t="s">
        <v>5</v>
      </c>
      <c r="F29" s="91" t="s">
        <v>14</v>
      </c>
      <c r="G29" s="91" t="s">
        <v>15</v>
      </c>
      <c r="H29" s="94" t="s">
        <v>127</v>
      </c>
      <c r="I29" s="95"/>
      <c r="J29" s="20"/>
      <c r="K29" s="21"/>
      <c r="L29" s="4"/>
    </row>
    <row r="30" spans="1:12" ht="28.5" customHeight="1">
      <c r="A30" s="157"/>
      <c r="B30" s="48" t="s">
        <v>159</v>
      </c>
      <c r="C30" s="47">
        <v>1</v>
      </c>
      <c r="D30" s="49">
        <v>0.7</v>
      </c>
      <c r="E30" s="50" t="s">
        <v>106</v>
      </c>
      <c r="F30" s="47"/>
      <c r="G30" s="47"/>
      <c r="H30" s="96" t="s">
        <v>108</v>
      </c>
      <c r="I30" s="52" t="s">
        <v>188</v>
      </c>
      <c r="J30" s="85">
        <v>0.4</v>
      </c>
      <c r="K30" s="21"/>
      <c r="L30" s="4"/>
    </row>
    <row r="31" spans="1:12" ht="28.5" customHeight="1">
      <c r="A31" s="157"/>
      <c r="B31" s="156" t="s">
        <v>158</v>
      </c>
      <c r="C31" s="47">
        <v>1</v>
      </c>
      <c r="D31" s="49">
        <v>0.7</v>
      </c>
      <c r="E31" s="50" t="s">
        <v>106</v>
      </c>
      <c r="F31" s="47"/>
      <c r="G31" s="47"/>
      <c r="H31" s="97" t="s">
        <v>230</v>
      </c>
      <c r="I31" s="52" t="s">
        <v>88</v>
      </c>
      <c r="J31" s="85">
        <v>0.3</v>
      </c>
      <c r="K31" s="21"/>
      <c r="L31" s="4"/>
    </row>
    <row r="32" spans="1:12" ht="28.5" customHeight="1">
      <c r="A32" s="157"/>
      <c r="B32" s="158"/>
      <c r="C32" s="47">
        <v>1</v>
      </c>
      <c r="D32" s="49">
        <v>0.7</v>
      </c>
      <c r="E32" s="50" t="s">
        <v>106</v>
      </c>
      <c r="F32" s="47"/>
      <c r="G32" s="47"/>
      <c r="H32" s="97" t="s">
        <v>231</v>
      </c>
      <c r="I32" s="52" t="s">
        <v>88</v>
      </c>
      <c r="J32" s="85">
        <v>0.3</v>
      </c>
      <c r="K32" s="21"/>
      <c r="L32" s="4"/>
    </row>
    <row r="33" spans="1:12" ht="28.5" customHeight="1">
      <c r="A33" s="157"/>
      <c r="B33" s="156" t="s">
        <v>161</v>
      </c>
      <c r="C33" s="47">
        <v>1</v>
      </c>
      <c r="D33" s="49">
        <v>0.7</v>
      </c>
      <c r="E33" s="159" t="s">
        <v>106</v>
      </c>
      <c r="F33" s="47"/>
      <c r="G33" s="47"/>
      <c r="H33" s="97" t="s">
        <v>228</v>
      </c>
      <c r="I33" s="52"/>
      <c r="J33" s="20"/>
      <c r="K33" s="21"/>
      <c r="L33" s="4"/>
    </row>
    <row r="34" spans="1:12" ht="28.5" customHeight="1">
      <c r="A34" s="157"/>
      <c r="B34" s="157"/>
      <c r="C34" s="47">
        <v>1</v>
      </c>
      <c r="D34" s="49">
        <v>0.7</v>
      </c>
      <c r="E34" s="160"/>
      <c r="F34" s="47"/>
      <c r="G34" s="47"/>
      <c r="H34" s="97" t="s">
        <v>229</v>
      </c>
      <c r="I34" s="52" t="s">
        <v>88</v>
      </c>
      <c r="J34" s="85">
        <v>0.4</v>
      </c>
      <c r="K34" s="21"/>
      <c r="L34" s="4"/>
    </row>
    <row r="35" spans="1:12" ht="28.5" customHeight="1">
      <c r="A35" s="157"/>
      <c r="B35" s="158"/>
      <c r="C35" s="47">
        <v>1</v>
      </c>
      <c r="D35" s="49">
        <v>0.7</v>
      </c>
      <c r="E35" s="135"/>
      <c r="F35" s="47"/>
      <c r="G35" s="47"/>
      <c r="H35" s="97"/>
      <c r="I35" s="52" t="s">
        <v>88</v>
      </c>
      <c r="J35" s="85">
        <v>0.4</v>
      </c>
      <c r="K35" s="21"/>
      <c r="L35" s="4"/>
    </row>
    <row r="36" spans="1:12" ht="28.5" customHeight="1">
      <c r="A36" s="157"/>
      <c r="B36" s="156" t="s">
        <v>160</v>
      </c>
      <c r="C36" s="47">
        <v>1</v>
      </c>
      <c r="D36" s="49">
        <v>0.7</v>
      </c>
      <c r="E36" s="159" t="s">
        <v>106</v>
      </c>
      <c r="F36" s="47"/>
      <c r="G36" s="47"/>
      <c r="H36" s="97" t="s">
        <v>232</v>
      </c>
      <c r="I36" s="52"/>
    </row>
    <row r="37" spans="1:12" ht="28.5" customHeight="1">
      <c r="A37" s="158"/>
      <c r="B37" s="158"/>
      <c r="C37" s="47">
        <v>1</v>
      </c>
      <c r="D37" s="49">
        <v>0.7</v>
      </c>
      <c r="E37" s="160"/>
      <c r="F37" s="47"/>
      <c r="G37" s="47"/>
      <c r="H37" s="97" t="s">
        <v>233</v>
      </c>
      <c r="I37" s="52"/>
    </row>
    <row r="38" spans="1:12" ht="28.5" customHeight="1">
      <c r="A38" s="136"/>
      <c r="B38" s="136" t="s">
        <v>256</v>
      </c>
      <c r="C38" s="47">
        <v>1</v>
      </c>
      <c r="D38" s="49">
        <v>0.7</v>
      </c>
      <c r="E38" s="137"/>
      <c r="F38" s="47"/>
      <c r="G38" s="47"/>
      <c r="H38" s="97" t="s">
        <v>257</v>
      </c>
      <c r="I38" s="52" t="s">
        <v>88</v>
      </c>
      <c r="J38" s="85">
        <v>0.4</v>
      </c>
      <c r="K38" s="21"/>
      <c r="L38" s="4"/>
    </row>
    <row r="39" spans="1:12" ht="28.5" customHeight="1">
      <c r="A39" s="98"/>
      <c r="B39" s="86" t="s">
        <v>176</v>
      </c>
      <c r="C39" s="86">
        <v>1</v>
      </c>
      <c r="D39" s="87">
        <v>0.7</v>
      </c>
      <c r="E39" s="50" t="s">
        <v>106</v>
      </c>
      <c r="F39" s="86"/>
      <c r="G39" s="52"/>
      <c r="H39" s="51"/>
      <c r="I39" s="51"/>
    </row>
  </sheetData>
  <mergeCells count="15">
    <mergeCell ref="A4:A5"/>
    <mergeCell ref="A6:A8"/>
    <mergeCell ref="A9:A12"/>
    <mergeCell ref="A18:A19"/>
    <mergeCell ref="A13:A17"/>
    <mergeCell ref="B22:B24"/>
    <mergeCell ref="A29:A37"/>
    <mergeCell ref="E33:E34"/>
    <mergeCell ref="B33:B35"/>
    <mergeCell ref="B31:B32"/>
    <mergeCell ref="B36:B37"/>
    <mergeCell ref="E36:E37"/>
    <mergeCell ref="A20:A28"/>
    <mergeCell ref="B26:B28"/>
    <mergeCell ref="E26:E28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9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30" r:id="rId16" display="http://www.thingiverse.com/thing:1234989"/>
    <hyperlink ref="E17" r:id="rId17"/>
    <hyperlink ref="E31" r:id="rId18"/>
    <hyperlink ref="E33" r:id="rId19"/>
    <hyperlink ref="E15" r:id="rId20" location="files" display="http://www.thingiverse.com/thing:729919/ - files"/>
    <hyperlink ref="E36" r:id="rId21"/>
    <hyperlink ref="E39" r:id="rId22"/>
    <hyperlink ref="E20" r:id="rId23"/>
    <hyperlink ref="E21" r:id="rId24"/>
    <hyperlink ref="E22" r:id="rId25"/>
    <hyperlink ref="E32" r:id="rId26"/>
    <hyperlink ref="E23" r:id="rId27"/>
    <hyperlink ref="E24" r:id="rId28"/>
    <hyperlink ref="E25" r:id="rId29"/>
    <hyperlink ref="E26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9" sqref="A9"/>
    </sheetView>
  </sheetViews>
  <sheetFormatPr defaultRowHeight="15"/>
  <cols>
    <col min="1" max="1" width="52.140625" bestFit="1" customWidth="1"/>
    <col min="2" max="2" width="121.5703125" bestFit="1" customWidth="1"/>
    <col min="3" max="3" width="10.140625" bestFit="1" customWidth="1"/>
    <col min="4" max="4" width="10.85546875" bestFit="1" customWidth="1"/>
    <col min="5" max="5" width="15.42578125" bestFit="1" customWidth="1"/>
    <col min="7" max="7" width="11.85546875" bestFit="1" customWidth="1"/>
    <col min="8" max="8" width="15.42578125" bestFit="1" customWidth="1"/>
  </cols>
  <sheetData>
    <row r="1" spans="1:9" ht="20.100000000000001" customHeight="1">
      <c r="A1" s="5" t="s">
        <v>22</v>
      </c>
      <c r="B1" s="8" t="s">
        <v>5</v>
      </c>
      <c r="C1" s="5" t="s">
        <v>21</v>
      </c>
      <c r="D1" s="12" t="s">
        <v>210</v>
      </c>
      <c r="E1" s="18" t="s">
        <v>69</v>
      </c>
      <c r="G1" s="115" t="s">
        <v>209</v>
      </c>
      <c r="H1" s="116" t="s">
        <v>211</v>
      </c>
      <c r="I1" s="116" t="s">
        <v>212</v>
      </c>
    </row>
    <row r="2" spans="1:9" ht="20.100000000000001" customHeight="1">
      <c r="A2" s="6" t="s">
        <v>23</v>
      </c>
      <c r="B2" s="110" t="s">
        <v>129</v>
      </c>
      <c r="C2" s="16">
        <v>1</v>
      </c>
      <c r="D2" s="13">
        <v>8500</v>
      </c>
      <c r="E2" s="13">
        <f>C2*D2</f>
        <v>8500</v>
      </c>
      <c r="G2" s="112">
        <v>0</v>
      </c>
      <c r="H2" s="14">
        <f>D2*G2</f>
        <v>0</v>
      </c>
      <c r="I2" s="107" t="s">
        <v>213</v>
      </c>
    </row>
    <row r="3" spans="1:9" ht="20.100000000000001" customHeight="1">
      <c r="A3" s="6" t="s">
        <v>24</v>
      </c>
      <c r="B3" s="110" t="s">
        <v>130</v>
      </c>
      <c r="C3" s="16">
        <v>1</v>
      </c>
      <c r="D3" s="14">
        <v>15000</v>
      </c>
      <c r="E3" s="14">
        <f t="shared" ref="E3:E11" si="0">C3*D3</f>
        <v>15000</v>
      </c>
      <c r="G3" s="113">
        <v>0</v>
      </c>
      <c r="H3" s="14">
        <f t="shared" ref="H3:H11" si="1">D3*G3</f>
        <v>0</v>
      </c>
      <c r="I3" s="107" t="s">
        <v>213</v>
      </c>
    </row>
    <row r="4" spans="1:9" ht="20.100000000000001" customHeight="1">
      <c r="A4" s="6" t="s">
        <v>25</v>
      </c>
      <c r="B4" s="110" t="s">
        <v>131</v>
      </c>
      <c r="C4" s="16">
        <v>4</v>
      </c>
      <c r="D4" s="14">
        <f>2900</f>
        <v>2900</v>
      </c>
      <c r="E4" s="14">
        <f t="shared" si="0"/>
        <v>11600</v>
      </c>
      <c r="G4" s="113">
        <v>3</v>
      </c>
      <c r="H4" s="14">
        <f t="shared" si="1"/>
        <v>8700</v>
      </c>
      <c r="I4" s="107" t="s">
        <v>213</v>
      </c>
    </row>
    <row r="5" spans="1:9" ht="20.100000000000001" customHeight="1">
      <c r="A5" s="6" t="s">
        <v>26</v>
      </c>
      <c r="B5" s="110" t="s">
        <v>132</v>
      </c>
      <c r="C5" s="16">
        <v>1</v>
      </c>
      <c r="D5" s="14">
        <v>14000</v>
      </c>
      <c r="E5" s="14">
        <f t="shared" si="0"/>
        <v>14000</v>
      </c>
      <c r="G5" s="113">
        <v>0</v>
      </c>
      <c r="H5" s="14">
        <f t="shared" si="1"/>
        <v>0</v>
      </c>
      <c r="I5" s="107" t="s">
        <v>213</v>
      </c>
    </row>
    <row r="6" spans="1:9" ht="20.100000000000001" customHeight="1">
      <c r="A6" s="6" t="s">
        <v>27</v>
      </c>
      <c r="B6" s="110" t="s">
        <v>133</v>
      </c>
      <c r="C6" s="16">
        <v>4</v>
      </c>
      <c r="D6" s="14">
        <v>1500</v>
      </c>
      <c r="E6" s="14">
        <f t="shared" si="0"/>
        <v>6000</v>
      </c>
      <c r="G6" s="113">
        <v>4</v>
      </c>
      <c r="H6" s="14">
        <f t="shared" si="1"/>
        <v>6000</v>
      </c>
      <c r="I6" s="107"/>
    </row>
    <row r="7" spans="1:9" ht="20.100000000000001" customHeight="1">
      <c r="A7" s="6" t="s">
        <v>28</v>
      </c>
      <c r="B7" s="110" t="s">
        <v>134</v>
      </c>
      <c r="C7" s="16">
        <v>4</v>
      </c>
      <c r="D7" s="14">
        <v>1500</v>
      </c>
      <c r="E7" s="14">
        <f t="shared" si="0"/>
        <v>6000</v>
      </c>
      <c r="G7" s="113">
        <v>4</v>
      </c>
      <c r="H7" s="14">
        <f t="shared" si="1"/>
        <v>6000</v>
      </c>
      <c r="I7" s="107"/>
    </row>
    <row r="8" spans="1:9" ht="20.100000000000001" customHeight="1">
      <c r="A8" s="6" t="s">
        <v>29</v>
      </c>
      <c r="B8" s="110" t="s">
        <v>135</v>
      </c>
      <c r="C8" s="16">
        <v>60</v>
      </c>
      <c r="D8" s="14">
        <f>(2000 / 10)</f>
        <v>200</v>
      </c>
      <c r="E8" s="14">
        <f t="shared" si="0"/>
        <v>12000</v>
      </c>
      <c r="G8" s="113">
        <v>60</v>
      </c>
      <c r="H8" s="14">
        <f t="shared" si="1"/>
        <v>12000</v>
      </c>
      <c r="I8" s="107"/>
    </row>
    <row r="9" spans="1:9" ht="20.100000000000001" customHeight="1">
      <c r="A9" s="6" t="s">
        <v>293</v>
      </c>
      <c r="B9" s="110" t="s">
        <v>290</v>
      </c>
      <c r="C9" s="6">
        <v>1</v>
      </c>
      <c r="D9" s="14">
        <v>23400</v>
      </c>
      <c r="E9" s="14">
        <f t="shared" si="0"/>
        <v>23400</v>
      </c>
      <c r="G9" s="113">
        <v>1</v>
      </c>
      <c r="H9" s="14">
        <f t="shared" si="1"/>
        <v>23400</v>
      </c>
      <c r="I9" s="107"/>
    </row>
    <row r="10" spans="1:9" ht="20.100000000000001" customHeight="1">
      <c r="A10" s="6" t="s">
        <v>30</v>
      </c>
      <c r="B10" s="110" t="s">
        <v>136</v>
      </c>
      <c r="C10" s="6">
        <v>5</v>
      </c>
      <c r="D10" s="14">
        <v>15500</v>
      </c>
      <c r="E10" s="14">
        <f t="shared" si="0"/>
        <v>77500</v>
      </c>
      <c r="G10" s="113">
        <v>3</v>
      </c>
      <c r="H10" s="14">
        <f t="shared" si="1"/>
        <v>46500</v>
      </c>
      <c r="I10" s="107" t="s">
        <v>214</v>
      </c>
    </row>
    <row r="11" spans="1:9" ht="20.100000000000001" customHeight="1">
      <c r="A11" s="6" t="s">
        <v>70</v>
      </c>
      <c r="B11" s="110" t="s">
        <v>137</v>
      </c>
      <c r="C11" s="6">
        <v>1</v>
      </c>
      <c r="D11" s="14">
        <v>15000</v>
      </c>
      <c r="E11" s="14">
        <f t="shared" si="0"/>
        <v>15000</v>
      </c>
      <c r="G11" s="113">
        <v>1</v>
      </c>
      <c r="H11" s="14">
        <f t="shared" si="1"/>
        <v>15000</v>
      </c>
      <c r="I11" s="107"/>
    </row>
    <row r="12" spans="1:9" ht="20.100000000000001" customHeight="1">
      <c r="A12" s="6" t="s">
        <v>31</v>
      </c>
      <c r="B12" s="32"/>
      <c r="C12" s="6"/>
      <c r="D12" s="14"/>
      <c r="E12" s="14"/>
      <c r="G12" s="113"/>
      <c r="H12" s="14"/>
      <c r="I12" s="107"/>
    </row>
    <row r="13" spans="1:9" ht="20.100000000000001" customHeight="1">
      <c r="A13" s="6"/>
      <c r="B13" s="32"/>
      <c r="C13" s="6"/>
      <c r="D13" s="14"/>
      <c r="E13" s="14"/>
      <c r="G13" s="113"/>
      <c r="H13" s="14"/>
      <c r="I13" s="107"/>
    </row>
    <row r="14" spans="1:9" ht="20.100000000000001" customHeight="1">
      <c r="A14" s="6" t="s">
        <v>33</v>
      </c>
      <c r="B14" s="32"/>
      <c r="C14" s="6" t="s">
        <v>32</v>
      </c>
      <c r="D14" s="14"/>
      <c r="E14" s="14"/>
      <c r="G14" s="113"/>
      <c r="H14" s="14"/>
      <c r="I14" s="107"/>
    </row>
    <row r="15" spans="1:9" ht="20.100000000000001" customHeight="1">
      <c r="A15" s="6" t="s">
        <v>34</v>
      </c>
      <c r="B15" s="32"/>
      <c r="C15" s="6">
        <v>4</v>
      </c>
      <c r="D15" s="14"/>
      <c r="E15" s="14"/>
      <c r="G15" s="113"/>
      <c r="H15" s="14"/>
      <c r="I15" s="107"/>
    </row>
    <row r="16" spans="1:9" ht="20.100000000000001" customHeight="1">
      <c r="A16" s="7" t="s">
        <v>36</v>
      </c>
      <c r="B16" s="33"/>
      <c r="C16" s="7" t="s">
        <v>35</v>
      </c>
      <c r="D16" s="15"/>
      <c r="E16" s="15"/>
      <c r="G16" s="114"/>
      <c r="H16" s="15"/>
      <c r="I16" s="108"/>
    </row>
    <row r="17" spans="1:9" ht="20.100000000000001" customHeight="1">
      <c r="A17" s="1"/>
      <c r="B17" s="1"/>
      <c r="D17" s="17"/>
      <c r="E17" s="117">
        <f>SUM(E2:E16)</f>
        <v>189000</v>
      </c>
      <c r="H17" s="117">
        <f>SUM(H2:H16)</f>
        <v>117600</v>
      </c>
    </row>
    <row r="18" spans="1:9" ht="20.100000000000001" customHeight="1">
      <c r="A18" s="102" t="s">
        <v>37</v>
      </c>
      <c r="B18" s="28"/>
      <c r="D18" s="28"/>
      <c r="E18" s="28"/>
      <c r="H18" s="28"/>
    </row>
    <row r="19" spans="1:9" ht="20.100000000000001" customHeight="1">
      <c r="A19" s="9" t="s">
        <v>38</v>
      </c>
      <c r="B19" s="103" t="s">
        <v>39</v>
      </c>
      <c r="C19" s="9">
        <v>1</v>
      </c>
      <c r="D19" s="10"/>
      <c r="E19" s="10"/>
      <c r="G19" s="99"/>
      <c r="H19" s="10"/>
      <c r="I19" s="10"/>
    </row>
    <row r="20" spans="1:9" ht="20.100000000000001" customHeight="1">
      <c r="A20" s="9" t="s">
        <v>204</v>
      </c>
      <c r="B20" s="103"/>
      <c r="C20" s="9">
        <v>1</v>
      </c>
      <c r="D20" s="104"/>
      <c r="E20" s="104"/>
      <c r="G20" s="99">
        <v>0</v>
      </c>
      <c r="H20" s="104"/>
      <c r="I20" s="118" t="s">
        <v>213</v>
      </c>
    </row>
    <row r="21" spans="1:9">
      <c r="G21" s="105"/>
    </row>
    <row r="22" spans="1:9">
      <c r="A22" s="102" t="s">
        <v>197</v>
      </c>
      <c r="G22" s="105"/>
    </row>
    <row r="23" spans="1:9">
      <c r="A23" s="9" t="s">
        <v>195</v>
      </c>
      <c r="B23" s="101" t="s">
        <v>196</v>
      </c>
      <c r="C23" s="9">
        <v>1</v>
      </c>
      <c r="D23" s="104">
        <f>26.28*1200</f>
        <v>31536</v>
      </c>
      <c r="E23" s="104">
        <f>26.28*1200</f>
        <v>31536</v>
      </c>
      <c r="G23" s="99">
        <v>1</v>
      </c>
      <c r="H23" s="104">
        <f>D23*G23</f>
        <v>31536</v>
      </c>
      <c r="I23" s="104"/>
    </row>
    <row r="24" spans="1:9">
      <c r="G24" s="105"/>
    </row>
    <row r="25" spans="1:9">
      <c r="A25" s="102" t="s">
        <v>199</v>
      </c>
      <c r="G25" s="105"/>
    </row>
    <row r="26" spans="1:9" ht="28.5">
      <c r="A26" s="9" t="s">
        <v>200</v>
      </c>
      <c r="B26" s="101" t="s">
        <v>198</v>
      </c>
      <c r="C26" s="9">
        <v>1</v>
      </c>
      <c r="D26" s="104">
        <f>38.5*1200</f>
        <v>46200</v>
      </c>
      <c r="E26" s="104">
        <f>38.5*1200</f>
        <v>46200</v>
      </c>
      <c r="G26" s="99">
        <v>0</v>
      </c>
      <c r="H26" s="104">
        <f>D26*G26</f>
        <v>0</v>
      </c>
      <c r="I26" s="104"/>
    </row>
    <row r="27" spans="1:9">
      <c r="G27" s="105"/>
    </row>
    <row r="28" spans="1:9">
      <c r="A28" s="102" t="s">
        <v>203</v>
      </c>
      <c r="G28" s="105"/>
    </row>
    <row r="29" spans="1:9" ht="28.5">
      <c r="A29" s="9" t="s">
        <v>202</v>
      </c>
      <c r="B29" s="101" t="s">
        <v>201</v>
      </c>
      <c r="C29" s="9">
        <v>1</v>
      </c>
      <c r="D29" s="104">
        <f>16.99*1200</f>
        <v>20387.999999999996</v>
      </c>
      <c r="E29" s="104">
        <f>16.99*1200</f>
        <v>20387.999999999996</v>
      </c>
      <c r="G29" s="99">
        <v>0</v>
      </c>
      <c r="H29" s="104">
        <f>D29*G29</f>
        <v>0</v>
      </c>
      <c r="I29" s="104"/>
    </row>
    <row r="30" spans="1:9">
      <c r="E30" s="117">
        <f>SUM(E19:E29)</f>
        <v>98124</v>
      </c>
      <c r="H30" s="117">
        <f>SUM(H19:H29)</f>
        <v>31536</v>
      </c>
    </row>
    <row r="32" spans="1:9" ht="21">
      <c r="D32" s="131" t="s">
        <v>217</v>
      </c>
      <c r="E32" s="132">
        <f>E17+E30</f>
        <v>287124</v>
      </c>
      <c r="H32" s="132">
        <f>H17+H30</f>
        <v>149136</v>
      </c>
    </row>
    <row r="33" spans="4:4">
      <c r="D33" s="17"/>
    </row>
  </sheetData>
  <phoneticPr fontId="5" type="noConversion"/>
  <hyperlinks>
    <hyperlink ref="B2" r:id="rId1"/>
    <hyperlink ref="B19" r:id="rId2"/>
    <hyperlink ref="B23" r:id="rId3"/>
    <hyperlink ref="B26" r:id="rId4"/>
    <hyperlink ref="B29" r:id="rId5"/>
    <hyperlink ref="B8" r:id="rId6"/>
    <hyperlink ref="B3" r:id="rId7"/>
    <hyperlink ref="B4" r:id="rId8"/>
    <hyperlink ref="B5" r:id="rId9"/>
    <hyperlink ref="B6" r:id="rId10"/>
    <hyperlink ref="B7" r:id="rId11"/>
    <hyperlink ref="B9" r:id="rId12"/>
    <hyperlink ref="B10" r:id="rId13" location="none"/>
    <hyperlink ref="B11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"/>
  <sheetViews>
    <sheetView tabSelected="1" topLeftCell="C1" zoomScaleNormal="100" workbookViewId="0">
      <selection activeCell="S12" sqref="S12"/>
    </sheetView>
  </sheetViews>
  <sheetFormatPr defaultRowHeight="15"/>
  <cols>
    <col min="1" max="1" width="15.7109375" bestFit="1" customWidth="1"/>
    <col min="2" max="2" width="48.85546875" bestFit="1" customWidth="1"/>
    <col min="3" max="3" width="20" bestFit="1" customWidth="1"/>
    <col min="4" max="4" width="107.5703125" customWidth="1"/>
    <col min="5" max="5" width="8.140625" customWidth="1"/>
    <col min="6" max="6" width="9.7109375" bestFit="1" customWidth="1"/>
    <col min="7" max="7" width="7.42578125" bestFit="1" customWidth="1"/>
    <col min="8" max="8" width="10.5703125" bestFit="1" customWidth="1"/>
    <col min="9" max="9" width="10" bestFit="1" customWidth="1"/>
    <col min="10" max="10" width="11.85546875" bestFit="1" customWidth="1"/>
    <col min="11" max="11" width="8.28515625" bestFit="1" customWidth="1"/>
    <col min="12" max="12" width="8.140625" bestFit="1" customWidth="1"/>
    <col min="13" max="13" width="5" customWidth="1"/>
    <col min="14" max="14" width="7.7109375" customWidth="1"/>
    <col min="15" max="15" width="4.28515625" customWidth="1"/>
    <col min="16" max="16" width="5.5703125" customWidth="1"/>
    <col min="17" max="17" width="7" customWidth="1"/>
    <col min="25" max="25" width="5.28515625" bestFit="1" customWidth="1"/>
    <col min="26" max="26" width="6.5703125" customWidth="1"/>
  </cols>
  <sheetData>
    <row r="1" spans="1:26" ht="20.100000000000001" customHeight="1">
      <c r="A1" s="5" t="s">
        <v>144</v>
      </c>
      <c r="B1" s="5" t="s">
        <v>40</v>
      </c>
      <c r="C1" s="5" t="s">
        <v>41</v>
      </c>
      <c r="D1" s="8" t="s">
        <v>5</v>
      </c>
      <c r="E1" s="5" t="s">
        <v>21</v>
      </c>
      <c r="F1" s="5" t="s">
        <v>216</v>
      </c>
      <c r="G1" s="5" t="s">
        <v>215</v>
      </c>
      <c r="H1" s="18" t="s">
        <v>210</v>
      </c>
      <c r="I1" s="18" t="s">
        <v>69</v>
      </c>
      <c r="J1" s="18" t="s">
        <v>209</v>
      </c>
      <c r="K1" s="44"/>
      <c r="P1" s="105" t="s">
        <v>282</v>
      </c>
    </row>
    <row r="2" spans="1:26" ht="20.100000000000001" customHeight="1">
      <c r="A2" s="46" t="s">
        <v>150</v>
      </c>
      <c r="B2" s="6" t="s">
        <v>42</v>
      </c>
      <c r="C2" s="6" t="s">
        <v>43</v>
      </c>
      <c r="D2" s="2" t="s">
        <v>138</v>
      </c>
      <c r="E2" s="6">
        <v>1</v>
      </c>
      <c r="F2" s="113" t="s">
        <v>87</v>
      </c>
      <c r="G2" s="9">
        <v>1</v>
      </c>
      <c r="H2" s="121">
        <v>1500</v>
      </c>
      <c r="I2" s="104">
        <f>G2*H2</f>
        <v>1500</v>
      </c>
      <c r="J2" s="30" t="s">
        <v>88</v>
      </c>
      <c r="K2" s="43"/>
      <c r="L2" s="23"/>
      <c r="M2" s="150"/>
      <c r="N2" s="189" t="s">
        <v>296</v>
      </c>
      <c r="U2" s="23"/>
      <c r="V2" s="19"/>
      <c r="W2" s="19" t="s">
        <v>93</v>
      </c>
      <c r="X2" s="19" t="s">
        <v>94</v>
      </c>
    </row>
    <row r="3" spans="1:26" ht="20.100000000000001" customHeight="1">
      <c r="A3" s="172" t="s">
        <v>145</v>
      </c>
      <c r="B3" s="34" t="s">
        <v>44</v>
      </c>
      <c r="C3" s="34" t="s">
        <v>45</v>
      </c>
      <c r="D3" s="179" t="s">
        <v>143</v>
      </c>
      <c r="E3" s="34">
        <v>4</v>
      </c>
      <c r="F3" s="112">
        <v>7</v>
      </c>
      <c r="G3" s="34">
        <f>ROUNDUP(E3/F3,0)</f>
        <v>1</v>
      </c>
      <c r="H3" s="122">
        <v>1500</v>
      </c>
      <c r="I3" s="13">
        <f>G3*H3</f>
        <v>1500</v>
      </c>
      <c r="J3" s="127" t="s">
        <v>88</v>
      </c>
      <c r="K3" s="43"/>
      <c r="L3" s="177" t="s">
        <v>297</v>
      </c>
      <c r="M3" s="150" t="s">
        <v>90</v>
      </c>
      <c r="N3" s="23">
        <v>400</v>
      </c>
      <c r="U3" s="177" t="s">
        <v>98</v>
      </c>
      <c r="V3" s="19" t="s">
        <v>90</v>
      </c>
      <c r="W3" s="23">
        <v>40</v>
      </c>
      <c r="X3" s="23">
        <f>W3/2.54</f>
        <v>15.748031496062993</v>
      </c>
    </row>
    <row r="4" spans="1:26" ht="20.100000000000001" customHeight="1">
      <c r="A4" s="173"/>
      <c r="B4" s="6" t="s">
        <v>46</v>
      </c>
      <c r="C4" s="6" t="s">
        <v>47</v>
      </c>
      <c r="D4" s="180"/>
      <c r="E4" s="6">
        <v>8</v>
      </c>
      <c r="F4" s="113">
        <v>9</v>
      </c>
      <c r="G4" s="6">
        <f t="shared" ref="G4:G15" si="0">ROUNDUP(E4/F4,0)</f>
        <v>1</v>
      </c>
      <c r="H4" s="21">
        <v>1500</v>
      </c>
      <c r="I4" s="14">
        <f t="shared" ref="I4:I15" si="1">G4*H4</f>
        <v>1500</v>
      </c>
      <c r="J4" s="111" t="s">
        <v>88</v>
      </c>
      <c r="K4" s="43"/>
      <c r="L4" s="178"/>
      <c r="M4" s="150" t="s">
        <v>91</v>
      </c>
      <c r="N4" s="23">
        <v>400</v>
      </c>
      <c r="U4" s="178"/>
      <c r="V4" s="19" t="s">
        <v>91</v>
      </c>
      <c r="W4" s="23">
        <v>40</v>
      </c>
      <c r="X4" s="23">
        <f t="shared" ref="X4:X5" si="2">W4/2.54</f>
        <v>15.748031496062993</v>
      </c>
    </row>
    <row r="5" spans="1:26" ht="20.100000000000001" customHeight="1">
      <c r="A5" s="173"/>
      <c r="B5" s="6" t="s">
        <v>48</v>
      </c>
      <c r="C5" s="6" t="s">
        <v>49</v>
      </c>
      <c r="D5" s="180"/>
      <c r="E5" s="6">
        <v>2</v>
      </c>
      <c r="F5" s="113">
        <v>10</v>
      </c>
      <c r="G5" s="6">
        <f t="shared" si="0"/>
        <v>1</v>
      </c>
      <c r="H5" s="21">
        <v>1500</v>
      </c>
      <c r="I5" s="14">
        <f t="shared" si="1"/>
        <v>1500</v>
      </c>
      <c r="J5" s="111" t="s">
        <v>88</v>
      </c>
      <c r="K5" s="43"/>
      <c r="L5" s="178"/>
      <c r="M5" s="150" t="s">
        <v>92</v>
      </c>
      <c r="N5" s="23">
        <v>150</v>
      </c>
      <c r="U5" s="178"/>
      <c r="V5" s="19" t="s">
        <v>92</v>
      </c>
      <c r="W5" s="23">
        <v>25</v>
      </c>
      <c r="X5" s="23">
        <f t="shared" si="2"/>
        <v>9.8425196850393704</v>
      </c>
    </row>
    <row r="6" spans="1:26" ht="20.100000000000001" customHeight="1">
      <c r="A6" s="173"/>
      <c r="B6" s="6" t="s">
        <v>50</v>
      </c>
      <c r="C6" s="6" t="s">
        <v>51</v>
      </c>
      <c r="D6" s="180"/>
      <c r="E6" s="6">
        <v>2</v>
      </c>
      <c r="F6" s="113">
        <v>12</v>
      </c>
      <c r="G6" s="6">
        <f t="shared" si="0"/>
        <v>1</v>
      </c>
      <c r="H6" s="21">
        <v>1500</v>
      </c>
      <c r="I6" s="14">
        <f t="shared" si="1"/>
        <v>1500</v>
      </c>
      <c r="J6" s="111" t="s">
        <v>88</v>
      </c>
      <c r="K6" s="43"/>
      <c r="L6" s="24"/>
      <c r="M6" s="24"/>
      <c r="N6" s="24"/>
      <c r="U6" s="24"/>
      <c r="V6" s="24"/>
      <c r="W6" s="24"/>
      <c r="X6" s="24"/>
    </row>
    <row r="7" spans="1:26" ht="20.100000000000001" customHeight="1">
      <c r="A7" s="174"/>
      <c r="B7" s="7" t="s">
        <v>52</v>
      </c>
      <c r="C7" s="7" t="s">
        <v>53</v>
      </c>
      <c r="D7" s="181"/>
      <c r="E7" s="7">
        <v>28</v>
      </c>
      <c r="F7" s="114">
        <v>16</v>
      </c>
      <c r="G7" s="6">
        <f t="shared" si="0"/>
        <v>2</v>
      </c>
      <c r="H7" s="123">
        <f>2*1500</f>
        <v>3000</v>
      </c>
      <c r="I7" s="15">
        <f t="shared" si="1"/>
        <v>6000</v>
      </c>
      <c r="J7" s="128" t="s">
        <v>88</v>
      </c>
      <c r="K7" s="43"/>
      <c r="L7" s="177" t="s">
        <v>298</v>
      </c>
      <c r="M7" s="150" t="s">
        <v>90</v>
      </c>
      <c r="N7" s="193">
        <f>N3+264</f>
        <v>664</v>
      </c>
      <c r="P7">
        <v>3</v>
      </c>
      <c r="Q7">
        <f>N7*P7</f>
        <v>1992</v>
      </c>
      <c r="U7" s="190" t="s">
        <v>99</v>
      </c>
      <c r="V7" s="19" t="s">
        <v>95</v>
      </c>
      <c r="W7" s="23">
        <f>W3+27</f>
        <v>67</v>
      </c>
      <c r="X7" s="23">
        <f>W7/2.54</f>
        <v>26.377952755905511</v>
      </c>
      <c r="Y7">
        <v>3</v>
      </c>
      <c r="Z7">
        <f>W7*Y7</f>
        <v>201</v>
      </c>
    </row>
    <row r="8" spans="1:26" ht="20.100000000000001" customHeight="1">
      <c r="A8" s="175" t="s">
        <v>146</v>
      </c>
      <c r="B8" s="35" t="s">
        <v>54</v>
      </c>
      <c r="C8" s="35" t="s">
        <v>89</v>
      </c>
      <c r="D8" s="36" t="s">
        <v>141</v>
      </c>
      <c r="E8" s="35">
        <v>8</v>
      </c>
      <c r="F8" s="119">
        <v>14</v>
      </c>
      <c r="G8" s="35">
        <f t="shared" si="0"/>
        <v>1</v>
      </c>
      <c r="H8" s="124">
        <v>1500</v>
      </c>
      <c r="I8" s="37">
        <f t="shared" si="1"/>
        <v>1500</v>
      </c>
      <c r="J8" s="129" t="s">
        <v>88</v>
      </c>
      <c r="K8" s="43"/>
      <c r="L8" s="177"/>
      <c r="M8" s="150" t="s">
        <v>91</v>
      </c>
      <c r="N8" s="193">
        <f>N4+264</f>
        <v>664</v>
      </c>
      <c r="P8">
        <v>3</v>
      </c>
      <c r="Q8">
        <f>N8*P8</f>
        <v>1992</v>
      </c>
      <c r="U8" s="191"/>
      <c r="V8" s="19" t="s">
        <v>96</v>
      </c>
      <c r="W8" s="23">
        <f>W4+27</f>
        <v>67</v>
      </c>
      <c r="X8" s="23">
        <f>W8/2.54</f>
        <v>26.377952755905511</v>
      </c>
      <c r="Y8">
        <v>3</v>
      </c>
      <c r="Z8">
        <f>W8*Y8</f>
        <v>201</v>
      </c>
    </row>
    <row r="9" spans="1:26" ht="20.100000000000001" customHeight="1">
      <c r="A9" s="176"/>
      <c r="B9" s="38" t="s">
        <v>139</v>
      </c>
      <c r="C9" s="38" t="s">
        <v>43</v>
      </c>
      <c r="D9" s="39" t="s">
        <v>141</v>
      </c>
      <c r="E9" s="38">
        <v>8</v>
      </c>
      <c r="F9" s="120">
        <v>55</v>
      </c>
      <c r="G9" s="38">
        <f t="shared" si="0"/>
        <v>1</v>
      </c>
      <c r="H9" s="125">
        <v>1500</v>
      </c>
      <c r="I9" s="40">
        <f t="shared" si="1"/>
        <v>1500</v>
      </c>
      <c r="J9" s="130" t="s">
        <v>88</v>
      </c>
      <c r="K9" s="43"/>
      <c r="L9" s="177"/>
      <c r="M9" s="150" t="s">
        <v>92</v>
      </c>
      <c r="N9" s="193">
        <f>N5+190</f>
        <v>340</v>
      </c>
      <c r="P9">
        <v>2</v>
      </c>
      <c r="Q9">
        <f>N9*P9</f>
        <v>680</v>
      </c>
      <c r="S9">
        <f>W9*10-N9</f>
        <v>110</v>
      </c>
      <c r="U9" s="191"/>
      <c r="V9" s="19" t="s">
        <v>97</v>
      </c>
      <c r="W9" s="23">
        <f>W5+20</f>
        <v>45</v>
      </c>
      <c r="X9" s="23">
        <f>W9/2.54</f>
        <v>17.716535433070867</v>
      </c>
      <c r="Y9">
        <v>2</v>
      </c>
      <c r="Z9">
        <f>W9*Y9</f>
        <v>90</v>
      </c>
    </row>
    <row r="10" spans="1:26" ht="20.100000000000001" customHeight="1">
      <c r="A10" s="172" t="s">
        <v>147</v>
      </c>
      <c r="B10" s="34" t="s">
        <v>55</v>
      </c>
      <c r="C10" s="34" t="s">
        <v>43</v>
      </c>
      <c r="D10" s="179" t="s">
        <v>140</v>
      </c>
      <c r="E10" s="34">
        <v>44</v>
      </c>
      <c r="F10" s="112">
        <v>25</v>
      </c>
      <c r="G10" s="6">
        <f t="shared" si="0"/>
        <v>2</v>
      </c>
      <c r="H10" s="122">
        <f>2*1500</f>
        <v>3000</v>
      </c>
      <c r="I10" s="13">
        <f t="shared" si="1"/>
        <v>6000</v>
      </c>
      <c r="J10" s="127" t="s">
        <v>88</v>
      </c>
      <c r="K10" s="43"/>
      <c r="L10" s="177"/>
      <c r="M10" s="150" t="s">
        <v>299</v>
      </c>
      <c r="N10" s="193">
        <f>N5-13</f>
        <v>137</v>
      </c>
      <c r="P10">
        <v>4</v>
      </c>
      <c r="Q10">
        <f>N10*P10</f>
        <v>548</v>
      </c>
      <c r="S10">
        <f>W10*10-N10</f>
        <v>113</v>
      </c>
      <c r="U10" s="192"/>
      <c r="V10" s="25" t="s">
        <v>283</v>
      </c>
      <c r="W10" s="23">
        <v>25</v>
      </c>
      <c r="X10" s="23"/>
      <c r="Y10">
        <v>4</v>
      </c>
      <c r="Z10">
        <f>W10*Y10</f>
        <v>100</v>
      </c>
    </row>
    <row r="11" spans="1:26" ht="20.100000000000001" customHeight="1">
      <c r="A11" s="173"/>
      <c r="B11" s="6" t="s">
        <v>56</v>
      </c>
      <c r="C11" s="6" t="s">
        <v>43</v>
      </c>
      <c r="D11" s="180"/>
      <c r="E11" s="6">
        <v>3</v>
      </c>
      <c r="F11" s="113">
        <v>37</v>
      </c>
      <c r="G11" s="6">
        <f t="shared" si="0"/>
        <v>1</v>
      </c>
      <c r="H11" s="21">
        <v>1500</v>
      </c>
      <c r="I11" s="14">
        <f t="shared" si="1"/>
        <v>1500</v>
      </c>
      <c r="J11" s="111" t="s">
        <v>88</v>
      </c>
      <c r="K11" s="43"/>
      <c r="Q11">
        <f>SUM(Q7:Q10)</f>
        <v>5212</v>
      </c>
      <c r="Z11">
        <f>SUM(Z7:Z10)</f>
        <v>592</v>
      </c>
    </row>
    <row r="12" spans="1:26" ht="20.100000000000001" customHeight="1">
      <c r="A12" s="174"/>
      <c r="B12" s="7" t="s">
        <v>66</v>
      </c>
      <c r="C12" s="7" t="s">
        <v>67</v>
      </c>
      <c r="D12" s="181"/>
      <c r="E12" s="7">
        <v>36</v>
      </c>
      <c r="F12" s="114">
        <v>67</v>
      </c>
      <c r="G12" s="7">
        <f t="shared" si="0"/>
        <v>1</v>
      </c>
      <c r="H12" s="126">
        <v>1500</v>
      </c>
      <c r="I12" s="15">
        <f t="shared" si="1"/>
        <v>1500</v>
      </c>
      <c r="J12" s="128" t="s">
        <v>88</v>
      </c>
      <c r="K12" s="43"/>
      <c r="L12" s="150" t="s">
        <v>300</v>
      </c>
      <c r="M12" s="25" t="s">
        <v>92</v>
      </c>
      <c r="N12" s="193">
        <f>N5+76</f>
        <v>226</v>
      </c>
      <c r="O12" s="188" t="s">
        <v>305</v>
      </c>
      <c r="P12" s="4"/>
      <c r="S12">
        <f>W12*10-N12</f>
        <v>173.20000000000005</v>
      </c>
      <c r="U12" s="19" t="s">
        <v>100</v>
      </c>
      <c r="V12" s="25" t="s">
        <v>101</v>
      </c>
      <c r="W12" s="23">
        <f>2.54*X12</f>
        <v>39.92</v>
      </c>
      <c r="X12" s="23">
        <f>X9-2</f>
        <v>15.716535433070867</v>
      </c>
    </row>
    <row r="13" spans="1:26" ht="20.100000000000001" customHeight="1">
      <c r="A13" s="172" t="s">
        <v>148</v>
      </c>
      <c r="B13" s="34" t="s">
        <v>61</v>
      </c>
      <c r="C13" s="34" t="s">
        <v>61</v>
      </c>
      <c r="D13" s="179" t="s">
        <v>142</v>
      </c>
      <c r="E13" s="34">
        <v>20</v>
      </c>
      <c r="F13" s="112">
        <v>42</v>
      </c>
      <c r="G13" s="6">
        <f t="shared" si="0"/>
        <v>1</v>
      </c>
      <c r="H13" s="122">
        <v>1500</v>
      </c>
      <c r="I13" s="13">
        <f t="shared" si="1"/>
        <v>1500</v>
      </c>
      <c r="J13" s="127" t="s">
        <v>88</v>
      </c>
      <c r="K13" s="43"/>
      <c r="L13" s="105"/>
      <c r="M13" s="105"/>
    </row>
    <row r="14" spans="1:26" ht="20.100000000000001" customHeight="1">
      <c r="A14" s="173"/>
      <c r="B14" s="6" t="s">
        <v>62</v>
      </c>
      <c r="C14" s="6" t="s">
        <v>63</v>
      </c>
      <c r="D14" s="180"/>
      <c r="E14" s="6">
        <v>34</v>
      </c>
      <c r="F14" s="113">
        <v>20</v>
      </c>
      <c r="G14" s="6">
        <f t="shared" si="0"/>
        <v>2</v>
      </c>
      <c r="H14" s="21">
        <v>3000</v>
      </c>
      <c r="I14" s="14">
        <f t="shared" si="1"/>
        <v>6000</v>
      </c>
      <c r="J14" s="111" t="s">
        <v>88</v>
      </c>
      <c r="K14" s="43"/>
      <c r="L14" s="182" t="s">
        <v>301</v>
      </c>
      <c r="M14" s="25" t="s">
        <v>302</v>
      </c>
      <c r="N14" s="23">
        <f>N3+400</f>
        <v>800</v>
      </c>
      <c r="O14" t="s">
        <v>305</v>
      </c>
      <c r="P14">
        <v>2</v>
      </c>
      <c r="W14" s="105" t="s">
        <v>279</v>
      </c>
      <c r="X14" s="105" t="s">
        <v>281</v>
      </c>
      <c r="Y14" s="105" t="s">
        <v>282</v>
      </c>
      <c r="Z14" s="105"/>
    </row>
    <row r="15" spans="1:26" ht="20.100000000000001" customHeight="1">
      <c r="A15" s="174"/>
      <c r="B15" s="7" t="s">
        <v>64</v>
      </c>
      <c r="C15" s="7" t="s">
        <v>65</v>
      </c>
      <c r="D15" s="181"/>
      <c r="E15" s="7">
        <v>22</v>
      </c>
      <c r="F15" s="114">
        <v>25</v>
      </c>
      <c r="G15" s="7">
        <f t="shared" si="0"/>
        <v>1</v>
      </c>
      <c r="H15" s="123">
        <v>1500</v>
      </c>
      <c r="I15" s="15">
        <f t="shared" si="1"/>
        <v>1500</v>
      </c>
      <c r="J15" s="128" t="s">
        <v>88</v>
      </c>
      <c r="K15" s="43"/>
      <c r="L15" s="187"/>
      <c r="M15" s="150" t="s">
        <v>303</v>
      </c>
      <c r="N15" s="23">
        <f>N4+400</f>
        <v>800</v>
      </c>
      <c r="O15" t="s">
        <v>305</v>
      </c>
      <c r="P15">
        <v>2</v>
      </c>
      <c r="U15" t="s">
        <v>278</v>
      </c>
      <c r="W15">
        <f>42-15</f>
        <v>27</v>
      </c>
    </row>
    <row r="16" spans="1:26" ht="20.100000000000001" customHeight="1">
      <c r="A16" s="172" t="s">
        <v>149</v>
      </c>
      <c r="B16" s="34" t="s">
        <v>57</v>
      </c>
      <c r="C16" s="34" t="s">
        <v>58</v>
      </c>
      <c r="D16" s="45"/>
      <c r="E16" s="34">
        <v>1</v>
      </c>
      <c r="F16" s="10"/>
      <c r="G16" s="6">
        <v>1</v>
      </c>
      <c r="H16" s="13"/>
      <c r="I16" s="14"/>
      <c r="J16" s="30"/>
      <c r="K16" s="43"/>
      <c r="L16" s="105"/>
      <c r="M16" s="105"/>
      <c r="U16" t="s">
        <v>280</v>
      </c>
      <c r="W16">
        <f>(W7*10)-(W15*2)</f>
        <v>616</v>
      </c>
      <c r="X16">
        <f>ROUNDUP(W16/10,0)</f>
        <v>62</v>
      </c>
      <c r="Y16">
        <v>4</v>
      </c>
      <c r="Z16">
        <f>X16*Y16</f>
        <v>248</v>
      </c>
    </row>
    <row r="17" spans="1:26" ht="20.100000000000001" customHeight="1">
      <c r="A17" s="174"/>
      <c r="B17" s="7" t="s">
        <v>59</v>
      </c>
      <c r="C17" s="7" t="s">
        <v>60</v>
      </c>
      <c r="D17" s="3"/>
      <c r="E17" s="7">
        <v>1</v>
      </c>
      <c r="F17" s="11"/>
      <c r="G17" s="7">
        <v>1</v>
      </c>
      <c r="H17" s="15"/>
      <c r="I17" s="15"/>
      <c r="J17" s="31"/>
      <c r="K17" s="43"/>
      <c r="L17" s="182" t="s">
        <v>304</v>
      </c>
      <c r="M17" s="150" t="s">
        <v>302</v>
      </c>
      <c r="N17" s="23">
        <f>N7+6.5</f>
        <v>670.5</v>
      </c>
      <c r="O17" t="s">
        <v>305</v>
      </c>
      <c r="U17" t="s">
        <v>284</v>
      </c>
      <c r="X17">
        <v>13</v>
      </c>
      <c r="Y17">
        <v>4</v>
      </c>
      <c r="Z17">
        <f>X17*Y17</f>
        <v>52</v>
      </c>
    </row>
    <row r="18" spans="1:26" ht="20.100000000000001" customHeight="1">
      <c r="A18" s="109" t="s">
        <v>205</v>
      </c>
      <c r="B18" s="9" t="s">
        <v>206</v>
      </c>
      <c r="C18" s="9" t="s">
        <v>208</v>
      </c>
      <c r="D18" s="103" t="s">
        <v>207</v>
      </c>
      <c r="E18" s="9">
        <v>4</v>
      </c>
      <c r="F18" s="106">
        <v>1</v>
      </c>
      <c r="G18" s="7">
        <f t="shared" ref="G18" si="3">ROUNDUP(E18/F18,0)</f>
        <v>4</v>
      </c>
      <c r="H18" s="104">
        <f>4.52*1200</f>
        <v>5423.9999999999991</v>
      </c>
      <c r="I18" s="104">
        <f t="shared" ref="I18:I23" si="4">E18*H18</f>
        <v>21695.999999999996</v>
      </c>
      <c r="J18" s="106" t="s">
        <v>88</v>
      </c>
      <c r="K18" s="42"/>
      <c r="L18" s="187"/>
      <c r="M18" s="150" t="s">
        <v>303</v>
      </c>
      <c r="N18" s="23">
        <f>N8+6.5</f>
        <v>670.5</v>
      </c>
      <c r="O18" t="s">
        <v>305</v>
      </c>
      <c r="Z18">
        <f>SUM(Z16:Z17)</f>
        <v>300</v>
      </c>
    </row>
    <row r="19" spans="1:26" ht="20.100000000000001" customHeight="1">
      <c r="A19" s="109" t="s">
        <v>238</v>
      </c>
      <c r="B19" s="9" t="s">
        <v>237</v>
      </c>
      <c r="C19" s="9" t="s">
        <v>239</v>
      </c>
      <c r="D19" s="103" t="s">
        <v>240</v>
      </c>
      <c r="E19" s="9">
        <v>1</v>
      </c>
      <c r="F19" s="134"/>
      <c r="G19" s="7">
        <v>1</v>
      </c>
      <c r="H19" s="104">
        <v>9900</v>
      </c>
      <c r="I19" s="104">
        <f t="shared" si="4"/>
        <v>9900</v>
      </c>
      <c r="J19" s="134" t="s">
        <v>88</v>
      </c>
      <c r="K19" s="42"/>
    </row>
    <row r="20" spans="1:26" ht="20.100000000000001" customHeight="1">
      <c r="A20" s="109" t="s">
        <v>241</v>
      </c>
      <c r="B20" s="9" t="s">
        <v>244</v>
      </c>
      <c r="C20" s="9" t="s">
        <v>242</v>
      </c>
      <c r="D20" s="103" t="s">
        <v>243</v>
      </c>
      <c r="E20" s="9">
        <v>1</v>
      </c>
      <c r="F20" s="134"/>
      <c r="G20" s="7">
        <v>1</v>
      </c>
      <c r="H20" s="104">
        <v>19900</v>
      </c>
      <c r="I20" s="104">
        <f t="shared" si="4"/>
        <v>19900</v>
      </c>
      <c r="J20" s="134" t="s">
        <v>88</v>
      </c>
      <c r="K20" s="42"/>
    </row>
    <row r="21" spans="1:26" ht="16.5">
      <c r="A21" s="172" t="s">
        <v>289</v>
      </c>
      <c r="B21" s="9" t="s">
        <v>285</v>
      </c>
      <c r="C21" s="9"/>
      <c r="D21" s="169" t="s">
        <v>286</v>
      </c>
      <c r="E21" s="9">
        <v>4</v>
      </c>
      <c r="F21" s="138"/>
      <c r="G21" s="7"/>
      <c r="H21" s="104">
        <v>3710</v>
      </c>
      <c r="I21" s="104">
        <f t="shared" si="4"/>
        <v>14840</v>
      </c>
      <c r="J21" s="138"/>
      <c r="K21" s="41"/>
    </row>
    <row r="22" spans="1:26">
      <c r="A22" s="173"/>
      <c r="B22" s="9" t="s">
        <v>287</v>
      </c>
      <c r="C22" s="9"/>
      <c r="D22" s="170"/>
      <c r="E22" s="9">
        <v>4</v>
      </c>
      <c r="F22" s="138"/>
      <c r="G22" s="7"/>
      <c r="H22" s="104">
        <v>1710</v>
      </c>
      <c r="I22" s="104">
        <f t="shared" si="4"/>
        <v>6840</v>
      </c>
      <c r="J22" s="138"/>
      <c r="K22" s="41"/>
    </row>
    <row r="23" spans="1:26">
      <c r="A23" s="174"/>
      <c r="B23" s="9" t="s">
        <v>288</v>
      </c>
      <c r="C23" s="9"/>
      <c r="D23" s="171"/>
      <c r="E23" s="9">
        <v>12</v>
      </c>
      <c r="F23" s="138"/>
      <c r="G23" s="7"/>
      <c r="H23" s="104">
        <v>500</v>
      </c>
      <c r="I23" s="104">
        <f t="shared" si="4"/>
        <v>6000</v>
      </c>
      <c r="J23" s="138"/>
      <c r="K23" s="41"/>
    </row>
    <row r="24" spans="1:26" ht="20.100000000000001" customHeight="1">
      <c r="A24" s="109" t="s">
        <v>292</v>
      </c>
      <c r="B24" s="9" t="s">
        <v>295</v>
      </c>
      <c r="C24" s="9" t="s">
        <v>294</v>
      </c>
      <c r="D24" s="103" t="s">
        <v>291</v>
      </c>
      <c r="E24" s="9"/>
      <c r="F24" s="138"/>
      <c r="G24" s="7"/>
      <c r="H24" s="104"/>
      <c r="I24" s="104"/>
      <c r="J24" s="138"/>
    </row>
    <row r="25" spans="1:26">
      <c r="D25" s="22"/>
    </row>
    <row r="26" spans="1:26">
      <c r="B26" s="151"/>
      <c r="C26" s="4"/>
    </row>
    <row r="27" spans="1:26">
      <c r="B27" s="152"/>
    </row>
    <row r="28" spans="1:26">
      <c r="B28" s="41"/>
      <c r="I28" s="117">
        <f>SUM(I2:I26)</f>
        <v>113676</v>
      </c>
    </row>
    <row r="29" spans="1:26">
      <c r="B29" s="41"/>
    </row>
    <row r="30" spans="1:26">
      <c r="B30" s="41"/>
    </row>
    <row r="31" spans="1:26">
      <c r="B31" s="41"/>
    </row>
    <row r="32" spans="1:26">
      <c r="B32" s="41"/>
      <c r="E32" s="4"/>
      <c r="G32" s="4"/>
      <c r="H32" s="21"/>
      <c r="I32" s="21"/>
    </row>
    <row r="33" spans="1:2">
      <c r="A33" s="4"/>
      <c r="B33" s="151"/>
    </row>
    <row r="34" spans="1:2">
      <c r="B34" s="22"/>
    </row>
    <row r="49" ht="16.5" customHeight="1"/>
  </sheetData>
  <mergeCells count="16">
    <mergeCell ref="L17:L18"/>
    <mergeCell ref="U7:U10"/>
    <mergeCell ref="U3:U5"/>
    <mergeCell ref="D3:D7"/>
    <mergeCell ref="D13:D15"/>
    <mergeCell ref="D10:D12"/>
    <mergeCell ref="L3:L5"/>
    <mergeCell ref="L7:L10"/>
    <mergeCell ref="L14:L15"/>
    <mergeCell ref="D21:D23"/>
    <mergeCell ref="A21:A23"/>
    <mergeCell ref="A3:A7"/>
    <mergeCell ref="A10:A12"/>
    <mergeCell ref="A8:A9"/>
    <mergeCell ref="A13:A15"/>
    <mergeCell ref="A16:A17"/>
  </mergeCells>
  <phoneticPr fontId="5" type="noConversion"/>
  <hyperlinks>
    <hyperlink ref="D18" r:id="rId1" display="ALI"/>
    <hyperlink ref="D19" r:id="rId2"/>
    <hyperlink ref="D20" r:id="rId3"/>
    <hyperlink ref="D21" r:id="rId4"/>
    <hyperlink ref="D24" r:id="rId5"/>
  </hyperlinks>
  <pageMargins left="0.7" right="0.7" top="0.75" bottom="0.75" header="0.3" footer="0.3"/>
  <pageSetup paperSize="9" scale="45" orientation="landscape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"/>
  <sheetViews>
    <sheetView topLeftCell="C1" workbookViewId="0">
      <selection activeCell="K6" sqref="K6"/>
    </sheetView>
  </sheetViews>
  <sheetFormatPr defaultRowHeight="15"/>
  <cols>
    <col min="1" max="1" width="19.28515625" customWidth="1"/>
    <col min="2" max="2" width="37.5703125" customWidth="1"/>
    <col min="4" max="4" width="9.85546875" bestFit="1" customWidth="1"/>
    <col min="5" max="5" width="10.28515625" bestFit="1" customWidth="1"/>
    <col min="8" max="17" width="8.7109375" customWidth="1"/>
  </cols>
  <sheetData>
    <row r="1" spans="1:24" ht="18.75">
      <c r="A1" s="78" t="s">
        <v>170</v>
      </c>
      <c r="B1" s="78" t="s">
        <v>171</v>
      </c>
      <c r="C1" s="78" t="s">
        <v>172</v>
      </c>
      <c r="D1" s="78" t="s">
        <v>173</v>
      </c>
      <c r="E1" s="78" t="s">
        <v>174</v>
      </c>
    </row>
    <row r="2" spans="1:24">
      <c r="A2" s="182" t="s">
        <v>165</v>
      </c>
      <c r="B2" s="72" t="s">
        <v>163</v>
      </c>
      <c r="C2" s="29">
        <v>4</v>
      </c>
      <c r="D2" s="184">
        <v>4</v>
      </c>
      <c r="E2" s="184">
        <v>6</v>
      </c>
      <c r="H2" s="143">
        <v>1</v>
      </c>
      <c r="I2" s="143">
        <v>2</v>
      </c>
      <c r="J2" s="143">
        <v>3</v>
      </c>
      <c r="K2" s="143">
        <v>4</v>
      </c>
      <c r="L2" s="143">
        <v>5</v>
      </c>
      <c r="M2" s="143">
        <v>6</v>
      </c>
      <c r="N2" s="143">
        <v>7</v>
      </c>
      <c r="O2" s="79">
        <v>8</v>
      </c>
      <c r="P2" s="79">
        <v>9</v>
      </c>
      <c r="Q2" s="79">
        <v>10</v>
      </c>
      <c r="S2" s="145">
        <v>1</v>
      </c>
      <c r="T2" s="145">
        <v>2</v>
      </c>
      <c r="U2" s="145">
        <v>3</v>
      </c>
      <c r="V2" s="143">
        <v>4</v>
      </c>
      <c r="W2" s="145">
        <v>5</v>
      </c>
      <c r="X2" s="145">
        <v>6</v>
      </c>
    </row>
    <row r="3" spans="1:24">
      <c r="A3" s="183"/>
      <c r="B3" s="72" t="s">
        <v>164</v>
      </c>
      <c r="C3" s="29">
        <v>2</v>
      </c>
      <c r="D3" s="185"/>
      <c r="E3" s="185"/>
      <c r="H3" s="143" t="s">
        <v>258</v>
      </c>
      <c r="I3" s="143" t="s">
        <v>259</v>
      </c>
      <c r="J3" s="143" t="s">
        <v>260</v>
      </c>
      <c r="K3" s="143" t="s">
        <v>261</v>
      </c>
      <c r="L3" s="143" t="s">
        <v>262</v>
      </c>
      <c r="M3" s="143" t="s">
        <v>262</v>
      </c>
      <c r="N3" s="143" t="s">
        <v>245</v>
      </c>
      <c r="O3" s="79"/>
      <c r="P3" s="79"/>
      <c r="Q3" s="79"/>
      <c r="S3" s="146" t="s">
        <v>183</v>
      </c>
      <c r="T3" s="147" t="s">
        <v>184</v>
      </c>
      <c r="U3" s="148" t="s">
        <v>182</v>
      </c>
      <c r="V3" s="144" t="s">
        <v>249</v>
      </c>
      <c r="W3" s="148"/>
      <c r="X3" s="149" t="s">
        <v>175</v>
      </c>
    </row>
    <row r="4" spans="1:24">
      <c r="A4" s="183"/>
      <c r="B4" s="83" t="s">
        <v>218</v>
      </c>
      <c r="C4" s="29">
        <v>1</v>
      </c>
      <c r="D4" s="185"/>
      <c r="E4" s="185"/>
      <c r="H4" s="139" t="s">
        <v>263</v>
      </c>
      <c r="I4" s="139" t="s">
        <v>264</v>
      </c>
      <c r="J4" s="139" t="s">
        <v>265</v>
      </c>
      <c r="K4" s="139" t="s">
        <v>266</v>
      </c>
      <c r="L4" s="139" t="s">
        <v>267</v>
      </c>
      <c r="M4" s="139" t="s">
        <v>268</v>
      </c>
      <c r="N4" s="139" t="s">
        <v>269</v>
      </c>
      <c r="O4" s="82"/>
      <c r="P4" s="105"/>
      <c r="Q4" s="105"/>
      <c r="R4" s="105"/>
      <c r="S4" s="140" t="s">
        <v>270</v>
      </c>
      <c r="T4" s="140" t="s">
        <v>271</v>
      </c>
      <c r="U4" s="140" t="s">
        <v>272</v>
      </c>
      <c r="V4" s="141" t="s">
        <v>274</v>
      </c>
      <c r="W4" s="105"/>
      <c r="X4" s="140" t="s">
        <v>273</v>
      </c>
    </row>
    <row r="5" spans="1:24">
      <c r="A5" s="183"/>
      <c r="B5" s="84" t="s">
        <v>219</v>
      </c>
      <c r="C5" s="29">
        <v>1</v>
      </c>
      <c r="D5" s="185"/>
      <c r="E5" s="185"/>
      <c r="N5" s="142" t="s">
        <v>277</v>
      </c>
    </row>
    <row r="6" spans="1:24">
      <c r="A6" s="183"/>
      <c r="B6" s="81" t="s">
        <v>221</v>
      </c>
      <c r="C6" s="70">
        <v>1</v>
      </c>
      <c r="D6" s="185"/>
      <c r="E6" s="185"/>
      <c r="H6" s="139" t="s">
        <v>275</v>
      </c>
      <c r="I6" s="140" t="s">
        <v>276</v>
      </c>
    </row>
    <row r="7" spans="1:24">
      <c r="A7" s="183"/>
      <c r="B7" s="73" t="s">
        <v>175</v>
      </c>
      <c r="C7" s="70">
        <v>1</v>
      </c>
      <c r="D7" s="185"/>
      <c r="E7" s="185"/>
    </row>
    <row r="8" spans="1:24">
      <c r="A8" s="182" t="s">
        <v>166</v>
      </c>
      <c r="B8" s="83" t="s">
        <v>220</v>
      </c>
      <c r="C8" s="71">
        <v>1</v>
      </c>
      <c r="D8" s="184">
        <v>2</v>
      </c>
      <c r="E8" s="184">
        <v>1</v>
      </c>
    </row>
    <row r="9" spans="1:24">
      <c r="A9" s="183"/>
      <c r="B9" s="74" t="s">
        <v>175</v>
      </c>
      <c r="C9" s="71">
        <v>1</v>
      </c>
      <c r="D9" s="185"/>
      <c r="E9" s="185"/>
      <c r="H9" t="s">
        <v>222</v>
      </c>
      <c r="J9" t="s">
        <v>223</v>
      </c>
      <c r="K9" s="80">
        <v>290</v>
      </c>
      <c r="L9">
        <v>5</v>
      </c>
      <c r="M9" s="80">
        <f>K9*L9</f>
        <v>1450</v>
      </c>
      <c r="P9" t="s">
        <v>227</v>
      </c>
    </row>
    <row r="10" spans="1:24">
      <c r="A10" s="187"/>
      <c r="B10" s="75" t="s">
        <v>167</v>
      </c>
      <c r="C10" s="25">
        <v>1</v>
      </c>
      <c r="D10" s="186"/>
      <c r="E10" s="186"/>
      <c r="H10" t="s">
        <v>178</v>
      </c>
      <c r="J10" t="s">
        <v>177</v>
      </c>
      <c r="K10" s="80">
        <v>390</v>
      </c>
      <c r="L10">
        <v>5</v>
      </c>
      <c r="M10" s="80">
        <f>K10*L10</f>
        <v>1950</v>
      </c>
      <c r="P10" t="s">
        <v>226</v>
      </c>
    </row>
    <row r="11" spans="1:24">
      <c r="H11" t="s">
        <v>224</v>
      </c>
      <c r="K11" s="80">
        <v>50</v>
      </c>
      <c r="L11">
        <v>30</v>
      </c>
      <c r="M11" s="80">
        <f t="shared" ref="M11" si="0">K11*L11</f>
        <v>1500</v>
      </c>
    </row>
    <row r="13" spans="1:24">
      <c r="A13" s="76" t="s">
        <v>168</v>
      </c>
      <c r="B13" s="77" t="s">
        <v>169</v>
      </c>
      <c r="C13" s="76">
        <v>2</v>
      </c>
      <c r="D13" s="76">
        <v>0</v>
      </c>
      <c r="E13" s="76">
        <v>2</v>
      </c>
      <c r="H13" t="s">
        <v>179</v>
      </c>
      <c r="J13" t="s">
        <v>223</v>
      </c>
      <c r="K13" s="80">
        <v>510</v>
      </c>
      <c r="L13">
        <v>5</v>
      </c>
      <c r="M13" s="80">
        <f>K13*L13</f>
        <v>2550</v>
      </c>
      <c r="P13" t="s">
        <v>225</v>
      </c>
    </row>
    <row r="14" spans="1:24">
      <c r="H14" t="s">
        <v>180</v>
      </c>
      <c r="J14" t="s">
        <v>177</v>
      </c>
      <c r="K14" s="80">
        <v>210</v>
      </c>
      <c r="L14">
        <v>5</v>
      </c>
      <c r="M14" s="80">
        <f>K14*L14</f>
        <v>1050</v>
      </c>
      <c r="P14" t="s">
        <v>226</v>
      </c>
    </row>
    <row r="15" spans="1:24">
      <c r="H15" t="s">
        <v>181</v>
      </c>
      <c r="K15" s="80">
        <v>50</v>
      </c>
      <c r="L15">
        <v>30</v>
      </c>
      <c r="M15" s="80">
        <f>K15*L15</f>
        <v>1500</v>
      </c>
    </row>
    <row r="16" spans="1:24">
      <c r="M16" s="133">
        <f>SUM(M9:M15)</f>
        <v>10000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pageMargins left="0.7" right="0.7" top="0.75" bottom="0.75" header="0.3" footer="0.3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5"/>
  <sheetData>
    <row r="46" spans="1:1">
      <c r="A46" s="22" t="s">
        <v>83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5"/>
  <sheetData>
    <row r="54" spans="1:1">
      <c r="A54" s="22" t="s">
        <v>85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5"/>
  <sheetData>
    <row r="55" spans="1:1">
      <c r="A55" s="22" t="s">
        <v>84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5"/>
  <sheetData>
    <row r="1" spans="1:1">
      <c r="A1" s="22" t="s">
        <v>86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Printed Parts</vt:lpstr>
      <vt:lpstr>Electronics &amp; Motion Parts</vt:lpstr>
      <vt:lpstr>Hardware</vt:lpstr>
      <vt:lpstr>Parts Picture</vt:lpstr>
      <vt:lpstr>Connector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cp:lastPrinted>2016-02-04T10:52:18Z</cp:lastPrinted>
  <dcterms:created xsi:type="dcterms:W3CDTF">2015-11-23T14:18:06Z</dcterms:created>
  <dcterms:modified xsi:type="dcterms:W3CDTF">2017-01-20T07:42:29Z</dcterms:modified>
</cp:coreProperties>
</file>