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Mostly-Printed-CNC\doc\"/>
    </mc:Choice>
  </mc:AlternateContent>
  <bookViews>
    <workbookView xWindow="0" yWindow="0" windowWidth="19170" windowHeight="17910" activeTab="2"/>
  </bookViews>
  <sheets>
    <sheet name="Printed Parts" sheetId="1" r:id="rId1"/>
    <sheet name="Electronics &amp; Motion Parts" sheetId="2" r:id="rId2"/>
    <sheet name="Hardware" sheetId="3" r:id="rId3"/>
    <sheet name="Parts Picture" sheetId="9" r:id="rId4"/>
    <sheet name="Connector" sheetId="8" r:id="rId5"/>
    <sheet name="assemble_cornor_block" sheetId="5" r:id="rId6"/>
    <sheet name="assemble_roller" sheetId="6" r:id="rId7"/>
    <sheet name="assemble_z_mount" sheetId="4" r:id="rId8"/>
    <sheet name="assemble_middl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3" l="1"/>
  <c r="M16" i="8"/>
  <c r="M11" i="8"/>
  <c r="M9" i="8"/>
  <c r="H32" i="2"/>
  <c r="E32" i="2"/>
  <c r="H30" i="2"/>
  <c r="E30" i="2"/>
  <c r="H29" i="2"/>
  <c r="H26" i="2"/>
  <c r="H23" i="2"/>
  <c r="H17" i="2"/>
  <c r="I2" i="3"/>
  <c r="I4" i="3"/>
  <c r="I5" i="3"/>
  <c r="I6" i="3"/>
  <c r="I7" i="3"/>
  <c r="I8" i="3"/>
  <c r="I9" i="3"/>
  <c r="I10" i="3"/>
  <c r="I11" i="3"/>
  <c r="I12" i="3"/>
  <c r="I13" i="3"/>
  <c r="I14" i="3"/>
  <c r="I15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3" i="3"/>
  <c r="H18" i="3"/>
  <c r="H3" i="2"/>
  <c r="H4" i="2"/>
  <c r="H5" i="2"/>
  <c r="H6" i="2"/>
  <c r="H7" i="2"/>
  <c r="H8" i="2"/>
  <c r="H9" i="2"/>
  <c r="H10" i="2"/>
  <c r="H11" i="2"/>
  <c r="H2" i="2"/>
  <c r="D8" i="2"/>
  <c r="E8" i="2" s="1"/>
  <c r="D4" i="2"/>
  <c r="E4" i="2" s="1"/>
  <c r="E3" i="2"/>
  <c r="E5" i="2"/>
  <c r="E6" i="2"/>
  <c r="E7" i="2"/>
  <c r="E9" i="2"/>
  <c r="E10" i="2"/>
  <c r="E11" i="2"/>
  <c r="E2" i="2"/>
  <c r="D29" i="2"/>
  <c r="D26" i="2"/>
  <c r="D23" i="2"/>
  <c r="I18" i="3" l="1"/>
  <c r="I20" i="3" s="1"/>
  <c r="E29" i="2"/>
  <c r="E26" i="2"/>
  <c r="E23" i="2"/>
  <c r="M10" i="8" l="1"/>
  <c r="M14" i="8"/>
  <c r="M13" i="8"/>
  <c r="M15" i="8"/>
  <c r="N9" i="3" l="1"/>
  <c r="O9" i="3" s="1"/>
  <c r="O11" i="3" s="1"/>
  <c r="N11" i="3" s="1"/>
  <c r="N8" i="3"/>
  <c r="O8" i="3" s="1"/>
  <c r="N7" i="3"/>
  <c r="O7" i="3" s="1"/>
  <c r="O4" i="3"/>
  <c r="O5" i="3"/>
  <c r="O3" i="3"/>
  <c r="H10" i="3" l="1"/>
  <c r="H7" i="3"/>
  <c r="E17" i="2" l="1"/>
</calcChain>
</file>

<file path=xl/sharedStrings.xml><?xml version="1.0" encoding="utf-8"?>
<sst xmlns="http://schemas.openxmlformats.org/spreadsheetml/2006/main" count="313" uniqueCount="248">
  <si>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</si>
  <si>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</si>
  <si>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</si>
  <si>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</si>
  <si>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</si>
  <si>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</si>
  <si>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</si>
  <si>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</si>
  <si>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</si>
  <si>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</si>
  <si>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</si>
  <si>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</si>
  <si>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</si>
  <si>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</si>
  <si>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</si>
  <si>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</si>
  <si>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</si>
  <si>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</si>
  <si>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</si>
  <si>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</si>
  <si>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</si>
  <si>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</si>
  <si>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</si>
  <si>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Ramps 1.4 Shield</t>
  </si>
  <si>
    <t> Arduino Mega 2560</t>
  </si>
  <si>
    <t> DRV8825 Drivers + Heat Sinks</t>
  </si>
  <si>
    <t>12v 5A power supply</t>
  </si>
  <si>
    <t>GT2 belt (4M = 24″x24″)</t>
  </si>
  <si>
    <t>GT2 16T Pulley</t>
  </si>
  <si>
    <t>608 Bearings (2-RS, Z, ZZ)</t>
  </si>
  <si>
    <t>Conduit 3/4″ emt (23.5mm OD, IE version 25mm OD)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</si>
  <si>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</si>
  <si>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</si>
  <si>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</si>
  <si>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</si>
  <si>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</si>
  <si>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</si>
  <si>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</si>
  <si>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</si>
  <si>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Dewalt 660 (Beast!)</t>
  </si>
  <si>
    <t>http://amzn.to/1VyeDY6</t>
  </si>
  <si>
    <t>Imperial</t>
  </si>
  <si>
    <t>Metric</t>
  </si>
  <si>
    <t>5/16-18 Threaded Rod</t>
  </si>
  <si>
    <t>M8</t>
  </si>
  <si>
    <t> 5/16-18 X 3</t>
  </si>
  <si>
    <t>M8 X 80</t>
  </si>
  <si>
    <t> 5/16-18 X 2.5</t>
  </si>
  <si>
    <t>M8 X 70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</si>
  <si>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</si>
  <si>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</si>
  <si>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</si>
  <si>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</si>
  <si>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</si>
  <si>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</si>
  <si>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</si>
  <si>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5/16-18 Nylock Nuts</t>
  </si>
  <si>
    <t> 5/16-18 nuts (2 for z knob)</t>
  </si>
  <si>
    <t> 5/16 x 7/8 coupling nut</t>
  </si>
  <si>
    <t>M8 X 25</t>
  </si>
  <si>
    <t> Spring 1″X.375″ODx.035″</t>
  </si>
  <si>
    <t>M8IDX25mmX.9mm</t>
  </si>
  <si>
    <t>M3 X 10</t>
  </si>
  <si>
    <t>#6-32 X.75</t>
  </si>
  <si>
    <t>M4 X 20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</si>
  <si>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</si>
  <si>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</si>
  <si>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</si>
  <si>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</si>
  <si>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</si>
  <si>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Price</t>
    <phoneticPr fontId="5" type="noConversion"/>
  </si>
  <si>
    <t>12864 GLCD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</si>
  <si>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</si>
  <si>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</si>
  <si>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</si>
  <si>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</si>
  <si>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</si>
  <si>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</si>
  <si>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</si>
  <si>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</si>
  <si>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</si>
  <si>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</si>
  <si>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</si>
  <si>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</si>
  <si>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</si>
  <si>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</si>
  <si>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</si>
  <si>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</si>
  <si>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</si>
  <si>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</si>
  <si>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</si>
  <si>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</si>
  <si>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replacable "speed and fender washer combo.STL"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</si>
  <si>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</si>
  <si>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</si>
  <si>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</si>
  <si>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</si>
  <si>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</si>
  <si>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</si>
  <si>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</si>
  <si>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</si>
  <si>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</si>
  <si>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</si>
  <si>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</si>
  <si>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</si>
  <si>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</si>
  <si>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</si>
  <si>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</si>
  <si>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</si>
  <si>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</si>
  <si>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</si>
  <si>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</si>
  <si>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</si>
  <si>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</si>
  <si>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</si>
  <si>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</si>
  <si>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</si>
  <si>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</si>
  <si>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</si>
  <si>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</si>
  <si>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</si>
  <si>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</si>
  <si>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</si>
  <si>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</si>
  <si>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</si>
  <si>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</si>
  <si>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</si>
  <si>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Pen_Holder_v4.stl
Pen_Adapter_10.5mm.stl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</si>
  <si>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</si>
  <si>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</si>
  <si>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</si>
  <si>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</si>
  <si>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</si>
  <si>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</si>
  <si>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</si>
  <si>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</si>
  <si>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</si>
  <si>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</si>
  <si>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</si>
  <si>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</si>
  <si>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</si>
  <si>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</si>
  <si>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</si>
  <si>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http://www.11st.co.kr/product/SellerProductDetail.tmall?method=getSellerProductDetail&amp;prdNo=1133282774&amp;xfrom=&amp;xzone=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</si>
  <si>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</si>
  <si>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</si>
  <si>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</si>
  <si>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</si>
  <si>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</si>
  <si>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</si>
  <si>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</si>
  <si>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</si>
  <si>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</si>
  <si>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</si>
  <si>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</si>
  <si>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</si>
  <si>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</si>
  <si>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BLOCK</t>
  </si>
  <si>
    <t>CORNER</t>
  </si>
  <si>
    <t>ROLLER</t>
  </si>
  <si>
    <t>MIDDLE</t>
  </si>
  <si>
    <t>Z Mount</t>
  </si>
  <si>
    <t>TKY_MPCNC_UniversalMount_Mk8_slider.stl
TKY_MPCNC_UniversalMount_Mk8_bracket.stl</t>
  </si>
  <si>
    <t>FOOT</t>
  </si>
  <si>
    <t>Grams/Part</t>
  </si>
  <si>
    <t>Pen Holder</t>
  </si>
  <si>
    <t>Universal Mount</t>
  </si>
  <si>
    <t>Dremel 300 Holder</t>
  </si>
  <si>
    <t>MK8 Holder</t>
  </si>
  <si>
    <t>Dremel300_UpperBracket.stl
Dremel300_Bottom_w_Mount.stl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</si>
  <si>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</si>
  <si>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</si>
  <si>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</si>
  <si>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</si>
  <si>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</si>
  <si>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</si>
  <si>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</si>
  <si>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</si>
  <si>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</si>
  <si>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</si>
  <si>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</si>
  <si>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</si>
  <si>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</si>
  <si>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</si>
  <si>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STP1</t>
  </si>
  <si>
    <t>STP2</t>
  </si>
  <si>
    <t>STP3</t>
  </si>
  <si>
    <t>STP4</t>
  </si>
  <si>
    <t>THR</t>
  </si>
  <si>
    <t>Roland Drag Knife Holder</t>
  </si>
  <si>
    <t>http://www.devicemart.co.kr/377</t>
  </si>
  <si>
    <t>FEMALE</t>
  </si>
  <si>
    <t>MOLEX 51067-06</t>
  </si>
  <si>
    <t>http://www.devicemart.co.kr/350</t>
  </si>
  <si>
    <t>MOLEX 5566-06A</t>
  </si>
  <si>
    <t>MOLEX 5557-06R</t>
  </si>
  <si>
    <t>http://www.devicemart.co.kr/337</t>
  </si>
  <si>
    <t>http://www.devicemart.co.kr/3938</t>
  </si>
  <si>
    <t>5557 Crimp terminal</t>
  </si>
  <si>
    <t>+12V AO</t>
  </si>
  <si>
    <t>+12V PC</t>
  </si>
  <si>
    <t>+12V HC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</si>
  <si>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</si>
  <si>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</si>
  <si>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</si>
  <si>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</si>
  <si>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Belt clip</t>
    <phoneticPr fontId="5" type="noConversion"/>
  </si>
  <si>
    <t>V</t>
    <phoneticPr fontId="5" type="noConversion"/>
  </si>
  <si>
    <t>End stops</t>
  </si>
  <si>
    <t>IE25mm-A-endstops_XY.stl
IE25mm-B-endstops_Z.stl</t>
  </si>
  <si>
    <t>riemenhalter.stl</t>
  </si>
  <si>
    <t>RepRapDiscount Full Graphic Smart Controller</t>
  </si>
  <si>
    <t>mods_for_display_case_button.stl
mods_for_display_case_front.stl
mods_for_display_case_back.stl</t>
  </si>
  <si>
    <t>3D printer extruder</t>
  </si>
  <si>
    <t>http://www.aliexpress.com/item/12-24V-Fan-3D-Printer-head-Makerbot-3D-Printer-single-exturder-MK8-Extruder-Free-Shipping/1987122502.html</t>
  </si>
  <si>
    <t>3D Printer Options</t>
  </si>
  <si>
    <t>http://www.aliexpress.com/item/500mw-405NM-focusing-blue-purple-laser-module-laser-engraving-TTL-module-500mw-laser-tube-Laser-module/32562052620.html</t>
  </si>
  <si>
    <t>Laser Options</t>
  </si>
  <si>
    <t xml:space="preserve">500mw 405NM focusing blue purple laser module laser engraving TTL module </t>
  </si>
  <si>
    <t>http://www.aliexpress.com/item/1pc-Gcc-Signpal-Vinyl-Cutter-Blade-Holder-5-pcs-45-5-pcs-60-Degree-Roland-Liyu/32336073909.html</t>
  </si>
  <si>
    <t>Gcc Sign pal Vinyl Cutter Blade Holder + 5 pcs 45 + 5 pcs 60 Degree</t>
  </si>
  <si>
    <t>Roland Drag Knife Options</t>
  </si>
  <si>
    <t>or Dremel 300</t>
  </si>
  <si>
    <t>CHAINS</t>
  </si>
  <si>
    <t>drag chain</t>
  </si>
  <si>
    <t>AliExpress</t>
  </si>
  <si>
    <t>10x20mm x 1m</t>
  </si>
  <si>
    <t>Purchased</t>
  </si>
  <si>
    <t>unit price</t>
  </si>
  <si>
    <t>Price</t>
  </si>
  <si>
    <t>Remark</t>
  </si>
  <si>
    <t>reused</t>
  </si>
  <si>
    <t>2 reused</t>
  </si>
  <si>
    <t>pack</t>
  </si>
  <si>
    <t>Qty/pack</t>
  </si>
  <si>
    <t>TOTAL</t>
  </si>
  <si>
    <t>12V AO(always on, 5A) for barrel FAN</t>
  </si>
  <si>
    <t>12V PC(pwm controlled) for hotend FAN</t>
  </si>
  <si>
    <t>12V AO(always on, 5A)</t>
  </si>
  <si>
    <t>12V HC for hotend</t>
  </si>
  <si>
    <t>MOLEX 53258-06</t>
  </si>
  <si>
    <t>MALE</t>
  </si>
  <si>
    <t>http://www.devicemart.co.kr/385</t>
  </si>
  <si>
    <t>http://www.devicemart.co.kr/3603</t>
  </si>
  <si>
    <t>51067 Crimp terminal</t>
  </si>
  <si>
    <t>Z axis side</t>
  </si>
  <si>
    <t>tool side</t>
  </si>
  <si>
    <t>z axis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</si>
</sst>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₩&quot;#,##0_);[Red]\(&quot;₩&quot;#,##0\)"/>
    <numFmt numFmtId="165" formatCode="0_);[Red]\(0\)"/>
    <numFmt numFmtId="166" formatCode="mm&quot;월&quot;\ dd&quot;일&quot;"/>
    <numFmt numFmtId="167" formatCode="[$₩-412]#,##0;[Red]\-[$₩-412]#,##0"/>
  </numFmts>
  <fonts count="26">
    <font>
      <sz val="11"/>
      <color theme="1"/>
      <name val="Calibri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Calibri"/>
      <family val="2"/>
      <charset val="129"/>
      <scheme val="minor"/>
    </font>
    <font>
      <strike/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Calibri"/>
      <family val="2"/>
      <scheme val="minor"/>
    </font>
    <font>
      <u/>
      <sz val="11"/>
      <name val="Calibri"/>
      <family val="2"/>
      <charset val="129"/>
      <scheme val="minor"/>
    </font>
    <font>
      <b/>
      <sz val="11"/>
      <color rgb="FF333333"/>
      <name val="Inherit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charset val="129"/>
      <scheme val="minor"/>
    </font>
    <font>
      <sz val="11"/>
      <color theme="5"/>
      <name val="Calibri"/>
      <family val="2"/>
      <charset val="129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65" fontId="2" fillId="0" borderId="3" xfId="0" applyNumberFormat="1" applyFont="1" applyFill="1" applyBorder="1" applyAlignment="1">
      <alignment horizontal="center" vertical="center" wrapText="1"/>
    </xf>
    <xf numFmtId="164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 applyBorder="1">
      <alignment vertical="center"/>
    </xf>
    <xf numFmtId="0" fontId="4" fillId="0" borderId="0" xfId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7" xfId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164" fontId="0" fillId="3" borderId="2" xfId="0" applyNumberFormat="1" applyFill="1" applyBorder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5" xfId="1" applyFill="1" applyBorder="1" applyAlignment="1">
      <alignment horizontal="left" vertical="center" wrapText="1"/>
    </xf>
    <xf numFmtId="164" fontId="0" fillId="3" borderId="4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Fill="1" applyBorder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66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7" fontId="0" fillId="0" borderId="0" xfId="0" applyNumberFormat="1">
      <alignment vertical="center"/>
    </xf>
    <xf numFmtId="0" fontId="20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2" fillId="0" borderId="0" xfId="0" quotePrefix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7" borderId="1" xfId="0" quotePrefix="1" applyFont="1" applyFill="1" applyBorder="1" applyAlignment="1">
      <alignment horizontal="center" vertical="center"/>
    </xf>
    <xf numFmtId="0" fontId="23" fillId="7" borderId="1" xfId="0" quotePrefix="1" applyFont="1" applyFill="1" applyBorder="1" applyAlignment="1">
      <alignment horizontal="center" vertical="center"/>
    </xf>
    <xf numFmtId="0" fontId="20" fillId="7" borderId="1" xfId="0" quotePrefix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16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4" fillId="0" borderId="7" xfId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64" fontId="20" fillId="0" borderId="0" xfId="0" applyNumberFormat="1" applyFo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0" borderId="10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15" xfId="0" applyNumberFormat="1" applyBorder="1">
      <alignment vertical="center"/>
    </xf>
    <xf numFmtId="164" fontId="0" fillId="3" borderId="12" xfId="0" applyNumberFormat="1" applyFill="1" applyBorder="1">
      <alignment vertical="center"/>
    </xf>
    <xf numFmtId="164" fontId="0" fillId="3" borderId="15" xfId="0" applyNumberFormat="1" applyFill="1" applyBorder="1">
      <alignment vertical="center"/>
    </xf>
    <xf numFmtId="164" fontId="0" fillId="0" borderId="15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5" fillId="0" borderId="0" xfId="0" applyFont="1">
      <alignment vertical="center"/>
    </xf>
    <xf numFmtId="164" fontId="25" fillId="0" borderId="0" xfId="0" applyNumberFormat="1" applyFont="1">
      <alignment vertical="center"/>
    </xf>
    <xf numFmtId="167" fontId="20" fillId="0" borderId="0" xfId="0" applyNumberFormat="1" applyFont="1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32907</xdr:colOff>
      <xdr:row>46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44107" cy="889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5" Type="http://schemas.openxmlformats.org/officeDocument/2006/relationships/hyperlink" Target="http://www.thingiverse.com/thing:617468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24" Type="http://schemas.openxmlformats.org/officeDocument/2006/relationships/hyperlink" Target="http://www.thingiverse.com/thing:1090453" TargetMode="External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hyperlink" Target="http://www.thingiverse.com/thing:1272787" TargetMode="External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asspop.co.kr/product/detail.html?product_no=103&amp;cate_no=63&amp;display_group=1" TargetMode="External"/><Relationship Id="rId13" Type="http://schemas.openxmlformats.org/officeDocument/2006/relationships/hyperlink" Target="http://nasspop.co.kr/product/detail.html?product_no=18&amp;cate_no=62&amp;display_group=1" TargetMode="External"/><Relationship Id="rId3" Type="http://schemas.openxmlformats.org/officeDocument/2006/relationships/hyperlink" Target="http://www.aliexpress.com/item/12-24V-Fan-3D-Printer-head-Makerbot-3D-Printer-single-exturder-MK8-Extruder-Free-Shipping/1987122502.html" TargetMode="External"/><Relationship Id="rId7" Type="http://schemas.openxmlformats.org/officeDocument/2006/relationships/hyperlink" Target="http://nasspop.co.kr/product/detail.html?product_no=77&amp;cate_no=63&amp;display_group=1" TargetMode="External"/><Relationship Id="rId12" Type="http://schemas.openxmlformats.org/officeDocument/2006/relationships/hyperlink" Target="http://www.11st.co.kr/product/SellerProductDetail.tmall?method=getSellerProductDetail&amp;prdNo=1133282774&amp;xfrom=&amp;xzone=" TargetMode="Externa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hyperlink" Target="http://nasspop.co.kr/product/detail.html?product_no=47&amp;cate_no=72&amp;display_group=1" TargetMode="External"/><Relationship Id="rId11" Type="http://schemas.openxmlformats.org/officeDocument/2006/relationships/hyperlink" Target="http://nasspop.co.kr/product/detail.html?product_no=26&amp;cate_no=71&amp;display_group=1" TargetMode="External"/><Relationship Id="rId5" Type="http://schemas.openxmlformats.org/officeDocument/2006/relationships/hyperlink" Target="http://www.aliexpress.com/item/1pc-Gcc-Signpal-Vinyl-Cutter-Blade-Holder-5-pcs-45-5-pcs-60-Degree-Roland-Liyu/32336073909.html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nasspop.co.kr/product/detail.html?product_no=25&amp;cate_no=71&amp;display_group=1" TargetMode="External"/><Relationship Id="rId4" Type="http://schemas.openxmlformats.org/officeDocument/2006/relationships/hyperlink" Target="http://www.aliexpress.com/item/500mw-405NM-focusing-blue-purple-laser-module-laser-engraving-TTL-module-500mw-laser-tube-Laser-module/32562052620.html" TargetMode="External"/><Relationship Id="rId9" Type="http://schemas.openxmlformats.org/officeDocument/2006/relationships/hyperlink" Target="http://nasspop.co.kr/product/detail.html?product_no=132&amp;cate_no=75&amp;display_group=1" TargetMode="External"/><Relationship Id="rId14" Type="http://schemas.openxmlformats.org/officeDocument/2006/relationships/hyperlink" Target="http://nasspop.co.kr/product/detail.html?product_no=89&amp;cate_no=63&amp;display_group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liexpress.com/item/10-x-20mm-1M-Open-On-Both-Side-Plastic-Towline-Cable-Drag-Chain-Wonderful-Gift/32244468731.html?ws_ab_test=searchweb201556_6,searchweb201644_4_10001_10002_10005_10006_301_10003_10004_62,searchweb201560_2,searchweb1451318400_" TargetMode="External"/><Relationship Id="rId1" Type="http://schemas.openxmlformats.org/officeDocument/2006/relationships/hyperlink" Target="http://www.vicious1.com/assembl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vicemart.co.kr/350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devicemart.co.kr/3938" TargetMode="External"/><Relationship Id="rId1" Type="http://schemas.openxmlformats.org/officeDocument/2006/relationships/hyperlink" Target="http://www.devicemart.co.kr/377" TargetMode="External"/><Relationship Id="rId6" Type="http://schemas.openxmlformats.org/officeDocument/2006/relationships/hyperlink" Target="http://www.devicemart.co.kr/3603" TargetMode="External"/><Relationship Id="rId5" Type="http://schemas.openxmlformats.org/officeDocument/2006/relationships/hyperlink" Target="http://www.devicemart.co.kr/385" TargetMode="External"/><Relationship Id="rId4" Type="http://schemas.openxmlformats.org/officeDocument/2006/relationships/hyperlink" Target="http://www.devicemart.co.kr/33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youtu.be/g01UwQhFxdI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mri-6v6uIM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Apgp4Xfpfw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O18" sqref="O18"/>
    </sheetView>
  </sheetViews>
  <sheetFormatPr defaultRowHeight="15"/>
  <cols>
    <col min="1" max="1" width="28.28515625" customWidth="1"/>
    <col min="2" max="2" width="45.7109375" bestFit="1" customWidth="1"/>
    <col min="3" max="3" width="6.5703125" customWidth="1"/>
    <col min="4" max="4" width="6.7109375" customWidth="1"/>
    <col min="5" max="5" width="11.5703125" bestFit="1" customWidth="1"/>
    <col min="6" max="6" width="12.28515625" hidden="1" customWidth="1"/>
    <col min="7" max="7" width="12.85546875" hidden="1" customWidth="1"/>
    <col min="8" max="8" width="41.7109375" bestFit="1" customWidth="1"/>
  </cols>
  <sheetData>
    <row r="1" spans="1:10">
      <c r="A1" t="s">
        <v>72</v>
      </c>
    </row>
    <row r="3" spans="1:10" ht="28.5" customHeight="1">
      <c r="A3" s="5" t="s">
        <v>157</v>
      </c>
      <c r="B3" s="5" t="s">
        <v>1</v>
      </c>
      <c r="C3" s="5" t="s">
        <v>0</v>
      </c>
      <c r="D3" s="5" t="s">
        <v>2</v>
      </c>
      <c r="E3" s="5" t="s">
        <v>3</v>
      </c>
      <c r="F3" s="5" t="s">
        <v>164</v>
      </c>
      <c r="G3" s="5" t="s">
        <v>4</v>
      </c>
      <c r="H3" s="28" t="s">
        <v>123</v>
      </c>
      <c r="I3" s="5" t="s">
        <v>69</v>
      </c>
    </row>
    <row r="4" spans="1:10" ht="28.5" customHeight="1">
      <c r="A4" s="119" t="s">
        <v>158</v>
      </c>
      <c r="B4" s="70" t="s">
        <v>77</v>
      </c>
      <c r="C4" s="48">
        <v>4</v>
      </c>
      <c r="D4" s="50">
        <v>0.4</v>
      </c>
      <c r="E4" s="51" t="s">
        <v>5</v>
      </c>
      <c r="F4" s="48">
        <v>59.3</v>
      </c>
      <c r="G4" s="48">
        <v>234.5</v>
      </c>
      <c r="H4" s="52" t="s">
        <v>116</v>
      </c>
      <c r="I4" s="53" t="s">
        <v>105</v>
      </c>
      <c r="J4" s="27">
        <v>0.4</v>
      </c>
    </row>
    <row r="5" spans="1:10" ht="28.5" customHeight="1">
      <c r="A5" s="120"/>
      <c r="B5" s="49" t="s">
        <v>78</v>
      </c>
      <c r="C5" s="48">
        <v>4</v>
      </c>
      <c r="D5" s="50">
        <v>0.7</v>
      </c>
      <c r="E5" s="51" t="s">
        <v>5</v>
      </c>
      <c r="F5" s="48">
        <v>17.5</v>
      </c>
      <c r="G5" s="48">
        <v>70.099999999999994</v>
      </c>
      <c r="H5" s="52" t="s">
        <v>115</v>
      </c>
      <c r="I5" s="53" t="s">
        <v>105</v>
      </c>
      <c r="J5" s="27">
        <v>0.4</v>
      </c>
    </row>
    <row r="6" spans="1:10" ht="28.5" customHeight="1">
      <c r="A6" s="121" t="s">
        <v>159</v>
      </c>
      <c r="B6" s="54" t="s">
        <v>6</v>
      </c>
      <c r="C6" s="55">
        <v>4</v>
      </c>
      <c r="D6" s="56">
        <v>0.55000000000000004</v>
      </c>
      <c r="E6" s="57" t="s">
        <v>5</v>
      </c>
      <c r="F6" s="55">
        <v>89.6</v>
      </c>
      <c r="G6" s="55">
        <v>363</v>
      </c>
      <c r="H6" s="60" t="s">
        <v>117</v>
      </c>
      <c r="I6" s="58" t="s">
        <v>107</v>
      </c>
      <c r="J6" s="27">
        <v>0.4</v>
      </c>
    </row>
    <row r="7" spans="1:10" ht="28.5" customHeight="1">
      <c r="A7" s="122"/>
      <c r="B7" s="54" t="s">
        <v>7</v>
      </c>
      <c r="C7" s="55">
        <v>4</v>
      </c>
      <c r="D7" s="56">
        <v>0.7</v>
      </c>
      <c r="E7" s="57" t="s">
        <v>5</v>
      </c>
      <c r="F7" s="55">
        <v>20.8</v>
      </c>
      <c r="G7" s="55">
        <v>83</v>
      </c>
      <c r="H7" s="60" t="s">
        <v>118</v>
      </c>
      <c r="I7" s="58" t="s">
        <v>106</v>
      </c>
      <c r="J7" s="27">
        <v>0.4</v>
      </c>
    </row>
    <row r="8" spans="1:10" ht="28.5" customHeight="1">
      <c r="A8" s="123"/>
      <c r="B8" s="54" t="s">
        <v>8</v>
      </c>
      <c r="C8" s="55">
        <v>4</v>
      </c>
      <c r="D8" s="56">
        <v>0.7</v>
      </c>
      <c r="E8" s="57" t="s">
        <v>5</v>
      </c>
      <c r="F8" s="55">
        <v>30.8</v>
      </c>
      <c r="G8" s="55">
        <v>123.5</v>
      </c>
      <c r="H8" s="60" t="s">
        <v>119</v>
      </c>
      <c r="I8" s="69" t="s">
        <v>108</v>
      </c>
      <c r="J8" s="27">
        <v>0.3</v>
      </c>
    </row>
    <row r="9" spans="1:10" ht="28.5" customHeight="1">
      <c r="A9" s="116" t="s">
        <v>160</v>
      </c>
      <c r="B9" s="49" t="s">
        <v>9</v>
      </c>
      <c r="C9" s="48">
        <v>2</v>
      </c>
      <c r="D9" s="50">
        <v>0.75</v>
      </c>
      <c r="E9" s="51" t="s">
        <v>5</v>
      </c>
      <c r="F9" s="48">
        <v>66</v>
      </c>
      <c r="G9" s="48">
        <v>132</v>
      </c>
      <c r="H9" s="52" t="s">
        <v>114</v>
      </c>
      <c r="I9" s="53" t="s">
        <v>133</v>
      </c>
      <c r="J9" s="27">
        <v>0.4</v>
      </c>
    </row>
    <row r="10" spans="1:10" ht="28.5" customHeight="1">
      <c r="A10" s="117"/>
      <c r="B10" s="49" t="s">
        <v>10</v>
      </c>
      <c r="C10" s="48">
        <v>2</v>
      </c>
      <c r="D10" s="50">
        <v>0.7</v>
      </c>
      <c r="E10" s="51" t="s">
        <v>5</v>
      </c>
      <c r="F10" s="48" t="s">
        <v>79</v>
      </c>
      <c r="G10" s="48">
        <v>110.6</v>
      </c>
      <c r="H10" s="52" t="s">
        <v>113</v>
      </c>
      <c r="I10" s="53" t="s">
        <v>90</v>
      </c>
      <c r="J10" s="27">
        <v>0.4</v>
      </c>
    </row>
    <row r="11" spans="1:10" ht="28.5" customHeight="1">
      <c r="A11" s="117"/>
      <c r="B11" s="49" t="s">
        <v>11</v>
      </c>
      <c r="C11" s="48">
        <v>2</v>
      </c>
      <c r="D11" s="50">
        <v>0.7</v>
      </c>
      <c r="E11" s="51" t="s">
        <v>5</v>
      </c>
      <c r="F11" s="48" t="s">
        <v>80</v>
      </c>
      <c r="G11" s="48">
        <v>105</v>
      </c>
      <c r="H11" s="52" t="s">
        <v>112</v>
      </c>
      <c r="I11" s="53" t="s">
        <v>202</v>
      </c>
      <c r="J11" s="27">
        <v>0.4</v>
      </c>
    </row>
    <row r="12" spans="1:10" ht="28.5" customHeight="1">
      <c r="A12" s="118"/>
      <c r="B12" s="49" t="s">
        <v>17</v>
      </c>
      <c r="C12" s="48">
        <v>1</v>
      </c>
      <c r="D12" s="50">
        <v>0.7</v>
      </c>
      <c r="E12" s="51" t="s">
        <v>5</v>
      </c>
      <c r="F12" s="48" t="s">
        <v>18</v>
      </c>
      <c r="G12" s="48">
        <v>12</v>
      </c>
      <c r="H12" s="52" t="s">
        <v>120</v>
      </c>
      <c r="I12" s="53" t="s">
        <v>203</v>
      </c>
      <c r="J12" s="27">
        <v>0.5</v>
      </c>
    </row>
    <row r="13" spans="1:10" ht="28.5" customHeight="1">
      <c r="A13" s="121" t="s">
        <v>161</v>
      </c>
      <c r="B13" s="54" t="s">
        <v>12</v>
      </c>
      <c r="C13" s="55">
        <v>2</v>
      </c>
      <c r="D13" s="56">
        <v>0.5</v>
      </c>
      <c r="E13" s="57" t="s">
        <v>5</v>
      </c>
      <c r="F13" s="55" t="s">
        <v>81</v>
      </c>
      <c r="G13" s="55" t="s">
        <v>82</v>
      </c>
      <c r="H13" s="59" t="s">
        <v>126</v>
      </c>
      <c r="I13" s="58" t="s">
        <v>204</v>
      </c>
      <c r="J13" s="27">
        <v>0.5</v>
      </c>
    </row>
    <row r="14" spans="1:10" ht="28.5" customHeight="1">
      <c r="A14" s="122"/>
      <c r="B14" s="54" t="s">
        <v>16</v>
      </c>
      <c r="C14" s="55">
        <v>1</v>
      </c>
      <c r="D14" s="56">
        <v>0.6</v>
      </c>
      <c r="E14" s="57" t="s">
        <v>5</v>
      </c>
      <c r="F14" s="55" t="s">
        <v>83</v>
      </c>
      <c r="G14" s="55">
        <v>39</v>
      </c>
      <c r="H14" s="60" t="s">
        <v>110</v>
      </c>
      <c r="I14" s="58" t="s">
        <v>202</v>
      </c>
      <c r="J14" s="27">
        <v>0.4</v>
      </c>
    </row>
    <row r="15" spans="1:10" ht="28.5" customHeight="1">
      <c r="A15" s="122"/>
      <c r="B15" s="54" t="s">
        <v>128</v>
      </c>
      <c r="C15" s="55">
        <v>1</v>
      </c>
      <c r="D15" s="56">
        <v>0.5</v>
      </c>
      <c r="E15" s="57" t="s">
        <v>5</v>
      </c>
      <c r="F15" s="55" t="s">
        <v>76</v>
      </c>
      <c r="G15" s="55" t="s">
        <v>76</v>
      </c>
      <c r="H15" s="60" t="s">
        <v>129</v>
      </c>
      <c r="I15" s="58" t="s">
        <v>204</v>
      </c>
      <c r="J15" s="27">
        <v>0.4</v>
      </c>
    </row>
    <row r="16" spans="1:10" ht="28.5" customHeight="1">
      <c r="A16" s="122"/>
      <c r="B16" s="61" t="s">
        <v>19</v>
      </c>
      <c r="C16" s="62">
        <v>1</v>
      </c>
      <c r="D16" s="63">
        <v>0.7</v>
      </c>
      <c r="E16" s="64" t="s">
        <v>5</v>
      </c>
      <c r="F16" s="62" t="s">
        <v>20</v>
      </c>
      <c r="G16" s="62">
        <v>5.7</v>
      </c>
      <c r="H16" s="65" t="s">
        <v>125</v>
      </c>
      <c r="I16" s="66"/>
    </row>
    <row r="17" spans="1:12" ht="28.5" customHeight="1">
      <c r="A17" s="123"/>
      <c r="B17" s="54" t="s">
        <v>122</v>
      </c>
      <c r="C17" s="55">
        <v>1</v>
      </c>
      <c r="D17" s="56"/>
      <c r="E17" s="57" t="s">
        <v>121</v>
      </c>
      <c r="F17" s="55"/>
      <c r="G17" s="55"/>
      <c r="H17" s="67" t="s">
        <v>124</v>
      </c>
      <c r="I17" s="68" t="s">
        <v>207</v>
      </c>
    </row>
    <row r="18" spans="1:12" ht="28.5" customHeight="1">
      <c r="A18" s="116" t="s">
        <v>163</v>
      </c>
      <c r="B18" s="49" t="s">
        <v>73</v>
      </c>
      <c r="C18" s="48">
        <v>4</v>
      </c>
      <c r="D18" s="50">
        <v>0.6</v>
      </c>
      <c r="E18" s="51" t="s">
        <v>5</v>
      </c>
      <c r="F18" s="48" t="s">
        <v>74</v>
      </c>
      <c r="G18" s="48">
        <v>148.1</v>
      </c>
      <c r="H18" s="52" t="s">
        <v>130</v>
      </c>
      <c r="I18" s="53" t="s">
        <v>90</v>
      </c>
      <c r="J18" s="27">
        <v>0.4</v>
      </c>
    </row>
    <row r="19" spans="1:12" ht="28.5" customHeight="1">
      <c r="A19" s="118"/>
      <c r="B19" s="49" t="s">
        <v>75</v>
      </c>
      <c r="C19" s="48">
        <v>4</v>
      </c>
      <c r="D19" s="50">
        <v>0.6</v>
      </c>
      <c r="E19" s="51" t="s">
        <v>5</v>
      </c>
      <c r="F19" s="48">
        <v>31.8</v>
      </c>
      <c r="G19" s="48">
        <v>127.1</v>
      </c>
      <c r="H19" s="52" t="s">
        <v>131</v>
      </c>
      <c r="I19" s="53"/>
    </row>
    <row r="20" spans="1:12" ht="28.5" customHeight="1">
      <c r="A20" s="124" t="s">
        <v>155</v>
      </c>
      <c r="B20" s="95" t="s">
        <v>206</v>
      </c>
      <c r="C20" s="95">
        <v>8</v>
      </c>
      <c r="D20" s="96">
        <v>0.4</v>
      </c>
      <c r="E20" s="57" t="s">
        <v>109</v>
      </c>
      <c r="F20" s="95"/>
      <c r="G20" s="58"/>
      <c r="H20" s="60" t="s">
        <v>210</v>
      </c>
      <c r="I20" s="58" t="s">
        <v>107</v>
      </c>
    </row>
    <row r="21" spans="1:12" ht="28.5" customHeight="1">
      <c r="A21" s="125"/>
      <c r="B21" s="95" t="s">
        <v>208</v>
      </c>
      <c r="C21" s="95">
        <v>1</v>
      </c>
      <c r="D21" s="96">
        <v>0.4</v>
      </c>
      <c r="E21" s="57" t="s">
        <v>109</v>
      </c>
      <c r="F21" s="95"/>
      <c r="G21" s="58"/>
      <c r="H21" s="107" t="s">
        <v>209</v>
      </c>
      <c r="I21" s="58"/>
    </row>
    <row r="22" spans="1:12" ht="28.5" customHeight="1">
      <c r="A22" s="126"/>
      <c r="B22" s="95" t="s">
        <v>211</v>
      </c>
      <c r="C22" s="95">
        <v>1</v>
      </c>
      <c r="D22" s="96">
        <v>0.4</v>
      </c>
      <c r="E22" s="57" t="s">
        <v>5</v>
      </c>
      <c r="F22" s="95"/>
      <c r="G22" s="58"/>
      <c r="H22" s="107" t="s">
        <v>212</v>
      </c>
      <c r="I22" s="58"/>
    </row>
    <row r="23" spans="1:12" ht="28.5" customHeight="1">
      <c r="A23" s="116" t="s">
        <v>170</v>
      </c>
      <c r="B23" s="97" t="s">
        <v>13</v>
      </c>
      <c r="C23" s="98">
        <v>2</v>
      </c>
      <c r="D23" s="99">
        <v>0.7</v>
      </c>
      <c r="E23" s="100" t="s">
        <v>5</v>
      </c>
      <c r="F23" s="98" t="s">
        <v>14</v>
      </c>
      <c r="G23" s="98" t="s">
        <v>15</v>
      </c>
      <c r="H23" s="101" t="s">
        <v>132</v>
      </c>
      <c r="I23" s="102"/>
      <c r="J23" s="20"/>
      <c r="K23" s="21"/>
      <c r="L23" s="4"/>
    </row>
    <row r="24" spans="1:12" ht="28.5" customHeight="1">
      <c r="A24" s="117"/>
      <c r="B24" s="49" t="s">
        <v>166</v>
      </c>
      <c r="C24" s="48">
        <v>1</v>
      </c>
      <c r="D24" s="50">
        <v>0.7</v>
      </c>
      <c r="E24" s="51" t="s">
        <v>109</v>
      </c>
      <c r="F24" s="48"/>
      <c r="G24" s="48"/>
      <c r="H24" s="103" t="s">
        <v>111</v>
      </c>
      <c r="I24" s="53" t="s">
        <v>205</v>
      </c>
      <c r="J24" s="92">
        <v>0.4</v>
      </c>
      <c r="K24" s="21"/>
      <c r="L24" s="4"/>
    </row>
    <row r="25" spans="1:12" ht="28.5" customHeight="1">
      <c r="A25" s="117"/>
      <c r="B25" s="49" t="s">
        <v>165</v>
      </c>
      <c r="C25" s="48">
        <v>1</v>
      </c>
      <c r="D25" s="50">
        <v>0.7</v>
      </c>
      <c r="E25" s="51" t="s">
        <v>109</v>
      </c>
      <c r="F25" s="48"/>
      <c r="G25" s="48"/>
      <c r="H25" s="104" t="s">
        <v>127</v>
      </c>
      <c r="I25" s="53"/>
      <c r="J25" s="20"/>
      <c r="K25" s="21"/>
      <c r="L25" s="4"/>
    </row>
    <row r="26" spans="1:12" ht="28.5" customHeight="1">
      <c r="A26" s="117"/>
      <c r="B26" s="49" t="s">
        <v>168</v>
      </c>
      <c r="C26" s="48">
        <v>1</v>
      </c>
      <c r="D26" s="50">
        <v>0.7</v>
      </c>
      <c r="E26" s="51" t="s">
        <v>109</v>
      </c>
      <c r="F26" s="48"/>
      <c r="G26" s="48"/>
      <c r="H26" s="104" t="s">
        <v>162</v>
      </c>
      <c r="I26" s="53"/>
      <c r="J26" s="20"/>
      <c r="K26" s="21"/>
      <c r="L26" s="4"/>
    </row>
    <row r="27" spans="1:12" ht="28.5" customHeight="1">
      <c r="A27" s="118"/>
      <c r="B27" s="49" t="s">
        <v>167</v>
      </c>
      <c r="C27" s="48">
        <v>1</v>
      </c>
      <c r="D27" s="50">
        <v>0.7</v>
      </c>
      <c r="E27" s="51" t="s">
        <v>109</v>
      </c>
      <c r="F27" s="48"/>
      <c r="G27" s="48"/>
      <c r="H27" s="104" t="s">
        <v>169</v>
      </c>
      <c r="I27" s="53"/>
    </row>
    <row r="28" spans="1:12" ht="28.5" customHeight="1">
      <c r="A28" s="105"/>
      <c r="B28" s="93" t="s">
        <v>189</v>
      </c>
      <c r="C28" s="93">
        <v>1</v>
      </c>
      <c r="D28" s="94">
        <v>0.7</v>
      </c>
      <c r="E28" s="51" t="s">
        <v>109</v>
      </c>
      <c r="F28" s="93"/>
      <c r="G28" s="53"/>
      <c r="H28" s="52"/>
      <c r="I28" s="52"/>
    </row>
  </sheetData>
  <mergeCells count="7">
    <mergeCell ref="A23:A27"/>
    <mergeCell ref="A4:A5"/>
    <mergeCell ref="A6:A8"/>
    <mergeCell ref="A9:A12"/>
    <mergeCell ref="A18:A19"/>
    <mergeCell ref="A13:A17"/>
    <mergeCell ref="A20:A22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3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24" r:id="rId16" display="http://www.thingiverse.com/thing:1234989"/>
    <hyperlink ref="E17" r:id="rId17"/>
    <hyperlink ref="E25" r:id="rId18"/>
    <hyperlink ref="E26" r:id="rId19"/>
    <hyperlink ref="E15" r:id="rId20" location="files" display="http://www.thingiverse.com/thing:729919/ - files"/>
    <hyperlink ref="E27" r:id="rId21"/>
    <hyperlink ref="E28" r:id="rId22"/>
    <hyperlink ref="E20" r:id="rId23"/>
    <hyperlink ref="E21" r:id="rId24"/>
    <hyperlink ref="E22" r:id="rId25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E17" sqref="E17"/>
    </sheetView>
  </sheetViews>
  <sheetFormatPr defaultRowHeight="15"/>
  <cols>
    <col min="1" max="1" width="52.140625" bestFit="1" customWidth="1"/>
    <col min="2" max="2" width="121.5703125" bestFit="1" customWidth="1"/>
    <col min="3" max="3" width="10.140625" bestFit="1" customWidth="1"/>
    <col min="4" max="4" width="10.85546875" bestFit="1" customWidth="1"/>
    <col min="5" max="5" width="15.42578125" bestFit="1" customWidth="1"/>
    <col min="7" max="7" width="11.85546875" bestFit="1" customWidth="1"/>
    <col min="8" max="8" width="15.42578125" bestFit="1" customWidth="1"/>
  </cols>
  <sheetData>
    <row r="1" spans="1:9" ht="20.100000000000001" customHeight="1">
      <c r="A1" s="5" t="s">
        <v>22</v>
      </c>
      <c r="B1" s="8" t="s">
        <v>5</v>
      </c>
      <c r="C1" s="5" t="s">
        <v>21</v>
      </c>
      <c r="D1" s="12" t="s">
        <v>228</v>
      </c>
      <c r="E1" s="18" t="s">
        <v>70</v>
      </c>
      <c r="G1" s="153" t="s">
        <v>227</v>
      </c>
      <c r="H1" s="154" t="s">
        <v>229</v>
      </c>
      <c r="I1" s="154" t="s">
        <v>230</v>
      </c>
    </row>
    <row r="2" spans="1:9" ht="20.100000000000001" customHeight="1">
      <c r="A2" s="6" t="s">
        <v>23</v>
      </c>
      <c r="B2" s="148" t="s">
        <v>134</v>
      </c>
      <c r="C2" s="16">
        <v>1</v>
      </c>
      <c r="D2" s="13">
        <v>8500</v>
      </c>
      <c r="E2" s="13">
        <f>C2*D2</f>
        <v>8500</v>
      </c>
      <c r="G2" s="150">
        <v>0</v>
      </c>
      <c r="H2" s="14">
        <f>D2*G2</f>
        <v>0</v>
      </c>
      <c r="I2" s="114" t="s">
        <v>231</v>
      </c>
    </row>
    <row r="3" spans="1:9" ht="20.100000000000001" customHeight="1">
      <c r="A3" s="6" t="s">
        <v>24</v>
      </c>
      <c r="B3" s="148" t="s">
        <v>135</v>
      </c>
      <c r="C3" s="16">
        <v>1</v>
      </c>
      <c r="D3" s="14">
        <v>15000</v>
      </c>
      <c r="E3" s="14">
        <f t="shared" ref="E3:E11" si="0">C3*D3</f>
        <v>15000</v>
      </c>
      <c r="G3" s="151">
        <v>0</v>
      </c>
      <c r="H3" s="14">
        <f t="shared" ref="H3:H11" si="1">D3*G3</f>
        <v>0</v>
      </c>
      <c r="I3" s="114" t="s">
        <v>231</v>
      </c>
    </row>
    <row r="4" spans="1:9" ht="20.100000000000001" customHeight="1">
      <c r="A4" s="6" t="s">
        <v>25</v>
      </c>
      <c r="B4" s="148" t="s">
        <v>136</v>
      </c>
      <c r="C4" s="16">
        <v>4</v>
      </c>
      <c r="D4" s="14">
        <f>2900</f>
        <v>2900</v>
      </c>
      <c r="E4" s="14">
        <f t="shared" si="0"/>
        <v>11600</v>
      </c>
      <c r="G4" s="151">
        <v>3</v>
      </c>
      <c r="H4" s="14">
        <f t="shared" si="1"/>
        <v>8700</v>
      </c>
      <c r="I4" s="114" t="s">
        <v>231</v>
      </c>
    </row>
    <row r="5" spans="1:9" ht="20.100000000000001" customHeight="1">
      <c r="A5" s="6" t="s">
        <v>26</v>
      </c>
      <c r="B5" s="148" t="s">
        <v>137</v>
      </c>
      <c r="C5" s="16">
        <v>1</v>
      </c>
      <c r="D5" s="14">
        <v>14000</v>
      </c>
      <c r="E5" s="14">
        <f t="shared" si="0"/>
        <v>14000</v>
      </c>
      <c r="G5" s="151">
        <v>0</v>
      </c>
      <c r="H5" s="14">
        <f t="shared" si="1"/>
        <v>0</v>
      </c>
      <c r="I5" s="114" t="s">
        <v>231</v>
      </c>
    </row>
    <row r="6" spans="1:9" ht="20.100000000000001" customHeight="1">
      <c r="A6" s="6" t="s">
        <v>27</v>
      </c>
      <c r="B6" s="148" t="s">
        <v>138</v>
      </c>
      <c r="C6" s="16">
        <v>4</v>
      </c>
      <c r="D6" s="14">
        <v>1500</v>
      </c>
      <c r="E6" s="14">
        <f t="shared" si="0"/>
        <v>6000</v>
      </c>
      <c r="G6" s="151">
        <v>4</v>
      </c>
      <c r="H6" s="14">
        <f t="shared" si="1"/>
        <v>6000</v>
      </c>
      <c r="I6" s="114"/>
    </row>
    <row r="7" spans="1:9" ht="20.100000000000001" customHeight="1">
      <c r="A7" s="6" t="s">
        <v>28</v>
      </c>
      <c r="B7" s="148" t="s">
        <v>139</v>
      </c>
      <c r="C7" s="16">
        <v>4</v>
      </c>
      <c r="D7" s="14">
        <v>1500</v>
      </c>
      <c r="E7" s="14">
        <f t="shared" si="0"/>
        <v>6000</v>
      </c>
      <c r="G7" s="151">
        <v>4</v>
      </c>
      <c r="H7" s="14">
        <f t="shared" si="1"/>
        <v>6000</v>
      </c>
      <c r="I7" s="114"/>
    </row>
    <row r="8" spans="1:9" ht="20.100000000000001" customHeight="1">
      <c r="A8" s="6" t="s">
        <v>29</v>
      </c>
      <c r="B8" s="148" t="s">
        <v>140</v>
      </c>
      <c r="C8" s="16">
        <v>60</v>
      </c>
      <c r="D8" s="14">
        <f>(2000 / 10)</f>
        <v>200</v>
      </c>
      <c r="E8" s="14">
        <f t="shared" si="0"/>
        <v>12000</v>
      </c>
      <c r="G8" s="151">
        <v>60</v>
      </c>
      <c r="H8" s="14">
        <f t="shared" si="1"/>
        <v>12000</v>
      </c>
      <c r="I8" s="114"/>
    </row>
    <row r="9" spans="1:9" ht="20.100000000000001" customHeight="1">
      <c r="A9" s="6" t="s">
        <v>30</v>
      </c>
      <c r="B9" s="148" t="s">
        <v>143</v>
      </c>
      <c r="C9" s="6">
        <v>1</v>
      </c>
      <c r="D9" s="14">
        <v>23400</v>
      </c>
      <c r="E9" s="14">
        <f t="shared" si="0"/>
        <v>23400</v>
      </c>
      <c r="G9" s="151">
        <v>1</v>
      </c>
      <c r="H9" s="14">
        <f t="shared" si="1"/>
        <v>23400</v>
      </c>
      <c r="I9" s="114"/>
    </row>
    <row r="10" spans="1:9" ht="20.100000000000001" customHeight="1">
      <c r="A10" s="6" t="s">
        <v>31</v>
      </c>
      <c r="B10" s="148" t="s">
        <v>141</v>
      </c>
      <c r="C10" s="6">
        <v>5</v>
      </c>
      <c r="D10" s="14">
        <v>15500</v>
      </c>
      <c r="E10" s="14">
        <f t="shared" si="0"/>
        <v>77500</v>
      </c>
      <c r="G10" s="151">
        <v>3</v>
      </c>
      <c r="H10" s="14">
        <f t="shared" si="1"/>
        <v>46500</v>
      </c>
      <c r="I10" s="114" t="s">
        <v>232</v>
      </c>
    </row>
    <row r="11" spans="1:9" ht="20.100000000000001" customHeight="1">
      <c r="A11" s="6" t="s">
        <v>71</v>
      </c>
      <c r="B11" s="148" t="s">
        <v>142</v>
      </c>
      <c r="C11" s="6">
        <v>1</v>
      </c>
      <c r="D11" s="14">
        <v>15000</v>
      </c>
      <c r="E11" s="14">
        <f t="shared" si="0"/>
        <v>15000</v>
      </c>
      <c r="G11" s="151">
        <v>1</v>
      </c>
      <c r="H11" s="14">
        <f t="shared" si="1"/>
        <v>15000</v>
      </c>
      <c r="I11" s="114"/>
    </row>
    <row r="12" spans="1:9" ht="20.100000000000001" customHeight="1">
      <c r="A12" s="6" t="s">
        <v>32</v>
      </c>
      <c r="B12" s="33"/>
      <c r="C12" s="6"/>
      <c r="D12" s="14"/>
      <c r="E12" s="14"/>
      <c r="G12" s="151"/>
      <c r="H12" s="14"/>
      <c r="I12" s="114"/>
    </row>
    <row r="13" spans="1:9" ht="20.100000000000001" customHeight="1">
      <c r="A13" s="6"/>
      <c r="B13" s="33"/>
      <c r="C13" s="6"/>
      <c r="D13" s="14"/>
      <c r="E13" s="14"/>
      <c r="G13" s="151"/>
      <c r="H13" s="14"/>
      <c r="I13" s="114"/>
    </row>
    <row r="14" spans="1:9" ht="20.100000000000001" customHeight="1">
      <c r="A14" s="6" t="s">
        <v>34</v>
      </c>
      <c r="B14" s="33"/>
      <c r="C14" s="6" t="s">
        <v>33</v>
      </c>
      <c r="D14" s="14"/>
      <c r="E14" s="14"/>
      <c r="G14" s="151"/>
      <c r="H14" s="14"/>
      <c r="I14" s="114"/>
    </row>
    <row r="15" spans="1:9" ht="20.100000000000001" customHeight="1">
      <c r="A15" s="6" t="s">
        <v>35</v>
      </c>
      <c r="B15" s="33"/>
      <c r="C15" s="6">
        <v>4</v>
      </c>
      <c r="D15" s="14"/>
      <c r="E15" s="14"/>
      <c r="G15" s="151"/>
      <c r="H15" s="14"/>
      <c r="I15" s="114"/>
    </row>
    <row r="16" spans="1:9" ht="20.100000000000001" customHeight="1">
      <c r="A16" s="7" t="s">
        <v>37</v>
      </c>
      <c r="B16" s="34"/>
      <c r="C16" s="7" t="s">
        <v>36</v>
      </c>
      <c r="D16" s="15"/>
      <c r="E16" s="15"/>
      <c r="G16" s="152"/>
      <c r="H16" s="15"/>
      <c r="I16" s="115"/>
    </row>
    <row r="17" spans="1:9" ht="20.100000000000001" customHeight="1">
      <c r="A17" s="1"/>
      <c r="B17" s="1"/>
      <c r="D17" s="17"/>
      <c r="E17" s="155">
        <f>SUM(E2:E16)</f>
        <v>189000</v>
      </c>
      <c r="H17" s="155">
        <f>SUM(H2:H16)</f>
        <v>117600</v>
      </c>
    </row>
    <row r="18" spans="1:9" ht="20.100000000000001" customHeight="1">
      <c r="A18" s="109" t="s">
        <v>38</v>
      </c>
      <c r="B18" s="29"/>
      <c r="D18" s="29"/>
      <c r="E18" s="29"/>
      <c r="H18" s="29"/>
    </row>
    <row r="19" spans="1:9" ht="20.100000000000001" customHeight="1">
      <c r="A19" s="9" t="s">
        <v>39</v>
      </c>
      <c r="B19" s="110" t="s">
        <v>40</v>
      </c>
      <c r="C19" s="9">
        <v>1</v>
      </c>
      <c r="D19" s="10"/>
      <c r="E19" s="10"/>
      <c r="G19" s="106"/>
      <c r="H19" s="10"/>
      <c r="I19" s="10"/>
    </row>
    <row r="20" spans="1:9" ht="20.100000000000001" customHeight="1">
      <c r="A20" s="9" t="s">
        <v>222</v>
      </c>
      <c r="B20" s="110"/>
      <c r="C20" s="9">
        <v>1</v>
      </c>
      <c r="D20" s="111"/>
      <c r="E20" s="111"/>
      <c r="G20" s="106">
        <v>0</v>
      </c>
      <c r="H20" s="111"/>
      <c r="I20" s="156" t="s">
        <v>231</v>
      </c>
    </row>
    <row r="21" spans="1:9">
      <c r="G21" s="112"/>
    </row>
    <row r="22" spans="1:9">
      <c r="A22" s="109" t="s">
        <v>215</v>
      </c>
      <c r="G22" s="112"/>
    </row>
    <row r="23" spans="1:9">
      <c r="A23" s="9" t="s">
        <v>213</v>
      </c>
      <c r="B23" s="108" t="s">
        <v>214</v>
      </c>
      <c r="C23" s="9">
        <v>1</v>
      </c>
      <c r="D23" s="111">
        <f>26.28*1200</f>
        <v>31536</v>
      </c>
      <c r="E23" s="111">
        <f>26.28*1200</f>
        <v>31536</v>
      </c>
      <c r="G23" s="106">
        <v>1</v>
      </c>
      <c r="H23" s="111">
        <f>D23*G23</f>
        <v>31536</v>
      </c>
      <c r="I23" s="111"/>
    </row>
    <row r="24" spans="1:9">
      <c r="G24" s="112"/>
    </row>
    <row r="25" spans="1:9">
      <c r="A25" s="109" t="s">
        <v>217</v>
      </c>
      <c r="G25" s="112"/>
    </row>
    <row r="26" spans="1:9" ht="28.5">
      <c r="A26" s="9" t="s">
        <v>218</v>
      </c>
      <c r="B26" s="108" t="s">
        <v>216</v>
      </c>
      <c r="C26" s="9">
        <v>1</v>
      </c>
      <c r="D26" s="111">
        <f>38.5*1200</f>
        <v>46200</v>
      </c>
      <c r="E26" s="111">
        <f>38.5*1200</f>
        <v>46200</v>
      </c>
      <c r="G26" s="106">
        <v>0</v>
      </c>
      <c r="H26" s="111">
        <f>D26*G26</f>
        <v>0</v>
      </c>
      <c r="I26" s="111"/>
    </row>
    <row r="27" spans="1:9">
      <c r="G27" s="112"/>
    </row>
    <row r="28" spans="1:9">
      <c r="A28" s="109" t="s">
        <v>221</v>
      </c>
      <c r="G28" s="112"/>
    </row>
    <row r="29" spans="1:9" ht="28.5">
      <c r="A29" s="9" t="s">
        <v>220</v>
      </c>
      <c r="B29" s="108" t="s">
        <v>219</v>
      </c>
      <c r="C29" s="9">
        <v>1</v>
      </c>
      <c r="D29" s="111">
        <f>16.99*1200</f>
        <v>20387.999999999996</v>
      </c>
      <c r="E29" s="111">
        <f>16.99*1200</f>
        <v>20387.999999999996</v>
      </c>
      <c r="G29" s="106">
        <v>0</v>
      </c>
      <c r="H29" s="111">
        <f>D29*G29</f>
        <v>0</v>
      </c>
      <c r="I29" s="111"/>
    </row>
    <row r="30" spans="1:9">
      <c r="E30" s="155">
        <f>SUM(E19:E29)</f>
        <v>98124</v>
      </c>
      <c r="H30" s="155">
        <f>SUM(H19:H29)</f>
        <v>31536</v>
      </c>
    </row>
    <row r="32" spans="1:9" ht="21">
      <c r="D32" s="169" t="s">
        <v>235</v>
      </c>
      <c r="E32" s="170">
        <f>E17+E30</f>
        <v>287124</v>
      </c>
      <c r="H32" s="170">
        <f>H17+H30</f>
        <v>149136</v>
      </c>
    </row>
    <row r="33" spans="4:4">
      <c r="D33" s="17"/>
    </row>
  </sheetData>
  <phoneticPr fontId="5" type="noConversion"/>
  <hyperlinks>
    <hyperlink ref="B2" r:id="rId1"/>
    <hyperlink ref="B19" r:id="rId2"/>
    <hyperlink ref="B23" r:id="rId3"/>
    <hyperlink ref="B26" r:id="rId4"/>
    <hyperlink ref="B29" r:id="rId5"/>
    <hyperlink ref="B8" r:id="rId6"/>
    <hyperlink ref="B3" r:id="rId7"/>
    <hyperlink ref="B4" r:id="rId8"/>
    <hyperlink ref="B5" r:id="rId9"/>
    <hyperlink ref="B6" r:id="rId10"/>
    <hyperlink ref="B7" r:id="rId11"/>
    <hyperlink ref="B9" r:id="rId12"/>
    <hyperlink ref="B10" r:id="rId13" location="none"/>
    <hyperlink ref="B11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tabSelected="1" workbookViewId="0">
      <selection activeCell="F32" sqref="F32"/>
    </sheetView>
  </sheetViews>
  <sheetFormatPr defaultRowHeight="15"/>
  <cols>
    <col min="1" max="1" width="15.7109375" bestFit="1" customWidth="1"/>
    <col min="2" max="2" width="48.85546875" bestFit="1" customWidth="1"/>
    <col min="3" max="3" width="20" bestFit="1" customWidth="1"/>
    <col min="4" max="4" width="120.28515625" bestFit="1" customWidth="1"/>
    <col min="5" max="5" width="8.140625" customWidth="1"/>
    <col min="6" max="6" width="9.7109375" bestFit="1" customWidth="1"/>
    <col min="7" max="7" width="7.42578125" bestFit="1" customWidth="1"/>
    <col min="8" max="8" width="10.5703125" bestFit="1" customWidth="1"/>
    <col min="10" max="10" width="11.85546875" bestFit="1" customWidth="1"/>
    <col min="11" max="11" width="8.28515625" bestFit="1" customWidth="1"/>
    <col min="12" max="12" width="14.5703125" bestFit="1" customWidth="1"/>
    <col min="13" max="13" width="7.42578125" customWidth="1"/>
    <col min="14" max="14" width="12.7109375" bestFit="1" customWidth="1"/>
  </cols>
  <sheetData>
    <row r="1" spans="1:15" ht="20.100000000000001" customHeight="1">
      <c r="A1" s="5" t="s">
        <v>150</v>
      </c>
      <c r="B1" s="5" t="s">
        <v>41</v>
      </c>
      <c r="C1" s="5" t="s">
        <v>42</v>
      </c>
      <c r="D1" s="8" t="s">
        <v>5</v>
      </c>
      <c r="E1" s="5" t="s">
        <v>21</v>
      </c>
      <c r="F1" s="5" t="s">
        <v>234</v>
      </c>
      <c r="G1" s="5" t="s">
        <v>233</v>
      </c>
      <c r="H1" s="18" t="s">
        <v>228</v>
      </c>
      <c r="I1" s="18" t="s">
        <v>70</v>
      </c>
      <c r="J1" s="18" t="s">
        <v>227</v>
      </c>
      <c r="K1" s="45"/>
    </row>
    <row r="2" spans="1:15" ht="20.100000000000001" customHeight="1">
      <c r="A2" s="47" t="s">
        <v>156</v>
      </c>
      <c r="B2" s="6" t="s">
        <v>43</v>
      </c>
      <c r="C2" s="6" t="s">
        <v>44</v>
      </c>
      <c r="D2" s="2" t="s">
        <v>144</v>
      </c>
      <c r="E2" s="6">
        <v>1</v>
      </c>
      <c r="F2" s="151" t="s">
        <v>89</v>
      </c>
      <c r="G2" s="9">
        <v>1</v>
      </c>
      <c r="H2" s="159">
        <v>1500</v>
      </c>
      <c r="I2" s="111">
        <f>G2*H2</f>
        <v>1500</v>
      </c>
      <c r="J2" s="31" t="s">
        <v>90</v>
      </c>
      <c r="K2" s="44"/>
      <c r="L2" s="24"/>
      <c r="M2" s="19"/>
      <c r="N2" s="19" t="s">
        <v>96</v>
      </c>
      <c r="O2" s="19" t="s">
        <v>97</v>
      </c>
    </row>
    <row r="3" spans="1:15" ht="20.100000000000001" customHeight="1">
      <c r="A3" s="132" t="s">
        <v>151</v>
      </c>
      <c r="B3" s="35" t="s">
        <v>45</v>
      </c>
      <c r="C3" s="35" t="s">
        <v>46</v>
      </c>
      <c r="D3" s="129" t="s">
        <v>149</v>
      </c>
      <c r="E3" s="35">
        <v>4</v>
      </c>
      <c r="F3" s="150">
        <v>7</v>
      </c>
      <c r="G3" s="35">
        <f>ROUNDUP(E3/F3,0)</f>
        <v>1</v>
      </c>
      <c r="H3" s="160">
        <v>1500</v>
      </c>
      <c r="I3" s="13">
        <f>G3*H3</f>
        <v>1500</v>
      </c>
      <c r="J3" s="165" t="s">
        <v>90</v>
      </c>
      <c r="K3" s="44"/>
      <c r="L3" s="127" t="s">
        <v>101</v>
      </c>
      <c r="M3" s="19" t="s">
        <v>93</v>
      </c>
      <c r="N3" s="24">
        <v>40</v>
      </c>
      <c r="O3" s="24">
        <f>N3/2.54</f>
        <v>15.748031496062993</v>
      </c>
    </row>
    <row r="4" spans="1:15" ht="20.100000000000001" customHeight="1">
      <c r="A4" s="133"/>
      <c r="B4" s="6" t="s">
        <v>47</v>
      </c>
      <c r="C4" s="6" t="s">
        <v>48</v>
      </c>
      <c r="D4" s="130"/>
      <c r="E4" s="6">
        <v>8</v>
      </c>
      <c r="F4" s="151">
        <v>9</v>
      </c>
      <c r="G4" s="6">
        <f t="shared" ref="G4:G15" si="0">ROUNDUP(E4/F4,0)</f>
        <v>1</v>
      </c>
      <c r="H4" s="21">
        <v>1500</v>
      </c>
      <c r="I4" s="14">
        <f t="shared" ref="I4:I15" si="1">G4*H4</f>
        <v>1500</v>
      </c>
      <c r="J4" s="149" t="s">
        <v>90</v>
      </c>
      <c r="K4" s="44"/>
      <c r="L4" s="128"/>
      <c r="M4" s="19" t="s">
        <v>94</v>
      </c>
      <c r="N4" s="24">
        <v>40</v>
      </c>
      <c r="O4" s="24">
        <f t="shared" ref="O4:O5" si="2">N4/2.54</f>
        <v>15.748031496062993</v>
      </c>
    </row>
    <row r="5" spans="1:15" ht="20.100000000000001" customHeight="1">
      <c r="A5" s="133"/>
      <c r="B5" s="6" t="s">
        <v>49</v>
      </c>
      <c r="C5" s="6" t="s">
        <v>50</v>
      </c>
      <c r="D5" s="130"/>
      <c r="E5" s="6">
        <v>2</v>
      </c>
      <c r="F5" s="151">
        <v>10</v>
      </c>
      <c r="G5" s="6">
        <f t="shared" si="0"/>
        <v>1</v>
      </c>
      <c r="H5" s="21">
        <v>1500</v>
      </c>
      <c r="I5" s="14">
        <f t="shared" si="1"/>
        <v>1500</v>
      </c>
      <c r="J5" s="149" t="s">
        <v>90</v>
      </c>
      <c r="K5" s="44"/>
      <c r="L5" s="128"/>
      <c r="M5" s="19" t="s">
        <v>95</v>
      </c>
      <c r="N5" s="24">
        <v>25</v>
      </c>
      <c r="O5" s="24">
        <f t="shared" si="2"/>
        <v>9.8425196850393704</v>
      </c>
    </row>
    <row r="6" spans="1:15" ht="20.100000000000001" customHeight="1">
      <c r="A6" s="133"/>
      <c r="B6" s="6" t="s">
        <v>51</v>
      </c>
      <c r="C6" s="6" t="s">
        <v>52</v>
      </c>
      <c r="D6" s="130"/>
      <c r="E6" s="6">
        <v>2</v>
      </c>
      <c r="F6" s="151">
        <v>12</v>
      </c>
      <c r="G6" s="6">
        <f t="shared" si="0"/>
        <v>1</v>
      </c>
      <c r="H6" s="21">
        <v>1500</v>
      </c>
      <c r="I6" s="14">
        <f t="shared" si="1"/>
        <v>1500</v>
      </c>
      <c r="J6" s="149" t="s">
        <v>90</v>
      </c>
      <c r="K6" s="44"/>
      <c r="L6" s="25"/>
      <c r="M6" s="25"/>
      <c r="N6" s="25"/>
      <c r="O6" s="25"/>
    </row>
    <row r="7" spans="1:15" ht="20.100000000000001" customHeight="1">
      <c r="A7" s="134"/>
      <c r="B7" s="7" t="s">
        <v>53</v>
      </c>
      <c r="C7" s="7" t="s">
        <v>54</v>
      </c>
      <c r="D7" s="131"/>
      <c r="E7" s="7">
        <v>28</v>
      </c>
      <c r="F7" s="152">
        <v>16</v>
      </c>
      <c r="G7" s="6">
        <f t="shared" si="0"/>
        <v>2</v>
      </c>
      <c r="H7" s="161">
        <f>2*1500</f>
        <v>3000</v>
      </c>
      <c r="I7" s="15">
        <f t="shared" si="1"/>
        <v>6000</v>
      </c>
      <c r="J7" s="166" t="s">
        <v>90</v>
      </c>
      <c r="K7" s="44"/>
      <c r="L7" s="127" t="s">
        <v>102</v>
      </c>
      <c r="M7" s="19" t="s">
        <v>98</v>
      </c>
      <c r="N7" s="24">
        <f>N3+27</f>
        <v>67</v>
      </c>
      <c r="O7" s="24">
        <f>N7/2.54</f>
        <v>26.377952755905511</v>
      </c>
    </row>
    <row r="8" spans="1:15" ht="20.100000000000001" customHeight="1">
      <c r="A8" s="135" t="s">
        <v>152</v>
      </c>
      <c r="B8" s="36" t="s">
        <v>55</v>
      </c>
      <c r="C8" s="36" t="s">
        <v>91</v>
      </c>
      <c r="D8" s="37" t="s">
        <v>147</v>
      </c>
      <c r="E8" s="36">
        <v>8</v>
      </c>
      <c r="F8" s="157">
        <v>14</v>
      </c>
      <c r="G8" s="36">
        <f t="shared" si="0"/>
        <v>1</v>
      </c>
      <c r="H8" s="162">
        <v>1500</v>
      </c>
      <c r="I8" s="38">
        <f t="shared" si="1"/>
        <v>1500</v>
      </c>
      <c r="J8" s="167" t="s">
        <v>90</v>
      </c>
      <c r="K8" s="44"/>
      <c r="L8" s="127"/>
      <c r="M8" s="19" t="s">
        <v>99</v>
      </c>
      <c r="N8" s="24">
        <f>N4+27</f>
        <v>67</v>
      </c>
      <c r="O8" s="24">
        <f>N8/2.54</f>
        <v>26.377952755905511</v>
      </c>
    </row>
    <row r="9" spans="1:15" ht="20.100000000000001" customHeight="1">
      <c r="A9" s="136"/>
      <c r="B9" s="39" t="s">
        <v>145</v>
      </c>
      <c r="C9" s="39" t="s">
        <v>44</v>
      </c>
      <c r="D9" s="40" t="s">
        <v>147</v>
      </c>
      <c r="E9" s="39">
        <v>8</v>
      </c>
      <c r="F9" s="158">
        <v>55</v>
      </c>
      <c r="G9" s="39">
        <f t="shared" si="0"/>
        <v>1</v>
      </c>
      <c r="H9" s="163">
        <v>1500</v>
      </c>
      <c r="I9" s="41">
        <f t="shared" si="1"/>
        <v>1500</v>
      </c>
      <c r="J9" s="168" t="s">
        <v>90</v>
      </c>
      <c r="K9" s="44"/>
      <c r="L9" s="127"/>
      <c r="M9" s="19" t="s">
        <v>100</v>
      </c>
      <c r="N9" s="24">
        <f>N5+20</f>
        <v>45</v>
      </c>
      <c r="O9" s="24">
        <f>N9/2.54</f>
        <v>17.716535433070867</v>
      </c>
    </row>
    <row r="10" spans="1:15" ht="20.100000000000001" customHeight="1">
      <c r="A10" s="132" t="s">
        <v>153</v>
      </c>
      <c r="B10" s="35" t="s">
        <v>56</v>
      </c>
      <c r="C10" s="35" t="s">
        <v>44</v>
      </c>
      <c r="D10" s="129" t="s">
        <v>146</v>
      </c>
      <c r="E10" s="35">
        <v>44</v>
      </c>
      <c r="F10" s="150">
        <v>25</v>
      </c>
      <c r="G10" s="6">
        <f t="shared" si="0"/>
        <v>2</v>
      </c>
      <c r="H10" s="160">
        <f>2*1500</f>
        <v>3000</v>
      </c>
      <c r="I10" s="13">
        <f t="shared" si="1"/>
        <v>6000</v>
      </c>
      <c r="J10" s="165" t="s">
        <v>90</v>
      </c>
      <c r="K10" s="44"/>
    </row>
    <row r="11" spans="1:15" ht="20.100000000000001" customHeight="1">
      <c r="A11" s="133"/>
      <c r="B11" s="6" t="s">
        <v>57</v>
      </c>
      <c r="C11" s="6" t="s">
        <v>44</v>
      </c>
      <c r="D11" s="130"/>
      <c r="E11" s="6">
        <v>3</v>
      </c>
      <c r="F11" s="151">
        <v>37</v>
      </c>
      <c r="G11" s="6">
        <f t="shared" si="0"/>
        <v>1</v>
      </c>
      <c r="H11" s="21">
        <v>1500</v>
      </c>
      <c r="I11" s="14">
        <f t="shared" si="1"/>
        <v>1500</v>
      </c>
      <c r="J11" s="149" t="s">
        <v>90</v>
      </c>
      <c r="K11" s="44"/>
      <c r="L11" s="19" t="s">
        <v>103</v>
      </c>
      <c r="M11" s="26" t="s">
        <v>104</v>
      </c>
      <c r="N11" s="24">
        <f>2.54*O11</f>
        <v>39.92</v>
      </c>
      <c r="O11" s="24">
        <f>O9-2</f>
        <v>15.716535433070867</v>
      </c>
    </row>
    <row r="12" spans="1:15" ht="20.100000000000001" customHeight="1">
      <c r="A12" s="134"/>
      <c r="B12" s="7" t="s">
        <v>67</v>
      </c>
      <c r="C12" s="7" t="s">
        <v>68</v>
      </c>
      <c r="D12" s="131"/>
      <c r="E12" s="7">
        <v>36</v>
      </c>
      <c r="F12" s="152">
        <v>67</v>
      </c>
      <c r="G12" s="7">
        <f t="shared" si="0"/>
        <v>1</v>
      </c>
      <c r="H12" s="164">
        <v>1500</v>
      </c>
      <c r="I12" s="15">
        <f t="shared" si="1"/>
        <v>1500</v>
      </c>
      <c r="J12" s="166" t="s">
        <v>90</v>
      </c>
      <c r="K12" s="44"/>
    </row>
    <row r="13" spans="1:15" ht="20.100000000000001" customHeight="1">
      <c r="A13" s="132" t="s">
        <v>154</v>
      </c>
      <c r="B13" s="35" t="s">
        <v>62</v>
      </c>
      <c r="C13" s="35" t="s">
        <v>62</v>
      </c>
      <c r="D13" s="129" t="s">
        <v>148</v>
      </c>
      <c r="E13" s="35">
        <v>20</v>
      </c>
      <c r="F13" s="150">
        <v>42</v>
      </c>
      <c r="G13" s="6">
        <f t="shared" si="0"/>
        <v>1</v>
      </c>
      <c r="H13" s="160">
        <v>1500</v>
      </c>
      <c r="I13" s="13">
        <f t="shared" si="1"/>
        <v>1500</v>
      </c>
      <c r="J13" s="165" t="s">
        <v>90</v>
      </c>
      <c r="K13" s="44"/>
    </row>
    <row r="14" spans="1:15" ht="20.100000000000001" customHeight="1">
      <c r="A14" s="133"/>
      <c r="B14" s="6" t="s">
        <v>63</v>
      </c>
      <c r="C14" s="6" t="s">
        <v>64</v>
      </c>
      <c r="D14" s="130"/>
      <c r="E14" s="6">
        <v>34</v>
      </c>
      <c r="F14" s="151">
        <v>20</v>
      </c>
      <c r="G14" s="6">
        <f t="shared" si="0"/>
        <v>2</v>
      </c>
      <c r="H14" s="21">
        <v>3000</v>
      </c>
      <c r="I14" s="14">
        <f t="shared" si="1"/>
        <v>6000</v>
      </c>
      <c r="J14" s="149" t="s">
        <v>90</v>
      </c>
      <c r="K14" s="44"/>
    </row>
    <row r="15" spans="1:15" ht="20.100000000000001" customHeight="1">
      <c r="A15" s="134"/>
      <c r="B15" s="7" t="s">
        <v>65</v>
      </c>
      <c r="C15" s="7" t="s">
        <v>66</v>
      </c>
      <c r="D15" s="131"/>
      <c r="E15" s="7">
        <v>22</v>
      </c>
      <c r="F15" s="152">
        <v>25</v>
      </c>
      <c r="G15" s="7">
        <f t="shared" si="0"/>
        <v>1</v>
      </c>
      <c r="H15" s="161">
        <v>1500</v>
      </c>
      <c r="I15" s="15">
        <f t="shared" si="1"/>
        <v>1500</v>
      </c>
      <c r="J15" s="166" t="s">
        <v>90</v>
      </c>
      <c r="K15" s="44"/>
      <c r="L15" s="4"/>
    </row>
    <row r="16" spans="1:15" ht="20.100000000000001" customHeight="1">
      <c r="A16" s="132" t="s">
        <v>155</v>
      </c>
      <c r="B16" s="35" t="s">
        <v>58</v>
      </c>
      <c r="C16" s="35" t="s">
        <v>59</v>
      </c>
      <c r="D16" s="46"/>
      <c r="E16" s="35">
        <v>1</v>
      </c>
      <c r="F16" s="10"/>
      <c r="G16" s="6">
        <v>1</v>
      </c>
      <c r="H16" s="13"/>
      <c r="I16" s="14"/>
      <c r="J16" s="31"/>
      <c r="K16" s="44"/>
    </row>
    <row r="17" spans="1:11" ht="20.100000000000001" customHeight="1">
      <c r="A17" s="134"/>
      <c r="B17" s="7" t="s">
        <v>60</v>
      </c>
      <c r="C17" s="7" t="s">
        <v>61</v>
      </c>
      <c r="D17" s="3"/>
      <c r="E17" s="7">
        <v>1</v>
      </c>
      <c r="F17" s="11"/>
      <c r="G17" s="7">
        <v>1</v>
      </c>
      <c r="H17" s="15"/>
      <c r="I17" s="15"/>
      <c r="J17" s="32"/>
      <c r="K17" s="44"/>
    </row>
    <row r="18" spans="1:11" ht="20.100000000000001" customHeight="1">
      <c r="A18" s="146" t="s">
        <v>223</v>
      </c>
      <c r="B18" s="9" t="s">
        <v>224</v>
      </c>
      <c r="C18" s="9" t="s">
        <v>226</v>
      </c>
      <c r="D18" s="110" t="s">
        <v>225</v>
      </c>
      <c r="E18" s="9">
        <v>4</v>
      </c>
      <c r="F18" s="113">
        <v>1</v>
      </c>
      <c r="G18" s="7">
        <f t="shared" ref="G18" si="3">ROUNDUP(E18/F18,0)</f>
        <v>4</v>
      </c>
      <c r="H18" s="111">
        <f>4.52*1200</f>
        <v>5423.9999999999991</v>
      </c>
      <c r="I18" s="111">
        <f>E18*H18</f>
        <v>21695.999999999996</v>
      </c>
      <c r="J18" s="113"/>
      <c r="K18" s="43"/>
    </row>
    <row r="19" spans="1:11" ht="20.100000000000001" customHeight="1">
      <c r="A19" s="143"/>
      <c r="B19" s="147"/>
      <c r="C19" s="147"/>
      <c r="D19" s="1"/>
      <c r="E19" s="144"/>
      <c r="F19" s="4"/>
      <c r="G19" s="144"/>
      <c r="H19" s="21"/>
      <c r="I19" s="21"/>
      <c r="J19" s="145"/>
      <c r="K19" s="43"/>
    </row>
    <row r="20" spans="1:11">
      <c r="H20" s="155"/>
      <c r="I20" s="155">
        <f>SUM(I2:I18)</f>
        <v>56196</v>
      </c>
      <c r="K20" s="43"/>
    </row>
    <row r="21" spans="1:11">
      <c r="K21" s="42"/>
    </row>
    <row r="23" spans="1:11">
      <c r="B23" s="23" t="s">
        <v>92</v>
      </c>
    </row>
    <row r="24" spans="1:11">
      <c r="B24" s="22" t="s">
        <v>84</v>
      </c>
    </row>
    <row r="29" spans="1:11">
      <c r="E29" s="4"/>
      <c r="G29" s="4"/>
      <c r="H29" s="21"/>
      <c r="I29" s="21"/>
    </row>
    <row r="46" ht="16.5" customHeight="1"/>
  </sheetData>
  <mergeCells count="10">
    <mergeCell ref="A3:A7"/>
    <mergeCell ref="A10:A12"/>
    <mergeCell ref="A8:A9"/>
    <mergeCell ref="A13:A15"/>
    <mergeCell ref="A16:A17"/>
    <mergeCell ref="L3:L5"/>
    <mergeCell ref="L7:L9"/>
    <mergeCell ref="D3:D7"/>
    <mergeCell ref="D13:D15"/>
    <mergeCell ref="D10:D12"/>
  </mergeCells>
  <phoneticPr fontId="5" type="noConversion"/>
  <hyperlinks>
    <hyperlink ref="B24" r:id="rId1"/>
    <hyperlink ref="D18" r:id="rId2" display="ALI"/>
  </hyperlinks>
  <pageMargins left="0.7" right="0.7" top="0.75" bottom="0.75" header="0.3" footer="0.3"/>
  <pageSetup paperSize="9" scale="45"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J22" sqref="J22"/>
    </sheetView>
  </sheetViews>
  <sheetFormatPr defaultRowHeight="15"/>
  <cols>
    <col min="1" max="1" width="19.28515625" customWidth="1"/>
    <col min="2" max="2" width="37.5703125" customWidth="1"/>
    <col min="4" max="4" width="9.85546875" bestFit="1" customWidth="1"/>
    <col min="5" max="5" width="10.28515625" bestFit="1" customWidth="1"/>
    <col min="8" max="19" width="8.7109375" customWidth="1"/>
  </cols>
  <sheetData>
    <row r="1" spans="1:19" ht="18.75">
      <c r="A1" s="79" t="s">
        <v>178</v>
      </c>
      <c r="B1" s="79" t="s">
        <v>179</v>
      </c>
      <c r="C1" s="79" t="s">
        <v>180</v>
      </c>
      <c r="D1" s="79" t="s">
        <v>181</v>
      </c>
      <c r="E1" s="79" t="s">
        <v>182</v>
      </c>
    </row>
    <row r="2" spans="1:19">
      <c r="A2" s="137" t="s">
        <v>173</v>
      </c>
      <c r="B2" s="73" t="s">
        <v>171</v>
      </c>
      <c r="C2" s="30">
        <v>4</v>
      </c>
      <c r="D2" s="139">
        <v>4</v>
      </c>
      <c r="E2" s="139">
        <v>6</v>
      </c>
      <c r="H2" s="80">
        <v>1</v>
      </c>
      <c r="I2" s="80">
        <v>2</v>
      </c>
      <c r="J2" s="80">
        <v>3</v>
      </c>
      <c r="K2" s="80">
        <v>4</v>
      </c>
      <c r="L2" s="80">
        <v>5</v>
      </c>
      <c r="M2" s="80">
        <v>6</v>
      </c>
      <c r="N2" s="77">
        <v>7</v>
      </c>
      <c r="O2" s="77">
        <v>8</v>
      </c>
      <c r="P2" s="77">
        <v>9</v>
      </c>
      <c r="Q2" s="77">
        <v>10</v>
      </c>
      <c r="R2" s="77">
        <v>11</v>
      </c>
      <c r="S2" s="77">
        <v>12</v>
      </c>
    </row>
    <row r="3" spans="1:19">
      <c r="A3" s="138"/>
      <c r="B3" s="73" t="s">
        <v>172</v>
      </c>
      <c r="C3" s="30">
        <v>2</v>
      </c>
      <c r="D3" s="140"/>
      <c r="E3" s="140"/>
      <c r="H3" s="80" t="s">
        <v>184</v>
      </c>
      <c r="I3" s="80" t="s">
        <v>185</v>
      </c>
      <c r="J3" s="80" t="s">
        <v>186</v>
      </c>
      <c r="K3" s="80" t="s">
        <v>187</v>
      </c>
      <c r="L3" s="80" t="s">
        <v>188</v>
      </c>
      <c r="M3" s="80" t="s">
        <v>188</v>
      </c>
      <c r="N3" s="77" t="s">
        <v>175</v>
      </c>
      <c r="O3" s="77"/>
      <c r="P3" s="88" t="s">
        <v>200</v>
      </c>
      <c r="Q3" s="90" t="s">
        <v>201</v>
      </c>
      <c r="R3" s="89" t="s">
        <v>199</v>
      </c>
      <c r="S3" s="91" t="s">
        <v>183</v>
      </c>
    </row>
    <row r="4" spans="1:19">
      <c r="A4" s="138"/>
      <c r="B4" s="86" t="s">
        <v>236</v>
      </c>
      <c r="C4" s="30">
        <v>1</v>
      </c>
      <c r="D4" s="140"/>
      <c r="E4" s="140"/>
      <c r="H4" s="83"/>
      <c r="I4" s="83"/>
      <c r="J4" s="83"/>
      <c r="K4" s="83"/>
      <c r="L4" s="83"/>
      <c r="M4" s="83"/>
      <c r="N4" s="83"/>
      <c r="O4" s="83"/>
      <c r="P4" s="84"/>
      <c r="Q4" s="85"/>
      <c r="S4" s="83"/>
    </row>
    <row r="5" spans="1:19">
      <c r="A5" s="138"/>
      <c r="B5" s="87" t="s">
        <v>237</v>
      </c>
      <c r="C5" s="30">
        <v>1</v>
      </c>
      <c r="D5" s="140"/>
      <c r="E5" s="140"/>
    </row>
    <row r="6" spans="1:19">
      <c r="A6" s="138"/>
      <c r="B6" s="82" t="s">
        <v>239</v>
      </c>
      <c r="C6" s="71">
        <v>1</v>
      </c>
      <c r="D6" s="140"/>
      <c r="E6" s="140"/>
    </row>
    <row r="7" spans="1:19">
      <c r="A7" s="138"/>
      <c r="B7" s="74" t="s">
        <v>183</v>
      </c>
      <c r="C7" s="71">
        <v>1</v>
      </c>
      <c r="D7" s="140"/>
      <c r="E7" s="140"/>
    </row>
    <row r="8" spans="1:19">
      <c r="A8" s="137" t="s">
        <v>174</v>
      </c>
      <c r="B8" s="86" t="s">
        <v>238</v>
      </c>
      <c r="C8" s="72">
        <v>1</v>
      </c>
      <c r="D8" s="139">
        <v>2</v>
      </c>
      <c r="E8" s="139">
        <v>1</v>
      </c>
    </row>
    <row r="9" spans="1:19">
      <c r="A9" s="138"/>
      <c r="B9" s="75" t="s">
        <v>183</v>
      </c>
      <c r="C9" s="72">
        <v>1</v>
      </c>
      <c r="D9" s="140"/>
      <c r="E9" s="140"/>
      <c r="H9" t="s">
        <v>240</v>
      </c>
      <c r="J9" t="s">
        <v>241</v>
      </c>
      <c r="K9" s="81">
        <v>290</v>
      </c>
      <c r="L9">
        <v>5</v>
      </c>
      <c r="M9" s="81">
        <f>K9*L9</f>
        <v>1450</v>
      </c>
      <c r="N9" s="22" t="s">
        <v>242</v>
      </c>
      <c r="R9" t="s">
        <v>247</v>
      </c>
    </row>
    <row r="10" spans="1:19">
      <c r="A10" s="142"/>
      <c r="B10" s="76" t="s">
        <v>175</v>
      </c>
      <c r="C10" s="26">
        <v>1</v>
      </c>
      <c r="D10" s="141"/>
      <c r="E10" s="141"/>
      <c r="H10" t="s">
        <v>192</v>
      </c>
      <c r="J10" t="s">
        <v>191</v>
      </c>
      <c r="K10" s="81">
        <v>390</v>
      </c>
      <c r="L10">
        <v>5</v>
      </c>
      <c r="M10" s="81">
        <f>K10*L10</f>
        <v>1950</v>
      </c>
      <c r="N10" s="22" t="s">
        <v>190</v>
      </c>
      <c r="R10" t="s">
        <v>246</v>
      </c>
    </row>
    <row r="11" spans="1:19">
      <c r="H11" t="s">
        <v>244</v>
      </c>
      <c r="K11" s="81">
        <v>50</v>
      </c>
      <c r="L11">
        <v>30</v>
      </c>
      <c r="M11" s="81">
        <f t="shared" ref="M9:M14" si="0">K11*L11</f>
        <v>1500</v>
      </c>
      <c r="N11" s="22" t="s">
        <v>243</v>
      </c>
    </row>
    <row r="13" spans="1:19">
      <c r="A13" s="77" t="s">
        <v>176</v>
      </c>
      <c r="B13" s="78" t="s">
        <v>177</v>
      </c>
      <c r="C13" s="77">
        <v>2</v>
      </c>
      <c r="D13" s="77">
        <v>0</v>
      </c>
      <c r="E13" s="77">
        <v>2</v>
      </c>
      <c r="H13" t="s">
        <v>194</v>
      </c>
      <c r="J13" t="s">
        <v>241</v>
      </c>
      <c r="K13" s="81">
        <v>510</v>
      </c>
      <c r="L13">
        <v>5</v>
      </c>
      <c r="M13" s="81">
        <f>K13*L13</f>
        <v>2550</v>
      </c>
      <c r="N13" s="22" t="s">
        <v>193</v>
      </c>
      <c r="R13" t="s">
        <v>245</v>
      </c>
    </row>
    <row r="14" spans="1:19">
      <c r="H14" t="s">
        <v>195</v>
      </c>
      <c r="J14" t="s">
        <v>191</v>
      </c>
      <c r="K14" s="81">
        <v>210</v>
      </c>
      <c r="L14">
        <v>5</v>
      </c>
      <c r="M14" s="81">
        <f>K14*L14</f>
        <v>1050</v>
      </c>
      <c r="N14" s="22" t="s">
        <v>196</v>
      </c>
      <c r="R14" t="s">
        <v>246</v>
      </c>
    </row>
    <row r="15" spans="1:19">
      <c r="H15" t="s">
        <v>198</v>
      </c>
      <c r="K15" s="81">
        <v>50</v>
      </c>
      <c r="L15">
        <v>30</v>
      </c>
      <c r="M15" s="81">
        <f>K15*L15</f>
        <v>1500</v>
      </c>
      <c r="N15" s="22" t="s">
        <v>197</v>
      </c>
    </row>
    <row r="16" spans="1:19">
      <c r="M16" s="171">
        <f>SUM(M9:M15)</f>
        <v>10000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hyperlinks>
    <hyperlink ref="N10" r:id="rId1"/>
    <hyperlink ref="N15" r:id="rId2"/>
    <hyperlink ref="N13" r:id="rId3"/>
    <hyperlink ref="N14" r:id="rId4"/>
    <hyperlink ref="N9" r:id="rId5"/>
    <hyperlink ref="N11" r:id="rId6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5"/>
  <sheetData>
    <row r="46" spans="1:1">
      <c r="A46" s="22" t="s">
        <v>85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5"/>
  <sheetData>
    <row r="54" spans="1:1">
      <c r="A54" s="22" t="s">
        <v>87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5"/>
  <sheetData>
    <row r="55" spans="1:1">
      <c r="A55" s="22" t="s">
        <v>86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5"/>
  <sheetData>
    <row r="1" spans="1:1">
      <c r="A1" s="22" t="s">
        <v>88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Printed Parts</vt:lpstr>
      <vt:lpstr>Electronics &amp; Motion Parts</vt:lpstr>
      <vt:lpstr>Hardware</vt:lpstr>
      <vt:lpstr>Parts Picture</vt:lpstr>
      <vt:lpstr>Connector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cp:lastPrinted>2016-01-19T14:50:41Z</cp:lastPrinted>
  <dcterms:created xsi:type="dcterms:W3CDTF">2015-11-23T14:18:06Z</dcterms:created>
  <dcterms:modified xsi:type="dcterms:W3CDTF">2016-01-27T11:11:58Z</dcterms:modified>
</cp:coreProperties>
</file>