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03.robotics\esp32_willy\docs\"/>
    </mc:Choice>
  </mc:AlternateContent>
  <bookViews>
    <workbookView xWindow="-110" yWindow="-110" windowWidth="28910" windowHeight="12430" activeTab="1"/>
  </bookViews>
  <sheets>
    <sheet name="swerve calculator - quad" sheetId="1" r:id="rId1"/>
    <sheet name="swerve calculator - tri" sheetId="2" r:id="rId2"/>
  </sheets>
  <definedNames>
    <definedName name="_A" localSheetId="1">'swerve calculator - tri'!$B$9</definedName>
    <definedName name="_A">'swerve calculator - quad'!$B$9</definedName>
    <definedName name="_B" localSheetId="1">'swerve calculator - tri'!$B$10</definedName>
    <definedName name="_B">'swerve calculator - quad'!$B$10</definedName>
    <definedName name="_C" localSheetId="1">'swerve calculator - tri'!$B$11</definedName>
    <definedName name="_C">'swerve calculator - quad'!$B$11</definedName>
    <definedName name="_D" localSheetId="1">'swerve calculator - tri'!$B$12</definedName>
    <definedName name="_D">'swerve calculator - quad'!$B$12</definedName>
    <definedName name="_F">'swerve calculator - tri'!$B$13</definedName>
    <definedName name="_L" localSheetId="1">'swerve calculator - tri'!$B$3</definedName>
    <definedName name="_L">'swerve calculator - quad'!$B$3</definedName>
    <definedName name="_max" localSheetId="1">'swerve calculator - tri'!$B$20</definedName>
    <definedName name="_max">'swerve calculator - quad'!$B$17</definedName>
    <definedName name="_R" localSheetId="1">'swerve calculator - tri'!$B$5</definedName>
    <definedName name="_R">'swerve calculator - quad'!$B$5</definedName>
    <definedName name="_W" localSheetId="1">'swerve calculator - tri'!$B$4</definedName>
    <definedName name="_W">'swerve calculator - quad'!$B$4</definedName>
    <definedName name="FWD" localSheetId="1">'swerve calculator - tri'!$B$6</definedName>
    <definedName name="FWD">'swerve calculator - quad'!$B$6</definedName>
    <definedName name="RCW" localSheetId="1">'swerve calculator - tri'!$B$8</definedName>
    <definedName name="RCW">'swerve calculator - quad'!$B$8</definedName>
    <definedName name="STR" localSheetId="1">'swerve calculator - tri'!$B$7</definedName>
    <definedName name="STR">'swerve calculator - quad'!$B$7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13" i="2"/>
  <c r="B5" i="2"/>
  <c r="B12" i="2" s="1"/>
  <c r="B5" i="1"/>
  <c r="B26" i="1" l="1"/>
  <c r="B9" i="2"/>
  <c r="B17" i="2" s="1"/>
  <c r="B25" i="1"/>
  <c r="B10" i="2"/>
  <c r="B16" i="2" s="1"/>
  <c r="B11" i="2"/>
  <c r="B29" i="2" s="1"/>
  <c r="B23" i="1"/>
  <c r="B15" i="1"/>
  <c r="B13" i="1"/>
  <c r="B14" i="1"/>
  <c r="B24" i="1"/>
  <c r="B16" i="1"/>
  <c r="B26" i="2" l="1"/>
  <c r="B19" i="2" a="1"/>
  <c r="B19" i="2" s="1"/>
  <c r="B15" i="2"/>
  <c r="B27" i="2"/>
  <c r="B32" i="2"/>
  <c r="B18" i="2"/>
  <c r="B28" i="2"/>
  <c r="B17" i="1"/>
  <c r="B22" i="1" s="1"/>
  <c r="B20" i="2" l="1"/>
  <c r="B31" i="2" s="1"/>
  <c r="D31" i="2" s="1"/>
  <c r="D32" i="2" s="1"/>
  <c r="B19" i="1"/>
  <c r="B21" i="1"/>
  <c r="B20" i="1"/>
  <c r="B24" i="2"/>
  <c r="D25" i="2" s="1"/>
  <c r="D26" i="2" s="1"/>
  <c r="B22" i="2"/>
  <c r="E6" i="2" s="1"/>
  <c r="E7" i="2" s="1"/>
  <c r="F7" i="2" s="1"/>
  <c r="D6" i="1"/>
  <c r="D7" i="1" s="1"/>
  <c r="E6" i="1"/>
  <c r="E7" i="1" s="1"/>
  <c r="F7" i="1" s="1"/>
  <c r="D22" i="1"/>
  <c r="D23" i="1" s="1"/>
  <c r="E22" i="1"/>
  <c r="E23" i="1" s="1"/>
  <c r="F23" i="1" s="1"/>
  <c r="D19" i="1"/>
  <c r="D20" i="1" s="1"/>
  <c r="E19" i="1"/>
  <c r="E20" i="1" s="1"/>
  <c r="F20" i="1" s="1"/>
  <c r="E25" i="1"/>
  <c r="E26" i="1" s="1"/>
  <c r="F26" i="1" s="1"/>
  <c r="D25" i="1"/>
  <c r="D26" i="1" s="1"/>
  <c r="E31" i="2" l="1"/>
  <c r="E32" i="2" s="1"/>
  <c r="F32" i="2" s="1"/>
  <c r="D6" i="2"/>
  <c r="D7" i="2" s="1"/>
  <c r="B25" i="2"/>
  <c r="B23" i="2"/>
  <c r="E25" i="2"/>
  <c r="E26" i="2" s="1"/>
  <c r="F26" i="2" s="1"/>
  <c r="E28" i="2" l="1"/>
  <c r="E29" i="2" s="1"/>
  <c r="F29" i="2" s="1"/>
  <c r="D28" i="2"/>
  <c r="D29" i="2" s="1"/>
  <c r="D22" i="2"/>
  <c r="D23" i="2" s="1"/>
  <c r="E22" i="2"/>
  <c r="E23" i="2" s="1"/>
  <c r="F23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<sst xmlns="http://schemas.openxmlformats.org/spreadsheetml/2006/main" count="56" uniqueCount="30">
  <si>
    <t>A</t>
  </si>
  <si>
    <t>B</t>
  </si>
  <si>
    <t>C</t>
  </si>
  <si>
    <t>D</t>
  </si>
  <si>
    <t>R</t>
  </si>
  <si>
    <t>WS1</t>
  </si>
  <si>
    <t>WS2</t>
  </si>
  <si>
    <t>WS3</t>
  </si>
  <si>
    <t>WS4</t>
  </si>
  <si>
    <t>FWD (forward/reverse command, -1 to +1)</t>
  </si>
  <si>
    <t>STR (strafe right command, -1 to +1)</t>
  </si>
  <si>
    <t>WS2 (front left wheel speed command, 0 to +1)</t>
  </si>
  <si>
    <t>WS1 (front right wheel speed command, 0 to +1)</t>
  </si>
  <si>
    <t>WS3 (rear left wheel speed command, 0 to +1)</t>
  </si>
  <si>
    <t>WS4 (rear right wheel speed command, 0 to +1)</t>
  </si>
  <si>
    <t>WA1 (front right clockwise angle, degrees)</t>
  </si>
  <si>
    <t>WA2 (front left clockwise angle, degrees)</t>
  </si>
  <si>
    <t>WA3 (rear left clockwise angle, degrees)</t>
  </si>
  <si>
    <t>WA4 (rear right clockwise angle, degrees)</t>
  </si>
  <si>
    <t>L   (wheelbase, inches)</t>
  </si>
  <si>
    <t>W   (trackwidth, inches)</t>
  </si>
  <si>
    <t>RCW (rotate clockwise command, -1 to +1)</t>
  </si>
  <si>
    <t>4/17/2011c © Ether</t>
  </si>
  <si>
    <t>front left                         front right
Top View
rear left                          rear right</t>
  </si>
  <si>
    <t>5/7/2011 © Ether</t>
  </si>
  <si>
    <t>Change the vehicle commands (FWD, STR, RCW) in cells A6, A7, &amp; A8,  and watch the diagram change</t>
  </si>
  <si>
    <t>front left                         front right
Top View
rear left                          rear right</t>
    <phoneticPr fontId="13" type="noConversion"/>
  </si>
  <si>
    <t>WSC</t>
    <phoneticPr fontId="13" type="noConversion"/>
  </si>
  <si>
    <t>F</t>
    <phoneticPr fontId="13" type="noConversion"/>
  </si>
  <si>
    <t>WAF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</si>
</sst>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8" x14ac:knownFonts="1">
    <font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Courier New"/>
      <family val="3"/>
    </font>
    <font>
      <b/>
      <sz val="10"/>
      <name val="Courier New"/>
      <family val="3"/>
    </font>
    <font>
      <sz val="8"/>
      <color indexed="9"/>
      <name val="Arial"/>
      <family val="2"/>
    </font>
    <font>
      <b/>
      <sz val="10"/>
      <color indexed="16"/>
      <name val="Courier New"/>
      <family val="3"/>
    </font>
    <font>
      <sz val="8"/>
      <name val="Comic Sans MS"/>
      <family val="4"/>
    </font>
    <font>
      <b/>
      <sz val="10"/>
      <name val="Arial"/>
      <family val="2"/>
    </font>
    <font>
      <b/>
      <sz val="16"/>
      <color indexed="8"/>
      <name val="Arial"/>
      <family val="2"/>
    </font>
    <font>
      <b/>
      <sz val="14"/>
      <color indexed="8"/>
      <name val="Arial"/>
      <family val="2"/>
    </font>
    <font>
      <sz val="10"/>
      <color indexed="17"/>
      <name val="Arial"/>
      <family val="2"/>
    </font>
    <font>
      <sz val="8"/>
      <name val="돋움"/>
      <family val="3"/>
      <charset val="129"/>
    </font>
    <font>
      <sz val="8"/>
      <name val="Arial"/>
      <family val="2"/>
    </font>
    <font>
      <b/>
      <strike/>
      <sz val="10"/>
      <color indexed="10"/>
      <name val="맑은 고딕"/>
      <family val="3"/>
      <charset val="129"/>
    </font>
    <font>
      <b/>
      <strike/>
      <sz val="10"/>
      <name val="맑은 고딕"/>
      <family val="3"/>
      <charset val="129"/>
    </font>
    <font>
      <b/>
      <strike/>
      <sz val="10"/>
      <color indexed="1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6" fillId="0" borderId="0" xfId="0" applyFont="1"/>
    <xf numFmtId="0" fontId="0" fillId="0" borderId="0" xfId="0" applyAlignment="1"/>
    <xf numFmtId="0" fontId="7" fillId="0" borderId="0" xfId="0" quotePrefix="1" applyFont="1" applyFill="1"/>
    <xf numFmtId="0" fontId="8" fillId="0" borderId="0" xfId="0" quotePrefix="1" applyFont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/>
    <xf numFmtId="176" fontId="17" fillId="0" borderId="0" xfId="0" applyNumberFormat="1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32440726664775"/>
          <c:y val="0.18243946718378085"/>
          <c:w val="0.70201683348976784"/>
          <c:h val="0.64191664379478441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quad'!$D$6:$D$7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xVal>
          <c:yVal>
            <c:numRef>
              <c:f>'swerve calculator - quad'!$E$6:$E$7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A4A-4E8F-86F3-C279FCFB6D29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quad'!$D$6:$D$7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xVal>
          <c:yVal>
            <c:numRef>
              <c:f>'swerve calculator - quad'!$F$6:$F$7</c:f>
              <c:numCache>
                <c:formatCode>General</c:formatCode>
                <c:ptCount val="2"/>
                <c:pt idx="1">
                  <c:v>-0.35355339059327368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A4A-4E8F-86F3-C279FCFB6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840840"/>
        <c:axId val="466841232"/>
      </c:scatterChart>
      <c:valAx>
        <c:axId val="466840840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66841232"/>
        <c:crossesAt val="0"/>
        <c:crossBetween val="midCat"/>
        <c:majorUnit val="1"/>
        <c:minorUnit val="1"/>
      </c:valAx>
      <c:valAx>
        <c:axId val="466841232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66840840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32440726664775"/>
          <c:y val="0.18121529126914568"/>
          <c:w val="0.70201683348976784"/>
          <c:h val="0.64432103562362908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quad'!$D$19:$D$20</c:f>
              <c:numCache>
                <c:formatCode>General</c:formatCode>
                <c:ptCount val="2"/>
                <c:pt idx="0">
                  <c:v>-0.35355339059327368</c:v>
                </c:pt>
                <c:pt idx="1">
                  <c:v>0.35355339059327368</c:v>
                </c:pt>
              </c:numCache>
            </c:numRef>
          </c:xVal>
          <c:yVal>
            <c:numRef>
              <c:f>'swerve calculator - quad'!$E$19:$E$20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346-4227-A26E-F4682675047A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quad'!$D$19:$D$20</c:f>
              <c:numCache>
                <c:formatCode>General</c:formatCode>
                <c:ptCount val="2"/>
                <c:pt idx="0">
                  <c:v>-0.35355339059327368</c:v>
                </c:pt>
                <c:pt idx="1">
                  <c:v>0.35355339059327368</c:v>
                </c:pt>
              </c:numCache>
            </c:numRef>
          </c:xVal>
          <c:yVal>
            <c:numRef>
              <c:f>'swerve calculator - quad'!$F$19:$F$20</c:f>
              <c:numCache>
                <c:formatCode>General</c:formatCode>
                <c:ptCount val="2"/>
                <c:pt idx="1">
                  <c:v>0.35355339059327373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346-4227-A26E-F46826750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842800"/>
        <c:axId val="466843584"/>
      </c:scatterChart>
      <c:valAx>
        <c:axId val="466842800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66843584"/>
        <c:crossesAt val="0"/>
        <c:crossBetween val="midCat"/>
        <c:majorUnit val="1"/>
        <c:minorUnit val="1"/>
      </c:valAx>
      <c:valAx>
        <c:axId val="466843584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66842800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32250379729806"/>
          <c:y val="0.18000747101320122"/>
          <c:w val="0.70397860462221273"/>
          <c:h val="0.646693506973352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quad'!$D$22:$D$23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xVal>
          <c:yVal>
            <c:numRef>
              <c:f>'swerve calculator - quad'!$E$22:$E$23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70-484B-BB25-43A8EC3291F6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quad'!$D$22:$D$23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xVal>
          <c:yVal>
            <c:numRef>
              <c:f>'swerve calculator - quad'!$F$22:$F$23</c:f>
              <c:numCache>
                <c:formatCode>General</c:formatCode>
                <c:ptCount val="2"/>
                <c:pt idx="1">
                  <c:v>0.35355339059327373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70-484B-BB25-43A8EC329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15568"/>
        <c:axId val="76415960"/>
      </c:scatterChart>
      <c:valAx>
        <c:axId val="76415568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76415960"/>
        <c:crossesAt val="0"/>
        <c:crossBetween val="midCat"/>
        <c:majorUnit val="1"/>
        <c:minorUnit val="1"/>
      </c:valAx>
      <c:valAx>
        <c:axId val="76415960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76415568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32250379729806"/>
          <c:y val="0.18000747101320122"/>
          <c:w val="0.70397860462221273"/>
          <c:h val="0.646693506973352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quad'!$D$25:$D$26</c:f>
              <c:numCache>
                <c:formatCode>General</c:formatCode>
                <c:ptCount val="2"/>
                <c:pt idx="0">
                  <c:v>0.35355339059327373</c:v>
                </c:pt>
                <c:pt idx="1">
                  <c:v>-0.35355339059327373</c:v>
                </c:pt>
              </c:numCache>
            </c:numRef>
          </c:xVal>
          <c:yVal>
            <c:numRef>
              <c:f>'swerve calculator - quad'!$E$25:$E$26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52-45F7-8BBA-29B0E4392672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quad'!$D$25:$D$26</c:f>
              <c:numCache>
                <c:formatCode>General</c:formatCode>
                <c:ptCount val="2"/>
                <c:pt idx="0">
                  <c:v>0.35355339059327373</c:v>
                </c:pt>
                <c:pt idx="1">
                  <c:v>-0.35355339059327373</c:v>
                </c:pt>
              </c:numCache>
            </c:numRef>
          </c:xVal>
          <c:yVal>
            <c:numRef>
              <c:f>'swerve calculator - quad'!$F$25:$F$26</c:f>
              <c:numCache>
                <c:formatCode>General</c:formatCode>
                <c:ptCount val="2"/>
                <c:pt idx="1">
                  <c:v>-0.35355339059327368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52-45F7-8BBA-29B0E4392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12040"/>
        <c:axId val="423962528"/>
      </c:scatterChart>
      <c:valAx>
        <c:axId val="76412040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23962528"/>
        <c:crossesAt val="0"/>
        <c:crossBetween val="midCat"/>
        <c:majorUnit val="1"/>
        <c:minorUnit val="1"/>
      </c:valAx>
      <c:valAx>
        <c:axId val="423962528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76412040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32440726664775"/>
          <c:y val="0.18243946718378085"/>
          <c:w val="0.70201683348976784"/>
          <c:h val="0.64191664379478441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tri'!$D$31:$D$32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xVal>
          <c:yVal>
            <c:numRef>
              <c:f>'swerve calculator - tri'!$E$31:$E$32</c:f>
              <c:numCache>
                <c:formatCode>General</c:formatCode>
                <c:ptCount val="2"/>
                <c:pt idx="0">
                  <c:v>-2.1657769510652658E-17</c:v>
                </c:pt>
                <c:pt idx="1">
                  <c:v>2.1657769510652658E-17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AB3-40AF-A3E5-B4F7D01F82A6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tri'!$D$31:$D$32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xVal>
          <c:yVal>
            <c:numRef>
              <c:f>'swerve calculator - tri'!$F$31:$F$32</c:f>
              <c:numCache>
                <c:formatCode>General</c:formatCode>
                <c:ptCount val="2"/>
                <c:pt idx="1">
                  <c:v>2.1657769510652658E-17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AB3-40AF-A3E5-B4F7D01F8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118592"/>
        <c:axId val="431117416"/>
      </c:scatterChart>
      <c:valAx>
        <c:axId val="431118592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31117416"/>
        <c:crossesAt val="0"/>
        <c:crossBetween val="midCat"/>
        <c:majorUnit val="1"/>
        <c:minorUnit val="1"/>
      </c:valAx>
      <c:valAx>
        <c:axId val="431117416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31118592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32250379729806"/>
          <c:y val="0.18000747101320122"/>
          <c:w val="0.70397860462221273"/>
          <c:h val="0.646693506973352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tri'!$D$25:$D$26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xVal>
          <c:yVal>
            <c:numRef>
              <c:f>'swerve calculator - tri'!$E$25:$E$26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68-4E81-924D-D961149DA979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tri'!$D$25:$D$26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xVal>
          <c:yVal>
            <c:numRef>
              <c:f>'swerve calculator - tri'!$F$25:$F$26</c:f>
              <c:numCache>
                <c:formatCode>General</c:formatCode>
                <c:ptCount val="2"/>
                <c:pt idx="1">
                  <c:v>0.35355339059327373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68-4E81-924D-D961149DA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122904"/>
        <c:axId val="431118984"/>
      </c:scatterChart>
      <c:valAx>
        <c:axId val="431122904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31118984"/>
        <c:crossesAt val="0"/>
        <c:crossBetween val="midCat"/>
        <c:majorUnit val="1"/>
        <c:minorUnit val="1"/>
      </c:valAx>
      <c:valAx>
        <c:axId val="431118984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31122904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32250379729806"/>
          <c:y val="0.18000747101320122"/>
          <c:w val="0.70397860462221273"/>
          <c:h val="0.646693506973352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tri'!$D$28:$D$29</c:f>
              <c:numCache>
                <c:formatCode>General</c:formatCode>
                <c:ptCount val="2"/>
                <c:pt idx="0">
                  <c:v>0.35355339059327373</c:v>
                </c:pt>
                <c:pt idx="1">
                  <c:v>-0.35355339059327373</c:v>
                </c:pt>
              </c:numCache>
            </c:numRef>
          </c:xVal>
          <c:yVal>
            <c:numRef>
              <c:f>'swerve calculator - tri'!$E$28:$E$29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25-462D-8C78-8F088AEE1F63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tri'!$D$28:$D$29</c:f>
              <c:numCache>
                <c:formatCode>General</c:formatCode>
                <c:ptCount val="2"/>
                <c:pt idx="0">
                  <c:v>0.35355339059327373</c:v>
                </c:pt>
                <c:pt idx="1">
                  <c:v>-0.35355339059327373</c:v>
                </c:pt>
              </c:numCache>
            </c:numRef>
          </c:xVal>
          <c:yVal>
            <c:numRef>
              <c:f>'swerve calculator - tri'!$F$28:$F$29</c:f>
              <c:numCache>
                <c:formatCode>General</c:formatCode>
                <c:ptCount val="2"/>
                <c:pt idx="1">
                  <c:v>-0.35355339059327368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25-462D-8C78-8F088AEE1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119376"/>
        <c:axId val="431117024"/>
      </c:scatterChart>
      <c:valAx>
        <c:axId val="431119376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31117024"/>
        <c:crossesAt val="0"/>
        <c:crossBetween val="midCat"/>
        <c:majorUnit val="1"/>
        <c:minorUnit val="1"/>
      </c:valAx>
      <c:valAx>
        <c:axId val="431117024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431119376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1765300</xdr:colOff>
      <xdr:row>31</xdr:row>
      <xdr:rowOff>133350</xdr:rowOff>
    </xdr:from>
    <xdr:to>
      <xdr:col>6</xdr:col>
      <xdr:colOff>2724150</xdr:colOff>
      <xdr:row>37</xdr:row>
      <xdr:rowOff>139700</xdr:rowOff>
    </xdr:to>
    <xdr:graphicFrame macro="">
      <xdr:nvGraphicFramePr>
        <xdr:cNvPr id="1033" name="차트 1">
          <a:extLst>
            <a:ext uri="{FF2B5EF4-FFF2-40B4-BE49-F238E27FC236}">
              <a16:creationId xmlns:a16="http://schemas.microsoft.com/office/drawing/2014/main" xmlns="" id="{57E95242-2E6A-58B0-84B3-C687E8203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139700</xdr:colOff>
      <xdr:row>31</xdr:row>
      <xdr:rowOff>120650</xdr:rowOff>
    </xdr:from>
    <xdr:to>
      <xdr:col>6</xdr:col>
      <xdr:colOff>1098550</xdr:colOff>
      <xdr:row>37</xdr:row>
      <xdr:rowOff>127000</xdr:rowOff>
    </xdr:to>
    <xdr:graphicFrame macro="">
      <xdr:nvGraphicFramePr>
        <xdr:cNvPr id="1034" name="차트 2">
          <a:extLst>
            <a:ext uri="{FF2B5EF4-FFF2-40B4-BE49-F238E27FC236}">
              <a16:creationId xmlns:a16="http://schemas.microsoft.com/office/drawing/2014/main" xmlns="" id="{7D03473B-9E24-833C-DBBE-10B26F122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158750</xdr:colOff>
      <xdr:row>52</xdr:row>
      <xdr:rowOff>76200</xdr:rowOff>
    </xdr:from>
    <xdr:to>
      <xdr:col>6</xdr:col>
      <xdr:colOff>1123950</xdr:colOff>
      <xdr:row>58</xdr:row>
      <xdr:rowOff>25400</xdr:rowOff>
    </xdr:to>
    <xdr:graphicFrame macro="">
      <xdr:nvGraphicFramePr>
        <xdr:cNvPr id="1035" name="차트 3">
          <a:extLst>
            <a:ext uri="{FF2B5EF4-FFF2-40B4-BE49-F238E27FC236}">
              <a16:creationId xmlns:a16="http://schemas.microsoft.com/office/drawing/2014/main" xmlns="" id="{3F29B7C2-FB01-C493-FC0F-1A82A385F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1708150</xdr:colOff>
      <xdr:row>52</xdr:row>
      <xdr:rowOff>76200</xdr:rowOff>
    </xdr:from>
    <xdr:to>
      <xdr:col>6</xdr:col>
      <xdr:colOff>2673350</xdr:colOff>
      <xdr:row>58</xdr:row>
      <xdr:rowOff>25400</xdr:rowOff>
    </xdr:to>
    <xdr:graphicFrame macro="">
      <xdr:nvGraphicFramePr>
        <xdr:cNvPr id="1036" name="차트 4">
          <a:extLst>
            <a:ext uri="{FF2B5EF4-FFF2-40B4-BE49-F238E27FC236}">
              <a16:creationId xmlns:a16="http://schemas.microsoft.com/office/drawing/2014/main" xmlns="" id="{F06E8B15-1C85-30B7-898A-7BD57E2D6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927100</xdr:colOff>
      <xdr:row>34</xdr:row>
      <xdr:rowOff>152400</xdr:rowOff>
    </xdr:from>
    <xdr:to>
      <xdr:col>6</xdr:col>
      <xdr:colOff>1885950</xdr:colOff>
      <xdr:row>41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276C45D2-B52F-411B-97D3-38511DBBB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55</xdr:row>
      <xdr:rowOff>76200</xdr:rowOff>
    </xdr:from>
    <xdr:to>
      <xdr:col>6</xdr:col>
      <xdr:colOff>1123950</xdr:colOff>
      <xdr:row>61</xdr:row>
      <xdr:rowOff>25400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B97A472A-82EA-4B93-9825-5DD6E3059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1708150</xdr:colOff>
      <xdr:row>55</xdr:row>
      <xdr:rowOff>76200</xdr:rowOff>
    </xdr:from>
    <xdr:to>
      <xdr:col>6</xdr:col>
      <xdr:colOff>2673350</xdr:colOff>
      <xdr:row>61</xdr:row>
      <xdr:rowOff>25400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B08A7AF0-5485-467D-B4A1-420E4D8C1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>
      <selection activeCell="B5" sqref="B5"/>
    </sheetView>
  </sheetViews>
  <sheetFormatPr defaultRowHeight="12.5" x14ac:dyDescent="0.25"/>
  <cols>
    <col min="2" max="2" width="9.1796875" style="4" customWidth="1"/>
    <col min="3" max="3" width="56.7265625" customWidth="1"/>
    <col min="4" max="5" width="1.453125" style="7" customWidth="1"/>
    <col min="6" max="6" width="1.7265625" style="7" customWidth="1"/>
    <col min="7" max="7" width="41.26953125" customWidth="1"/>
    <col min="8" max="8" width="1.1796875" customWidth="1"/>
    <col min="9" max="9" width="1" customWidth="1"/>
    <col min="10" max="10" width="1.26953125" customWidth="1"/>
    <col min="11" max="11" width="22.1796875" customWidth="1"/>
  </cols>
  <sheetData>
    <row r="1" spans="1:22" ht="39" customHeight="1" x14ac:dyDescent="0.25">
      <c r="B1" s="22" t="s">
        <v>25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10.5" customHeight="1" x14ac:dyDescent="0.25">
      <c r="B2" s="12"/>
      <c r="C2" s="11"/>
      <c r="D2" s="11"/>
      <c r="E2" s="11"/>
      <c r="F2" s="11"/>
      <c r="G2" s="11"/>
      <c r="H2" s="11"/>
      <c r="I2" s="11"/>
      <c r="J2" s="11"/>
      <c r="K2" s="11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13.5" x14ac:dyDescent="0.35">
      <c r="B3" s="3">
        <v>30</v>
      </c>
      <c r="C3" s="1" t="s">
        <v>19</v>
      </c>
      <c r="K3" s="10" t="s">
        <v>24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13.5" x14ac:dyDescent="0.35">
      <c r="B4" s="3">
        <v>30</v>
      </c>
      <c r="C4" s="1" t="s">
        <v>20</v>
      </c>
      <c r="K4" s="10" t="s">
        <v>22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3.5" customHeight="1" x14ac:dyDescent="0.35">
      <c r="B5" s="14">
        <f>SQRT(_L^2+_W^2)</f>
        <v>42.426406871192853</v>
      </c>
      <c r="C5" s="1" t="s">
        <v>4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ht="13.5" x14ac:dyDescent="0.35">
      <c r="B6" s="13">
        <v>0</v>
      </c>
      <c r="C6" s="1" t="s">
        <v>9</v>
      </c>
      <c r="D6" s="7">
        <f>-B19*SIN(B23/180*PI())</f>
        <v>-0.35355339059327373</v>
      </c>
      <c r="E6" s="7">
        <f>-B19*COS(B23/180*PI())</f>
        <v>0.35355339059327368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 ht="13.5" x14ac:dyDescent="0.35">
      <c r="B7" s="13">
        <v>0</v>
      </c>
      <c r="C7" s="1" t="s">
        <v>10</v>
      </c>
      <c r="D7" s="7">
        <f>-D6</f>
        <v>0.35355339059327373</v>
      </c>
      <c r="E7" s="7">
        <f>-E6</f>
        <v>-0.35355339059327368</v>
      </c>
      <c r="F7" s="7">
        <f>E7</f>
        <v>-0.35355339059327368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ht="13.5" x14ac:dyDescent="0.35">
      <c r="B8" s="13">
        <v>0.5</v>
      </c>
      <c r="C8" s="1" t="s">
        <v>21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ht="13.5" customHeight="1" x14ac:dyDescent="0.35">
      <c r="A9" s="4"/>
      <c r="B9" s="4">
        <f>STR-RCW*(_L/_R)</f>
        <v>-0.35355339059327373</v>
      </c>
      <c r="C9" s="2" t="s">
        <v>0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ht="13.5" customHeight="1" x14ac:dyDescent="0.35">
      <c r="A10" s="4"/>
      <c r="B10" s="4">
        <f>STR+RCW*(_L/_R)</f>
        <v>0.35355339059327373</v>
      </c>
      <c r="C10" s="2" t="s">
        <v>1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13.5" customHeight="1" x14ac:dyDescent="0.35">
      <c r="A11" s="4"/>
      <c r="B11" s="4">
        <f>FWD-RCW*(_W/_R)</f>
        <v>-0.35355339059327373</v>
      </c>
      <c r="C11" s="2" t="s">
        <v>2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ht="13.5" customHeight="1" x14ac:dyDescent="0.35">
      <c r="A12" s="4"/>
      <c r="B12" s="4">
        <f>FWD+RCW*(_W/_R)</f>
        <v>0.35355339059327373</v>
      </c>
      <c r="C12" s="2" t="s">
        <v>3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13.5" customHeight="1" x14ac:dyDescent="0.35">
      <c r="B13" s="5">
        <f>SQRT(_B^2+_C^2)</f>
        <v>0.49999999999999994</v>
      </c>
      <c r="C13" s="2" t="s">
        <v>5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ht="13.5" customHeight="1" x14ac:dyDescent="0.35">
      <c r="B14" s="5">
        <f>SQRT(_B^2+_D^2)</f>
        <v>0.49999999999999994</v>
      </c>
      <c r="C14" s="2" t="s">
        <v>6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ht="13.5" customHeight="1" x14ac:dyDescent="0.35">
      <c r="B15" s="5">
        <f>SQRT(_A^2+_D^2)</f>
        <v>0.49999999999999994</v>
      </c>
      <c r="C15" s="2" t="s">
        <v>7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ht="13.5" customHeight="1" x14ac:dyDescent="0.35">
      <c r="B16" s="5">
        <f>SQRT(_A^2+_C^2)</f>
        <v>0.49999999999999994</v>
      </c>
      <c r="C16" s="2" t="s">
        <v>8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2:22" ht="13.5" customHeight="1" x14ac:dyDescent="0.35">
      <c r="B17" s="5">
        <f>MAX(B13:B16)</f>
        <v>0.49999999999999994</v>
      </c>
      <c r="C17" s="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2:22" ht="34.5" customHeight="1" x14ac:dyDescent="0.35">
      <c r="B18" s="5"/>
      <c r="C18" s="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2:22" ht="13.5" x14ac:dyDescent="0.35">
      <c r="B19" s="5">
        <f>IF(_max&gt;1,B13/_max,B13)</f>
        <v>0.49999999999999994</v>
      </c>
      <c r="C19" s="2" t="s">
        <v>12</v>
      </c>
      <c r="D19" s="7">
        <f>-B20*SIN(B24/180*PI())</f>
        <v>-0.35355339059327368</v>
      </c>
      <c r="E19" s="7">
        <f>-B20*COS(B24/180*PI())</f>
        <v>-0.35355339059327373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2:22" ht="13.5" x14ac:dyDescent="0.35">
      <c r="B20" s="5">
        <f>IF(_max&gt;1,B14/_max,B14)</f>
        <v>0.49999999999999994</v>
      </c>
      <c r="C20" s="2" t="s">
        <v>11</v>
      </c>
      <c r="D20" s="7">
        <f>-D19</f>
        <v>0.35355339059327368</v>
      </c>
      <c r="E20" s="7">
        <f>-E19</f>
        <v>0.35355339059327373</v>
      </c>
      <c r="F20" s="7">
        <f>E20</f>
        <v>0.35355339059327373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2:22" ht="13.5" x14ac:dyDescent="0.35">
      <c r="B21" s="5">
        <f>IF(_max&gt;1,B15/_max,B15)</f>
        <v>0.49999999999999994</v>
      </c>
      <c r="C21" s="2" t="s">
        <v>13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2:22" ht="13.5" x14ac:dyDescent="0.35">
      <c r="B22" s="5">
        <f>IF(_max&gt;1,B16/_max,B16)</f>
        <v>0.49999999999999994</v>
      </c>
      <c r="C22" s="2" t="s">
        <v>14</v>
      </c>
      <c r="D22" s="7">
        <f>-B21*SIN(B25/180*PI())</f>
        <v>0.35355339059327368</v>
      </c>
      <c r="E22" s="7">
        <f>-B21*COS(B25/180*PI())</f>
        <v>-0.35355339059327373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2:22" ht="13.5" x14ac:dyDescent="0.35">
      <c r="B23" s="6">
        <f>IF(AND(_C=0,_B=0),0,ATAN2(_C,_B)*180/PI())</f>
        <v>135</v>
      </c>
      <c r="C23" s="2" t="s">
        <v>15</v>
      </c>
      <c r="D23" s="7">
        <f>-D22</f>
        <v>-0.35355339059327368</v>
      </c>
      <c r="E23" s="7">
        <f>-E22</f>
        <v>0.35355339059327373</v>
      </c>
      <c r="F23" s="7">
        <f>E23</f>
        <v>0.35355339059327373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2:22" ht="13.5" x14ac:dyDescent="0.35">
      <c r="B24" s="6">
        <f>IF(AND(_D=0,_B=0),0,ATAN2(_D,_B)*180/PI())</f>
        <v>45</v>
      </c>
      <c r="C24" s="2" t="s">
        <v>16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2:22" ht="13.5" x14ac:dyDescent="0.35">
      <c r="B25" s="6">
        <f>IF(AND(_D=0,_A=0),0,ATAN2(_D,_A)*180/PI())</f>
        <v>-45</v>
      </c>
      <c r="C25" s="2" t="s">
        <v>17</v>
      </c>
      <c r="D25" s="7">
        <f>-B22*SIN(B26/180*PI())</f>
        <v>0.35355339059327373</v>
      </c>
      <c r="E25" s="7">
        <f>-B22*COS(B26/180*PI())</f>
        <v>0.35355339059327368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2:22" ht="13.5" x14ac:dyDescent="0.35">
      <c r="B26" s="6">
        <f>IF(AND(_C=0,_A=0),0,ATAN2(_C,_A)*180/PI())</f>
        <v>-135</v>
      </c>
      <c r="C26" s="2" t="s">
        <v>18</v>
      </c>
      <c r="D26" s="7">
        <f>-D25</f>
        <v>-0.35355339059327373</v>
      </c>
      <c r="E26" s="7">
        <f>-E25</f>
        <v>-0.35355339059327368</v>
      </c>
      <c r="F26" s="7">
        <f>E26</f>
        <v>-0.35355339059327368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2:22" x14ac:dyDescent="0.25"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2:22" ht="13.5" x14ac:dyDescent="0.35">
      <c r="C28" s="9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2:22" x14ac:dyDescent="0.25"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2:22" x14ac:dyDescent="0.25"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2:22" ht="13" thickBot="1" x14ac:dyDescent="0.3">
      <c r="C31" s="8"/>
      <c r="D31" s="8"/>
      <c r="E31" s="8"/>
      <c r="F31" s="8"/>
      <c r="G31" s="8"/>
      <c r="H31" s="8"/>
      <c r="I31" s="8"/>
      <c r="J31" s="8"/>
      <c r="K31" s="8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2:22" ht="13" thickTop="1" x14ac:dyDescent="0.25">
      <c r="B32" s="8"/>
      <c r="C32" s="8"/>
      <c r="D32" s="8"/>
      <c r="E32" s="8"/>
      <c r="F32" s="8"/>
      <c r="G32" s="19" t="s">
        <v>23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2:22" x14ac:dyDescent="0.25">
      <c r="B33" s="8"/>
      <c r="C33" s="8"/>
      <c r="D33" s="8"/>
      <c r="E33" s="8"/>
      <c r="F33" s="8"/>
      <c r="G33" s="2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2:22" x14ac:dyDescent="0.25">
      <c r="B34" s="8"/>
      <c r="C34" s="8"/>
      <c r="D34" s="8"/>
      <c r="E34" s="8"/>
      <c r="F34" s="8"/>
      <c r="G34" s="2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2:22" x14ac:dyDescent="0.25">
      <c r="B35" s="8"/>
      <c r="C35" s="8"/>
      <c r="D35" s="8"/>
      <c r="E35" s="8"/>
      <c r="F35" s="8"/>
      <c r="G35" s="2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2:22" x14ac:dyDescent="0.25">
      <c r="B36" s="8"/>
      <c r="C36" s="8"/>
      <c r="D36" s="8"/>
      <c r="E36" s="8"/>
      <c r="F36" s="8"/>
      <c r="G36" s="2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2:22" x14ac:dyDescent="0.25">
      <c r="B37" s="8"/>
      <c r="C37" s="8"/>
      <c r="D37" s="8"/>
      <c r="E37" s="8"/>
      <c r="F37" s="8"/>
      <c r="G37" s="2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2:22" x14ac:dyDescent="0.25">
      <c r="B38" s="8"/>
      <c r="C38" s="8"/>
      <c r="D38" s="8"/>
      <c r="E38" s="8"/>
      <c r="F38" s="8"/>
      <c r="G38" s="2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2:22" x14ac:dyDescent="0.25">
      <c r="B39" s="8"/>
      <c r="C39" s="8"/>
      <c r="D39" s="8"/>
      <c r="E39" s="8"/>
      <c r="F39" s="8"/>
      <c r="G39" s="2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2:22" x14ac:dyDescent="0.25">
      <c r="B40" s="8"/>
      <c r="C40" s="8"/>
      <c r="D40" s="8"/>
      <c r="E40" s="8"/>
      <c r="F40" s="8"/>
      <c r="G40" s="2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2:22" x14ac:dyDescent="0.25">
      <c r="B41" s="8"/>
      <c r="C41" s="8"/>
      <c r="D41" s="8"/>
      <c r="E41" s="8"/>
      <c r="F41" s="8"/>
      <c r="G41" s="2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2:22" x14ac:dyDescent="0.25">
      <c r="B42" s="8"/>
      <c r="C42" s="8"/>
      <c r="D42" s="8"/>
      <c r="E42" s="8"/>
      <c r="F42" s="8"/>
      <c r="G42" s="2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2:22" x14ac:dyDescent="0.25">
      <c r="B43" s="8"/>
      <c r="C43" s="8"/>
      <c r="D43" s="8"/>
      <c r="E43" s="8"/>
      <c r="F43" s="8"/>
      <c r="G43" s="2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2:22" x14ac:dyDescent="0.25">
      <c r="B44" s="8"/>
      <c r="C44" s="8"/>
      <c r="D44" s="8"/>
      <c r="E44" s="8"/>
      <c r="F44" s="8"/>
      <c r="G44" s="2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2:22" x14ac:dyDescent="0.25">
      <c r="B45" s="8"/>
      <c r="C45" s="8"/>
      <c r="D45" s="8"/>
      <c r="E45" s="8"/>
      <c r="F45" s="8"/>
      <c r="G45" s="2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2:22" x14ac:dyDescent="0.25">
      <c r="B46" s="8"/>
      <c r="C46" s="8"/>
      <c r="D46" s="8"/>
      <c r="E46" s="8"/>
      <c r="F46" s="8"/>
      <c r="G46" s="2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2:22" x14ac:dyDescent="0.25">
      <c r="B47" s="8"/>
      <c r="C47" s="8"/>
      <c r="D47" s="8"/>
      <c r="E47" s="8"/>
      <c r="F47" s="8"/>
      <c r="G47" s="2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2:22" x14ac:dyDescent="0.25">
      <c r="B48" s="8"/>
      <c r="C48" s="8"/>
      <c r="D48" s="8"/>
      <c r="E48" s="8"/>
      <c r="F48" s="8"/>
      <c r="G48" s="2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2:22" x14ac:dyDescent="0.25">
      <c r="B49" s="8"/>
      <c r="C49" s="8"/>
      <c r="D49" s="8"/>
      <c r="E49" s="8"/>
      <c r="F49" s="8"/>
      <c r="G49" s="2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2:22" x14ac:dyDescent="0.25">
      <c r="B50" s="8"/>
      <c r="C50" s="8"/>
      <c r="D50" s="8"/>
      <c r="E50" s="8"/>
      <c r="F50" s="8"/>
      <c r="G50" s="2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2:22" x14ac:dyDescent="0.25">
      <c r="B51" s="8"/>
      <c r="C51" s="8"/>
      <c r="D51" s="8"/>
      <c r="E51" s="8"/>
      <c r="F51" s="8"/>
      <c r="G51" s="2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2:22" x14ac:dyDescent="0.25">
      <c r="B52" s="8"/>
      <c r="C52" s="8"/>
      <c r="D52" s="8"/>
      <c r="E52" s="8"/>
      <c r="F52" s="8"/>
      <c r="G52" s="2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2:22" x14ac:dyDescent="0.25">
      <c r="B53" s="8"/>
      <c r="C53" s="8"/>
      <c r="D53" s="8"/>
      <c r="E53" s="8"/>
      <c r="F53" s="8"/>
      <c r="G53" s="2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2:22" x14ac:dyDescent="0.25">
      <c r="B54" s="8"/>
      <c r="C54" s="8"/>
      <c r="D54" s="8"/>
      <c r="E54" s="8"/>
      <c r="F54" s="8"/>
      <c r="G54" s="2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2:22" x14ac:dyDescent="0.25">
      <c r="B55" s="8"/>
      <c r="C55" s="8"/>
      <c r="D55" s="8"/>
      <c r="E55" s="8"/>
      <c r="F55" s="8"/>
      <c r="G55" s="2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2:22" x14ac:dyDescent="0.25">
      <c r="B56" s="8"/>
      <c r="C56" s="8"/>
      <c r="D56" s="8"/>
      <c r="E56" s="8"/>
      <c r="F56" s="8"/>
      <c r="G56" s="2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2:22" x14ac:dyDescent="0.25">
      <c r="B57" s="8"/>
      <c r="C57" s="8"/>
      <c r="D57" s="8"/>
      <c r="E57" s="8"/>
      <c r="F57" s="8"/>
      <c r="G57" s="2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2:22" x14ac:dyDescent="0.25">
      <c r="B58" s="8"/>
      <c r="C58" s="8"/>
      <c r="D58" s="8"/>
      <c r="E58" s="8"/>
      <c r="F58" s="8"/>
      <c r="G58" s="2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2:22" ht="13" thickBot="1" x14ac:dyDescent="0.3">
      <c r="B59" s="8"/>
      <c r="C59" s="8"/>
      <c r="D59" s="8"/>
      <c r="E59" s="8"/>
      <c r="F59" s="8"/>
      <c r="G59" s="2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2:22" ht="13" thickTop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2:22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2:22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2:22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2:22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2:22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2:22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2:22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2:22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2:22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2:22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2:22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</sheetData>
  <mergeCells count="3">
    <mergeCell ref="G32:G59"/>
    <mergeCell ref="B1:K1"/>
    <mergeCell ref="L1:V3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>
      <selection activeCell="C14" sqref="C14"/>
    </sheetView>
  </sheetViews>
  <sheetFormatPr defaultRowHeight="12.5" x14ac:dyDescent="0.25"/>
  <cols>
    <col min="2" max="2" width="9.1796875" style="4" customWidth="1"/>
    <col min="3" max="3" width="56.7265625" customWidth="1"/>
    <col min="4" max="4" width="10.81640625" style="7" bestFit="1" customWidth="1"/>
    <col min="5" max="5" width="11" style="7" bestFit="1" customWidth="1"/>
    <col min="6" max="6" width="10.81640625" style="7" bestFit="1" customWidth="1"/>
    <col min="7" max="7" width="41.26953125" customWidth="1"/>
    <col min="8" max="8" width="1.1796875" customWidth="1"/>
    <col min="9" max="9" width="1" customWidth="1"/>
    <col min="10" max="10" width="1.26953125" customWidth="1"/>
    <col min="11" max="11" width="22.1796875" customWidth="1"/>
  </cols>
  <sheetData>
    <row r="1" spans="1:22" ht="39" customHeight="1" x14ac:dyDescent="0.25">
      <c r="B1" s="22" t="s">
        <v>25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10.5" customHeight="1" x14ac:dyDescent="0.25">
      <c r="B2" s="12"/>
      <c r="C2" s="11"/>
      <c r="D2" s="11"/>
      <c r="E2" s="11"/>
      <c r="F2" s="11"/>
      <c r="G2" s="11"/>
      <c r="H2" s="11"/>
      <c r="I2" s="11"/>
      <c r="J2" s="11"/>
      <c r="K2" s="11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13.5" x14ac:dyDescent="0.35">
      <c r="B3" s="3">
        <v>30</v>
      </c>
      <c r="C3" s="1" t="s">
        <v>19</v>
      </c>
      <c r="K3" s="10" t="s">
        <v>24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13.5" x14ac:dyDescent="0.35">
      <c r="B4" s="3">
        <v>30</v>
      </c>
      <c r="C4" s="1" t="s">
        <v>20</v>
      </c>
      <c r="K4" s="10" t="s">
        <v>22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13.5" customHeight="1" x14ac:dyDescent="0.35">
      <c r="B5" s="14">
        <f>SQRT(_L^2+_W^2)</f>
        <v>42.426406871192853</v>
      </c>
      <c r="C5" s="1" t="s">
        <v>4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ht="13.5" x14ac:dyDescent="0.35">
      <c r="B6" s="13">
        <v>0</v>
      </c>
      <c r="C6" s="1" t="s">
        <v>9</v>
      </c>
      <c r="D6" s="15">
        <f>-B22*SIN(B26/180*PI())</f>
        <v>-0.35355339059327373</v>
      </c>
      <c r="E6" s="15">
        <f>-B22*COS(B26/180*PI())</f>
        <v>0.35355339059327368</v>
      </c>
      <c r="F6" s="15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 ht="13.5" x14ac:dyDescent="0.35">
      <c r="B7" s="13">
        <v>0</v>
      </c>
      <c r="C7" s="1" t="s">
        <v>10</v>
      </c>
      <c r="D7" s="15">
        <f>-D6</f>
        <v>0.35355339059327373</v>
      </c>
      <c r="E7" s="15">
        <f>-E6</f>
        <v>-0.35355339059327368</v>
      </c>
      <c r="F7" s="15">
        <f>E7</f>
        <v>-0.35355339059327368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ht="13.5" x14ac:dyDescent="0.35">
      <c r="B8" s="13">
        <v>0.5</v>
      </c>
      <c r="C8" s="1" t="s">
        <v>21</v>
      </c>
      <c r="D8" s="15"/>
      <c r="E8" s="15"/>
      <c r="F8" s="15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ht="13.5" customHeight="1" x14ac:dyDescent="0.35">
      <c r="B9" s="4">
        <f>STR-RCW*(_L/_R)</f>
        <v>-0.35355339059327373</v>
      </c>
      <c r="C9" s="2" t="s">
        <v>0</v>
      </c>
      <c r="D9" s="15"/>
      <c r="E9" s="15"/>
      <c r="F9" s="15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ht="13.5" customHeight="1" x14ac:dyDescent="0.35">
      <c r="B10" s="4">
        <f>STR+RCW*(_L/_R)</f>
        <v>0.35355339059327373</v>
      </c>
      <c r="C10" s="2" t="s">
        <v>1</v>
      </c>
      <c r="D10" s="15"/>
      <c r="E10" s="15"/>
      <c r="F10" s="15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13.5" customHeight="1" x14ac:dyDescent="0.35">
      <c r="B11" s="4">
        <f>FWD-RCW*(_W/_R)</f>
        <v>-0.35355339059327373</v>
      </c>
      <c r="C11" s="2" t="s">
        <v>2</v>
      </c>
      <c r="D11" s="15"/>
      <c r="E11" s="15"/>
      <c r="F11" s="15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ht="13.5" customHeight="1" x14ac:dyDescent="0.35">
      <c r="B12" s="4">
        <f>FWD+RCW*(_W/_R)</f>
        <v>0.35355339059327373</v>
      </c>
      <c r="C12" s="2" t="s">
        <v>3</v>
      </c>
      <c r="D12" s="15"/>
      <c r="E12" s="15"/>
      <c r="F12" s="15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13.5" customHeight="1" x14ac:dyDescent="0.35">
      <c r="B13" s="4">
        <f>FWD</f>
        <v>0</v>
      </c>
      <c r="C13" s="2" t="s">
        <v>28</v>
      </c>
      <c r="D13" s="15"/>
      <c r="E13" s="15"/>
      <c r="F13" s="15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ht="13.5" customHeight="1" x14ac:dyDescent="0.35">
      <c r="A14" s="4"/>
      <c r="C14" s="2"/>
      <c r="D14" s="15"/>
      <c r="E14" s="15"/>
      <c r="F14" s="15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ht="13.5" customHeight="1" x14ac:dyDescent="0.45">
      <c r="B15" s="16">
        <f>SQRT(_B^2+_C^2)</f>
        <v>0.49999999999999994</v>
      </c>
      <c r="C15" s="17" t="s">
        <v>5</v>
      </c>
      <c r="D15" s="15"/>
      <c r="E15" s="15"/>
      <c r="F15" s="15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ht="13.5" customHeight="1" x14ac:dyDescent="0.45">
      <c r="B16" s="16">
        <f>SQRT(_B^2+_D^2)</f>
        <v>0.49999999999999994</v>
      </c>
      <c r="C16" s="17" t="s">
        <v>6</v>
      </c>
      <c r="D16" s="15"/>
      <c r="E16" s="15"/>
      <c r="F16" s="15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2:22" ht="13.5" customHeight="1" x14ac:dyDescent="0.35">
      <c r="B17" s="5">
        <f>SQRT(_A^2+_D^2)</f>
        <v>0.49999999999999994</v>
      </c>
      <c r="C17" s="2" t="s">
        <v>7</v>
      </c>
      <c r="D17" s="15"/>
      <c r="E17" s="15"/>
      <c r="F17" s="15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2:22" ht="13.5" customHeight="1" x14ac:dyDescent="0.35">
      <c r="B18" s="5">
        <f>SQRT(_A^2+_C^2)</f>
        <v>0.49999999999999994</v>
      </c>
      <c r="C18" s="2" t="s">
        <v>8</v>
      </c>
      <c r="D18" s="15"/>
      <c r="E18" s="15"/>
      <c r="F18" s="15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2:22" ht="13.5" customHeight="1" x14ac:dyDescent="0.35">
      <c r="B19" s="5" cm="1">
        <f t="array" ref="B19">SQRT(_B^2+_F^2)</f>
        <v>0.35355339059327373</v>
      </c>
      <c r="C19" s="2" t="s">
        <v>27</v>
      </c>
      <c r="D19" s="15"/>
      <c r="E19" s="15"/>
      <c r="F19" s="15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2:22" ht="13.5" customHeight="1" x14ac:dyDescent="0.35">
      <c r="B20" s="5">
        <f>MAX(B15:B18)</f>
        <v>0.49999999999999994</v>
      </c>
      <c r="C20" s="2"/>
      <c r="D20" s="15"/>
      <c r="E20" s="15"/>
      <c r="F20" s="15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2:22" ht="34.5" customHeight="1" x14ac:dyDescent="0.35">
      <c r="B21" s="5"/>
      <c r="C21" s="2"/>
      <c r="D21" s="15"/>
      <c r="E21" s="15"/>
      <c r="F21" s="15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2:22" ht="16" x14ac:dyDescent="0.45">
      <c r="B22" s="16">
        <f>IF(_max&gt;1,B15/_max,B15)</f>
        <v>0.49999999999999994</v>
      </c>
      <c r="C22" s="17" t="s">
        <v>12</v>
      </c>
      <c r="D22" s="15">
        <f>-B23*SIN(B27/180*PI())</f>
        <v>-0.35355339059327368</v>
      </c>
      <c r="E22" s="15">
        <f>-B23*COS(B27/180*PI())</f>
        <v>-0.35355339059327373</v>
      </c>
      <c r="F22" s="15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2:22" ht="16" x14ac:dyDescent="0.45">
      <c r="B23" s="16">
        <f>IF(_max&gt;1,B16/_max,B16)</f>
        <v>0.49999999999999994</v>
      </c>
      <c r="C23" s="17" t="s">
        <v>11</v>
      </c>
      <c r="D23" s="15">
        <f>-D22</f>
        <v>0.35355339059327368</v>
      </c>
      <c r="E23" s="15">
        <f>-E22</f>
        <v>0.35355339059327373</v>
      </c>
      <c r="F23" s="15">
        <f>E23</f>
        <v>0.35355339059327373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2:22" ht="13.5" x14ac:dyDescent="0.35">
      <c r="B24" s="5">
        <f>IF(_max&gt;1,B17/_max,B17)</f>
        <v>0.49999999999999994</v>
      </c>
      <c r="C24" s="2" t="s">
        <v>13</v>
      </c>
      <c r="D24" s="15"/>
      <c r="E24" s="15"/>
      <c r="F24" s="15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2:22" ht="13.5" x14ac:dyDescent="0.35">
      <c r="B25" s="5">
        <f>IF(_max&gt;1,B18/_max,B18)</f>
        <v>0.49999999999999994</v>
      </c>
      <c r="C25" s="2" t="s">
        <v>14</v>
      </c>
      <c r="D25" s="15">
        <f>-B24*SIN(B28/180*PI())</f>
        <v>0.35355339059327368</v>
      </c>
      <c r="E25" s="15">
        <f>-B24*COS(B28/180*PI())</f>
        <v>-0.35355339059327373</v>
      </c>
      <c r="F25" s="15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2:22" ht="16" x14ac:dyDescent="0.45">
      <c r="B26" s="18">
        <f>IF(AND(_C=0,_B=0),0,ATAN2(_C,_B)*180/PI())</f>
        <v>135</v>
      </c>
      <c r="C26" s="17" t="s">
        <v>15</v>
      </c>
      <c r="D26" s="15">
        <f>-D25</f>
        <v>-0.35355339059327368</v>
      </c>
      <c r="E26" s="15">
        <f>-E25</f>
        <v>0.35355339059327373</v>
      </c>
      <c r="F26" s="15">
        <f>E26</f>
        <v>0.35355339059327373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2:22" ht="16" x14ac:dyDescent="0.45">
      <c r="B27" s="18">
        <f>IF(AND(_D=0,_B=0),0,ATAN2(_D,_B)*180/PI())</f>
        <v>45</v>
      </c>
      <c r="C27" s="17" t="s">
        <v>16</v>
      </c>
      <c r="D27" s="15"/>
      <c r="E27" s="15"/>
      <c r="F27" s="15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2:22" ht="13.5" x14ac:dyDescent="0.35">
      <c r="B28" s="6">
        <f>IF(AND(_D=0,_A=0),0,ATAN2(_D,_A)*180/PI())</f>
        <v>-45</v>
      </c>
      <c r="C28" s="2" t="s">
        <v>17</v>
      </c>
      <c r="D28" s="15">
        <f>-B25*SIN(B29/180*PI())</f>
        <v>0.35355339059327373</v>
      </c>
      <c r="E28" s="15">
        <f>-B25*COS(B29/180*PI())</f>
        <v>0.35355339059327368</v>
      </c>
      <c r="F28" s="15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2:22" ht="13.5" x14ac:dyDescent="0.35">
      <c r="B29" s="6">
        <f>IF(AND(_C=0,_A=0),0,ATAN2(_C,_A)*180/PI())</f>
        <v>-135</v>
      </c>
      <c r="C29" s="2" t="s">
        <v>18</v>
      </c>
      <c r="D29" s="15">
        <f>-D28</f>
        <v>-0.35355339059327373</v>
      </c>
      <c r="E29" s="15">
        <f>-E28</f>
        <v>-0.35355339059327368</v>
      </c>
      <c r="F29" s="15">
        <f>E29</f>
        <v>-0.35355339059327368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2:22" x14ac:dyDescent="0.25">
      <c r="D30" s="15"/>
      <c r="E30" s="15"/>
      <c r="F30" s="15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2:22" ht="13.5" x14ac:dyDescent="0.35">
      <c r="B31" s="5">
        <f>IF(_max&gt;1,B19/_max,B19)</f>
        <v>0.35355339059327373</v>
      </c>
      <c r="C31" s="9" t="s">
        <v>27</v>
      </c>
      <c r="D31" s="15">
        <f>-B31*SIN(B32/180*PI())</f>
        <v>-0.35355339059327373</v>
      </c>
      <c r="E31" s="15">
        <f>-B31*COS(B32/180*PI())</f>
        <v>-2.1657769510652658E-17</v>
      </c>
      <c r="F31" s="15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2:22" ht="13.5" x14ac:dyDescent="0.35">
      <c r="B32" s="6">
        <f>IF(AND(_F=0,_B=0),0,ATAN2(_F,_B)*180/PI())</f>
        <v>90</v>
      </c>
      <c r="C32" s="2" t="s">
        <v>29</v>
      </c>
      <c r="D32" s="15">
        <f>-D31</f>
        <v>0.35355339059327373</v>
      </c>
      <c r="E32" s="15">
        <f>-E31</f>
        <v>2.1657769510652658E-17</v>
      </c>
      <c r="F32" s="15">
        <f>E32</f>
        <v>2.1657769510652658E-17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2:22" x14ac:dyDescent="0.25"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2:22" ht="13" thickBot="1" x14ac:dyDescent="0.3">
      <c r="C34" s="8"/>
      <c r="D34" s="8"/>
      <c r="E34" s="8"/>
      <c r="F34" s="8"/>
      <c r="G34" s="8"/>
      <c r="H34" s="8"/>
      <c r="I34" s="8"/>
      <c r="J34" s="8"/>
      <c r="K34" s="8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2:22" ht="13" thickTop="1" x14ac:dyDescent="0.25">
      <c r="B35" s="8"/>
      <c r="C35" s="8"/>
      <c r="D35" s="8"/>
      <c r="E35" s="8"/>
      <c r="F35" s="8"/>
      <c r="G35" s="19" t="s">
        <v>26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2:22" x14ac:dyDescent="0.25">
      <c r="B36" s="8"/>
      <c r="C36" s="8"/>
      <c r="D36" s="8"/>
      <c r="E36" s="8"/>
      <c r="F36" s="8"/>
      <c r="G36" s="2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2:22" x14ac:dyDescent="0.25">
      <c r="B37" s="8"/>
      <c r="C37" s="8"/>
      <c r="D37" s="8"/>
      <c r="E37" s="8"/>
      <c r="F37" s="8"/>
      <c r="G37" s="2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2:22" x14ac:dyDescent="0.25">
      <c r="B38" s="8"/>
      <c r="C38" s="8"/>
      <c r="D38" s="8"/>
      <c r="E38" s="8"/>
      <c r="F38" s="8"/>
      <c r="G38" s="2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2:22" x14ac:dyDescent="0.25">
      <c r="B39" s="8"/>
      <c r="C39" s="8"/>
      <c r="D39" s="8"/>
      <c r="E39" s="8"/>
      <c r="F39" s="8"/>
      <c r="G39" s="2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2:22" x14ac:dyDescent="0.25">
      <c r="B40" s="8"/>
      <c r="C40" s="8"/>
      <c r="D40" s="8"/>
      <c r="E40" s="8"/>
      <c r="F40" s="8"/>
      <c r="G40" s="2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2:22" x14ac:dyDescent="0.25">
      <c r="B41" s="8"/>
      <c r="C41" s="8"/>
      <c r="D41" s="8"/>
      <c r="E41" s="8"/>
      <c r="F41" s="8"/>
      <c r="G41" s="2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2:22" x14ac:dyDescent="0.25">
      <c r="B42" s="8"/>
      <c r="C42" s="8"/>
      <c r="D42" s="8"/>
      <c r="E42" s="8"/>
      <c r="F42" s="8"/>
      <c r="G42" s="2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2:22" x14ac:dyDescent="0.25">
      <c r="B43" s="8"/>
      <c r="C43" s="8"/>
      <c r="D43" s="8"/>
      <c r="E43" s="8"/>
      <c r="F43" s="8"/>
      <c r="G43" s="2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2:22" x14ac:dyDescent="0.25">
      <c r="B44" s="8"/>
      <c r="C44" s="8"/>
      <c r="D44" s="8"/>
      <c r="E44" s="8"/>
      <c r="F44" s="8"/>
      <c r="G44" s="2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2:22" x14ac:dyDescent="0.25">
      <c r="B45" s="8"/>
      <c r="C45" s="8"/>
      <c r="D45" s="8"/>
      <c r="E45" s="8"/>
      <c r="F45" s="8"/>
      <c r="G45" s="2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2:22" x14ac:dyDescent="0.25">
      <c r="B46" s="8"/>
      <c r="C46" s="8"/>
      <c r="D46" s="8"/>
      <c r="E46" s="8"/>
      <c r="F46" s="8"/>
      <c r="G46" s="2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2:22" x14ac:dyDescent="0.25">
      <c r="B47" s="8"/>
      <c r="C47" s="8"/>
      <c r="D47" s="8"/>
      <c r="E47" s="8"/>
      <c r="F47" s="8"/>
      <c r="G47" s="2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2:22" x14ac:dyDescent="0.25">
      <c r="B48" s="8"/>
      <c r="C48" s="8"/>
      <c r="D48" s="8"/>
      <c r="E48" s="8"/>
      <c r="F48" s="8"/>
      <c r="G48" s="2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2:22" x14ac:dyDescent="0.25">
      <c r="B49" s="8"/>
      <c r="C49" s="8"/>
      <c r="D49" s="8"/>
      <c r="E49" s="8"/>
      <c r="F49" s="8"/>
      <c r="G49" s="2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2:22" x14ac:dyDescent="0.25">
      <c r="B50" s="8"/>
      <c r="C50" s="8"/>
      <c r="D50" s="8"/>
      <c r="E50" s="8"/>
      <c r="F50" s="8"/>
      <c r="G50" s="2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2:22" x14ac:dyDescent="0.25">
      <c r="B51" s="8"/>
      <c r="C51" s="8"/>
      <c r="D51" s="8"/>
      <c r="E51" s="8"/>
      <c r="F51" s="8"/>
      <c r="G51" s="2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2:22" x14ac:dyDescent="0.25">
      <c r="B52" s="8"/>
      <c r="C52" s="8"/>
      <c r="D52" s="8"/>
      <c r="E52" s="8"/>
      <c r="F52" s="8"/>
      <c r="G52" s="2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2:22" x14ac:dyDescent="0.25">
      <c r="B53" s="8"/>
      <c r="C53" s="8"/>
      <c r="D53" s="8"/>
      <c r="E53" s="8"/>
      <c r="F53" s="8"/>
      <c r="G53" s="2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2:22" x14ac:dyDescent="0.25">
      <c r="B54" s="8"/>
      <c r="C54" s="8"/>
      <c r="D54" s="8"/>
      <c r="E54" s="8"/>
      <c r="F54" s="8"/>
      <c r="G54" s="2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2:22" x14ac:dyDescent="0.25">
      <c r="B55" s="8"/>
      <c r="C55" s="8"/>
      <c r="D55" s="8"/>
      <c r="E55" s="8"/>
      <c r="F55" s="8"/>
      <c r="G55" s="2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2:22" x14ac:dyDescent="0.25">
      <c r="B56" s="8"/>
      <c r="C56" s="8"/>
      <c r="D56" s="8"/>
      <c r="E56" s="8"/>
      <c r="F56" s="8"/>
      <c r="G56" s="2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2:22" x14ac:dyDescent="0.25">
      <c r="B57" s="8"/>
      <c r="C57" s="8"/>
      <c r="D57" s="8"/>
      <c r="E57" s="8"/>
      <c r="F57" s="8"/>
      <c r="G57" s="2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2:22" x14ac:dyDescent="0.25">
      <c r="B58" s="8"/>
      <c r="C58" s="8"/>
      <c r="D58" s="8"/>
      <c r="E58" s="8"/>
      <c r="F58" s="8"/>
      <c r="G58" s="2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2:22" x14ac:dyDescent="0.25">
      <c r="B59" s="8"/>
      <c r="C59" s="8"/>
      <c r="D59" s="8"/>
      <c r="E59" s="8"/>
      <c r="F59" s="8"/>
      <c r="G59" s="2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2:22" x14ac:dyDescent="0.25">
      <c r="B60" s="8"/>
      <c r="C60" s="8"/>
      <c r="D60" s="8"/>
      <c r="E60" s="8"/>
      <c r="F60" s="8"/>
      <c r="G60" s="2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2:22" x14ac:dyDescent="0.25">
      <c r="B61" s="8"/>
      <c r="C61" s="8"/>
      <c r="D61" s="8"/>
      <c r="E61" s="8"/>
      <c r="F61" s="8"/>
      <c r="G61" s="2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2:22" ht="13" thickBot="1" x14ac:dyDescent="0.3">
      <c r="B62" s="8"/>
      <c r="C62" s="8"/>
      <c r="D62" s="8"/>
      <c r="E62" s="8"/>
      <c r="F62" s="8"/>
      <c r="G62" s="2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2:22" ht="13" thickTop="1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2:22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2:22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2:22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2:22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2:22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2:22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2:22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2:22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2:22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2:22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2:22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</sheetData>
  <mergeCells count="3">
    <mergeCell ref="B1:K1"/>
    <mergeCell ref="L1:V34"/>
    <mergeCell ref="G35:G62"/>
  </mergeCells>
  <phoneticPr fontId="1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23</vt:i4>
      </vt:variant>
    </vt:vector>
  </HeadingPairs>
  <TitlesOfParts>
    <vt:vector size="25" baseType="lpstr">
      <vt:lpstr>swerve calculator - quad</vt:lpstr>
      <vt:lpstr>swerve calculator - tri</vt:lpstr>
      <vt:lpstr>'swerve calculator - tri'!_A</vt:lpstr>
      <vt:lpstr>_A</vt:lpstr>
      <vt:lpstr>'swerve calculator - tri'!_B</vt:lpstr>
      <vt:lpstr>_B</vt:lpstr>
      <vt:lpstr>'swerve calculator - tri'!_C</vt:lpstr>
      <vt:lpstr>_C</vt:lpstr>
      <vt:lpstr>'swerve calculator - tri'!_D</vt:lpstr>
      <vt:lpstr>_D</vt:lpstr>
      <vt:lpstr>_F</vt:lpstr>
      <vt:lpstr>'swerve calculator - tri'!_L</vt:lpstr>
      <vt:lpstr>_L</vt:lpstr>
      <vt:lpstr>'swerve calculator - tri'!_max</vt:lpstr>
      <vt:lpstr>_max</vt:lpstr>
      <vt:lpstr>'swerve calculator - tri'!_R</vt:lpstr>
      <vt:lpstr>_R</vt:lpstr>
      <vt:lpstr>'swerve calculator - tri'!_W</vt:lpstr>
      <vt:lpstr>_W</vt:lpstr>
      <vt:lpstr>'swerve calculator - tri'!FWD</vt:lpstr>
      <vt:lpstr>FWD</vt:lpstr>
      <vt:lpstr>'swerve calculator - tri'!RCW</vt:lpstr>
      <vt:lpstr>RCW</vt:lpstr>
      <vt:lpstr>'swerve calculator - tri'!STR</vt:lpstr>
      <vt:lpstr>STR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</dc:creator>
  <cp:lastModifiedBy>김태준</cp:lastModifiedBy>
  <dcterms:created xsi:type="dcterms:W3CDTF">2011-04-06T16:08:51Z</dcterms:created>
  <dcterms:modified xsi:type="dcterms:W3CDTF">2023-12-20T07:43:58Z</dcterms:modified>
</cp:coreProperties>
</file>